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G:\Applications Department\Conservation and Reporting\CDM\LRAM-SSM\2020 LRAM\Alectra (4 Rate Zones)\"/>
    </mc:Choice>
  </mc:AlternateContent>
  <bookViews>
    <workbookView xWindow="0" yWindow="0" windowWidth="21324" windowHeight="10032" tabRatio="945" activeTab="3"/>
  </bookViews>
  <sheets>
    <sheet name="Contents Navigator" sheetId="62" r:id="rId1"/>
    <sheet name="LRAMVA Schematic" sheetId="63" r:id="rId2"/>
    <sheet name="DropDownList" sheetId="80" state="hidden" r:id="rId3"/>
    <sheet name="1.  LRAMVA Summary" sheetId="43" r:id="rId4"/>
    <sheet name="1-a.  Summary of Changes" sheetId="83" r:id="rId5"/>
    <sheet name="2. LRAMVA Threshold" sheetId="44" r:id="rId6"/>
    <sheet name="3.  Distribution Rates" sheetId="45" r:id="rId7"/>
    <sheet name="3-a.  Rate Class Allocations" sheetId="96" r:id="rId8"/>
    <sheet name="4.  2011-2014 LRAM" sheetId="46" r:id="rId9"/>
    <sheet name="6.  Carrying Charges" sheetId="47" r:id="rId10"/>
    <sheet name="5.  2015-2020 LRAM" sheetId="79" r:id="rId11"/>
    <sheet name="7. Persistence Data" sheetId="82" r:id="rId12"/>
    <sheet name="7-a.  2011" sheetId="68" r:id="rId13"/>
    <sheet name="7-b.  2012" sheetId="81" r:id="rId14"/>
    <sheet name="7-c.  2013" sheetId="71" r:id="rId15"/>
    <sheet name="7-d.  2014" sheetId="72" r:id="rId16"/>
    <sheet name="7-e.  2015" sheetId="73" r:id="rId17"/>
    <sheet name="7-f.  2016" sheetId="74" r:id="rId18"/>
    <sheet name="8.  Streetlighting" sheetId="97" r:id="rId19"/>
  </sheets>
  <externalReferences>
    <externalReference r:id="rId20"/>
    <externalReference r:id="rId21"/>
    <externalReference r:id="rId22"/>
  </externalReferences>
  <definedNames>
    <definedName name="_xlnm._FilterDatabase" localSheetId="2" hidden="1">DropDownList!$A$1:$A$40</definedName>
    <definedName name="DateCell">#REF!</definedName>
    <definedName name="Datecell2">#REF!</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Expanation2">#REF!</definedName>
    <definedName name="Explanation">#REF!</definedName>
    <definedName name="InputCells">#REF!,#REF!</definedName>
    <definedName name="MEWarning" hidden="1">0</definedName>
    <definedName name="Month">#REF!</definedName>
    <definedName name="other">#REF!</definedName>
    <definedName name="Other2">#REF!</definedName>
    <definedName name="Prepareby2">#REF!</definedName>
    <definedName name="PreparedBy">#REF!</definedName>
    <definedName name="_xlnm.Print_Area" localSheetId="3">'1.  LRAMVA Summary'!$A$1:$R$107</definedName>
    <definedName name="_xlnm.Print_Area" localSheetId="5">'2. LRAMVA Threshold'!$A$1:$R$47</definedName>
    <definedName name="_xlnm.Print_Area" localSheetId="6">'3.  Distribution Rates'!$A$1:$P$134</definedName>
    <definedName name="_xlnm.Print_Area" localSheetId="8">'4.  2011-2014 LRAM'!$A$1:$AM$533</definedName>
    <definedName name="_xlnm.Print_Area" localSheetId="10">'5.  2015-2020 LRAM'!$A:$AN</definedName>
    <definedName name="_xlnm.Print_Area" localSheetId="9">'6.  Carrying Charges'!$A$1:$X$164</definedName>
    <definedName name="_xlnm.Print_Area" localSheetId="12">'7-a.  2011'!$A$1:$BZ$43</definedName>
    <definedName name="_xlnm.Print_Area" localSheetId="16">'7-e.  2015'!$A$1:$BZ$49</definedName>
    <definedName name="_xlnm.Print_Area" localSheetId="0">'Contents Navigator'!$A$1:$D$23</definedName>
    <definedName name="_xlnm.Print_Area" localSheetId="1">'LRAMVA Schematic'!$A$1:$H$32</definedName>
    <definedName name="_xlnm.Print_Titles" localSheetId="8">'4.  2011-2014 LRAM'!$B:$B</definedName>
    <definedName name="_xlnm.Print_Titles" localSheetId="9">'6.  Carrying Charges'!$12:$14</definedName>
    <definedName name="_xlnm.Print_Titles" localSheetId="12">'7-a.  2011'!$A:$E</definedName>
    <definedName name="_xlnm.Print_Titles" localSheetId="16">'7-e.  2015'!$B:$D</definedName>
    <definedName name="_xlnm.Print_Titles" localSheetId="17">'7-f.  2016'!$E:$I</definedName>
    <definedName name="Reversing" localSheetId="18">[1]Reversing!$B$4:$B$5</definedName>
    <definedName name="Reversing">[1]Reversing!$B$4:$B$5</definedName>
    <definedName name="Table_1_b.__Annual_LRAMVA_Breakdown_by_Year_and_Rate_Class">'1.  LRAMVA Summary'!$B$45</definedName>
    <definedName name="Table_3.__Inputs_for_Distribution_Rates_and_Adjustments_by_Rate_Class">'3.  Distribution Rates'!$B$11</definedName>
    <definedName name="Table_3_a.__Distribution_Rates_by_Rate_Class">'3.  Distribution Rates'!$B$119</definedName>
    <definedName name="Table_4_a.__2011_Lost_Revenues_Work_Form">'4.  2011-2014 LRAM'!$B$18</definedName>
    <definedName name="Table_4_b.__2012_Lost_Revenues_Work_Form">'4.  2011-2014 LRAM'!$B$146</definedName>
    <definedName name="Table_4_c.__2013_Lost_Revenues_Work_Form">'4.  2011-2014 LRAM'!$B$275</definedName>
    <definedName name="Table_4_d.__2014_Lost_Revenues_Work_Form">'4.  2011-2014 LRAM'!$B$404</definedName>
    <definedName name="Table_5_a.__2015_Lost_Revenues_Work_Form">'5.  2015-2020 LRAM'!$B$33</definedName>
    <definedName name="Table_5_b.__2016_Lost_Revenues_Work_Form">'5.  2015-2020 LRAM'!$B$216</definedName>
    <definedName name="Table_5_c.__2017_Lost_Revenues_Work_Form">'5.  2015-2020 LRAM'!$B$405</definedName>
    <definedName name="Table_5_d.__2018_Lost_Revenues_Work_Form">'5.  2015-2020 LRAM'!$B$592</definedName>
    <definedName name="Table_5_e.__2019_Lost_Revenues_Work_Form">'5.  2015-2020 LRAM'!$B$775</definedName>
    <definedName name="Table_5_f.__2020_Lost_Revenues_Work_Form">'5.  2015-2020 LRAM'!$B$958</definedName>
    <definedName name="Targets" localSheetId="7">'[2]LDC Targets'!$A$3:$D$83</definedName>
    <definedName name="Targets" localSheetId="18">'[2]LDC Targets'!$A$3:$D$83</definedName>
    <definedName name="Targets">'[3]LDC Targets'!$A$3:$D$83</definedName>
    <definedName name="Test">#REF!</definedName>
    <definedName name="x">#REF!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6" i="44" l="1"/>
  <c r="D28" i="97" l="1"/>
  <c r="F15" i="44" l="1"/>
  <c r="E15" i="44"/>
  <c r="D15" i="44"/>
  <c r="AC578" i="79"/>
  <c r="C28" i="97" l="1"/>
  <c r="AD494" i="79" l="1"/>
  <c r="F86" i="97" l="1"/>
  <c r="O79" i="97"/>
  <c r="J79" i="97"/>
  <c r="P61" i="97"/>
  <c r="K61" i="97"/>
  <c r="P60" i="97"/>
  <c r="K60" i="97"/>
  <c r="P59" i="97"/>
  <c r="K59" i="97"/>
  <c r="P58" i="97"/>
  <c r="I58" i="97"/>
  <c r="K58" i="97" s="1"/>
  <c r="P57" i="97"/>
  <c r="P79" i="97" s="1"/>
  <c r="I57" i="97"/>
  <c r="K57" i="97" s="1"/>
  <c r="O49" i="97"/>
  <c r="J49" i="97"/>
  <c r="P32" i="97"/>
  <c r="P31" i="97"/>
  <c r="P30" i="97"/>
  <c r="K30" i="97"/>
  <c r="P29" i="97"/>
  <c r="K29" i="97"/>
  <c r="P28" i="97"/>
  <c r="K28" i="97"/>
  <c r="P27" i="97"/>
  <c r="K27" i="97"/>
  <c r="P49" i="97" l="1"/>
  <c r="K49" i="97"/>
  <c r="C27" i="97" s="1"/>
  <c r="K79" i="97"/>
  <c r="C57" i="97" s="1"/>
  <c r="C33" i="97"/>
  <c r="D33" i="97" s="1"/>
  <c r="F33" i="97" s="1"/>
  <c r="C31" i="97"/>
  <c r="C29" i="97"/>
  <c r="D29" i="97" s="1"/>
  <c r="F29" i="97" s="1"/>
  <c r="C37" i="97"/>
  <c r="D37" i="97" s="1"/>
  <c r="F37" i="97" s="1"/>
  <c r="C38" i="97"/>
  <c r="D38" i="97" s="1"/>
  <c r="F38" i="97" s="1"/>
  <c r="C35" i="97"/>
  <c r="C32" i="97"/>
  <c r="D32" i="97" s="1"/>
  <c r="F32" i="97" s="1"/>
  <c r="C34" i="97"/>
  <c r="D34" i="97" s="1"/>
  <c r="F34" i="97" s="1"/>
  <c r="C30" i="97"/>
  <c r="D30" i="97" s="1"/>
  <c r="F30" i="97" s="1"/>
  <c r="C39" i="97"/>
  <c r="C36" i="97"/>
  <c r="D36" i="97" s="1"/>
  <c r="F36" i="97" s="1"/>
  <c r="F28" i="97"/>
  <c r="C65" i="97"/>
  <c r="C59" i="97"/>
  <c r="C64" i="97"/>
  <c r="C60" i="97"/>
  <c r="C62" i="97"/>
  <c r="D62" i="97" s="1"/>
  <c r="F62" i="97" s="1"/>
  <c r="C67" i="97"/>
  <c r="C69" i="97"/>
  <c r="C66" i="97"/>
  <c r="C63" i="97"/>
  <c r="D63" i="97" s="1"/>
  <c r="F63" i="97" s="1"/>
  <c r="C61" i="97"/>
  <c r="C58" i="97"/>
  <c r="C68" i="97"/>
  <c r="D66" i="97" l="1"/>
  <c r="F66" i="97" s="1"/>
  <c r="D60" i="97"/>
  <c r="F60" i="97" s="1"/>
  <c r="D69" i="97"/>
  <c r="F69" i="97" s="1"/>
  <c r="D65" i="97"/>
  <c r="F65" i="97" s="1"/>
  <c r="D68" i="97"/>
  <c r="F68" i="97" s="1"/>
  <c r="D58" i="97"/>
  <c r="F58" i="97" s="1"/>
  <c r="D64" i="97"/>
  <c r="F64" i="97" s="1"/>
  <c r="D61" i="97"/>
  <c r="F61" i="97" s="1"/>
  <c r="F70" i="97" s="1"/>
  <c r="F71" i="97" s="1"/>
  <c r="F72" i="97" s="1"/>
  <c r="F73" i="97" s="1"/>
  <c r="F74" i="97" s="1"/>
  <c r="D67" i="97"/>
  <c r="F67" i="97" s="1"/>
  <c r="D59" i="97"/>
  <c r="F59" i="97" s="1"/>
  <c r="D39" i="97"/>
  <c r="F39" i="97" s="1"/>
  <c r="D35" i="97"/>
  <c r="F35" i="97" s="1"/>
  <c r="F40" i="97" s="1"/>
  <c r="D31" i="97"/>
  <c r="F31" i="97" s="1"/>
  <c r="AL515" i="79"/>
  <c r="AK515" i="79"/>
  <c r="AJ515" i="79"/>
  <c r="AI515" i="79"/>
  <c r="AH515" i="79"/>
  <c r="AG515" i="79"/>
  <c r="AF515" i="79"/>
  <c r="AE515" i="79"/>
  <c r="AD515" i="79"/>
  <c r="AC515" i="79"/>
  <c r="AB515" i="79"/>
  <c r="Y515" i="79"/>
  <c r="N515" i="79"/>
  <c r="AM514" i="79"/>
  <c r="AL527" i="79"/>
  <c r="AK527" i="79"/>
  <c r="AJ527" i="79"/>
  <c r="AI527" i="79"/>
  <c r="AH527" i="79"/>
  <c r="AG527" i="79"/>
  <c r="AF527" i="79"/>
  <c r="AE527" i="79"/>
  <c r="AD527" i="79"/>
  <c r="AC527" i="79"/>
  <c r="AB527" i="79"/>
  <c r="AA527" i="79"/>
  <c r="Z527" i="79"/>
  <c r="Y527" i="79"/>
  <c r="N527" i="79"/>
  <c r="AM526" i="79"/>
  <c r="F41" i="97" l="1"/>
  <c r="F42" i="97" s="1"/>
  <c r="F43" i="97" s="1"/>
  <c r="F44" i="97" s="1"/>
  <c r="AD571" i="79"/>
  <c r="K23" i="45"/>
  <c r="I74" i="43" l="1"/>
  <c r="J74" i="43"/>
  <c r="I68" i="43"/>
  <c r="F88" i="43" l="1"/>
  <c r="R58" i="79" l="1"/>
  <c r="Q58" i="79"/>
  <c r="H57" i="79"/>
  <c r="G57" i="79"/>
  <c r="D57" i="79" l="1"/>
  <c r="G58" i="79"/>
  <c r="F58" i="79"/>
  <c r="F57" i="79" l="1"/>
  <c r="G122" i="79" l="1"/>
  <c r="R122" i="79"/>
  <c r="X57" i="79"/>
  <c r="W57" i="79"/>
  <c r="V57" i="79"/>
  <c r="U57" i="79"/>
  <c r="T57" i="79"/>
  <c r="S57" i="79"/>
  <c r="R57" i="79"/>
  <c r="Q57" i="79"/>
  <c r="P57" i="79"/>
  <c r="O57" i="79"/>
  <c r="Q122" i="79"/>
  <c r="F122" i="79"/>
  <c r="M57" i="79"/>
  <c r="L57" i="79"/>
  <c r="K57" i="79"/>
  <c r="J57" i="79"/>
  <c r="I57" i="79"/>
  <c r="E57" i="79"/>
  <c r="O384" i="79" l="1"/>
  <c r="O127" i="46"/>
  <c r="O195" i="79"/>
  <c r="E292" i="79" l="1"/>
  <c r="F292" i="79" s="1"/>
  <c r="G292" i="79" s="1"/>
  <c r="E295" i="79"/>
  <c r="F295" i="79" s="1"/>
  <c r="G295" i="79" s="1"/>
  <c r="E298" i="79"/>
  <c r="F298" i="79" s="1"/>
  <c r="G298" i="79" s="1"/>
  <c r="P292" i="79"/>
  <c r="Q292" i="79" s="1"/>
  <c r="R292" i="79" s="1"/>
  <c r="P298" i="79"/>
  <c r="Q298" i="79" s="1"/>
  <c r="R308" i="79"/>
  <c r="R298" i="79" l="1"/>
  <c r="Q384" i="79"/>
  <c r="P384" i="79"/>
  <c r="N249" i="79"/>
  <c r="N250" i="79" s="1"/>
  <c r="G121" i="79" l="1"/>
  <c r="G66" i="79"/>
  <c r="P571" i="79" l="1"/>
  <c r="E571" i="79"/>
  <c r="L17" i="45" l="1"/>
  <c r="L57" i="45"/>
  <c r="L50" i="45"/>
  <c r="L43" i="45"/>
  <c r="L36" i="45"/>
  <c r="L29" i="45"/>
  <c r="L22" i="45"/>
  <c r="K57" i="45"/>
  <c r="K50" i="45"/>
  <c r="K43" i="45"/>
  <c r="K36" i="45"/>
  <c r="K29" i="45"/>
  <c r="K22" i="45"/>
  <c r="L23" i="45" l="1"/>
  <c r="L58" i="45"/>
  <c r="L51" i="45"/>
  <c r="L44" i="45"/>
  <c r="L30" i="45"/>
  <c r="L37" i="45"/>
  <c r="D571" i="79" l="1"/>
  <c r="O754" i="79"/>
  <c r="O571" i="79"/>
  <c r="D307" i="79" l="1"/>
  <c r="P122" i="79" l="1"/>
  <c r="E122" i="79"/>
  <c r="P58" i="79"/>
  <c r="E58" i="79"/>
  <c r="M307" i="79" l="1"/>
  <c r="L307" i="79" l="1"/>
  <c r="K307" i="79"/>
  <c r="J307" i="79"/>
  <c r="I307" i="79"/>
  <c r="H307" i="79"/>
  <c r="G307" i="79"/>
  <c r="F307" i="79"/>
  <c r="E307" i="79"/>
  <c r="AL311" i="79"/>
  <c r="AK311" i="79"/>
  <c r="AJ311" i="79"/>
  <c r="AI311" i="79"/>
  <c r="AH311" i="79"/>
  <c r="AG311" i="79"/>
  <c r="AF311" i="79"/>
  <c r="AE311" i="79"/>
  <c r="AD311" i="79"/>
  <c r="AC311" i="79"/>
  <c r="AB311" i="79"/>
  <c r="AA311" i="79"/>
  <c r="Z311" i="79"/>
  <c r="Y311" i="79"/>
  <c r="N311" i="79"/>
  <c r="AM310" i="79"/>
  <c r="C13" i="44"/>
  <c r="C16" i="44"/>
  <c r="G308" i="79" l="1"/>
  <c r="C15" i="44"/>
  <c r="X384" i="79" l="1"/>
  <c r="W384" i="79"/>
  <c r="V384" i="79"/>
  <c r="U384" i="79"/>
  <c r="T384" i="79"/>
  <c r="S384" i="79"/>
  <c r="R384" i="79"/>
  <c r="E384" i="79"/>
  <c r="F384" i="79"/>
  <c r="G384" i="79"/>
  <c r="H384" i="79"/>
  <c r="I384" i="79"/>
  <c r="J384" i="79"/>
  <c r="K384" i="79"/>
  <c r="L384" i="79"/>
  <c r="M384" i="79"/>
  <c r="AI278" i="79"/>
  <c r="AH278" i="79"/>
  <c r="AG278" i="79"/>
  <c r="AF278" i="79"/>
  <c r="AE278" i="79"/>
  <c r="AD278" i="79"/>
  <c r="AC278" i="79"/>
  <c r="AB278" i="79"/>
  <c r="AA278" i="79"/>
  <c r="Z278" i="79"/>
  <c r="Y278" i="79"/>
  <c r="N278" i="79"/>
  <c r="AJ277" i="79"/>
  <c r="Z118" i="79" l="1"/>
  <c r="AA118" i="79"/>
  <c r="AB118" i="79"/>
  <c r="AC118" i="79"/>
  <c r="Y118" i="79"/>
  <c r="S122" i="79"/>
  <c r="T122" i="79"/>
  <c r="U122" i="79"/>
  <c r="V122" i="79"/>
  <c r="W122" i="79"/>
  <c r="X122" i="79"/>
  <c r="Q119" i="79"/>
  <c r="R119" i="79"/>
  <c r="S119" i="79"/>
  <c r="T119" i="79"/>
  <c r="U119" i="79"/>
  <c r="V119" i="79"/>
  <c r="W119" i="79"/>
  <c r="X119" i="79"/>
  <c r="P119" i="79"/>
  <c r="Q109" i="79"/>
  <c r="R109" i="79"/>
  <c r="S109" i="79"/>
  <c r="T109" i="79"/>
  <c r="U109" i="79"/>
  <c r="V109" i="79"/>
  <c r="W109" i="79"/>
  <c r="X109" i="79"/>
  <c r="P109" i="79"/>
  <c r="Q106" i="79"/>
  <c r="R106" i="79"/>
  <c r="S106" i="79"/>
  <c r="T106" i="79"/>
  <c r="U106" i="79"/>
  <c r="V106" i="79"/>
  <c r="W106" i="79"/>
  <c r="X106" i="79"/>
  <c r="P106" i="79"/>
  <c r="Q81" i="79"/>
  <c r="R81" i="79"/>
  <c r="S81" i="79"/>
  <c r="T81" i="79"/>
  <c r="U81" i="79"/>
  <c r="V81" i="79"/>
  <c r="W81" i="79"/>
  <c r="X81" i="79"/>
  <c r="P81" i="79"/>
  <c r="Q64" i="79"/>
  <c r="R64" i="79"/>
  <c r="S64" i="79"/>
  <c r="T64" i="79"/>
  <c r="U64" i="79"/>
  <c r="V64" i="79"/>
  <c r="W64" i="79"/>
  <c r="X64" i="79"/>
  <c r="P64" i="79"/>
  <c r="S58" i="79"/>
  <c r="T58" i="79"/>
  <c r="U58" i="79"/>
  <c r="V58" i="79"/>
  <c r="W58" i="79"/>
  <c r="X58" i="79"/>
  <c r="Q55" i="79"/>
  <c r="R55" i="79"/>
  <c r="S55" i="79"/>
  <c r="T55" i="79"/>
  <c r="U55" i="79"/>
  <c r="V55" i="79"/>
  <c r="W55" i="79"/>
  <c r="X55" i="79"/>
  <c r="P55" i="79"/>
  <c r="Q51" i="79"/>
  <c r="R51" i="79"/>
  <c r="S51" i="79"/>
  <c r="T51" i="79"/>
  <c r="U51" i="79"/>
  <c r="V51" i="79"/>
  <c r="W51" i="79"/>
  <c r="X51" i="79"/>
  <c r="P51" i="79"/>
  <c r="Q48" i="79"/>
  <c r="R48" i="79"/>
  <c r="S48" i="79"/>
  <c r="T48" i="79"/>
  <c r="U48" i="79"/>
  <c r="V48" i="79"/>
  <c r="W48" i="79"/>
  <c r="X48" i="79"/>
  <c r="P48" i="79"/>
  <c r="H122" i="79"/>
  <c r="I122" i="79"/>
  <c r="J122" i="79"/>
  <c r="K122" i="79"/>
  <c r="L122" i="79"/>
  <c r="M122" i="79"/>
  <c r="F119" i="79"/>
  <c r="G119" i="79"/>
  <c r="H119" i="79"/>
  <c r="I119" i="79"/>
  <c r="J119" i="79"/>
  <c r="K119" i="79"/>
  <c r="L119" i="79"/>
  <c r="M119" i="79"/>
  <c r="E119" i="79"/>
  <c r="F109" i="79"/>
  <c r="G109" i="79"/>
  <c r="H109" i="79"/>
  <c r="I109" i="79"/>
  <c r="J109" i="79"/>
  <c r="K109" i="79"/>
  <c r="L109" i="79"/>
  <c r="M109" i="79"/>
  <c r="E109" i="79"/>
  <c r="F106" i="79"/>
  <c r="G106" i="79"/>
  <c r="H106" i="79"/>
  <c r="I106" i="79"/>
  <c r="J106" i="79"/>
  <c r="K106" i="79"/>
  <c r="L106" i="79"/>
  <c r="M106" i="79"/>
  <c r="E106" i="79"/>
  <c r="F81" i="79"/>
  <c r="G81" i="79"/>
  <c r="H81" i="79"/>
  <c r="I81" i="79"/>
  <c r="J81" i="79"/>
  <c r="K81" i="79"/>
  <c r="L81" i="79"/>
  <c r="M81" i="79"/>
  <c r="E81" i="79"/>
  <c r="F64" i="79"/>
  <c r="G64" i="79"/>
  <c r="H64" i="79"/>
  <c r="I64" i="79"/>
  <c r="J64" i="79"/>
  <c r="K64" i="79"/>
  <c r="L64" i="79"/>
  <c r="M64" i="79"/>
  <c r="E64" i="79"/>
  <c r="H58" i="79"/>
  <c r="I58" i="79"/>
  <c r="J58" i="79"/>
  <c r="K58" i="79"/>
  <c r="L58" i="79"/>
  <c r="M58" i="79"/>
  <c r="F55" i="79"/>
  <c r="G55" i="79"/>
  <c r="H55" i="79"/>
  <c r="I55" i="79"/>
  <c r="J55" i="79"/>
  <c r="K55" i="79"/>
  <c r="L55" i="79"/>
  <c r="M55" i="79"/>
  <c r="E55" i="79"/>
  <c r="F51" i="79"/>
  <c r="G51" i="79"/>
  <c r="H51" i="79"/>
  <c r="I51" i="79"/>
  <c r="J51" i="79"/>
  <c r="K51" i="79"/>
  <c r="L51" i="79"/>
  <c r="M51" i="79"/>
  <c r="E51" i="79"/>
  <c r="F48" i="79"/>
  <c r="G48" i="79"/>
  <c r="H48" i="79"/>
  <c r="I48" i="79"/>
  <c r="J48" i="79"/>
  <c r="K48" i="79"/>
  <c r="L48" i="79"/>
  <c r="M48" i="79"/>
  <c r="E48" i="79"/>
  <c r="F39" i="79"/>
  <c r="G39" i="79"/>
  <c r="H39" i="79"/>
  <c r="I39" i="79"/>
  <c r="J39" i="79"/>
  <c r="K39" i="79"/>
  <c r="L39" i="79"/>
  <c r="M39" i="79"/>
  <c r="E39" i="79"/>
  <c r="Q38" i="79" l="1"/>
  <c r="R38" i="79"/>
  <c r="S38" i="79"/>
  <c r="T38" i="79"/>
  <c r="U38" i="79"/>
  <c r="V38" i="79"/>
  <c r="W38" i="79"/>
  <c r="X38" i="79"/>
  <c r="Q41" i="79"/>
  <c r="R41" i="79"/>
  <c r="S41" i="79"/>
  <c r="T41" i="79"/>
  <c r="U41" i="79"/>
  <c r="V41" i="79"/>
  <c r="W41" i="79"/>
  <c r="X41" i="79"/>
  <c r="Q44" i="79"/>
  <c r="R44" i="79"/>
  <c r="S44" i="79"/>
  <c r="T44" i="79"/>
  <c r="U44" i="79"/>
  <c r="V44" i="79"/>
  <c r="W44" i="79"/>
  <c r="X44" i="79"/>
  <c r="Q47" i="79"/>
  <c r="R47" i="79"/>
  <c r="S47" i="79"/>
  <c r="T47" i="79"/>
  <c r="U47" i="79"/>
  <c r="V47" i="79"/>
  <c r="W47" i="79"/>
  <c r="X47" i="79"/>
  <c r="Q50" i="79"/>
  <c r="R50" i="79"/>
  <c r="S50" i="79"/>
  <c r="T50" i="79"/>
  <c r="U50" i="79"/>
  <c r="V50" i="79"/>
  <c r="W50" i="79"/>
  <c r="X50" i="79"/>
  <c r="Q54" i="79"/>
  <c r="R54" i="79"/>
  <c r="S54" i="79"/>
  <c r="T54" i="79"/>
  <c r="U54" i="79"/>
  <c r="V54" i="79"/>
  <c r="W54" i="79"/>
  <c r="X54" i="79"/>
  <c r="Q60" i="79"/>
  <c r="R60" i="79"/>
  <c r="S60" i="79"/>
  <c r="T60" i="79"/>
  <c r="U60" i="79"/>
  <c r="V60" i="79"/>
  <c r="W60" i="79"/>
  <c r="X60" i="79"/>
  <c r="Q63" i="79"/>
  <c r="R63" i="79"/>
  <c r="S63" i="79"/>
  <c r="T63" i="79"/>
  <c r="U63" i="79"/>
  <c r="V63" i="79"/>
  <c r="W63" i="79"/>
  <c r="X63" i="79"/>
  <c r="Q66" i="79"/>
  <c r="R66" i="79"/>
  <c r="S66" i="79"/>
  <c r="T66" i="79"/>
  <c r="U66" i="79"/>
  <c r="V66" i="79"/>
  <c r="W66" i="79"/>
  <c r="X66" i="79"/>
  <c r="Q70" i="79"/>
  <c r="R70" i="79"/>
  <c r="S70" i="79"/>
  <c r="T70" i="79"/>
  <c r="U70" i="79"/>
  <c r="V70" i="79"/>
  <c r="W70" i="79"/>
  <c r="X70" i="79"/>
  <c r="Q73" i="79"/>
  <c r="R73" i="79"/>
  <c r="S73" i="79"/>
  <c r="T73" i="79"/>
  <c r="U73" i="79"/>
  <c r="V73" i="79"/>
  <c r="W73" i="79"/>
  <c r="X73" i="79"/>
  <c r="Q76" i="79"/>
  <c r="R76" i="79"/>
  <c r="S76" i="79"/>
  <c r="T76" i="79"/>
  <c r="U76" i="79"/>
  <c r="V76" i="79"/>
  <c r="W76" i="79"/>
  <c r="X76" i="79"/>
  <c r="Q80" i="79"/>
  <c r="R80" i="79"/>
  <c r="S80" i="79"/>
  <c r="T80" i="79"/>
  <c r="U80" i="79"/>
  <c r="V80" i="79"/>
  <c r="W80" i="79"/>
  <c r="X80" i="79"/>
  <c r="Q105" i="79"/>
  <c r="R105" i="79"/>
  <c r="S105" i="79"/>
  <c r="T105" i="79"/>
  <c r="U105" i="79"/>
  <c r="V105" i="79"/>
  <c r="W105" i="79"/>
  <c r="X105" i="79"/>
  <c r="Q108" i="79"/>
  <c r="R108" i="79"/>
  <c r="S108" i="79"/>
  <c r="T108" i="79"/>
  <c r="U108" i="79"/>
  <c r="V108" i="79"/>
  <c r="W108" i="79"/>
  <c r="X108" i="79"/>
  <c r="Q121" i="79"/>
  <c r="R121" i="79"/>
  <c r="S121" i="79"/>
  <c r="T121" i="79"/>
  <c r="U121" i="79"/>
  <c r="V121" i="79"/>
  <c r="W121" i="79"/>
  <c r="X121" i="79"/>
  <c r="P121" i="79"/>
  <c r="P108" i="79"/>
  <c r="P105" i="79"/>
  <c r="P80" i="79"/>
  <c r="P76" i="79"/>
  <c r="P73" i="79"/>
  <c r="P70" i="79"/>
  <c r="P66" i="79"/>
  <c r="P63" i="79"/>
  <c r="P60" i="79"/>
  <c r="P54" i="79"/>
  <c r="P50" i="79"/>
  <c r="P47" i="79"/>
  <c r="P44" i="79"/>
  <c r="P41" i="79"/>
  <c r="P38" i="79"/>
  <c r="F38" i="79"/>
  <c r="G38" i="79"/>
  <c r="H38" i="79"/>
  <c r="I38" i="79"/>
  <c r="J38" i="79"/>
  <c r="K38" i="79"/>
  <c r="L38" i="79"/>
  <c r="M38" i="79"/>
  <c r="F41" i="79"/>
  <c r="G41" i="79"/>
  <c r="H41" i="79"/>
  <c r="I41" i="79"/>
  <c r="J41" i="79"/>
  <c r="K41" i="79"/>
  <c r="L41" i="79"/>
  <c r="M41" i="79"/>
  <c r="F44" i="79"/>
  <c r="G44" i="79"/>
  <c r="H44" i="79"/>
  <c r="I44" i="79"/>
  <c r="J44" i="79"/>
  <c r="K44" i="79"/>
  <c r="L44" i="79"/>
  <c r="M44" i="79"/>
  <c r="F47" i="79"/>
  <c r="G47" i="79"/>
  <c r="H47" i="79"/>
  <c r="I47" i="79"/>
  <c r="J47" i="79"/>
  <c r="K47" i="79"/>
  <c r="L47" i="79"/>
  <c r="M47" i="79"/>
  <c r="F50" i="79"/>
  <c r="G50" i="79"/>
  <c r="H50" i="79"/>
  <c r="I50" i="79"/>
  <c r="J50" i="79"/>
  <c r="K50" i="79"/>
  <c r="L50" i="79"/>
  <c r="M50" i="79"/>
  <c r="F54" i="79"/>
  <c r="G54" i="79"/>
  <c r="H54" i="79"/>
  <c r="I54" i="79"/>
  <c r="J54" i="79"/>
  <c r="K54" i="79"/>
  <c r="L54" i="79"/>
  <c r="M54" i="79"/>
  <c r="F60" i="79"/>
  <c r="G60" i="79"/>
  <c r="H60" i="79"/>
  <c r="I60" i="79"/>
  <c r="J60" i="79"/>
  <c r="K60" i="79"/>
  <c r="L60" i="79"/>
  <c r="M60" i="79"/>
  <c r="F63" i="79"/>
  <c r="G63" i="79"/>
  <c r="H63" i="79"/>
  <c r="I63" i="79"/>
  <c r="J63" i="79"/>
  <c r="K63" i="79"/>
  <c r="L63" i="79"/>
  <c r="M63" i="79"/>
  <c r="F66" i="79"/>
  <c r="H66" i="79"/>
  <c r="I66" i="79"/>
  <c r="J66" i="79"/>
  <c r="K66" i="79"/>
  <c r="L66" i="79"/>
  <c r="M66" i="79"/>
  <c r="F70" i="79"/>
  <c r="G70" i="79"/>
  <c r="H70" i="79"/>
  <c r="I70" i="79"/>
  <c r="J70" i="79"/>
  <c r="K70" i="79"/>
  <c r="L70" i="79"/>
  <c r="M70" i="79"/>
  <c r="F76" i="79"/>
  <c r="G76" i="79"/>
  <c r="H76" i="79"/>
  <c r="I76" i="79"/>
  <c r="J76" i="79"/>
  <c r="K76" i="79"/>
  <c r="L76" i="79"/>
  <c r="M76" i="79"/>
  <c r="F80" i="79"/>
  <c r="G80" i="79"/>
  <c r="H80" i="79"/>
  <c r="I80" i="79"/>
  <c r="J80" i="79"/>
  <c r="K80" i="79"/>
  <c r="L80" i="79"/>
  <c r="M80" i="79"/>
  <c r="F87" i="79"/>
  <c r="G87" i="79"/>
  <c r="H87" i="79"/>
  <c r="I87" i="79"/>
  <c r="J87" i="79"/>
  <c r="K87" i="79"/>
  <c r="L87" i="79"/>
  <c r="M87" i="79"/>
  <c r="F105" i="79"/>
  <c r="G105" i="79"/>
  <c r="H105" i="79"/>
  <c r="I105" i="79"/>
  <c r="J105" i="79"/>
  <c r="K105" i="79"/>
  <c r="L105" i="79"/>
  <c r="M105" i="79"/>
  <c r="F108" i="79"/>
  <c r="G108" i="79"/>
  <c r="H108" i="79"/>
  <c r="I108" i="79"/>
  <c r="J108" i="79"/>
  <c r="K108" i="79"/>
  <c r="L108" i="79"/>
  <c r="M108" i="79"/>
  <c r="F121" i="79"/>
  <c r="H121" i="79"/>
  <c r="I121" i="79"/>
  <c r="J121" i="79"/>
  <c r="K121" i="79"/>
  <c r="L121" i="79"/>
  <c r="M121" i="79"/>
  <c r="E121" i="79"/>
  <c r="E108" i="79"/>
  <c r="E105" i="79"/>
  <c r="E87" i="79"/>
  <c r="E80" i="79"/>
  <c r="E76" i="79"/>
  <c r="E70" i="79"/>
  <c r="E66" i="79"/>
  <c r="E63" i="79"/>
  <c r="E60" i="79"/>
  <c r="E54" i="79"/>
  <c r="E50" i="79"/>
  <c r="E47" i="79"/>
  <c r="E44" i="79"/>
  <c r="E41" i="79"/>
  <c r="E38" i="79"/>
  <c r="Q411" i="46"/>
  <c r="R411" i="46"/>
  <c r="S411" i="46"/>
  <c r="T411" i="46"/>
  <c r="U411" i="46"/>
  <c r="V411" i="46"/>
  <c r="W411" i="46"/>
  <c r="X411" i="46"/>
  <c r="Q414" i="46"/>
  <c r="R414" i="46"/>
  <c r="S414" i="46"/>
  <c r="T414" i="46"/>
  <c r="U414" i="46"/>
  <c r="V414" i="46"/>
  <c r="W414" i="46"/>
  <c r="X414" i="46"/>
  <c r="Q417" i="46"/>
  <c r="R417" i="46"/>
  <c r="S417" i="46"/>
  <c r="T417" i="46"/>
  <c r="U417" i="46"/>
  <c r="V417" i="46"/>
  <c r="W417" i="46"/>
  <c r="X417" i="46"/>
  <c r="Q420" i="46"/>
  <c r="R420" i="46"/>
  <c r="S420" i="46"/>
  <c r="T420" i="46"/>
  <c r="U420" i="46"/>
  <c r="V420" i="46"/>
  <c r="W420" i="46"/>
  <c r="X420" i="46"/>
  <c r="Q436" i="46"/>
  <c r="R436" i="46"/>
  <c r="S436" i="46"/>
  <c r="T436" i="46"/>
  <c r="U436" i="46"/>
  <c r="V436" i="46"/>
  <c r="W436" i="46"/>
  <c r="X436" i="46"/>
  <c r="Q439" i="46"/>
  <c r="R439" i="46"/>
  <c r="S439" i="46"/>
  <c r="T439" i="46"/>
  <c r="U439" i="46"/>
  <c r="V439" i="46"/>
  <c r="W439" i="46"/>
  <c r="X439" i="46"/>
  <c r="Q442" i="46"/>
  <c r="R442" i="46"/>
  <c r="S442" i="46"/>
  <c r="T442" i="46"/>
  <c r="U442" i="46"/>
  <c r="V442" i="46"/>
  <c r="W442" i="46"/>
  <c r="X442" i="46"/>
  <c r="Q445" i="46"/>
  <c r="R445" i="46"/>
  <c r="S445" i="46"/>
  <c r="T445" i="46"/>
  <c r="U445" i="46"/>
  <c r="V445" i="46"/>
  <c r="W445" i="46"/>
  <c r="X445" i="46"/>
  <c r="Q448" i="46"/>
  <c r="R448" i="46"/>
  <c r="S448" i="46"/>
  <c r="T448" i="46"/>
  <c r="U448" i="46"/>
  <c r="V448" i="46"/>
  <c r="W448" i="46"/>
  <c r="X448" i="46"/>
  <c r="Q467" i="46"/>
  <c r="R467" i="46"/>
  <c r="S467" i="46"/>
  <c r="T467" i="46"/>
  <c r="U467" i="46"/>
  <c r="V467" i="46"/>
  <c r="W467" i="46"/>
  <c r="X467" i="46"/>
  <c r="Q477" i="46"/>
  <c r="R477" i="46"/>
  <c r="S477" i="46"/>
  <c r="T477" i="46"/>
  <c r="U477" i="46"/>
  <c r="V477" i="46"/>
  <c r="W477" i="46"/>
  <c r="X477" i="46"/>
  <c r="Q507" i="46"/>
  <c r="R507" i="46"/>
  <c r="S507" i="46"/>
  <c r="T507" i="46"/>
  <c r="U507" i="46"/>
  <c r="V507" i="46"/>
  <c r="W507" i="46"/>
  <c r="X507" i="46"/>
  <c r="Q408" i="46"/>
  <c r="R408" i="46"/>
  <c r="S408" i="46"/>
  <c r="T408" i="46"/>
  <c r="U408" i="46"/>
  <c r="V408" i="46"/>
  <c r="W408" i="46"/>
  <c r="X408" i="46"/>
  <c r="P507" i="46"/>
  <c r="P477" i="46"/>
  <c r="P467" i="46"/>
  <c r="P448" i="46"/>
  <c r="P445" i="46"/>
  <c r="P442" i="46"/>
  <c r="P439" i="46"/>
  <c r="P436" i="46"/>
  <c r="P420" i="46"/>
  <c r="P417" i="46"/>
  <c r="P414" i="46"/>
  <c r="P411" i="46"/>
  <c r="P408" i="46"/>
  <c r="F408" i="46"/>
  <c r="G408" i="46"/>
  <c r="H408" i="46"/>
  <c r="I408" i="46"/>
  <c r="J408" i="46"/>
  <c r="K408" i="46"/>
  <c r="L408" i="46"/>
  <c r="M408" i="46"/>
  <c r="F411" i="46"/>
  <c r="G411" i="46"/>
  <c r="H411" i="46"/>
  <c r="I411" i="46"/>
  <c r="J411" i="46"/>
  <c r="K411" i="46"/>
  <c r="L411" i="46"/>
  <c r="M411" i="46"/>
  <c r="F414" i="46"/>
  <c r="G414" i="46"/>
  <c r="H414" i="46"/>
  <c r="I414" i="46"/>
  <c r="J414" i="46"/>
  <c r="K414" i="46"/>
  <c r="L414" i="46"/>
  <c r="M414" i="46"/>
  <c r="F417" i="46"/>
  <c r="G417" i="46"/>
  <c r="H417" i="46"/>
  <c r="I417" i="46"/>
  <c r="J417" i="46"/>
  <c r="K417" i="46"/>
  <c r="L417" i="46"/>
  <c r="M417" i="46"/>
  <c r="F420" i="46"/>
  <c r="G420" i="46"/>
  <c r="H420" i="46"/>
  <c r="I420" i="46"/>
  <c r="J420" i="46"/>
  <c r="K420" i="46"/>
  <c r="L420" i="46"/>
  <c r="M420" i="46"/>
  <c r="F436" i="46"/>
  <c r="G436" i="46"/>
  <c r="H436" i="46"/>
  <c r="I436" i="46"/>
  <c r="J436" i="46"/>
  <c r="K436" i="46"/>
  <c r="L436" i="46"/>
  <c r="M436" i="46"/>
  <c r="F439" i="46"/>
  <c r="G439" i="46"/>
  <c r="H439" i="46"/>
  <c r="I439" i="46"/>
  <c r="J439" i="46"/>
  <c r="K439" i="46"/>
  <c r="L439" i="46"/>
  <c r="M439" i="46"/>
  <c r="F442" i="46"/>
  <c r="G442" i="46"/>
  <c r="H442" i="46"/>
  <c r="I442" i="46"/>
  <c r="J442" i="46"/>
  <c r="K442" i="46"/>
  <c r="L442" i="46"/>
  <c r="M442" i="46"/>
  <c r="F445" i="46"/>
  <c r="G445" i="46"/>
  <c r="H445" i="46"/>
  <c r="I445" i="46"/>
  <c r="J445" i="46"/>
  <c r="K445" i="46"/>
  <c r="L445" i="46"/>
  <c r="M445" i="46"/>
  <c r="F448" i="46"/>
  <c r="G448" i="46"/>
  <c r="H448" i="46"/>
  <c r="I448" i="46"/>
  <c r="J448" i="46"/>
  <c r="K448" i="46"/>
  <c r="L448" i="46"/>
  <c r="M448" i="46"/>
  <c r="F467" i="46"/>
  <c r="G467" i="46"/>
  <c r="H467" i="46"/>
  <c r="I467" i="46"/>
  <c r="J467" i="46"/>
  <c r="K467" i="46"/>
  <c r="L467" i="46"/>
  <c r="M467" i="46"/>
  <c r="F477" i="46"/>
  <c r="G477" i="46"/>
  <c r="H477" i="46"/>
  <c r="I477" i="46"/>
  <c r="J477" i="46"/>
  <c r="K477" i="46"/>
  <c r="L477" i="46"/>
  <c r="M477" i="46"/>
  <c r="E477" i="46"/>
  <c r="E467" i="46"/>
  <c r="E448" i="46"/>
  <c r="E445" i="46"/>
  <c r="E442" i="46"/>
  <c r="E439" i="46"/>
  <c r="E436" i="46"/>
  <c r="E420" i="46"/>
  <c r="E417" i="46"/>
  <c r="E414" i="46"/>
  <c r="E411" i="46"/>
  <c r="E408" i="46"/>
  <c r="Q279" i="46" l="1"/>
  <c r="R279" i="46"/>
  <c r="S279" i="46"/>
  <c r="T279" i="46"/>
  <c r="U279" i="46"/>
  <c r="V279" i="46"/>
  <c r="W279" i="46"/>
  <c r="X279" i="46"/>
  <c r="Q282" i="46"/>
  <c r="R282" i="46"/>
  <c r="S282" i="46"/>
  <c r="T282" i="46"/>
  <c r="U282" i="46"/>
  <c r="V282" i="46"/>
  <c r="W282" i="46"/>
  <c r="X282" i="46"/>
  <c r="Q285" i="46"/>
  <c r="R285" i="46"/>
  <c r="S285" i="46"/>
  <c r="T285" i="46"/>
  <c r="U285" i="46"/>
  <c r="V285" i="46"/>
  <c r="W285" i="46"/>
  <c r="X285" i="46"/>
  <c r="Q286" i="46"/>
  <c r="R286" i="46"/>
  <c r="S286" i="46"/>
  <c r="T286" i="46"/>
  <c r="U286" i="46"/>
  <c r="V286" i="46"/>
  <c r="W286" i="46"/>
  <c r="X286" i="46"/>
  <c r="Q288" i="46"/>
  <c r="R288" i="46"/>
  <c r="S288" i="46"/>
  <c r="T288" i="46"/>
  <c r="U288" i="46"/>
  <c r="V288" i="46"/>
  <c r="W288" i="46"/>
  <c r="X288" i="46"/>
  <c r="Q289" i="46"/>
  <c r="R289" i="46"/>
  <c r="S289" i="46"/>
  <c r="T289" i="46"/>
  <c r="U289" i="46"/>
  <c r="V289" i="46"/>
  <c r="W289" i="46"/>
  <c r="X289" i="46"/>
  <c r="Q291" i="46"/>
  <c r="R291" i="46"/>
  <c r="S291" i="46"/>
  <c r="T291" i="46"/>
  <c r="U291" i="46"/>
  <c r="V291" i="46"/>
  <c r="W291" i="46"/>
  <c r="X291" i="46"/>
  <c r="Q307" i="46"/>
  <c r="R307" i="46"/>
  <c r="S307" i="46"/>
  <c r="T307" i="46"/>
  <c r="U307" i="46"/>
  <c r="V307" i="46"/>
  <c r="W307" i="46"/>
  <c r="X307" i="46"/>
  <c r="Q308" i="46"/>
  <c r="R308" i="46"/>
  <c r="S308" i="46"/>
  <c r="T308" i="46"/>
  <c r="U308" i="46"/>
  <c r="V308" i="46"/>
  <c r="W308" i="46"/>
  <c r="X308" i="46"/>
  <c r="Q310" i="46"/>
  <c r="R310" i="46"/>
  <c r="S310" i="46"/>
  <c r="T310" i="46"/>
  <c r="U310" i="46"/>
  <c r="V310" i="46"/>
  <c r="W310" i="46"/>
  <c r="X310" i="46"/>
  <c r="Q316" i="46"/>
  <c r="R316" i="46"/>
  <c r="S316" i="46"/>
  <c r="T316" i="46"/>
  <c r="U316" i="46"/>
  <c r="V316" i="46"/>
  <c r="W316" i="46"/>
  <c r="X316" i="46"/>
  <c r="Q317" i="46"/>
  <c r="R317" i="46"/>
  <c r="S317" i="46"/>
  <c r="T317" i="46"/>
  <c r="U317" i="46"/>
  <c r="V317" i="46"/>
  <c r="W317" i="46"/>
  <c r="X317" i="46"/>
  <c r="Q319" i="46"/>
  <c r="R319" i="46"/>
  <c r="S319" i="46"/>
  <c r="T319" i="46"/>
  <c r="U319" i="46"/>
  <c r="V319" i="46"/>
  <c r="W319" i="46"/>
  <c r="X319" i="46"/>
  <c r="Q320" i="46"/>
  <c r="R320" i="46"/>
  <c r="S320" i="46"/>
  <c r="T320" i="46"/>
  <c r="U320" i="46"/>
  <c r="V320" i="46"/>
  <c r="W320" i="46"/>
  <c r="X320" i="46"/>
  <c r="Q338" i="46"/>
  <c r="R338" i="46"/>
  <c r="S338" i="46"/>
  <c r="T338" i="46"/>
  <c r="U338" i="46"/>
  <c r="V338" i="46"/>
  <c r="W338" i="46"/>
  <c r="X338" i="46"/>
  <c r="Q339" i="46"/>
  <c r="R339" i="46"/>
  <c r="S339" i="46"/>
  <c r="T339" i="46"/>
  <c r="U339" i="46"/>
  <c r="V339" i="46"/>
  <c r="W339" i="46"/>
  <c r="X339" i="46"/>
  <c r="Q348" i="46"/>
  <c r="R348" i="46"/>
  <c r="S348" i="46"/>
  <c r="T348" i="46"/>
  <c r="U348" i="46"/>
  <c r="V348" i="46"/>
  <c r="W348" i="46"/>
  <c r="X348" i="46"/>
  <c r="Q349" i="46"/>
  <c r="R349" i="46"/>
  <c r="S349" i="46"/>
  <c r="T349" i="46"/>
  <c r="U349" i="46"/>
  <c r="V349" i="46"/>
  <c r="W349" i="46"/>
  <c r="X349" i="46"/>
  <c r="F285" i="46"/>
  <c r="G285" i="46"/>
  <c r="H285" i="46"/>
  <c r="I285" i="46"/>
  <c r="J285" i="46"/>
  <c r="K285" i="46"/>
  <c r="L285" i="46"/>
  <c r="M285" i="46"/>
  <c r="F286" i="46"/>
  <c r="G286" i="46"/>
  <c r="H286" i="46"/>
  <c r="I286" i="46"/>
  <c r="J286" i="46"/>
  <c r="K286" i="46"/>
  <c r="L286" i="46"/>
  <c r="M286" i="46"/>
  <c r="F288" i="46"/>
  <c r="G288" i="46"/>
  <c r="H288" i="46"/>
  <c r="I288" i="46"/>
  <c r="J288" i="46"/>
  <c r="K288" i="46"/>
  <c r="L288" i="46"/>
  <c r="M288" i="46"/>
  <c r="F289" i="46"/>
  <c r="G289" i="46"/>
  <c r="H289" i="46"/>
  <c r="I289" i="46"/>
  <c r="J289" i="46"/>
  <c r="K289" i="46"/>
  <c r="L289" i="46"/>
  <c r="M289" i="46"/>
  <c r="F291" i="46"/>
  <c r="G291" i="46"/>
  <c r="H291" i="46"/>
  <c r="I291" i="46"/>
  <c r="J291" i="46"/>
  <c r="K291" i="46"/>
  <c r="L291" i="46"/>
  <c r="M291" i="46"/>
  <c r="F307" i="46"/>
  <c r="G307" i="46"/>
  <c r="H307" i="46"/>
  <c r="I307" i="46"/>
  <c r="J307" i="46"/>
  <c r="K307" i="46"/>
  <c r="L307" i="46"/>
  <c r="M307" i="46"/>
  <c r="F308" i="46"/>
  <c r="G308" i="46"/>
  <c r="H308" i="46"/>
  <c r="I308" i="46"/>
  <c r="J308" i="46"/>
  <c r="K308" i="46"/>
  <c r="L308" i="46"/>
  <c r="M308" i="46"/>
  <c r="F310" i="46"/>
  <c r="G310" i="46"/>
  <c r="H310" i="46"/>
  <c r="I310" i="46"/>
  <c r="J310" i="46"/>
  <c r="K310" i="46"/>
  <c r="L310" i="46"/>
  <c r="M310" i="46"/>
  <c r="F316" i="46"/>
  <c r="G316" i="46"/>
  <c r="H316" i="46"/>
  <c r="I316" i="46"/>
  <c r="J316" i="46"/>
  <c r="K316" i="46"/>
  <c r="L316" i="46"/>
  <c r="M316" i="46"/>
  <c r="F317" i="46"/>
  <c r="G317" i="46"/>
  <c r="H317" i="46"/>
  <c r="I317" i="46"/>
  <c r="J317" i="46"/>
  <c r="K317" i="46"/>
  <c r="L317" i="46"/>
  <c r="M317" i="46"/>
  <c r="F319" i="46"/>
  <c r="G319" i="46"/>
  <c r="H319" i="46"/>
  <c r="I319" i="46"/>
  <c r="J319" i="46"/>
  <c r="K319" i="46"/>
  <c r="L319" i="46"/>
  <c r="M319" i="46"/>
  <c r="F320" i="46"/>
  <c r="G320" i="46"/>
  <c r="H320" i="46"/>
  <c r="I320" i="46"/>
  <c r="J320" i="46"/>
  <c r="K320" i="46"/>
  <c r="L320" i="46"/>
  <c r="M320" i="46"/>
  <c r="F338" i="46"/>
  <c r="G338" i="46"/>
  <c r="H338" i="46"/>
  <c r="I338" i="46"/>
  <c r="J338" i="46"/>
  <c r="K338" i="46"/>
  <c r="L338" i="46"/>
  <c r="M338" i="46"/>
  <c r="F339" i="46"/>
  <c r="G339" i="46"/>
  <c r="H339" i="46"/>
  <c r="I339" i="46"/>
  <c r="J339" i="46"/>
  <c r="K339" i="46"/>
  <c r="L339" i="46"/>
  <c r="M339" i="46"/>
  <c r="F348" i="46"/>
  <c r="G348" i="46"/>
  <c r="H348" i="46"/>
  <c r="I348" i="46"/>
  <c r="J348" i="46"/>
  <c r="K348" i="46"/>
  <c r="L348" i="46"/>
  <c r="M348" i="46"/>
  <c r="F349" i="46"/>
  <c r="G349" i="46"/>
  <c r="H349" i="46"/>
  <c r="I349" i="46"/>
  <c r="J349" i="46"/>
  <c r="K349" i="46"/>
  <c r="L349" i="46"/>
  <c r="M349" i="46"/>
  <c r="F282" i="46"/>
  <c r="G282" i="46"/>
  <c r="H282" i="46"/>
  <c r="I282" i="46"/>
  <c r="J282" i="46"/>
  <c r="K282" i="46"/>
  <c r="L282" i="46"/>
  <c r="M282" i="46"/>
  <c r="J279" i="46"/>
  <c r="K279" i="46"/>
  <c r="L279" i="46"/>
  <c r="M279" i="46"/>
  <c r="I279" i="46"/>
  <c r="F279" i="46"/>
  <c r="G279" i="46"/>
  <c r="H279" i="46"/>
  <c r="R150" i="46"/>
  <c r="S150" i="46"/>
  <c r="T150" i="46"/>
  <c r="U150" i="46"/>
  <c r="V150" i="46"/>
  <c r="W150" i="46"/>
  <c r="X150" i="46"/>
  <c r="R153" i="46"/>
  <c r="S153" i="46"/>
  <c r="T153" i="46"/>
  <c r="U153" i="46"/>
  <c r="V153" i="46"/>
  <c r="W153" i="46"/>
  <c r="X153" i="46"/>
  <c r="R156" i="46"/>
  <c r="S156" i="46"/>
  <c r="T156" i="46"/>
  <c r="U156" i="46"/>
  <c r="V156" i="46"/>
  <c r="W156" i="46"/>
  <c r="X156" i="46"/>
  <c r="R157" i="46"/>
  <c r="S157" i="46"/>
  <c r="T157" i="46"/>
  <c r="U157" i="46"/>
  <c r="V157" i="46"/>
  <c r="W157" i="46"/>
  <c r="X157" i="46"/>
  <c r="R159" i="46"/>
  <c r="S159" i="46"/>
  <c r="T159" i="46"/>
  <c r="U159" i="46"/>
  <c r="V159" i="46"/>
  <c r="W159" i="46"/>
  <c r="X159" i="46"/>
  <c r="R162" i="46"/>
  <c r="S162" i="46"/>
  <c r="T162" i="46"/>
  <c r="U162" i="46"/>
  <c r="V162" i="46"/>
  <c r="W162" i="46"/>
  <c r="X162" i="46"/>
  <c r="R168" i="46"/>
  <c r="S168" i="46"/>
  <c r="T168" i="46"/>
  <c r="U168" i="46"/>
  <c r="V168" i="46"/>
  <c r="W168" i="46"/>
  <c r="X168" i="46"/>
  <c r="R178" i="46"/>
  <c r="S178" i="46"/>
  <c r="T178" i="46"/>
  <c r="U178" i="46"/>
  <c r="V178" i="46"/>
  <c r="W178" i="46"/>
  <c r="X178" i="46"/>
  <c r="R179" i="46"/>
  <c r="S179" i="46"/>
  <c r="T179" i="46"/>
  <c r="U179" i="46"/>
  <c r="V179" i="46"/>
  <c r="W179" i="46"/>
  <c r="X179" i="46"/>
  <c r="R181" i="46"/>
  <c r="S181" i="46"/>
  <c r="T181" i="46"/>
  <c r="U181" i="46"/>
  <c r="V181" i="46"/>
  <c r="W181" i="46"/>
  <c r="X181" i="46"/>
  <c r="R187" i="46"/>
  <c r="S187" i="46"/>
  <c r="T187" i="46"/>
  <c r="U187" i="46"/>
  <c r="V187" i="46"/>
  <c r="W187" i="46"/>
  <c r="X187" i="46"/>
  <c r="R188" i="46"/>
  <c r="S188" i="46"/>
  <c r="T188" i="46"/>
  <c r="U188" i="46"/>
  <c r="V188" i="46"/>
  <c r="W188" i="46"/>
  <c r="X188" i="46"/>
  <c r="R190" i="46"/>
  <c r="S190" i="46"/>
  <c r="T190" i="46"/>
  <c r="U190" i="46"/>
  <c r="V190" i="46"/>
  <c r="W190" i="46"/>
  <c r="X190" i="46"/>
  <c r="R191" i="46"/>
  <c r="S191" i="46"/>
  <c r="T191" i="46"/>
  <c r="U191" i="46"/>
  <c r="V191" i="46"/>
  <c r="W191" i="46"/>
  <c r="X191" i="46"/>
  <c r="R193" i="46"/>
  <c r="S193" i="46"/>
  <c r="T193" i="46"/>
  <c r="U193" i="46"/>
  <c r="V193" i="46"/>
  <c r="W193" i="46"/>
  <c r="X193" i="46"/>
  <c r="R199" i="46"/>
  <c r="S199" i="46"/>
  <c r="T199" i="46"/>
  <c r="U199" i="46"/>
  <c r="V199" i="46"/>
  <c r="W199" i="46"/>
  <c r="X199" i="46"/>
  <c r="R209" i="46"/>
  <c r="S209" i="46"/>
  <c r="T209" i="46"/>
  <c r="U209" i="46"/>
  <c r="V209" i="46"/>
  <c r="W209" i="46"/>
  <c r="X209" i="46"/>
  <c r="R210" i="46"/>
  <c r="S210" i="46"/>
  <c r="T210" i="46"/>
  <c r="U210" i="46"/>
  <c r="V210" i="46"/>
  <c r="W210" i="46"/>
  <c r="X210" i="46"/>
  <c r="R215" i="46"/>
  <c r="S215" i="46"/>
  <c r="T215" i="46"/>
  <c r="U215" i="46"/>
  <c r="V215" i="46"/>
  <c r="W215" i="46"/>
  <c r="X215" i="46"/>
  <c r="R219" i="46"/>
  <c r="S219" i="46"/>
  <c r="T219" i="46"/>
  <c r="U219" i="46"/>
  <c r="V219" i="46"/>
  <c r="W219" i="46"/>
  <c r="X219" i="46"/>
  <c r="R220" i="46"/>
  <c r="S220" i="46"/>
  <c r="T220" i="46"/>
  <c r="U220" i="46"/>
  <c r="V220" i="46"/>
  <c r="W220" i="46"/>
  <c r="X220" i="46"/>
  <c r="R233" i="46"/>
  <c r="S233" i="46"/>
  <c r="T233" i="46"/>
  <c r="U233" i="46"/>
  <c r="V233" i="46"/>
  <c r="W233" i="46"/>
  <c r="X233" i="46"/>
  <c r="R234" i="46"/>
  <c r="S234" i="46"/>
  <c r="T234" i="46"/>
  <c r="U234" i="46"/>
  <c r="V234" i="46"/>
  <c r="W234" i="46"/>
  <c r="X234" i="46"/>
  <c r="G234" i="46"/>
  <c r="H234" i="46"/>
  <c r="I234" i="46"/>
  <c r="J234" i="46"/>
  <c r="K234" i="46"/>
  <c r="L234" i="46"/>
  <c r="M234" i="46"/>
  <c r="G150" i="46"/>
  <c r="H150" i="46"/>
  <c r="I150" i="46"/>
  <c r="J150" i="46"/>
  <c r="K150" i="46"/>
  <c r="L150" i="46"/>
  <c r="M150" i="46"/>
  <c r="G153" i="46"/>
  <c r="H153" i="46"/>
  <c r="I153" i="46"/>
  <c r="J153" i="46"/>
  <c r="K153" i="46"/>
  <c r="L153" i="46"/>
  <c r="M153" i="46"/>
  <c r="G156" i="46"/>
  <c r="H156" i="46"/>
  <c r="I156" i="46"/>
  <c r="J156" i="46"/>
  <c r="K156" i="46"/>
  <c r="L156" i="46"/>
  <c r="M156" i="46"/>
  <c r="G157" i="46"/>
  <c r="H157" i="46"/>
  <c r="I157" i="46"/>
  <c r="J157" i="46"/>
  <c r="K157" i="46"/>
  <c r="L157" i="46"/>
  <c r="M157" i="46"/>
  <c r="G159" i="46"/>
  <c r="H159" i="46"/>
  <c r="I159" i="46"/>
  <c r="J159" i="46"/>
  <c r="K159" i="46"/>
  <c r="L159" i="46"/>
  <c r="M159" i="46"/>
  <c r="G162" i="46"/>
  <c r="H162" i="46"/>
  <c r="I162" i="46"/>
  <c r="J162" i="46"/>
  <c r="K162" i="46"/>
  <c r="L162" i="46"/>
  <c r="M162" i="46"/>
  <c r="G168" i="46"/>
  <c r="H168" i="46"/>
  <c r="I168" i="46"/>
  <c r="J168" i="46"/>
  <c r="K168" i="46"/>
  <c r="L168" i="46"/>
  <c r="M168" i="46"/>
  <c r="G178" i="46"/>
  <c r="H178" i="46"/>
  <c r="I178" i="46"/>
  <c r="J178" i="46"/>
  <c r="K178" i="46"/>
  <c r="L178" i="46"/>
  <c r="M178" i="46"/>
  <c r="G179" i="46"/>
  <c r="H179" i="46"/>
  <c r="I179" i="46"/>
  <c r="J179" i="46"/>
  <c r="K179" i="46"/>
  <c r="L179" i="46"/>
  <c r="M179" i="46"/>
  <c r="G181" i="46"/>
  <c r="H181" i="46"/>
  <c r="I181" i="46"/>
  <c r="J181" i="46"/>
  <c r="K181" i="46"/>
  <c r="L181" i="46"/>
  <c r="M181" i="46"/>
  <c r="G187" i="46"/>
  <c r="H187" i="46"/>
  <c r="I187" i="46"/>
  <c r="J187" i="46"/>
  <c r="K187" i="46"/>
  <c r="L187" i="46"/>
  <c r="M187" i="46"/>
  <c r="G188" i="46"/>
  <c r="H188" i="46"/>
  <c r="I188" i="46"/>
  <c r="J188" i="46"/>
  <c r="K188" i="46"/>
  <c r="L188" i="46"/>
  <c r="M188" i="46"/>
  <c r="G190" i="46"/>
  <c r="H190" i="46"/>
  <c r="I190" i="46"/>
  <c r="J190" i="46"/>
  <c r="K190" i="46"/>
  <c r="L190" i="46"/>
  <c r="M190" i="46"/>
  <c r="G191" i="46"/>
  <c r="H191" i="46"/>
  <c r="I191" i="46"/>
  <c r="J191" i="46"/>
  <c r="K191" i="46"/>
  <c r="L191" i="46"/>
  <c r="M191" i="46"/>
  <c r="G193" i="46"/>
  <c r="H193" i="46"/>
  <c r="I193" i="46"/>
  <c r="J193" i="46"/>
  <c r="K193" i="46"/>
  <c r="L193" i="46"/>
  <c r="M193" i="46"/>
  <c r="G199" i="46"/>
  <c r="H199" i="46"/>
  <c r="I199" i="46"/>
  <c r="J199" i="46"/>
  <c r="K199" i="46"/>
  <c r="L199" i="46"/>
  <c r="M199" i="46"/>
  <c r="G209" i="46"/>
  <c r="H209" i="46"/>
  <c r="I209" i="46"/>
  <c r="J209" i="46"/>
  <c r="K209" i="46"/>
  <c r="L209" i="46"/>
  <c r="M209" i="46"/>
  <c r="G210" i="46"/>
  <c r="H210" i="46"/>
  <c r="I210" i="46"/>
  <c r="J210" i="46"/>
  <c r="K210" i="46"/>
  <c r="L210" i="46"/>
  <c r="M210" i="46"/>
  <c r="G215" i="46"/>
  <c r="H215" i="46"/>
  <c r="I215" i="46"/>
  <c r="J215" i="46"/>
  <c r="K215" i="46"/>
  <c r="L215" i="46"/>
  <c r="M215" i="46"/>
  <c r="G219" i="46"/>
  <c r="H219" i="46"/>
  <c r="I219" i="46"/>
  <c r="J219" i="46"/>
  <c r="K219" i="46"/>
  <c r="L219" i="46"/>
  <c r="M219" i="46"/>
  <c r="G220" i="46"/>
  <c r="H220" i="46"/>
  <c r="I220" i="46"/>
  <c r="J220" i="46"/>
  <c r="K220" i="46"/>
  <c r="L220" i="46"/>
  <c r="M220" i="46"/>
  <c r="G233" i="46"/>
  <c r="H233" i="46"/>
  <c r="I233" i="46"/>
  <c r="J233" i="46"/>
  <c r="K233" i="46"/>
  <c r="L233" i="46"/>
  <c r="M233" i="46"/>
  <c r="S102" i="46"/>
  <c r="T102" i="46"/>
  <c r="U102" i="46"/>
  <c r="V102" i="46"/>
  <c r="W102" i="46"/>
  <c r="X102" i="46"/>
  <c r="S105" i="46"/>
  <c r="T105" i="46"/>
  <c r="U105" i="46"/>
  <c r="V105" i="46"/>
  <c r="W105" i="46"/>
  <c r="X105" i="46"/>
  <c r="S106" i="46"/>
  <c r="T106" i="46"/>
  <c r="U106" i="46"/>
  <c r="V106" i="46"/>
  <c r="W106" i="46"/>
  <c r="X106" i="46"/>
  <c r="S87" i="46"/>
  <c r="T87" i="46"/>
  <c r="U87" i="46"/>
  <c r="V87" i="46"/>
  <c r="W87" i="46"/>
  <c r="X87" i="46"/>
  <c r="S84" i="46"/>
  <c r="T84" i="46"/>
  <c r="U84" i="46"/>
  <c r="V84" i="46"/>
  <c r="W84" i="46"/>
  <c r="X84" i="46"/>
  <c r="S71" i="46"/>
  <c r="T71" i="46"/>
  <c r="U71" i="46"/>
  <c r="V71" i="46"/>
  <c r="W71" i="46"/>
  <c r="X71" i="46"/>
  <c r="S62" i="46"/>
  <c r="T62" i="46"/>
  <c r="U62" i="46"/>
  <c r="V62" i="46"/>
  <c r="W62" i="46"/>
  <c r="X62" i="46"/>
  <c r="S63" i="46"/>
  <c r="T63" i="46"/>
  <c r="U63" i="46"/>
  <c r="V63" i="46"/>
  <c r="W63" i="46"/>
  <c r="X63" i="46"/>
  <c r="S50" i="46"/>
  <c r="T50" i="46"/>
  <c r="U50" i="46"/>
  <c r="V50" i="46"/>
  <c r="W50" i="46"/>
  <c r="X50" i="46"/>
  <c r="S51" i="46"/>
  <c r="T51" i="46"/>
  <c r="U51" i="46"/>
  <c r="V51" i="46"/>
  <c r="W51" i="46"/>
  <c r="X51" i="46"/>
  <c r="S53" i="46"/>
  <c r="T53" i="46"/>
  <c r="U53" i="46"/>
  <c r="V53" i="46"/>
  <c r="W53" i="46"/>
  <c r="X53" i="46"/>
  <c r="S54" i="46"/>
  <c r="T54" i="46"/>
  <c r="U54" i="46"/>
  <c r="V54" i="46"/>
  <c r="W54" i="46"/>
  <c r="X54" i="46"/>
  <c r="S40" i="46"/>
  <c r="T40" i="46"/>
  <c r="U40" i="46"/>
  <c r="V40" i="46"/>
  <c r="W40" i="46"/>
  <c r="X40" i="46"/>
  <c r="S31" i="46"/>
  <c r="T31" i="46"/>
  <c r="U31" i="46"/>
  <c r="V31" i="46"/>
  <c r="W31" i="46"/>
  <c r="X31" i="46"/>
  <c r="S32" i="46"/>
  <c r="T32" i="46"/>
  <c r="U32" i="46"/>
  <c r="V32" i="46"/>
  <c r="W32" i="46"/>
  <c r="X32" i="46"/>
  <c r="S34" i="46"/>
  <c r="T34" i="46"/>
  <c r="U34" i="46"/>
  <c r="V34" i="46"/>
  <c r="W34" i="46"/>
  <c r="X34" i="46"/>
  <c r="S35" i="46"/>
  <c r="T35" i="46"/>
  <c r="U35" i="46"/>
  <c r="V35" i="46"/>
  <c r="W35" i="46"/>
  <c r="X35" i="46"/>
  <c r="S28" i="46"/>
  <c r="T28" i="46"/>
  <c r="U28" i="46"/>
  <c r="V28" i="46"/>
  <c r="W28" i="46"/>
  <c r="X28" i="46"/>
  <c r="S29" i="46"/>
  <c r="T29" i="46"/>
  <c r="U29" i="46"/>
  <c r="V29" i="46"/>
  <c r="W29" i="46"/>
  <c r="X29" i="46"/>
  <c r="S25" i="46"/>
  <c r="T25" i="46"/>
  <c r="U25" i="46"/>
  <c r="V25" i="46"/>
  <c r="W25" i="46"/>
  <c r="X25" i="46"/>
  <c r="S22" i="46"/>
  <c r="T22" i="46"/>
  <c r="U22" i="46"/>
  <c r="V22" i="46"/>
  <c r="W22" i="46"/>
  <c r="X22" i="46"/>
  <c r="H105" i="46"/>
  <c r="I105" i="46"/>
  <c r="J105" i="46"/>
  <c r="K105" i="46"/>
  <c r="L105" i="46"/>
  <c r="M105" i="46"/>
  <c r="H106" i="46"/>
  <c r="I106" i="46"/>
  <c r="J106" i="46"/>
  <c r="K106" i="46"/>
  <c r="L106" i="46"/>
  <c r="M106" i="46"/>
  <c r="H102" i="46"/>
  <c r="I102" i="46"/>
  <c r="J102" i="46"/>
  <c r="K102" i="46"/>
  <c r="L102" i="46"/>
  <c r="M102" i="46"/>
  <c r="H87" i="46"/>
  <c r="I87" i="46"/>
  <c r="J87" i="46"/>
  <c r="K87" i="46"/>
  <c r="L87" i="46"/>
  <c r="M87" i="46"/>
  <c r="H84" i="46"/>
  <c r="I84" i="46"/>
  <c r="J84" i="46"/>
  <c r="K84" i="46"/>
  <c r="L84" i="46"/>
  <c r="M84" i="46"/>
  <c r="H71" i="46"/>
  <c r="I71" i="46"/>
  <c r="J71" i="46"/>
  <c r="K71" i="46"/>
  <c r="L71" i="46"/>
  <c r="M71" i="46"/>
  <c r="H62" i="46"/>
  <c r="I62" i="46"/>
  <c r="J62" i="46"/>
  <c r="K62" i="46"/>
  <c r="L62" i="46"/>
  <c r="M62" i="46"/>
  <c r="H63" i="46"/>
  <c r="I63" i="46"/>
  <c r="J63" i="46"/>
  <c r="K63" i="46"/>
  <c r="L63" i="46"/>
  <c r="M63" i="46"/>
  <c r="H53" i="46"/>
  <c r="I53" i="46"/>
  <c r="J53" i="46"/>
  <c r="K53" i="46"/>
  <c r="L53" i="46"/>
  <c r="M53" i="46"/>
  <c r="H54" i="46"/>
  <c r="I54" i="46"/>
  <c r="J54" i="46"/>
  <c r="K54" i="46"/>
  <c r="L54" i="46"/>
  <c r="M54" i="46"/>
  <c r="H50" i="46"/>
  <c r="I50" i="46"/>
  <c r="J50" i="46"/>
  <c r="K50" i="46"/>
  <c r="L50" i="46"/>
  <c r="M50" i="46"/>
  <c r="H51" i="46"/>
  <c r="I51" i="46"/>
  <c r="J51" i="46"/>
  <c r="K51" i="46"/>
  <c r="L51" i="46"/>
  <c r="M51" i="46"/>
  <c r="H40" i="46"/>
  <c r="I40" i="46"/>
  <c r="J40" i="46"/>
  <c r="K40" i="46"/>
  <c r="L40" i="46"/>
  <c r="M40" i="46"/>
  <c r="H34" i="46"/>
  <c r="I34" i="46"/>
  <c r="J34" i="46"/>
  <c r="K34" i="46"/>
  <c r="L34" i="46"/>
  <c r="M34" i="46"/>
  <c r="H35" i="46"/>
  <c r="I35" i="46"/>
  <c r="J35" i="46"/>
  <c r="K35" i="46"/>
  <c r="L35" i="46"/>
  <c r="M35" i="46"/>
  <c r="H31" i="46"/>
  <c r="I31" i="46"/>
  <c r="J31" i="46"/>
  <c r="K31" i="46"/>
  <c r="L31" i="46"/>
  <c r="M31" i="46"/>
  <c r="H32" i="46"/>
  <c r="I32" i="46"/>
  <c r="J32" i="46"/>
  <c r="K32" i="46"/>
  <c r="L32" i="46"/>
  <c r="M32" i="46"/>
  <c r="H28" i="46"/>
  <c r="I28" i="46"/>
  <c r="J28" i="46"/>
  <c r="K28" i="46"/>
  <c r="L28" i="46"/>
  <c r="M28" i="46"/>
  <c r="H29" i="46"/>
  <c r="I29" i="46"/>
  <c r="J29" i="46"/>
  <c r="K29" i="46"/>
  <c r="L29" i="46"/>
  <c r="M29" i="46"/>
  <c r="H25" i="46"/>
  <c r="I25" i="46"/>
  <c r="J25" i="46"/>
  <c r="K25" i="46"/>
  <c r="L25" i="46"/>
  <c r="M25" i="46"/>
  <c r="H22" i="46"/>
  <c r="I22" i="46"/>
  <c r="J22" i="46"/>
  <c r="K22" i="46"/>
  <c r="L22" i="46"/>
  <c r="M22" i="46"/>
  <c r="X384" i="46" l="1"/>
  <c r="W384" i="46"/>
  <c r="V384" i="46"/>
  <c r="U384" i="46"/>
  <c r="T384" i="46"/>
  <c r="S384" i="46"/>
  <c r="R384" i="46"/>
  <c r="Q384" i="46"/>
  <c r="E17" i="45" l="1"/>
  <c r="B46" i="45" l="1"/>
  <c r="E195" i="79" l="1"/>
  <c r="D195" i="79"/>
  <c r="P195" i="79"/>
  <c r="Q195" i="79"/>
  <c r="R195" i="79"/>
  <c r="S195" i="79"/>
  <c r="T195" i="79"/>
  <c r="U195" i="79"/>
  <c r="V195" i="79"/>
  <c r="W195" i="79"/>
  <c r="X195" i="79"/>
  <c r="F195" i="79"/>
  <c r="G195" i="79"/>
  <c r="H195" i="79"/>
  <c r="I195" i="79"/>
  <c r="J195" i="79"/>
  <c r="K195" i="79"/>
  <c r="L195" i="79"/>
  <c r="M195" i="79"/>
  <c r="P339" i="46" l="1"/>
  <c r="Q210" i="46"/>
  <c r="P210" i="46"/>
  <c r="Q234" i="46"/>
  <c r="P234" i="46"/>
  <c r="Q157" i="46" l="1"/>
  <c r="P157" i="46"/>
  <c r="P286" i="46"/>
  <c r="P349" i="46"/>
  <c r="Q220" i="46"/>
  <c r="P220" i="46"/>
  <c r="P289" i="46"/>
  <c r="P308" i="46"/>
  <c r="Q179" i="46"/>
  <c r="P179" i="46"/>
  <c r="P317" i="46"/>
  <c r="Q188" i="46"/>
  <c r="P188" i="46"/>
  <c r="P320" i="46"/>
  <c r="P63" i="46"/>
  <c r="Q191" i="46"/>
  <c r="P191" i="46"/>
  <c r="R63" i="46"/>
  <c r="Q63" i="46"/>
  <c r="E339" i="46"/>
  <c r="F210" i="46"/>
  <c r="E210" i="46"/>
  <c r="F234" i="46"/>
  <c r="E234" i="46"/>
  <c r="F157" i="46"/>
  <c r="E157" i="46"/>
  <c r="E286" i="46"/>
  <c r="E349" i="46"/>
  <c r="F220" i="46"/>
  <c r="E220" i="46"/>
  <c r="E289" i="46"/>
  <c r="E308" i="46"/>
  <c r="F179" i="46"/>
  <c r="E179" i="46"/>
  <c r="E317" i="46"/>
  <c r="F188" i="46"/>
  <c r="E188" i="46"/>
  <c r="E320" i="46"/>
  <c r="F191" i="46"/>
  <c r="E191" i="46"/>
  <c r="G63" i="46"/>
  <c r="F63" i="46"/>
  <c r="E63" i="46"/>
  <c r="P348" i="46"/>
  <c r="P338" i="46"/>
  <c r="P319" i="46"/>
  <c r="P316" i="46"/>
  <c r="P310" i="46"/>
  <c r="P307" i="46"/>
  <c r="P291" i="46"/>
  <c r="P288" i="46"/>
  <c r="P285" i="46"/>
  <c r="P282" i="46"/>
  <c r="P279" i="46"/>
  <c r="E279" i="46"/>
  <c r="E348" i="46" l="1"/>
  <c r="E338" i="46"/>
  <c r="E319" i="46"/>
  <c r="E316" i="46"/>
  <c r="E310" i="46"/>
  <c r="E307" i="46"/>
  <c r="E291" i="46"/>
  <c r="E288" i="46"/>
  <c r="E285" i="46"/>
  <c r="E282" i="46"/>
  <c r="Q106" i="46"/>
  <c r="R106" i="46"/>
  <c r="P106" i="46"/>
  <c r="Q54" i="46"/>
  <c r="R54" i="46"/>
  <c r="P54" i="46"/>
  <c r="Q51" i="46"/>
  <c r="R51" i="46"/>
  <c r="P51" i="46"/>
  <c r="Q35" i="46"/>
  <c r="R35" i="46"/>
  <c r="P35" i="46"/>
  <c r="Q32" i="46"/>
  <c r="R32" i="46"/>
  <c r="P32" i="46"/>
  <c r="Q29" i="46"/>
  <c r="R29" i="46"/>
  <c r="P29" i="46"/>
  <c r="Q233" i="46"/>
  <c r="P233" i="46"/>
  <c r="Q219" i="46"/>
  <c r="P219" i="46"/>
  <c r="Q215" i="46"/>
  <c r="P215" i="46"/>
  <c r="Q209" i="46"/>
  <c r="P209" i="46"/>
  <c r="Q199" i="46"/>
  <c r="P199" i="46"/>
  <c r="Q193" i="46"/>
  <c r="P193" i="46"/>
  <c r="Q190" i="46"/>
  <c r="P190" i="46"/>
  <c r="Q187" i="46"/>
  <c r="P187" i="46"/>
  <c r="Q181" i="46"/>
  <c r="P181" i="46"/>
  <c r="Q178" i="46"/>
  <c r="P178" i="46"/>
  <c r="Q168" i="46"/>
  <c r="P168" i="46"/>
  <c r="Q162" i="46"/>
  <c r="P162" i="46"/>
  <c r="Q159" i="46"/>
  <c r="P159" i="46"/>
  <c r="Q156" i="46"/>
  <c r="P156" i="46"/>
  <c r="Q153" i="46"/>
  <c r="P153" i="46"/>
  <c r="Q150" i="46"/>
  <c r="P150" i="46"/>
  <c r="F106" i="46"/>
  <c r="G106" i="46"/>
  <c r="E106" i="46"/>
  <c r="F54" i="46"/>
  <c r="G54" i="46"/>
  <c r="E54" i="46"/>
  <c r="F51" i="46"/>
  <c r="G51" i="46"/>
  <c r="E51" i="46"/>
  <c r="F35" i="46"/>
  <c r="G35" i="46"/>
  <c r="E35" i="46"/>
  <c r="F32" i="46"/>
  <c r="G32" i="46"/>
  <c r="E32" i="46"/>
  <c r="F29" i="46"/>
  <c r="G29" i="46"/>
  <c r="E29" i="46"/>
  <c r="F233" i="46"/>
  <c r="E233" i="46"/>
  <c r="F219" i="46"/>
  <c r="E219" i="46"/>
  <c r="F215" i="46"/>
  <c r="E215" i="46"/>
  <c r="F209" i="46"/>
  <c r="E209" i="46"/>
  <c r="F199" i="46"/>
  <c r="E199" i="46"/>
  <c r="F193" i="46"/>
  <c r="E193" i="46"/>
  <c r="F190" i="46"/>
  <c r="E190" i="46"/>
  <c r="F187" i="46"/>
  <c r="E187" i="46"/>
  <c r="F181" i="46"/>
  <c r="E181" i="46"/>
  <c r="F178" i="46"/>
  <c r="E178" i="46"/>
  <c r="F168" i="46"/>
  <c r="E168" i="46"/>
  <c r="F162" i="46"/>
  <c r="E162" i="46"/>
  <c r="F159" i="46"/>
  <c r="E159" i="46"/>
  <c r="F156" i="46"/>
  <c r="E156" i="46"/>
  <c r="F153" i="46"/>
  <c r="E153" i="46"/>
  <c r="F150" i="46"/>
  <c r="E150" i="46"/>
  <c r="Q105" i="46"/>
  <c r="R105" i="46"/>
  <c r="P105" i="46"/>
  <c r="Q102" i="46"/>
  <c r="R102" i="46"/>
  <c r="P102" i="46"/>
  <c r="Q87" i="46"/>
  <c r="R87" i="46"/>
  <c r="P87" i="46"/>
  <c r="Q84" i="46"/>
  <c r="R84" i="46"/>
  <c r="P84" i="46"/>
  <c r="Q71" i="46"/>
  <c r="R71" i="46"/>
  <c r="P71" i="46"/>
  <c r="Q62" i="46"/>
  <c r="R62" i="46"/>
  <c r="P62" i="46"/>
  <c r="Q53" i="46"/>
  <c r="R53" i="46"/>
  <c r="P53" i="46"/>
  <c r="Q50" i="46"/>
  <c r="R50" i="46"/>
  <c r="P50" i="46"/>
  <c r="Q40" i="46"/>
  <c r="R40" i="46"/>
  <c r="P40" i="46"/>
  <c r="Q34" i="46"/>
  <c r="R34" i="46"/>
  <c r="P34" i="46"/>
  <c r="Q31" i="46"/>
  <c r="R31" i="46"/>
  <c r="P31" i="46"/>
  <c r="Q28" i="46"/>
  <c r="R28" i="46"/>
  <c r="P28" i="46"/>
  <c r="Q25" i="46"/>
  <c r="R25" i="46"/>
  <c r="P25" i="46"/>
  <c r="Q22" i="46"/>
  <c r="R22" i="46"/>
  <c r="P22" i="46"/>
  <c r="F105" i="46"/>
  <c r="G105" i="46"/>
  <c r="E105" i="46"/>
  <c r="F102" i="46"/>
  <c r="G102" i="46"/>
  <c r="E102" i="46"/>
  <c r="F87" i="46"/>
  <c r="G87" i="46"/>
  <c r="E87" i="46"/>
  <c r="F84" i="46"/>
  <c r="G84" i="46"/>
  <c r="E84" i="46"/>
  <c r="F71" i="46"/>
  <c r="G71" i="46"/>
  <c r="E71" i="46"/>
  <c r="F62" i="46"/>
  <c r="G62" i="46"/>
  <c r="E62" i="46"/>
  <c r="F53" i="46"/>
  <c r="G53" i="46"/>
  <c r="E53" i="46"/>
  <c r="F50" i="46"/>
  <c r="G50" i="46"/>
  <c r="E50" i="46"/>
  <c r="F40" i="46"/>
  <c r="G40" i="46"/>
  <c r="E40" i="46"/>
  <c r="F34" i="46"/>
  <c r="G34" i="46"/>
  <c r="E34" i="46"/>
  <c r="F31" i="46"/>
  <c r="G31" i="46"/>
  <c r="E31" i="46"/>
  <c r="F28" i="46"/>
  <c r="G28" i="46"/>
  <c r="E28" i="46"/>
  <c r="F25" i="46"/>
  <c r="G25" i="46"/>
  <c r="E25" i="46"/>
  <c r="F22" i="46"/>
  <c r="G22" i="46"/>
  <c r="E22" i="46"/>
  <c r="O513" i="46" l="1"/>
  <c r="AA489" i="46" l="1"/>
  <c r="P127" i="46"/>
  <c r="Q127" i="46"/>
  <c r="R127" i="46"/>
  <c r="S127" i="46"/>
  <c r="T127" i="46"/>
  <c r="U127" i="46"/>
  <c r="V127" i="46"/>
  <c r="W127" i="46"/>
  <c r="X127" i="46"/>
  <c r="E127" i="46"/>
  <c r="F127" i="46"/>
  <c r="G127" i="46"/>
  <c r="H127" i="46"/>
  <c r="I127" i="46"/>
  <c r="J127" i="46"/>
  <c r="K127" i="46"/>
  <c r="L127" i="46"/>
  <c r="M127" i="46"/>
  <c r="P255" i="46"/>
  <c r="Q255" i="46"/>
  <c r="R255" i="46"/>
  <c r="S255" i="46"/>
  <c r="T255" i="46"/>
  <c r="U255" i="46"/>
  <c r="V255" i="46"/>
  <c r="W255" i="46"/>
  <c r="X255" i="46"/>
  <c r="E255" i="46"/>
  <c r="F255" i="46"/>
  <c r="G255" i="46"/>
  <c r="H255" i="46"/>
  <c r="I255" i="46"/>
  <c r="J255" i="46"/>
  <c r="K255" i="46"/>
  <c r="L255" i="46"/>
  <c r="M255" i="46"/>
  <c r="P384" i="46"/>
  <c r="E384" i="46"/>
  <c r="F384" i="46"/>
  <c r="G384" i="46"/>
  <c r="H384" i="46"/>
  <c r="I384" i="46"/>
  <c r="J384" i="46"/>
  <c r="K384" i="46"/>
  <c r="L384" i="46"/>
  <c r="M384" i="46"/>
  <c r="P513" i="46"/>
  <c r="Q513" i="46"/>
  <c r="R513" i="46"/>
  <c r="S513" i="46"/>
  <c r="T513" i="46"/>
  <c r="U513" i="46"/>
  <c r="V513" i="46"/>
  <c r="W513" i="46"/>
  <c r="X513" i="46"/>
  <c r="E513" i="46"/>
  <c r="F513" i="46"/>
  <c r="G513" i="46"/>
  <c r="H513" i="46"/>
  <c r="I513" i="46"/>
  <c r="J513" i="46"/>
  <c r="K513" i="46"/>
  <c r="L513" i="46"/>
  <c r="M513" i="46"/>
  <c r="N630" i="79" l="1"/>
  <c r="N443" i="79"/>
  <c r="N254" i="79"/>
  <c r="N71" i="79"/>
  <c r="Q51" i="43" l="1"/>
  <c r="Q13" i="44" l="1"/>
  <c r="N511" i="46"/>
  <c r="N508" i="46"/>
  <c r="N505" i="46"/>
  <c r="N501" i="46"/>
  <c r="N498" i="46"/>
  <c r="N495" i="46"/>
  <c r="N492" i="46"/>
  <c r="N489" i="46"/>
  <c r="N485" i="46"/>
  <c r="N471" i="46"/>
  <c r="N468" i="46"/>
  <c r="N465" i="46"/>
  <c r="N462" i="46"/>
  <c r="N449" i="46"/>
  <c r="N446" i="46"/>
  <c r="N443" i="46"/>
  <c r="N440" i="46"/>
  <c r="N437" i="46"/>
  <c r="N382" i="46"/>
  <c r="N379" i="46"/>
  <c r="N376" i="46"/>
  <c r="N372" i="46"/>
  <c r="N369" i="46"/>
  <c r="N366" i="46"/>
  <c r="N363" i="46"/>
  <c r="N360" i="46"/>
  <c r="N356" i="46"/>
  <c r="N342" i="46"/>
  <c r="N339" i="46"/>
  <c r="N336" i="46"/>
  <c r="N333" i="46"/>
  <c r="N320" i="46"/>
  <c r="N317" i="46"/>
  <c r="N314" i="46"/>
  <c r="N311" i="46"/>
  <c r="N308" i="46"/>
  <c r="N253" i="46"/>
  <c r="N250" i="46"/>
  <c r="N247" i="46"/>
  <c r="N243" i="46"/>
  <c r="N240" i="46"/>
  <c r="N237" i="46"/>
  <c r="N234" i="46"/>
  <c r="N231" i="46"/>
  <c r="N227" i="46"/>
  <c r="N213" i="46"/>
  <c r="N210" i="46"/>
  <c r="N207" i="46"/>
  <c r="N204" i="46"/>
  <c r="N191" i="46"/>
  <c r="N188" i="46"/>
  <c r="N185" i="46"/>
  <c r="N182" i="46"/>
  <c r="N179" i="46"/>
  <c r="N125" i="46"/>
  <c r="N122" i="46"/>
  <c r="N119" i="46"/>
  <c r="N115" i="46"/>
  <c r="N112" i="46"/>
  <c r="N106" i="46"/>
  <c r="N85" i="46"/>
  <c r="N63" i="46"/>
  <c r="N54" i="46"/>
  <c r="N1118" i="79"/>
  <c r="N1115" i="79"/>
  <c r="N1112" i="79"/>
  <c r="N1109" i="79"/>
  <c r="N1106" i="79"/>
  <c r="N1103" i="79"/>
  <c r="N1100" i="79"/>
  <c r="N1094" i="79"/>
  <c r="N1091" i="79"/>
  <c r="N1088" i="79"/>
  <c r="N1085" i="79"/>
  <c r="N1082" i="79"/>
  <c r="N1079" i="79"/>
  <c r="N1075" i="79"/>
  <c r="N1072" i="79"/>
  <c r="N1069" i="79"/>
  <c r="N1065" i="79"/>
  <c r="N1062" i="79"/>
  <c r="N1059" i="79"/>
  <c r="N1056" i="79"/>
  <c r="N1053" i="79"/>
  <c r="N1050" i="79"/>
  <c r="N1047" i="79"/>
  <c r="N1044" i="79"/>
  <c r="N1026" i="79"/>
  <c r="N1023" i="79"/>
  <c r="N1020" i="79"/>
  <c r="N1017" i="79"/>
  <c r="N1013" i="79"/>
  <c r="N1010" i="79"/>
  <c r="N1006" i="79"/>
  <c r="N1002" i="79"/>
  <c r="N999" i="79"/>
  <c r="N996" i="79"/>
  <c r="N992" i="79"/>
  <c r="N989" i="79"/>
  <c r="N986" i="79"/>
  <c r="N983" i="79"/>
  <c r="N980" i="79"/>
  <c r="N935" i="79"/>
  <c r="N932" i="79"/>
  <c r="N929" i="79"/>
  <c r="N926" i="79"/>
  <c r="N923" i="79"/>
  <c r="N920" i="79"/>
  <c r="N917" i="79"/>
  <c r="N911" i="79"/>
  <c r="N908" i="79"/>
  <c r="N905" i="79"/>
  <c r="N902" i="79"/>
  <c r="N899" i="79"/>
  <c r="N896" i="79"/>
  <c r="N892" i="79"/>
  <c r="N889" i="79"/>
  <c r="N886" i="79"/>
  <c r="N882" i="79"/>
  <c r="N879" i="79"/>
  <c r="N876" i="79"/>
  <c r="N873" i="79"/>
  <c r="N870" i="79"/>
  <c r="N867" i="79"/>
  <c r="N864" i="79"/>
  <c r="N861" i="79"/>
  <c r="N843" i="79"/>
  <c r="N840" i="79"/>
  <c r="N837" i="79"/>
  <c r="N834" i="79"/>
  <c r="N830" i="79"/>
  <c r="N827" i="79"/>
  <c r="N823" i="79"/>
  <c r="N819" i="79"/>
  <c r="N816" i="79"/>
  <c r="N813" i="79"/>
  <c r="N809" i="79"/>
  <c r="N806" i="79"/>
  <c r="N803" i="79"/>
  <c r="N800" i="79"/>
  <c r="N797" i="79"/>
  <c r="N752" i="79"/>
  <c r="N749" i="79"/>
  <c r="N746" i="79"/>
  <c r="N743" i="79"/>
  <c r="N740" i="79"/>
  <c r="N737" i="79"/>
  <c r="N734" i="79"/>
  <c r="N728" i="79"/>
  <c r="N725" i="79"/>
  <c r="N722" i="79"/>
  <c r="N719" i="79"/>
  <c r="N716" i="79"/>
  <c r="N713" i="79"/>
  <c r="N709" i="79"/>
  <c r="N706" i="79"/>
  <c r="N703" i="79"/>
  <c r="N699" i="79"/>
  <c r="N696" i="79"/>
  <c r="N693" i="79"/>
  <c r="N690" i="79"/>
  <c r="N687" i="79"/>
  <c r="N684" i="79"/>
  <c r="N681" i="79"/>
  <c r="N678" i="79"/>
  <c r="N660" i="79"/>
  <c r="N657" i="79"/>
  <c r="N654" i="79"/>
  <c r="N651" i="79"/>
  <c r="N647" i="79"/>
  <c r="N644" i="79"/>
  <c r="N640" i="79"/>
  <c r="N636" i="79"/>
  <c r="N633" i="79"/>
  <c r="N626" i="79"/>
  <c r="N623" i="79"/>
  <c r="N620" i="79"/>
  <c r="N617" i="79"/>
  <c r="N614" i="79"/>
  <c r="N569" i="79"/>
  <c r="N566" i="79"/>
  <c r="N563" i="79"/>
  <c r="N560" i="79"/>
  <c r="N557" i="79"/>
  <c r="N554" i="79"/>
  <c r="N551" i="79"/>
  <c r="N545" i="79"/>
  <c r="N542" i="79"/>
  <c r="N539" i="79"/>
  <c r="N536" i="79"/>
  <c r="N533" i="79"/>
  <c r="N530" i="79"/>
  <c r="N524" i="79"/>
  <c r="N521" i="79"/>
  <c r="N518" i="79"/>
  <c r="N512" i="79"/>
  <c r="N509" i="79"/>
  <c r="N506" i="79"/>
  <c r="N503" i="79"/>
  <c r="N500" i="79"/>
  <c r="N497" i="79"/>
  <c r="N494" i="79"/>
  <c r="N491" i="79"/>
  <c r="N473" i="79"/>
  <c r="N470" i="79"/>
  <c r="N467" i="79"/>
  <c r="N464" i="79"/>
  <c r="N460" i="79"/>
  <c r="N457" i="79"/>
  <c r="N453" i="79"/>
  <c r="N449" i="79"/>
  <c r="N446" i="79"/>
  <c r="N439" i="79"/>
  <c r="N436" i="79"/>
  <c r="N433" i="79"/>
  <c r="N430" i="79"/>
  <c r="N427" i="79"/>
  <c r="N382" i="79"/>
  <c r="N379" i="79"/>
  <c r="N376" i="79"/>
  <c r="N373" i="79"/>
  <c r="N370" i="79"/>
  <c r="N367" i="79"/>
  <c r="N364" i="79"/>
  <c r="N358" i="79"/>
  <c r="N355" i="79"/>
  <c r="N352" i="79"/>
  <c r="N349" i="79"/>
  <c r="N346" i="79"/>
  <c r="N343" i="79"/>
  <c r="N336" i="79"/>
  <c r="N333" i="79"/>
  <c r="N329" i="79"/>
  <c r="N326" i="79"/>
  <c r="N323" i="79"/>
  <c r="N320" i="79"/>
  <c r="N317" i="79"/>
  <c r="N314" i="79"/>
  <c r="N308" i="79"/>
  <c r="N305" i="79"/>
  <c r="N287" i="79"/>
  <c r="N284" i="79"/>
  <c r="N281" i="79"/>
  <c r="N275" i="79"/>
  <c r="N271" i="79"/>
  <c r="N268" i="79"/>
  <c r="N264" i="79"/>
  <c r="N260" i="79"/>
  <c r="N257" i="79"/>
  <c r="N247" i="79"/>
  <c r="N244" i="79"/>
  <c r="N241" i="79"/>
  <c r="N238" i="79"/>
  <c r="N193" i="79"/>
  <c r="N190" i="79"/>
  <c r="N187" i="79"/>
  <c r="N184" i="79"/>
  <c r="N181" i="79"/>
  <c r="N178" i="79"/>
  <c r="N175" i="79"/>
  <c r="N169" i="79"/>
  <c r="N166" i="79"/>
  <c r="N163" i="79"/>
  <c r="N160" i="79"/>
  <c r="N157" i="79"/>
  <c r="N154" i="79"/>
  <c r="N150" i="79"/>
  <c r="N147" i="79"/>
  <c r="N140" i="79"/>
  <c r="N137" i="79"/>
  <c r="N128" i="79"/>
  <c r="N125" i="79"/>
  <c r="N122" i="79"/>
  <c r="N101" i="79"/>
  <c r="N98" i="79"/>
  <c r="N95" i="79"/>
  <c r="N92" i="79"/>
  <c r="N88" i="79"/>
  <c r="N74" i="79"/>
  <c r="N64" i="79"/>
  <c r="N61" i="79"/>
  <c r="N55" i="79"/>
  <c r="N58" i="79"/>
  <c r="AM1114" i="79" l="1"/>
  <c r="AM1117" i="79"/>
  <c r="AE1053" i="79"/>
  <c r="Z1053" i="79"/>
  <c r="Y1040" i="79"/>
  <c r="Y1037" i="79"/>
  <c r="AD1010" i="79"/>
  <c r="Z1010" i="79"/>
  <c r="Y1010" i="79"/>
  <c r="AM1016" i="79"/>
  <c r="Y1017" i="79"/>
  <c r="AL1013" i="79"/>
  <c r="AM1012" i="79"/>
  <c r="AK1013" i="79"/>
  <c r="AJ1013" i="79"/>
  <c r="AI1013" i="79"/>
  <c r="AH1013" i="79"/>
  <c r="AG1013" i="79"/>
  <c r="AF1013" i="79"/>
  <c r="AE1013" i="79"/>
  <c r="AD1013" i="79"/>
  <c r="AC1013" i="79"/>
  <c r="AB1013" i="79"/>
  <c r="AA1013" i="79"/>
  <c r="Z1013" i="79"/>
  <c r="Y1013" i="79"/>
  <c r="AL1010" i="79"/>
  <c r="AK1010" i="79"/>
  <c r="AJ1010" i="79"/>
  <c r="AI1010" i="79"/>
  <c r="AH1010" i="79"/>
  <c r="AG1010" i="79"/>
  <c r="AF1010" i="79"/>
  <c r="AE1010" i="79"/>
  <c r="AC1010" i="79"/>
  <c r="AB1010" i="79"/>
  <c r="AA1010" i="79"/>
  <c r="AM1009" i="79"/>
  <c r="Y1006" i="79"/>
  <c r="Y999" i="79"/>
  <c r="Y996" i="79"/>
  <c r="Y992" i="79"/>
  <c r="Y983" i="79"/>
  <c r="Y980" i="79"/>
  <c r="Y976" i="79"/>
  <c r="Y886" i="79"/>
  <c r="AL882" i="79"/>
  <c r="Y861" i="79"/>
  <c r="Y843" i="79"/>
  <c r="Y830" i="79"/>
  <c r="AL830" i="79"/>
  <c r="AK830" i="79"/>
  <c r="AJ830" i="79"/>
  <c r="AI830" i="79"/>
  <c r="AH830" i="79"/>
  <c r="AG830" i="79"/>
  <c r="AF830" i="79"/>
  <c r="AE830" i="79"/>
  <c r="AD830" i="79"/>
  <c r="AC830" i="79"/>
  <c r="AB830" i="79"/>
  <c r="AA830" i="79"/>
  <c r="Z830" i="79"/>
  <c r="AM829" i="79"/>
  <c r="AL827" i="79"/>
  <c r="AK827" i="79"/>
  <c r="AJ827" i="79"/>
  <c r="AI827" i="79"/>
  <c r="AH827" i="79"/>
  <c r="AG827" i="79"/>
  <c r="AF827" i="79"/>
  <c r="AE827" i="79"/>
  <c r="AD827" i="79"/>
  <c r="AC827" i="79"/>
  <c r="AB827" i="79"/>
  <c r="AA827" i="79"/>
  <c r="Z827" i="79"/>
  <c r="Y827" i="79"/>
  <c r="AM826" i="79"/>
  <c r="Y823" i="79"/>
  <c r="Y709" i="79"/>
  <c r="Y703" i="79"/>
  <c r="Y687" i="79"/>
  <c r="AM670" i="79"/>
  <c r="AM667" i="79"/>
  <c r="AM664" i="79"/>
  <c r="Y660" i="79"/>
  <c r="Y657" i="79"/>
  <c r="Y647" i="79"/>
  <c r="Y644" i="79"/>
  <c r="Y640" i="79"/>
  <c r="AL647" i="79"/>
  <c r="AK647" i="79"/>
  <c r="AJ647" i="79"/>
  <c r="AI647" i="79"/>
  <c r="AH647" i="79"/>
  <c r="AG647" i="79"/>
  <c r="AF647" i="79"/>
  <c r="AE647" i="79"/>
  <c r="AD647" i="79"/>
  <c r="AC647" i="79"/>
  <c r="AB647" i="79"/>
  <c r="AA647" i="79"/>
  <c r="Z647" i="79"/>
  <c r="AM646" i="79"/>
  <c r="AL644" i="79"/>
  <c r="AK644" i="79"/>
  <c r="AJ644" i="79"/>
  <c r="AI644" i="79"/>
  <c r="AH644" i="79"/>
  <c r="AG644" i="79"/>
  <c r="AF644" i="79"/>
  <c r="AE644" i="79"/>
  <c r="AD644" i="79"/>
  <c r="AC644" i="79"/>
  <c r="AB644" i="79"/>
  <c r="AA644" i="79"/>
  <c r="Z644" i="79"/>
  <c r="AM643" i="79"/>
  <c r="Y626" i="79"/>
  <c r="Y617" i="79"/>
  <c r="AM529" i="79"/>
  <c r="AM523" i="79"/>
  <c r="Y530" i="79"/>
  <c r="Y457" i="79"/>
  <c r="Y460" i="79"/>
  <c r="AL460" i="79"/>
  <c r="AK460" i="79"/>
  <c r="AJ460" i="79"/>
  <c r="AI460" i="79"/>
  <c r="AH460" i="79"/>
  <c r="AG460" i="79"/>
  <c r="AF460" i="79"/>
  <c r="AE460" i="79"/>
  <c r="AD460" i="79"/>
  <c r="AC460" i="79"/>
  <c r="AB460" i="79"/>
  <c r="AA460" i="79"/>
  <c r="Z460" i="79"/>
  <c r="AM459" i="79"/>
  <c r="AL457" i="79"/>
  <c r="AK457" i="79"/>
  <c r="AJ457" i="79"/>
  <c r="AI457" i="79"/>
  <c r="AH457" i="79"/>
  <c r="AG457" i="79"/>
  <c r="AF457" i="79"/>
  <c r="AE457" i="79"/>
  <c r="AD457" i="79"/>
  <c r="AC457" i="79"/>
  <c r="AB457" i="79"/>
  <c r="AA457" i="79"/>
  <c r="Z457" i="79"/>
  <c r="AM456" i="79"/>
  <c r="Y453" i="79"/>
  <c r="Y376" i="79"/>
  <c r="Y382" i="79"/>
  <c r="AL271" i="79"/>
  <c r="AK271" i="79"/>
  <c r="AJ271" i="79"/>
  <c r="AI271" i="79"/>
  <c r="AH271" i="79"/>
  <c r="AG271" i="79"/>
  <c r="AF271" i="79"/>
  <c r="AE271" i="79"/>
  <c r="AD271" i="79"/>
  <c r="AC271" i="79"/>
  <c r="AB271" i="79"/>
  <c r="AA271" i="79"/>
  <c r="Z271" i="79"/>
  <c r="Y271" i="79"/>
  <c r="AM270" i="79"/>
  <c r="AL268" i="79"/>
  <c r="AK268" i="79"/>
  <c r="AJ268" i="79"/>
  <c r="AI268" i="79"/>
  <c r="AH268" i="79"/>
  <c r="AG268" i="79"/>
  <c r="AF268" i="79"/>
  <c r="AE268" i="79"/>
  <c r="AD268" i="79"/>
  <c r="AC268" i="79"/>
  <c r="AB268" i="79"/>
  <c r="AA268" i="79"/>
  <c r="Z268" i="79"/>
  <c r="Y268" i="79"/>
  <c r="AM267" i="79"/>
  <c r="Y264" i="79"/>
  <c r="Y234" i="79"/>
  <c r="Y225" i="79"/>
  <c r="Y222" i="79"/>
  <c r="Y154" i="79"/>
  <c r="AM87" i="79"/>
  <c r="AL88" i="79"/>
  <c r="AK88" i="79"/>
  <c r="AJ88" i="79"/>
  <c r="AI88" i="79"/>
  <c r="AH88" i="79"/>
  <c r="AG88" i="79"/>
  <c r="AF88" i="79"/>
  <c r="AE88" i="79"/>
  <c r="AD88" i="79"/>
  <c r="AC88" i="79"/>
  <c r="AB88" i="79"/>
  <c r="AA88" i="79"/>
  <c r="Z88" i="79"/>
  <c r="Y88" i="79"/>
  <c r="AM80" i="79"/>
  <c r="AL85" i="79"/>
  <c r="AK85" i="79"/>
  <c r="AJ85" i="79"/>
  <c r="AI85" i="79"/>
  <c r="AH85" i="79"/>
  <c r="AG85" i="79"/>
  <c r="AF85" i="79"/>
  <c r="AE85" i="79"/>
  <c r="AD85" i="79"/>
  <c r="AC85" i="79"/>
  <c r="AB85" i="79"/>
  <c r="AA85" i="79"/>
  <c r="Z85" i="79"/>
  <c r="Y85" i="79"/>
  <c r="AM84" i="79"/>
  <c r="Y81" i="79"/>
  <c r="AD81" i="79"/>
  <c r="AM1108" i="79"/>
  <c r="AM1111" i="79"/>
  <c r="AM1105" i="79"/>
  <c r="AM1102" i="79"/>
  <c r="AM1099" i="79"/>
  <c r="AM1096" i="79"/>
  <c r="AM1093" i="79"/>
  <c r="AM1090" i="79"/>
  <c r="AM1087" i="79"/>
  <c r="AM1084" i="79"/>
  <c r="AM1081" i="79"/>
  <c r="AM1078" i="79"/>
  <c r="AM1074" i="79"/>
  <c r="AM1071" i="79"/>
  <c r="AM1068" i="79"/>
  <c r="AM1064" i="79"/>
  <c r="AM1061" i="79"/>
  <c r="AM1058" i="79"/>
  <c r="AM1055" i="79"/>
  <c r="AM1052" i="79"/>
  <c r="AM1049" i="79"/>
  <c r="AM1046" i="79"/>
  <c r="AM1043" i="79"/>
  <c r="AM1039" i="79"/>
  <c r="AM1036" i="79"/>
  <c r="AM1033" i="79"/>
  <c r="AM1030" i="79"/>
  <c r="AM1025" i="79"/>
  <c r="AM1022" i="79"/>
  <c r="AM1019" i="79"/>
  <c r="AM1005" i="79"/>
  <c r="AM1001" i="79"/>
  <c r="AM998" i="79"/>
  <c r="AM995" i="79"/>
  <c r="AM991" i="79"/>
  <c r="AM988" i="79"/>
  <c r="AM985" i="79"/>
  <c r="AM982" i="79"/>
  <c r="AM979" i="79"/>
  <c r="AM975" i="79"/>
  <c r="AM972" i="79"/>
  <c r="AM969" i="79"/>
  <c r="AM966" i="79"/>
  <c r="AM963" i="79"/>
  <c r="AM934" i="79"/>
  <c r="AM931" i="79"/>
  <c r="AM928" i="79"/>
  <c r="AM925" i="79"/>
  <c r="AM922" i="79"/>
  <c r="AM919" i="79"/>
  <c r="AM916" i="79"/>
  <c r="AM913" i="79"/>
  <c r="AM910" i="79"/>
  <c r="AM907" i="79"/>
  <c r="AM904" i="79"/>
  <c r="AM901" i="79"/>
  <c r="AM898" i="79"/>
  <c r="AM895" i="79"/>
  <c r="AM891" i="79"/>
  <c r="AM888" i="79"/>
  <c r="AM885" i="79"/>
  <c r="AM881" i="79"/>
  <c r="AM878" i="79"/>
  <c r="AM875" i="79"/>
  <c r="AM872" i="79"/>
  <c r="AM869" i="79"/>
  <c r="AM866" i="79"/>
  <c r="AM863" i="79"/>
  <c r="AM860" i="79"/>
  <c r="AM856" i="79"/>
  <c r="AM853" i="79"/>
  <c r="AM850" i="79"/>
  <c r="AM847" i="79"/>
  <c r="AM842" i="79"/>
  <c r="AM839" i="79"/>
  <c r="AM836" i="79"/>
  <c r="AM833" i="79"/>
  <c r="AM822" i="79"/>
  <c r="AM818" i="79"/>
  <c r="AM815" i="79"/>
  <c r="AM812" i="79"/>
  <c r="AM808" i="79"/>
  <c r="AM805" i="79"/>
  <c r="AM802" i="79"/>
  <c r="AM799" i="79"/>
  <c r="AM796" i="79"/>
  <c r="AM792" i="79"/>
  <c r="AM789" i="79"/>
  <c r="AM786" i="79"/>
  <c r="AM783" i="79"/>
  <c r="AM780" i="79"/>
  <c r="AM751" i="79"/>
  <c r="AM748" i="79"/>
  <c r="AM745" i="79"/>
  <c r="AM742" i="79"/>
  <c r="AM739" i="79"/>
  <c r="AM736" i="79"/>
  <c r="AM733" i="79"/>
  <c r="AM730" i="79"/>
  <c r="AM727" i="79"/>
  <c r="AM724" i="79"/>
  <c r="AM721" i="79"/>
  <c r="AM718" i="79"/>
  <c r="AM715" i="79"/>
  <c r="AM712" i="79"/>
  <c r="AM708" i="79"/>
  <c r="AM705" i="79"/>
  <c r="AM702" i="79"/>
  <c r="AM698" i="79"/>
  <c r="AM695" i="79"/>
  <c r="AM692" i="79"/>
  <c r="AM689" i="79"/>
  <c r="AM686" i="79"/>
  <c r="AM683" i="79"/>
  <c r="AM680" i="79"/>
  <c r="AM677" i="79"/>
  <c r="AM673" i="79"/>
  <c r="AM659" i="79"/>
  <c r="AM656" i="79"/>
  <c r="AM653" i="79"/>
  <c r="AM650" i="79"/>
  <c r="AM639" i="79"/>
  <c r="AM635" i="79"/>
  <c r="AM632" i="79"/>
  <c r="AM629" i="79"/>
  <c r="AM625" i="79"/>
  <c r="AM622" i="79"/>
  <c r="AM619" i="79"/>
  <c r="AM616" i="79"/>
  <c r="AM613" i="79"/>
  <c r="AM609" i="79"/>
  <c r="AM606" i="79"/>
  <c r="AM603" i="79"/>
  <c r="AM600" i="79"/>
  <c r="AM597" i="79"/>
  <c r="AM568" i="79"/>
  <c r="AM565" i="79"/>
  <c r="AM562" i="79"/>
  <c r="AM559" i="79"/>
  <c r="AM556" i="79"/>
  <c r="AM553" i="79"/>
  <c r="AM550" i="79"/>
  <c r="AM547" i="79"/>
  <c r="AM544" i="79"/>
  <c r="AM541" i="79"/>
  <c r="AM538" i="79"/>
  <c r="AM535" i="79"/>
  <c r="AM532" i="79"/>
  <c r="AM520" i="79"/>
  <c r="AM517" i="79"/>
  <c r="AM511" i="79"/>
  <c r="AM508" i="79"/>
  <c r="AM505" i="79"/>
  <c r="AM502" i="79"/>
  <c r="AM499" i="79"/>
  <c r="AM496" i="79"/>
  <c r="AM493" i="79"/>
  <c r="AM490" i="79"/>
  <c r="AM486" i="79"/>
  <c r="AM483" i="79"/>
  <c r="AM480" i="79"/>
  <c r="AM477" i="79"/>
  <c r="AM472" i="79"/>
  <c r="AM469" i="79"/>
  <c r="AM466" i="79"/>
  <c r="AM463" i="79"/>
  <c r="AM452" i="79"/>
  <c r="AM448" i="79"/>
  <c r="AM445" i="79"/>
  <c r="AM442" i="79"/>
  <c r="AM438" i="79"/>
  <c r="AM435" i="79"/>
  <c r="AM432" i="79"/>
  <c r="AM429" i="79"/>
  <c r="AM426" i="79"/>
  <c r="AM422" i="79"/>
  <c r="AM419" i="79"/>
  <c r="AM416" i="79"/>
  <c r="AM413" i="79"/>
  <c r="AM410" i="79"/>
  <c r="AM381" i="79"/>
  <c r="AM375" i="79"/>
  <c r="AM378" i="79"/>
  <c r="AM372" i="79"/>
  <c r="AM369" i="79"/>
  <c r="AM366" i="79"/>
  <c r="AM363" i="79"/>
  <c r="AM360" i="79"/>
  <c r="AM357" i="79"/>
  <c r="AM354" i="79"/>
  <c r="AM351" i="79"/>
  <c r="AM348" i="79"/>
  <c r="AM345" i="79"/>
  <c r="AM342" i="79"/>
  <c r="AM338" i="79"/>
  <c r="AM335" i="79"/>
  <c r="AM332" i="79"/>
  <c r="AM328" i="79"/>
  <c r="AM325" i="79"/>
  <c r="AM322" i="79"/>
  <c r="AM319" i="79"/>
  <c r="AM316" i="79"/>
  <c r="AM313" i="79"/>
  <c r="AM307" i="79"/>
  <c r="AM304" i="79"/>
  <c r="AM300" i="79"/>
  <c r="AM297" i="79"/>
  <c r="AM294" i="79"/>
  <c r="AM291" i="79"/>
  <c r="AM286" i="79"/>
  <c r="AM283" i="79"/>
  <c r="AM280" i="79"/>
  <c r="AM274" i="79"/>
  <c r="AM263" i="79"/>
  <c r="AM259" i="79"/>
  <c r="AM256" i="79"/>
  <c r="AM253" i="79"/>
  <c r="AM249" i="79"/>
  <c r="AM246" i="79"/>
  <c r="AM243" i="79"/>
  <c r="AM240" i="79"/>
  <c r="AM237" i="79"/>
  <c r="AM233" i="79"/>
  <c r="AM230" i="79"/>
  <c r="AM227" i="79"/>
  <c r="AM224" i="79"/>
  <c r="AM221" i="79"/>
  <c r="AM192" i="79"/>
  <c r="AM186" i="79"/>
  <c r="AM189" i="79"/>
  <c r="AM183" i="79"/>
  <c r="AM180" i="79"/>
  <c r="AM177" i="79"/>
  <c r="AM174" i="79"/>
  <c r="AM171" i="79"/>
  <c r="AM168" i="79"/>
  <c r="AM165" i="79"/>
  <c r="AM162" i="79"/>
  <c r="AM159" i="79"/>
  <c r="AM156" i="79"/>
  <c r="AM153" i="79"/>
  <c r="AM149" i="79"/>
  <c r="AM146" i="79"/>
  <c r="AM143" i="79"/>
  <c r="AM139" i="79"/>
  <c r="AM136" i="79"/>
  <c r="AM133" i="79"/>
  <c r="AM130" i="79"/>
  <c r="AM127" i="79"/>
  <c r="AM124" i="79"/>
  <c r="AM121" i="79"/>
  <c r="AM118" i="79"/>
  <c r="AM114" i="79"/>
  <c r="AM111" i="79"/>
  <c r="AM108" i="79"/>
  <c r="AM105" i="79"/>
  <c r="AM100" i="79"/>
  <c r="AM76" i="79"/>
  <c r="AM94" i="79"/>
  <c r="AM97" i="79"/>
  <c r="AM91" i="79"/>
  <c r="AM73" i="79"/>
  <c r="AM70" i="79"/>
  <c r="AM66" i="79"/>
  <c r="AM63" i="79"/>
  <c r="AM60" i="79"/>
  <c r="AM57" i="79"/>
  <c r="AM54" i="79"/>
  <c r="AM50" i="79"/>
  <c r="AM47" i="79"/>
  <c r="AM44" i="79"/>
  <c r="AM41" i="79"/>
  <c r="AM38" i="79"/>
  <c r="AL1026" i="79"/>
  <c r="AK1026" i="79"/>
  <c r="AJ1026" i="79"/>
  <c r="AI1026" i="79"/>
  <c r="AH1026" i="79"/>
  <c r="AG1026" i="79"/>
  <c r="AF1026" i="79"/>
  <c r="AE1026" i="79"/>
  <c r="AD1026" i="79"/>
  <c r="AC1026" i="79"/>
  <c r="AB1026" i="79"/>
  <c r="AA1026" i="79"/>
  <c r="Z1026" i="79"/>
  <c r="Y1026" i="79"/>
  <c r="AL1023" i="79"/>
  <c r="AK1023" i="79"/>
  <c r="AJ1023" i="79"/>
  <c r="AI1023" i="79"/>
  <c r="AH1023" i="79"/>
  <c r="AG1023" i="79"/>
  <c r="AF1023" i="79"/>
  <c r="AE1023" i="79"/>
  <c r="AD1023" i="79"/>
  <c r="AC1023" i="79"/>
  <c r="AB1023" i="79"/>
  <c r="AA1023" i="79"/>
  <c r="Z1023" i="79"/>
  <c r="Y1023" i="79"/>
  <c r="AL1020" i="79"/>
  <c r="AK1020" i="79"/>
  <c r="AJ1020" i="79"/>
  <c r="AI1020" i="79"/>
  <c r="AH1020" i="79"/>
  <c r="AG1020" i="79"/>
  <c r="AF1020" i="79"/>
  <c r="AE1020" i="79"/>
  <c r="AD1020" i="79"/>
  <c r="AC1020" i="79"/>
  <c r="AB1020" i="79"/>
  <c r="AA1020" i="79"/>
  <c r="Z1020" i="79"/>
  <c r="Y1020" i="79"/>
  <c r="AL1017" i="79"/>
  <c r="AK1017" i="79"/>
  <c r="AJ1017" i="79"/>
  <c r="AI1017" i="79"/>
  <c r="AH1017" i="79"/>
  <c r="AG1017" i="79"/>
  <c r="AF1017" i="79"/>
  <c r="AE1017" i="79"/>
  <c r="AD1017" i="79"/>
  <c r="AC1017" i="79"/>
  <c r="AB1017" i="79"/>
  <c r="AA1017" i="79"/>
  <c r="Z1017" i="79"/>
  <c r="AL843" i="79"/>
  <c r="AK843" i="79"/>
  <c r="AJ843" i="79"/>
  <c r="AI843" i="79"/>
  <c r="AH843" i="79"/>
  <c r="AG843" i="79"/>
  <c r="AF843" i="79"/>
  <c r="AE843" i="79"/>
  <c r="AD843" i="79"/>
  <c r="AC843" i="79"/>
  <c r="AB843" i="79"/>
  <c r="AA843" i="79"/>
  <c r="Z843" i="79"/>
  <c r="AL840" i="79"/>
  <c r="AK840" i="79"/>
  <c r="AJ840" i="79"/>
  <c r="AI840" i="79"/>
  <c r="AH840" i="79"/>
  <c r="AG840" i="79"/>
  <c r="AF840" i="79"/>
  <c r="AE840" i="79"/>
  <c r="AD840" i="79"/>
  <c r="AC840" i="79"/>
  <c r="AB840" i="79"/>
  <c r="AA840" i="79"/>
  <c r="Z840" i="79"/>
  <c r="Y840" i="79"/>
  <c r="AL837" i="79"/>
  <c r="AK837" i="79"/>
  <c r="AJ837" i="79"/>
  <c r="AI837" i="79"/>
  <c r="AH837" i="79"/>
  <c r="AG837" i="79"/>
  <c r="AF837" i="79"/>
  <c r="AE837" i="79"/>
  <c r="AD837" i="79"/>
  <c r="AC837" i="79"/>
  <c r="AB837" i="79"/>
  <c r="AA837" i="79"/>
  <c r="Z837" i="79"/>
  <c r="Y837" i="79"/>
  <c r="AL834" i="79"/>
  <c r="AK834" i="79"/>
  <c r="AJ834" i="79"/>
  <c r="AI834" i="79"/>
  <c r="AH834" i="79"/>
  <c r="AG834" i="79"/>
  <c r="AF834" i="79"/>
  <c r="AE834" i="79"/>
  <c r="AD834" i="79"/>
  <c r="AC834" i="79"/>
  <c r="AB834" i="79"/>
  <c r="AA834" i="79"/>
  <c r="Z834" i="79"/>
  <c r="Y834" i="79"/>
  <c r="N109" i="46" l="1"/>
  <c r="N103" i="46"/>
  <c r="N99" i="46"/>
  <c r="N82" i="46"/>
  <c r="N79" i="46"/>
  <c r="N76" i="46"/>
  <c r="N85" i="79"/>
  <c r="AL660" i="79"/>
  <c r="AK660" i="79"/>
  <c r="AJ660" i="79"/>
  <c r="AI660" i="79"/>
  <c r="AH660" i="79"/>
  <c r="AG660" i="79"/>
  <c r="AF660" i="79"/>
  <c r="AE660" i="79"/>
  <c r="AD660" i="79"/>
  <c r="AC660" i="79"/>
  <c r="AB660" i="79"/>
  <c r="AA660" i="79"/>
  <c r="Z660" i="79"/>
  <c r="AL657" i="79"/>
  <c r="AK657" i="79"/>
  <c r="AJ657" i="79"/>
  <c r="AI657" i="79"/>
  <c r="AH657" i="79"/>
  <c r="AG657" i="79"/>
  <c r="AF657" i="79"/>
  <c r="AE657" i="79"/>
  <c r="AD657" i="79"/>
  <c r="AC657" i="79"/>
  <c r="AB657" i="79"/>
  <c r="AA657" i="79"/>
  <c r="Z657" i="79"/>
  <c r="AL654" i="79"/>
  <c r="AK654" i="79"/>
  <c r="AJ654" i="79"/>
  <c r="AI654" i="79"/>
  <c r="AH654" i="79"/>
  <c r="AG654" i="79"/>
  <c r="AF654" i="79"/>
  <c r="AE654" i="79"/>
  <c r="AD654" i="79"/>
  <c r="AC654" i="79"/>
  <c r="AB654" i="79"/>
  <c r="AA654" i="79"/>
  <c r="Z654" i="79"/>
  <c r="Y654" i="79"/>
  <c r="AL651" i="79"/>
  <c r="AK651" i="79"/>
  <c r="AJ651" i="79"/>
  <c r="AI651" i="79"/>
  <c r="AH651" i="79"/>
  <c r="AG651" i="79"/>
  <c r="AF651" i="79"/>
  <c r="AE651" i="79"/>
  <c r="AD651" i="79"/>
  <c r="AC651" i="79"/>
  <c r="AB651" i="79"/>
  <c r="AA651" i="79"/>
  <c r="Z651" i="79"/>
  <c r="Y651" i="79"/>
  <c r="AL473" i="79"/>
  <c r="AK473" i="79"/>
  <c r="AJ473" i="79"/>
  <c r="AI473" i="79"/>
  <c r="AH473" i="79"/>
  <c r="AG473" i="79"/>
  <c r="AF473" i="79"/>
  <c r="AE473" i="79"/>
  <c r="AD473" i="79"/>
  <c r="AC473" i="79"/>
  <c r="AB473" i="79"/>
  <c r="AA473" i="79"/>
  <c r="Z473" i="79"/>
  <c r="Y473" i="79"/>
  <c r="AL470" i="79"/>
  <c r="AK470" i="79"/>
  <c r="AJ470" i="79"/>
  <c r="AI470" i="79"/>
  <c r="AH470" i="79"/>
  <c r="AG470" i="79"/>
  <c r="AF470" i="79"/>
  <c r="AE470" i="79"/>
  <c r="AD470" i="79"/>
  <c r="AC470" i="79"/>
  <c r="AB470" i="79"/>
  <c r="AA470" i="79"/>
  <c r="Z470" i="79"/>
  <c r="Y470" i="79"/>
  <c r="AL467" i="79"/>
  <c r="AK467" i="79"/>
  <c r="AJ467" i="79"/>
  <c r="AI467" i="79"/>
  <c r="AH467" i="79"/>
  <c r="AG467" i="79"/>
  <c r="AF467" i="79"/>
  <c r="AE467" i="79"/>
  <c r="AD467" i="79"/>
  <c r="AC467" i="79"/>
  <c r="AB467" i="79"/>
  <c r="AA467" i="79"/>
  <c r="Z467" i="79"/>
  <c r="Y467" i="79"/>
  <c r="AL464" i="79"/>
  <c r="AK464" i="79"/>
  <c r="AJ464" i="79"/>
  <c r="AI464" i="79"/>
  <c r="AH464" i="79"/>
  <c r="AG464" i="79"/>
  <c r="AF464" i="79"/>
  <c r="AE464" i="79"/>
  <c r="AD464" i="79"/>
  <c r="AC464" i="79"/>
  <c r="AB464" i="79"/>
  <c r="AA464" i="79"/>
  <c r="Z464" i="79"/>
  <c r="Y464" i="79"/>
  <c r="AL287" i="79"/>
  <c r="AK287" i="79"/>
  <c r="AJ287" i="79"/>
  <c r="AI287" i="79"/>
  <c r="AH287" i="79"/>
  <c r="AG287" i="79"/>
  <c r="AF287" i="79"/>
  <c r="AE287" i="79"/>
  <c r="AD287" i="79"/>
  <c r="AC287" i="79"/>
  <c r="AB287" i="79"/>
  <c r="AA287" i="79"/>
  <c r="Z287" i="79"/>
  <c r="Y287" i="79"/>
  <c r="AL284" i="79"/>
  <c r="AK284" i="79"/>
  <c r="AJ284" i="79"/>
  <c r="AI284" i="79"/>
  <c r="AH284" i="79"/>
  <c r="AG284" i="79"/>
  <c r="AF284" i="79"/>
  <c r="AE284" i="79"/>
  <c r="AD284" i="79"/>
  <c r="AC284" i="79"/>
  <c r="AB284" i="79"/>
  <c r="AA284" i="79"/>
  <c r="Z284" i="79"/>
  <c r="Y284" i="79"/>
  <c r="AL281" i="79"/>
  <c r="AK281" i="79"/>
  <c r="AJ281" i="79"/>
  <c r="AI281" i="79"/>
  <c r="AH281" i="79"/>
  <c r="AG281" i="79"/>
  <c r="AF281" i="79"/>
  <c r="AE281" i="79"/>
  <c r="AD281" i="79"/>
  <c r="AC281" i="79"/>
  <c r="AB281" i="79"/>
  <c r="AA281" i="79"/>
  <c r="Z281" i="79"/>
  <c r="Y281" i="79"/>
  <c r="AL275" i="79"/>
  <c r="AK275" i="79"/>
  <c r="AJ275" i="79"/>
  <c r="AI275" i="79"/>
  <c r="AH275" i="79"/>
  <c r="AG275" i="79"/>
  <c r="AF275" i="79"/>
  <c r="AE275" i="79"/>
  <c r="AD275" i="79"/>
  <c r="AC275" i="79"/>
  <c r="AB275" i="79"/>
  <c r="AA275" i="79"/>
  <c r="Z275" i="79"/>
  <c r="Y275" i="79"/>
  <c r="AM510" i="46" l="1"/>
  <c r="AL511" i="46"/>
  <c r="AM507" i="46"/>
  <c r="AM504" i="46"/>
  <c r="AM500" i="46"/>
  <c r="AM497" i="46"/>
  <c r="AM494" i="46"/>
  <c r="AM491" i="46"/>
  <c r="AM488" i="46"/>
  <c r="AM484" i="46"/>
  <c r="AM481" i="46"/>
  <c r="AM477" i="46"/>
  <c r="AM473" i="46"/>
  <c r="AM470" i="46"/>
  <c r="AM467" i="46"/>
  <c r="AM464" i="46"/>
  <c r="AM461" i="46"/>
  <c r="AM457" i="46"/>
  <c r="AM454" i="46"/>
  <c r="AM451" i="46"/>
  <c r="AM448" i="46"/>
  <c r="AM445" i="46"/>
  <c r="AM442" i="46"/>
  <c r="AM439" i="46"/>
  <c r="AM436" i="46"/>
  <c r="AM432" i="46"/>
  <c r="AM429" i="46"/>
  <c r="AM426" i="46"/>
  <c r="AM423" i="46"/>
  <c r="AM420" i="46"/>
  <c r="AM417" i="46"/>
  <c r="AM414" i="46"/>
  <c r="AM411" i="46"/>
  <c r="AM408" i="46"/>
  <c r="AM381" i="46"/>
  <c r="Z498" i="46"/>
  <c r="AA498" i="46"/>
  <c r="AB498" i="46"/>
  <c r="AC498" i="46"/>
  <c r="AD498" i="46"/>
  <c r="AE498" i="46"/>
  <c r="AF498" i="46"/>
  <c r="AG498" i="46"/>
  <c r="AH498" i="46"/>
  <c r="AI498" i="46"/>
  <c r="AJ498" i="46"/>
  <c r="AK498" i="46"/>
  <c r="AL498" i="46"/>
  <c r="Z501" i="46"/>
  <c r="AA501" i="46"/>
  <c r="AB501" i="46"/>
  <c r="AC501" i="46"/>
  <c r="AD501" i="46"/>
  <c r="AE501" i="46"/>
  <c r="AF501" i="46"/>
  <c r="AG501" i="46"/>
  <c r="AH501" i="46"/>
  <c r="AI501" i="46"/>
  <c r="AJ501" i="46"/>
  <c r="AK501" i="46"/>
  <c r="AL501" i="46"/>
  <c r="Z505" i="46"/>
  <c r="AA505" i="46"/>
  <c r="AB505" i="46"/>
  <c r="AC505" i="46"/>
  <c r="AD505" i="46"/>
  <c r="AE505" i="46"/>
  <c r="AF505" i="46"/>
  <c r="AG505" i="46"/>
  <c r="AH505" i="46"/>
  <c r="AI505" i="46"/>
  <c r="AJ505" i="46"/>
  <c r="AK505" i="46"/>
  <c r="AL505" i="46"/>
  <c r="Z508" i="46"/>
  <c r="AA508" i="46"/>
  <c r="AB508" i="46"/>
  <c r="AC508" i="46"/>
  <c r="AD508" i="46"/>
  <c r="AE508" i="46"/>
  <c r="AF508" i="46"/>
  <c r="AG508" i="46"/>
  <c r="AH508" i="46"/>
  <c r="AI508" i="46"/>
  <c r="AJ508" i="46"/>
  <c r="AK508" i="46"/>
  <c r="AL508" i="46"/>
  <c r="Z511" i="46"/>
  <c r="AA511" i="46"/>
  <c r="AB511" i="46"/>
  <c r="AC511" i="46"/>
  <c r="AD511" i="46"/>
  <c r="AE511" i="46"/>
  <c r="AF511" i="46"/>
  <c r="AG511" i="46"/>
  <c r="AH511" i="46"/>
  <c r="AI511" i="46"/>
  <c r="AJ511" i="46"/>
  <c r="AK511" i="46"/>
  <c r="Y505" i="46"/>
  <c r="Y508" i="46"/>
  <c r="Y511" i="46"/>
  <c r="Y501" i="46"/>
  <c r="Y498" i="46"/>
  <c r="AL382" i="46"/>
  <c r="AM378" i="46"/>
  <c r="AM375" i="46"/>
  <c r="AM371" i="46"/>
  <c r="AM368" i="46"/>
  <c r="AM365" i="46"/>
  <c r="AM362" i="46"/>
  <c r="AM359" i="46"/>
  <c r="AM355" i="46"/>
  <c r="AM352" i="46"/>
  <c r="AM348" i="46"/>
  <c r="AM344" i="46"/>
  <c r="AM341" i="46"/>
  <c r="AM338" i="46"/>
  <c r="AM335" i="46"/>
  <c r="AM332" i="46"/>
  <c r="AM328" i="46"/>
  <c r="AM325" i="46"/>
  <c r="AM322" i="46"/>
  <c r="AM319" i="46"/>
  <c r="AM316" i="46"/>
  <c r="AM313" i="46"/>
  <c r="AM310" i="46"/>
  <c r="AM307" i="46"/>
  <c r="AM303" i="46"/>
  <c r="AM300" i="46"/>
  <c r="AM297" i="46"/>
  <c r="AM294" i="46"/>
  <c r="AM291" i="46"/>
  <c r="AM288" i="46"/>
  <c r="AM285" i="46"/>
  <c r="AM282" i="46"/>
  <c r="AM279" i="46"/>
  <c r="AM252" i="46"/>
  <c r="Z369" i="46"/>
  <c r="AA369" i="46"/>
  <c r="AB369" i="46"/>
  <c r="AC369" i="46"/>
  <c r="AD369" i="46"/>
  <c r="AE369" i="46"/>
  <c r="AF369" i="46"/>
  <c r="AG369" i="46"/>
  <c r="AH369" i="46"/>
  <c r="AI369" i="46"/>
  <c r="AJ369" i="46"/>
  <c r="AK369" i="46"/>
  <c r="AL369" i="46"/>
  <c r="Z372" i="46"/>
  <c r="AA372" i="46"/>
  <c r="AB372" i="46"/>
  <c r="AC372" i="46"/>
  <c r="AD372" i="46"/>
  <c r="AE372" i="46"/>
  <c r="AF372" i="46"/>
  <c r="AG372" i="46"/>
  <c r="AH372" i="46"/>
  <c r="AI372" i="46"/>
  <c r="AJ372" i="46"/>
  <c r="AK372" i="46"/>
  <c r="AL372" i="46"/>
  <c r="Z376" i="46"/>
  <c r="AA376" i="46"/>
  <c r="AB376" i="46"/>
  <c r="AC376" i="46"/>
  <c r="AD376" i="46"/>
  <c r="AE376" i="46"/>
  <c r="AF376" i="46"/>
  <c r="AG376" i="46"/>
  <c r="AH376" i="46"/>
  <c r="AI376" i="46"/>
  <c r="AJ376" i="46"/>
  <c r="AK376" i="46"/>
  <c r="AL376" i="46"/>
  <c r="Z379" i="46"/>
  <c r="AA379" i="46"/>
  <c r="AB379" i="46"/>
  <c r="AC379" i="46"/>
  <c r="AD379" i="46"/>
  <c r="AE379" i="46"/>
  <c r="AF379" i="46"/>
  <c r="AG379" i="46"/>
  <c r="AH379" i="46"/>
  <c r="AI379" i="46"/>
  <c r="AJ379" i="46"/>
  <c r="AK379" i="46"/>
  <c r="AL379" i="46"/>
  <c r="Z382" i="46"/>
  <c r="AA382" i="46"/>
  <c r="AB382" i="46"/>
  <c r="AC382" i="46"/>
  <c r="AD382" i="46"/>
  <c r="AE382" i="46"/>
  <c r="AF382" i="46"/>
  <c r="AG382" i="46"/>
  <c r="AH382" i="46"/>
  <c r="AI382" i="46"/>
  <c r="AJ382" i="46"/>
  <c r="AK382" i="46"/>
  <c r="Y382" i="46"/>
  <c r="Y379" i="46"/>
  <c r="Y376" i="46"/>
  <c r="Y372" i="46"/>
  <c r="Y369" i="46"/>
  <c r="Y363" i="46"/>
  <c r="Y366" i="46"/>
  <c r="AM249" i="46"/>
  <c r="AM246" i="46"/>
  <c r="AM242" i="46"/>
  <c r="Z240" i="46"/>
  <c r="AA240" i="46"/>
  <c r="AB240" i="46"/>
  <c r="AC240" i="46"/>
  <c r="AD240" i="46"/>
  <c r="AE240" i="46"/>
  <c r="AF240" i="46"/>
  <c r="AG240" i="46"/>
  <c r="AH240" i="46"/>
  <c r="AI240" i="46"/>
  <c r="AJ240" i="46"/>
  <c r="AK240" i="46"/>
  <c r="AL240" i="46"/>
  <c r="Z243" i="46"/>
  <c r="AA243" i="46"/>
  <c r="AB243" i="46"/>
  <c r="AC243" i="46"/>
  <c r="AD243" i="46"/>
  <c r="AE243" i="46"/>
  <c r="AF243" i="46"/>
  <c r="AG243" i="46"/>
  <c r="AH243" i="46"/>
  <c r="AI243" i="46"/>
  <c r="AJ243" i="46"/>
  <c r="AK243" i="46"/>
  <c r="AL243" i="46"/>
  <c r="Z247" i="46"/>
  <c r="AA247" i="46"/>
  <c r="AB247" i="46"/>
  <c r="AC247" i="46"/>
  <c r="AD247" i="46"/>
  <c r="AE247" i="46"/>
  <c r="AF247" i="46"/>
  <c r="AG247" i="46"/>
  <c r="AH247" i="46"/>
  <c r="AI247" i="46"/>
  <c r="AJ247" i="46"/>
  <c r="AK247" i="46"/>
  <c r="AL247" i="46"/>
  <c r="Z250" i="46"/>
  <c r="AA250" i="46"/>
  <c r="AB250" i="46"/>
  <c r="AC250" i="46"/>
  <c r="AD250" i="46"/>
  <c r="AE250" i="46"/>
  <c r="AF250" i="46"/>
  <c r="AG250" i="46"/>
  <c r="AH250" i="46"/>
  <c r="AI250" i="46"/>
  <c r="AJ250" i="46"/>
  <c r="AK250" i="46"/>
  <c r="AL250" i="46"/>
  <c r="Z253" i="46"/>
  <c r="AA253" i="46"/>
  <c r="AB253" i="46"/>
  <c r="AC253" i="46"/>
  <c r="AD253" i="46"/>
  <c r="AE253" i="46"/>
  <c r="AF253" i="46"/>
  <c r="AG253" i="46"/>
  <c r="AH253" i="46"/>
  <c r="AI253" i="46"/>
  <c r="AJ253" i="46"/>
  <c r="AK253" i="46"/>
  <c r="AL253" i="46"/>
  <c r="Y253" i="46"/>
  <c r="Y250" i="46"/>
  <c r="Y247" i="46"/>
  <c r="Y243" i="46"/>
  <c r="Y240" i="46"/>
  <c r="Y237" i="46"/>
  <c r="AM171" i="46"/>
  <c r="AM168" i="46"/>
  <c r="AM124" i="46"/>
  <c r="AM239" i="46" l="1"/>
  <c r="AM236" i="46"/>
  <c r="AM233" i="46"/>
  <c r="AM230" i="46"/>
  <c r="AM226" i="46"/>
  <c r="AM223" i="46"/>
  <c r="AM219" i="46"/>
  <c r="AM215" i="46"/>
  <c r="AM212" i="46"/>
  <c r="AM209" i="46"/>
  <c r="AM206" i="46"/>
  <c r="AM203" i="46"/>
  <c r="AM199" i="46"/>
  <c r="AM196" i="46"/>
  <c r="AM193" i="46"/>
  <c r="AM190" i="46"/>
  <c r="AM187" i="46"/>
  <c r="AM184" i="46"/>
  <c r="AM181" i="46"/>
  <c r="AM178" i="46"/>
  <c r="AM174" i="46"/>
  <c r="AM165" i="46"/>
  <c r="AM162" i="46"/>
  <c r="AM159" i="46"/>
  <c r="AM156" i="46"/>
  <c r="AM153" i="46"/>
  <c r="AM150" i="46"/>
  <c r="Z125" i="46"/>
  <c r="AA125" i="46"/>
  <c r="AB125" i="46"/>
  <c r="AC125" i="46"/>
  <c r="AD125" i="46"/>
  <c r="AE125" i="46"/>
  <c r="AF125" i="46"/>
  <c r="AG125" i="46"/>
  <c r="AH125" i="46"/>
  <c r="AI125" i="46"/>
  <c r="AJ125" i="46"/>
  <c r="AK125" i="46"/>
  <c r="AL125" i="46"/>
  <c r="Y125" i="46"/>
  <c r="AM121" i="46"/>
  <c r="Z122" i="46"/>
  <c r="AA122" i="46"/>
  <c r="AB122" i="46"/>
  <c r="AC122" i="46"/>
  <c r="AD122" i="46"/>
  <c r="AE122" i="46"/>
  <c r="AF122" i="46"/>
  <c r="AG122" i="46"/>
  <c r="AH122" i="46"/>
  <c r="AI122" i="46"/>
  <c r="AJ122" i="46"/>
  <c r="AK122" i="46"/>
  <c r="AL122" i="46"/>
  <c r="Y122" i="46"/>
  <c r="Y119" i="46"/>
  <c r="AM118" i="46"/>
  <c r="Z119" i="46"/>
  <c r="AA119" i="46"/>
  <c r="AB119" i="46"/>
  <c r="AC119" i="46"/>
  <c r="AD119" i="46"/>
  <c r="AE119" i="46"/>
  <c r="AF119" i="46"/>
  <c r="AG119" i="46"/>
  <c r="AH119" i="46"/>
  <c r="AI119" i="46"/>
  <c r="AJ119" i="46"/>
  <c r="AK119" i="46"/>
  <c r="AL119" i="46"/>
  <c r="Y115" i="46"/>
  <c r="AM108" i="46"/>
  <c r="AM111" i="46"/>
  <c r="AM114" i="46"/>
  <c r="AM105" i="46"/>
  <c r="AM102" i="46"/>
  <c r="AM98" i="46"/>
  <c r="AM95" i="46"/>
  <c r="AM91" i="46"/>
  <c r="AM87" i="46"/>
  <c r="AM84" i="46"/>
  <c r="AM81" i="46"/>
  <c r="AM78" i="46"/>
  <c r="AM75" i="46"/>
  <c r="AM71" i="46"/>
  <c r="AM68" i="46"/>
  <c r="AM65" i="46"/>
  <c r="AM62" i="46"/>
  <c r="AM59" i="46"/>
  <c r="AM56" i="46"/>
  <c r="AM53" i="46"/>
  <c r="AM50" i="46"/>
  <c r="AM46" i="46"/>
  <c r="AM43" i="46"/>
  <c r="AM40" i="46"/>
  <c r="AM37" i="46"/>
  <c r="AM34" i="46"/>
  <c r="AM31" i="46"/>
  <c r="AM28" i="46"/>
  <c r="AM25" i="46"/>
  <c r="AM22" i="46"/>
  <c r="Z115" i="46" l="1"/>
  <c r="AA115" i="46"/>
  <c r="AB115" i="46"/>
  <c r="AC115" i="46"/>
  <c r="AD115" i="46"/>
  <c r="AE115" i="46"/>
  <c r="AF115" i="46"/>
  <c r="AG115" i="46"/>
  <c r="AH115" i="46"/>
  <c r="AI115" i="46"/>
  <c r="AJ115" i="46"/>
  <c r="AK115" i="46"/>
  <c r="AL115" i="46"/>
  <c r="Y112" i="46"/>
  <c r="AL109" i="46"/>
  <c r="AL112" i="46"/>
  <c r="Z112" i="46"/>
  <c r="AA112" i="46"/>
  <c r="AB112" i="46"/>
  <c r="AC112" i="46"/>
  <c r="AD112" i="46"/>
  <c r="AE112" i="46"/>
  <c r="AF112" i="46"/>
  <c r="AG112" i="46"/>
  <c r="AH112" i="46"/>
  <c r="AI112" i="46"/>
  <c r="AJ112" i="46"/>
  <c r="AK112" i="46"/>
  <c r="Y109" i="46"/>
  <c r="Y106" i="46"/>
  <c r="AL77" i="79" l="1"/>
  <c r="AK77" i="79"/>
  <c r="AJ77" i="79"/>
  <c r="AI77" i="79"/>
  <c r="AH77" i="79"/>
  <c r="AG77" i="79"/>
  <c r="AF77" i="79"/>
  <c r="AE77" i="79"/>
  <c r="AD77" i="79"/>
  <c r="AC77" i="79"/>
  <c r="AB77" i="79"/>
  <c r="AA77" i="79"/>
  <c r="Z77" i="79"/>
  <c r="Y77" i="79"/>
  <c r="N77" i="79"/>
  <c r="AL98" i="79"/>
  <c r="AK98" i="79"/>
  <c r="AJ98" i="79"/>
  <c r="AI98" i="79"/>
  <c r="AH98" i="79"/>
  <c r="AG98" i="79"/>
  <c r="AF98" i="79"/>
  <c r="AE98" i="79"/>
  <c r="AD98" i="79"/>
  <c r="AC98" i="79"/>
  <c r="AB98" i="79"/>
  <c r="AA98" i="79"/>
  <c r="Z98" i="79"/>
  <c r="Y98" i="79"/>
  <c r="AL92" i="79"/>
  <c r="AK92" i="79"/>
  <c r="AJ92" i="79"/>
  <c r="AI92" i="79"/>
  <c r="AH92" i="79"/>
  <c r="AG92" i="79"/>
  <c r="AF92" i="79"/>
  <c r="AE92" i="79"/>
  <c r="AD92" i="79"/>
  <c r="AC92" i="79"/>
  <c r="AB92" i="79"/>
  <c r="AA92" i="79"/>
  <c r="Z92" i="79"/>
  <c r="Y92" i="79"/>
  <c r="AL485" i="46"/>
  <c r="AK485" i="46"/>
  <c r="AJ485" i="46"/>
  <c r="AI485" i="46"/>
  <c r="AH485" i="46"/>
  <c r="AG485" i="46"/>
  <c r="AF485" i="46"/>
  <c r="AE485" i="46"/>
  <c r="AD485" i="46"/>
  <c r="AC485" i="46"/>
  <c r="AB485" i="46"/>
  <c r="AA485" i="46"/>
  <c r="Z485" i="46"/>
  <c r="Y485" i="46"/>
  <c r="AL482" i="46"/>
  <c r="AK482" i="46"/>
  <c r="AJ482" i="46"/>
  <c r="AI482" i="46"/>
  <c r="AH482" i="46"/>
  <c r="AG482" i="46"/>
  <c r="AF482" i="46"/>
  <c r="AE482" i="46"/>
  <c r="AD482" i="46"/>
  <c r="AC482" i="46"/>
  <c r="AB482" i="46"/>
  <c r="AA482" i="46"/>
  <c r="Z482" i="46"/>
  <c r="Y482" i="46"/>
  <c r="AL455" i="46"/>
  <c r="AK455" i="46"/>
  <c r="AJ455" i="46"/>
  <c r="AI455" i="46"/>
  <c r="AH455" i="46"/>
  <c r="AG455" i="46"/>
  <c r="AF455" i="46"/>
  <c r="AE455" i="46"/>
  <c r="AD455" i="46"/>
  <c r="AC455" i="46"/>
  <c r="AB455" i="46"/>
  <c r="AA455" i="46"/>
  <c r="Z455" i="46"/>
  <c r="Y455" i="46"/>
  <c r="AL452" i="46"/>
  <c r="AK452" i="46"/>
  <c r="AJ452" i="46"/>
  <c r="AI452" i="46"/>
  <c r="AH452" i="46"/>
  <c r="AG452" i="46"/>
  <c r="AF452" i="46"/>
  <c r="AE452" i="46"/>
  <c r="AD452" i="46"/>
  <c r="AC452" i="46"/>
  <c r="AB452" i="46"/>
  <c r="AA452" i="46"/>
  <c r="Z452" i="46"/>
  <c r="Y452" i="46"/>
  <c r="AL430" i="46"/>
  <c r="AK430" i="46"/>
  <c r="AJ430" i="46"/>
  <c r="AI430" i="46"/>
  <c r="AH430" i="46"/>
  <c r="AG430" i="46"/>
  <c r="AF430" i="46"/>
  <c r="AE430" i="46"/>
  <c r="AD430" i="46"/>
  <c r="AC430" i="46"/>
  <c r="AB430" i="46"/>
  <c r="AA430" i="46"/>
  <c r="Z430" i="46"/>
  <c r="Y430" i="46"/>
  <c r="AL356" i="46"/>
  <c r="AK356" i="46"/>
  <c r="AJ356" i="46"/>
  <c r="AI356" i="46"/>
  <c r="AH356" i="46"/>
  <c r="AG356" i="46"/>
  <c r="AF356" i="46"/>
  <c r="AE356" i="46"/>
  <c r="AD356" i="46"/>
  <c r="AC356" i="46"/>
  <c r="AB356" i="46"/>
  <c r="AA356" i="46"/>
  <c r="Z356" i="46"/>
  <c r="Y356" i="46"/>
  <c r="AL353" i="46"/>
  <c r="AK353" i="46"/>
  <c r="AJ353" i="46"/>
  <c r="AI353" i="46"/>
  <c r="AH353" i="46"/>
  <c r="AG353" i="46"/>
  <c r="AF353" i="46"/>
  <c r="AE353" i="46"/>
  <c r="AD353" i="46"/>
  <c r="AC353" i="46"/>
  <c r="AB353" i="46"/>
  <c r="AA353" i="46"/>
  <c r="Z353" i="46"/>
  <c r="Y353" i="46"/>
  <c r="AL326" i="46"/>
  <c r="AK326" i="46"/>
  <c r="AJ326" i="46"/>
  <c r="AI326" i="46"/>
  <c r="AH326" i="46"/>
  <c r="AG326" i="46"/>
  <c r="AF326" i="46"/>
  <c r="AE326" i="46"/>
  <c r="AD326" i="46"/>
  <c r="AC326" i="46"/>
  <c r="AB326" i="46"/>
  <c r="AA326" i="46"/>
  <c r="Z326" i="46"/>
  <c r="Y326" i="46"/>
  <c r="AL323" i="46"/>
  <c r="AK323" i="46"/>
  <c r="AJ323" i="46"/>
  <c r="AI323" i="46"/>
  <c r="AH323" i="46"/>
  <c r="AG323" i="46"/>
  <c r="AF323" i="46"/>
  <c r="AE323" i="46"/>
  <c r="AD323" i="46"/>
  <c r="AC323" i="46"/>
  <c r="AB323" i="46"/>
  <c r="AA323" i="46"/>
  <c r="Z323" i="46"/>
  <c r="Y323" i="46"/>
  <c r="AL301" i="46"/>
  <c r="AK301" i="46"/>
  <c r="AJ301" i="46"/>
  <c r="AI301" i="46"/>
  <c r="AH301" i="46"/>
  <c r="AG301" i="46"/>
  <c r="AF301" i="46"/>
  <c r="AE301" i="46"/>
  <c r="AD301" i="46"/>
  <c r="AC301" i="46"/>
  <c r="AB301" i="46"/>
  <c r="AA301" i="46"/>
  <c r="Z301" i="46"/>
  <c r="Y301" i="46"/>
  <c r="AL227" i="46"/>
  <c r="AK227" i="46"/>
  <c r="AJ227" i="46"/>
  <c r="AI227" i="46"/>
  <c r="AH227" i="46"/>
  <c r="AG227" i="46"/>
  <c r="AF227" i="46"/>
  <c r="AE227" i="46"/>
  <c r="AD227" i="46"/>
  <c r="AC227" i="46"/>
  <c r="AB227" i="46"/>
  <c r="AA227" i="46"/>
  <c r="Z227" i="46"/>
  <c r="Y227" i="46"/>
  <c r="AL224" i="46"/>
  <c r="AK224" i="46"/>
  <c r="AJ224" i="46"/>
  <c r="AI224" i="46"/>
  <c r="AH224" i="46"/>
  <c r="AG224" i="46"/>
  <c r="AF224" i="46"/>
  <c r="AE224" i="46"/>
  <c r="AD224" i="46"/>
  <c r="AC224" i="46"/>
  <c r="AB224" i="46"/>
  <c r="AA224" i="46"/>
  <c r="Z224" i="46"/>
  <c r="Y224" i="46"/>
  <c r="AL197" i="46"/>
  <c r="AK197" i="46"/>
  <c r="AJ197" i="46"/>
  <c r="AI197" i="46"/>
  <c r="AH197" i="46"/>
  <c r="AG197" i="46"/>
  <c r="AF197" i="46"/>
  <c r="AE197" i="46"/>
  <c r="AD197" i="46"/>
  <c r="AC197" i="46"/>
  <c r="AB197" i="46"/>
  <c r="AA197" i="46"/>
  <c r="Z197" i="46"/>
  <c r="Y197" i="46"/>
  <c r="AL194" i="46"/>
  <c r="AK194" i="46"/>
  <c r="AJ194" i="46"/>
  <c r="AI194" i="46"/>
  <c r="AH194" i="46"/>
  <c r="AG194" i="46"/>
  <c r="AF194" i="46"/>
  <c r="AE194" i="46"/>
  <c r="AD194" i="46"/>
  <c r="AC194" i="46"/>
  <c r="AB194" i="46"/>
  <c r="AA194" i="46"/>
  <c r="Z194" i="46"/>
  <c r="Y194" i="46"/>
  <c r="AL172" i="46"/>
  <c r="AK172" i="46"/>
  <c r="AJ172" i="46"/>
  <c r="AI172" i="46"/>
  <c r="AH172" i="46"/>
  <c r="AG172" i="46"/>
  <c r="AF172" i="46"/>
  <c r="AE172" i="46"/>
  <c r="AD172" i="46"/>
  <c r="AC172" i="46"/>
  <c r="AB172" i="46"/>
  <c r="AA172" i="46"/>
  <c r="Z172" i="46"/>
  <c r="Y172" i="46"/>
  <c r="AL99" i="46"/>
  <c r="AK99" i="46"/>
  <c r="AJ99" i="46"/>
  <c r="AI99" i="46"/>
  <c r="AH99" i="46"/>
  <c r="AG99" i="46"/>
  <c r="AF99" i="46"/>
  <c r="AE99" i="46"/>
  <c r="AD99" i="46"/>
  <c r="AC99" i="46"/>
  <c r="AB99" i="46"/>
  <c r="AA99" i="46"/>
  <c r="Z99" i="46"/>
  <c r="Y99" i="46"/>
  <c r="AL96" i="46"/>
  <c r="AK96" i="46"/>
  <c r="AJ96" i="46"/>
  <c r="AI96" i="46"/>
  <c r="AH96" i="46"/>
  <c r="AG96" i="46"/>
  <c r="AF96" i="46"/>
  <c r="AE96" i="46"/>
  <c r="AD96" i="46"/>
  <c r="AC96" i="46"/>
  <c r="AB96" i="46"/>
  <c r="AA96" i="46"/>
  <c r="Z96" i="46"/>
  <c r="Y96" i="46"/>
  <c r="AL69" i="46"/>
  <c r="AK69" i="46"/>
  <c r="AJ69" i="46"/>
  <c r="AI69" i="46"/>
  <c r="AH69" i="46"/>
  <c r="AG69" i="46"/>
  <c r="AF69" i="46"/>
  <c r="AE69" i="46"/>
  <c r="AD69" i="46"/>
  <c r="AC69" i="46"/>
  <c r="AB69" i="46"/>
  <c r="AA69" i="46"/>
  <c r="Z69" i="46"/>
  <c r="Y69" i="46"/>
  <c r="AL44" i="46"/>
  <c r="AK44" i="46"/>
  <c r="AJ44" i="46"/>
  <c r="AI44" i="46"/>
  <c r="AH44" i="46"/>
  <c r="AG44" i="46"/>
  <c r="AF44" i="46"/>
  <c r="AE44" i="46"/>
  <c r="AD44" i="46"/>
  <c r="AC44" i="46"/>
  <c r="AB44" i="46"/>
  <c r="AA44" i="46"/>
  <c r="Z44" i="46"/>
  <c r="Y44" i="46"/>
  <c r="N144" i="79" l="1"/>
  <c r="N81" i="79"/>
  <c r="AB106" i="46" l="1"/>
  <c r="AA106" i="46"/>
  <c r="AL1118" i="79" l="1"/>
  <c r="AK1118" i="79"/>
  <c r="AJ1118" i="79"/>
  <c r="AI1118" i="79"/>
  <c r="AH1118" i="79"/>
  <c r="AG1118" i="79"/>
  <c r="AF1118" i="79"/>
  <c r="AE1118" i="79"/>
  <c r="AD1118" i="79"/>
  <c r="AC1118" i="79"/>
  <c r="AB1118" i="79"/>
  <c r="AA1118" i="79"/>
  <c r="Z1118" i="79"/>
  <c r="Y1118" i="79"/>
  <c r="AL1115" i="79"/>
  <c r="AK1115" i="79"/>
  <c r="AJ1115" i="79"/>
  <c r="AI1115" i="79"/>
  <c r="AH1115" i="79"/>
  <c r="AG1115" i="79"/>
  <c r="AF1115" i="79"/>
  <c r="AE1115" i="79"/>
  <c r="AD1115" i="79"/>
  <c r="AC1115" i="79"/>
  <c r="AB1115" i="79"/>
  <c r="AA1115" i="79"/>
  <c r="Z1115" i="79"/>
  <c r="Y1115" i="79"/>
  <c r="AL1112" i="79"/>
  <c r="AK1112" i="79"/>
  <c r="AJ1112" i="79"/>
  <c r="AI1112" i="79"/>
  <c r="AH1112" i="79"/>
  <c r="AG1112" i="79"/>
  <c r="AF1112" i="79"/>
  <c r="AE1112" i="79"/>
  <c r="AD1112" i="79"/>
  <c r="AC1112" i="79"/>
  <c r="AB1112" i="79"/>
  <c r="AA1112" i="79"/>
  <c r="Z1112" i="79"/>
  <c r="Y1112" i="79"/>
  <c r="AL1109" i="79"/>
  <c r="AK1109" i="79"/>
  <c r="AJ1109" i="79"/>
  <c r="AI1109" i="79"/>
  <c r="AH1109" i="79"/>
  <c r="AG1109" i="79"/>
  <c r="AF1109" i="79"/>
  <c r="AE1109" i="79"/>
  <c r="AD1109" i="79"/>
  <c r="AC1109" i="79"/>
  <c r="AB1109" i="79"/>
  <c r="AA1109" i="79"/>
  <c r="Z1109" i="79"/>
  <c r="Y1109" i="79"/>
  <c r="AL1106" i="79"/>
  <c r="AK1106" i="79"/>
  <c r="AJ1106" i="79"/>
  <c r="AI1106" i="79"/>
  <c r="AH1106" i="79"/>
  <c r="AG1106" i="79"/>
  <c r="AF1106" i="79"/>
  <c r="AE1106" i="79"/>
  <c r="AD1106" i="79"/>
  <c r="AC1106" i="79"/>
  <c r="AB1106" i="79"/>
  <c r="AA1106" i="79"/>
  <c r="Z1106" i="79"/>
  <c r="Y1106" i="79"/>
  <c r="AL1103" i="79"/>
  <c r="AK1103" i="79"/>
  <c r="AJ1103" i="79"/>
  <c r="AI1103" i="79"/>
  <c r="AH1103" i="79"/>
  <c r="AG1103" i="79"/>
  <c r="AF1103" i="79"/>
  <c r="AE1103" i="79"/>
  <c r="AD1103" i="79"/>
  <c r="AC1103" i="79"/>
  <c r="AB1103" i="79"/>
  <c r="AA1103" i="79"/>
  <c r="Z1103" i="79"/>
  <c r="Y1103" i="79"/>
  <c r="AL1100" i="79"/>
  <c r="AK1100" i="79"/>
  <c r="AJ1100" i="79"/>
  <c r="AI1100" i="79"/>
  <c r="AH1100" i="79"/>
  <c r="AG1100" i="79"/>
  <c r="AF1100" i="79"/>
  <c r="AE1100" i="79"/>
  <c r="AD1100" i="79"/>
  <c r="AC1100" i="79"/>
  <c r="AB1100" i="79"/>
  <c r="AA1100" i="79"/>
  <c r="Z1100" i="79"/>
  <c r="Y1100" i="79"/>
  <c r="AL1097" i="79"/>
  <c r="AK1097" i="79"/>
  <c r="AJ1097" i="79"/>
  <c r="AI1097" i="79"/>
  <c r="AH1097" i="79"/>
  <c r="AG1097" i="79"/>
  <c r="AF1097" i="79"/>
  <c r="AE1097" i="79"/>
  <c r="AD1097" i="79"/>
  <c r="AC1097" i="79"/>
  <c r="AB1097" i="79"/>
  <c r="AA1097" i="79"/>
  <c r="Z1097" i="79"/>
  <c r="Y1097" i="79"/>
  <c r="AL1094" i="79"/>
  <c r="AK1094" i="79"/>
  <c r="AJ1094" i="79"/>
  <c r="AI1094" i="79"/>
  <c r="AH1094" i="79"/>
  <c r="AG1094" i="79"/>
  <c r="AF1094" i="79"/>
  <c r="AE1094" i="79"/>
  <c r="AD1094" i="79"/>
  <c r="AC1094" i="79"/>
  <c r="AB1094" i="79"/>
  <c r="AA1094" i="79"/>
  <c r="Z1094" i="79"/>
  <c r="Y1094" i="79"/>
  <c r="AL1091" i="79"/>
  <c r="AK1091" i="79"/>
  <c r="AJ1091" i="79"/>
  <c r="AI1091" i="79"/>
  <c r="AH1091" i="79"/>
  <c r="AG1091" i="79"/>
  <c r="AF1091" i="79"/>
  <c r="AE1091" i="79"/>
  <c r="AD1091" i="79"/>
  <c r="AC1091" i="79"/>
  <c r="AB1091" i="79"/>
  <c r="AA1091" i="79"/>
  <c r="Z1091" i="79"/>
  <c r="Y1091" i="79"/>
  <c r="AL1088" i="79"/>
  <c r="AK1088" i="79"/>
  <c r="AJ1088" i="79"/>
  <c r="AI1088" i="79"/>
  <c r="AH1088" i="79"/>
  <c r="AG1088" i="79"/>
  <c r="AF1088" i="79"/>
  <c r="AE1088" i="79"/>
  <c r="AD1088" i="79"/>
  <c r="AC1088" i="79"/>
  <c r="AB1088" i="79"/>
  <c r="AA1088" i="79"/>
  <c r="Z1088" i="79"/>
  <c r="Y1088" i="79"/>
  <c r="AL1085" i="79"/>
  <c r="AK1085" i="79"/>
  <c r="AJ1085" i="79"/>
  <c r="AI1085" i="79"/>
  <c r="AH1085" i="79"/>
  <c r="AG1085" i="79"/>
  <c r="AF1085" i="79"/>
  <c r="AE1085" i="79"/>
  <c r="AD1085" i="79"/>
  <c r="AC1085" i="79"/>
  <c r="AB1085" i="79"/>
  <c r="AA1085" i="79"/>
  <c r="Z1085" i="79"/>
  <c r="Y1085" i="79"/>
  <c r="AL1082" i="79"/>
  <c r="AK1082" i="79"/>
  <c r="AJ1082" i="79"/>
  <c r="AI1082" i="79"/>
  <c r="AH1082" i="79"/>
  <c r="AG1082" i="79"/>
  <c r="AF1082" i="79"/>
  <c r="AE1082" i="79"/>
  <c r="AD1082" i="79"/>
  <c r="AC1082" i="79"/>
  <c r="AB1082" i="79"/>
  <c r="AA1082" i="79"/>
  <c r="Z1082" i="79"/>
  <c r="Y1082" i="79"/>
  <c r="AL1079" i="79"/>
  <c r="AK1079" i="79"/>
  <c r="AJ1079" i="79"/>
  <c r="AI1079" i="79"/>
  <c r="AH1079" i="79"/>
  <c r="AG1079" i="79"/>
  <c r="AF1079" i="79"/>
  <c r="AE1079" i="79"/>
  <c r="AD1079" i="79"/>
  <c r="AC1079" i="79"/>
  <c r="AB1079" i="79"/>
  <c r="AA1079" i="79"/>
  <c r="Z1079" i="79"/>
  <c r="Y1079" i="79"/>
  <c r="AL1075" i="79"/>
  <c r="AK1075" i="79"/>
  <c r="AJ1075" i="79"/>
  <c r="AI1075" i="79"/>
  <c r="AH1075" i="79"/>
  <c r="AG1075" i="79"/>
  <c r="AF1075" i="79"/>
  <c r="AE1075" i="79"/>
  <c r="AD1075" i="79"/>
  <c r="AC1075" i="79"/>
  <c r="AB1075" i="79"/>
  <c r="AA1075" i="79"/>
  <c r="Z1075" i="79"/>
  <c r="Y1075" i="79"/>
  <c r="AL1072" i="79"/>
  <c r="AK1072" i="79"/>
  <c r="AJ1072" i="79"/>
  <c r="AI1072" i="79"/>
  <c r="AH1072" i="79"/>
  <c r="AG1072" i="79"/>
  <c r="AF1072" i="79"/>
  <c r="AE1072" i="79"/>
  <c r="AD1072" i="79"/>
  <c r="AC1072" i="79"/>
  <c r="AB1072" i="79"/>
  <c r="AA1072" i="79"/>
  <c r="Z1072" i="79"/>
  <c r="Y1072" i="79"/>
  <c r="AL1069" i="79"/>
  <c r="AK1069" i="79"/>
  <c r="AJ1069" i="79"/>
  <c r="AI1069" i="79"/>
  <c r="AH1069" i="79"/>
  <c r="AG1069" i="79"/>
  <c r="AF1069" i="79"/>
  <c r="AE1069" i="79"/>
  <c r="AD1069" i="79"/>
  <c r="AC1069" i="79"/>
  <c r="AB1069" i="79"/>
  <c r="AA1069" i="79"/>
  <c r="Z1069" i="79"/>
  <c r="Y1069" i="79"/>
  <c r="AL1065" i="79"/>
  <c r="AK1065" i="79"/>
  <c r="AJ1065" i="79"/>
  <c r="AI1065" i="79"/>
  <c r="AH1065" i="79"/>
  <c r="AG1065" i="79"/>
  <c r="AF1065" i="79"/>
  <c r="AE1065" i="79"/>
  <c r="AD1065" i="79"/>
  <c r="AC1065" i="79"/>
  <c r="AB1065" i="79"/>
  <c r="AA1065" i="79"/>
  <c r="Z1065" i="79"/>
  <c r="Y1065" i="79"/>
  <c r="AL1062" i="79"/>
  <c r="AK1062" i="79"/>
  <c r="AJ1062" i="79"/>
  <c r="AI1062" i="79"/>
  <c r="AH1062" i="79"/>
  <c r="AG1062" i="79"/>
  <c r="AF1062" i="79"/>
  <c r="AE1062" i="79"/>
  <c r="AD1062" i="79"/>
  <c r="AC1062" i="79"/>
  <c r="AB1062" i="79"/>
  <c r="AA1062" i="79"/>
  <c r="Z1062" i="79"/>
  <c r="Y1062" i="79"/>
  <c r="AL1059" i="79"/>
  <c r="AK1059" i="79"/>
  <c r="AJ1059" i="79"/>
  <c r="AI1059" i="79"/>
  <c r="AH1059" i="79"/>
  <c r="AG1059" i="79"/>
  <c r="AF1059" i="79"/>
  <c r="AE1059" i="79"/>
  <c r="AD1059" i="79"/>
  <c r="AC1059" i="79"/>
  <c r="AB1059" i="79"/>
  <c r="AA1059" i="79"/>
  <c r="Z1059" i="79"/>
  <c r="Y1059" i="79"/>
  <c r="AL1056" i="79"/>
  <c r="AK1056" i="79"/>
  <c r="AJ1056" i="79"/>
  <c r="AI1056" i="79"/>
  <c r="AH1056" i="79"/>
  <c r="AG1056" i="79"/>
  <c r="AF1056" i="79"/>
  <c r="AE1056" i="79"/>
  <c r="AD1056" i="79"/>
  <c r="AC1056" i="79"/>
  <c r="AB1056" i="79"/>
  <c r="AA1056" i="79"/>
  <c r="Z1056" i="79"/>
  <c r="Y1056" i="79"/>
  <c r="AL1053" i="79"/>
  <c r="AK1053" i="79"/>
  <c r="AJ1053" i="79"/>
  <c r="AI1053" i="79"/>
  <c r="AH1053" i="79"/>
  <c r="AG1053" i="79"/>
  <c r="AF1053" i="79"/>
  <c r="AD1053" i="79"/>
  <c r="AC1053" i="79"/>
  <c r="AB1053" i="79"/>
  <c r="AA1053" i="79"/>
  <c r="Y1053" i="79"/>
  <c r="AL1050" i="79"/>
  <c r="AK1050" i="79"/>
  <c r="AJ1050" i="79"/>
  <c r="AI1050" i="79"/>
  <c r="AH1050" i="79"/>
  <c r="AG1050" i="79"/>
  <c r="AF1050" i="79"/>
  <c r="AE1050" i="79"/>
  <c r="AD1050" i="79"/>
  <c r="AC1050" i="79"/>
  <c r="AB1050" i="79"/>
  <c r="AA1050" i="79"/>
  <c r="Z1050" i="79"/>
  <c r="Y1050" i="79"/>
  <c r="AL1047" i="79"/>
  <c r="AK1047" i="79"/>
  <c r="AJ1047" i="79"/>
  <c r="AI1047" i="79"/>
  <c r="AH1047" i="79"/>
  <c r="AG1047" i="79"/>
  <c r="AF1047" i="79"/>
  <c r="AE1047" i="79"/>
  <c r="AD1047" i="79"/>
  <c r="AC1047" i="79"/>
  <c r="AB1047" i="79"/>
  <c r="AA1047" i="79"/>
  <c r="Z1047" i="79"/>
  <c r="Y1047" i="79"/>
  <c r="AL1044" i="79"/>
  <c r="AK1044" i="79"/>
  <c r="AJ1044" i="79"/>
  <c r="AI1044" i="79"/>
  <c r="AH1044" i="79"/>
  <c r="AG1044" i="79"/>
  <c r="AF1044" i="79"/>
  <c r="AE1044" i="79"/>
  <c r="AD1044" i="79"/>
  <c r="AC1044" i="79"/>
  <c r="AB1044" i="79"/>
  <c r="AA1044" i="79"/>
  <c r="Z1044" i="79"/>
  <c r="Y1044" i="79"/>
  <c r="AL1040" i="79"/>
  <c r="AK1040" i="79"/>
  <c r="AJ1040" i="79"/>
  <c r="AI1040" i="79"/>
  <c r="AH1040" i="79"/>
  <c r="AG1040" i="79"/>
  <c r="AF1040" i="79"/>
  <c r="AE1040" i="79"/>
  <c r="AD1040" i="79"/>
  <c r="AC1040" i="79"/>
  <c r="AB1040" i="79"/>
  <c r="AA1040" i="79"/>
  <c r="Z1040" i="79"/>
  <c r="AL1037" i="79"/>
  <c r="AK1037" i="79"/>
  <c r="AJ1037" i="79"/>
  <c r="AI1037" i="79"/>
  <c r="AH1037" i="79"/>
  <c r="AG1037" i="79"/>
  <c r="AF1037" i="79"/>
  <c r="AE1037" i="79"/>
  <c r="AD1037" i="79"/>
  <c r="AC1037" i="79"/>
  <c r="AB1037" i="79"/>
  <c r="AA1037" i="79"/>
  <c r="Z1037" i="79"/>
  <c r="AL1034" i="79"/>
  <c r="AK1034" i="79"/>
  <c r="AJ1034" i="79"/>
  <c r="AI1034" i="79"/>
  <c r="AH1034" i="79"/>
  <c r="AG1034" i="79"/>
  <c r="AF1034" i="79"/>
  <c r="AE1034" i="79"/>
  <c r="AD1034" i="79"/>
  <c r="AC1034" i="79"/>
  <c r="AB1034" i="79"/>
  <c r="AA1034" i="79"/>
  <c r="Z1034" i="79"/>
  <c r="Y1034" i="79"/>
  <c r="AL1031" i="79"/>
  <c r="AK1031" i="79"/>
  <c r="AJ1031" i="79"/>
  <c r="AI1031" i="79"/>
  <c r="AH1031" i="79"/>
  <c r="AG1031" i="79"/>
  <c r="AF1031" i="79"/>
  <c r="AE1031" i="79"/>
  <c r="AD1031" i="79"/>
  <c r="AC1031" i="79"/>
  <c r="AB1031" i="79"/>
  <c r="AA1031" i="79"/>
  <c r="Z1031" i="79"/>
  <c r="Y1031" i="79"/>
  <c r="AL1006" i="79"/>
  <c r="AK1006" i="79"/>
  <c r="AJ1006" i="79"/>
  <c r="AI1006" i="79"/>
  <c r="AH1006" i="79"/>
  <c r="AG1006" i="79"/>
  <c r="AF1006" i="79"/>
  <c r="AE1006" i="79"/>
  <c r="AD1006" i="79"/>
  <c r="AC1006" i="79"/>
  <c r="AB1006" i="79"/>
  <c r="AA1006" i="79"/>
  <c r="Z1006" i="79"/>
  <c r="AL1002" i="79"/>
  <c r="AK1002" i="79"/>
  <c r="AJ1002" i="79"/>
  <c r="AI1002" i="79"/>
  <c r="AH1002" i="79"/>
  <c r="AG1002" i="79"/>
  <c r="AF1002" i="79"/>
  <c r="AE1002" i="79"/>
  <c r="AD1002" i="79"/>
  <c r="AC1002" i="79"/>
  <c r="AB1002" i="79"/>
  <c r="AA1002" i="79"/>
  <c r="Z1002" i="79"/>
  <c r="Y1002" i="79"/>
  <c r="AL999" i="79"/>
  <c r="AK999" i="79"/>
  <c r="AJ999" i="79"/>
  <c r="AI999" i="79"/>
  <c r="AH999" i="79"/>
  <c r="AG999" i="79"/>
  <c r="AF999" i="79"/>
  <c r="AE999" i="79"/>
  <c r="AD999" i="79"/>
  <c r="AC999" i="79"/>
  <c r="AB999" i="79"/>
  <c r="AA999" i="79"/>
  <c r="Z999" i="79"/>
  <c r="AL996" i="79"/>
  <c r="AK996" i="79"/>
  <c r="AJ996" i="79"/>
  <c r="AI996" i="79"/>
  <c r="AH996" i="79"/>
  <c r="AG996" i="79"/>
  <c r="AF996" i="79"/>
  <c r="AE996" i="79"/>
  <c r="AD996" i="79"/>
  <c r="AC996" i="79"/>
  <c r="AB996" i="79"/>
  <c r="AA996" i="79"/>
  <c r="Z996" i="79"/>
  <c r="AL992" i="79"/>
  <c r="AK992" i="79"/>
  <c r="AJ992" i="79"/>
  <c r="AI992" i="79"/>
  <c r="AH992" i="79"/>
  <c r="AG992" i="79"/>
  <c r="AF992" i="79"/>
  <c r="AE992" i="79"/>
  <c r="AD992" i="79"/>
  <c r="AC992" i="79"/>
  <c r="AB992" i="79"/>
  <c r="AA992" i="79"/>
  <c r="Z992" i="79"/>
  <c r="AL989" i="79"/>
  <c r="AK989" i="79"/>
  <c r="AJ989" i="79"/>
  <c r="AI989" i="79"/>
  <c r="AH989" i="79"/>
  <c r="AG989" i="79"/>
  <c r="AF989" i="79"/>
  <c r="AE989" i="79"/>
  <c r="AD989" i="79"/>
  <c r="AC989" i="79"/>
  <c r="AB989" i="79"/>
  <c r="AA989" i="79"/>
  <c r="Z989" i="79"/>
  <c r="Y989" i="79"/>
  <c r="AL986" i="79"/>
  <c r="AK986" i="79"/>
  <c r="AJ986" i="79"/>
  <c r="AI986" i="79"/>
  <c r="AH986" i="79"/>
  <c r="AG986" i="79"/>
  <c r="AF986" i="79"/>
  <c r="AE986" i="79"/>
  <c r="AD986" i="79"/>
  <c r="AC986" i="79"/>
  <c r="AB986" i="79"/>
  <c r="AA986" i="79"/>
  <c r="Z986" i="79"/>
  <c r="Y986" i="79"/>
  <c r="AL983" i="79"/>
  <c r="AK983" i="79"/>
  <c r="AJ983" i="79"/>
  <c r="AI983" i="79"/>
  <c r="AH983" i="79"/>
  <c r="AG983" i="79"/>
  <c r="AF983" i="79"/>
  <c r="AE983" i="79"/>
  <c r="AD983" i="79"/>
  <c r="AC983" i="79"/>
  <c r="AB983" i="79"/>
  <c r="AA983" i="79"/>
  <c r="Z983" i="79"/>
  <c r="AL980" i="79"/>
  <c r="AK980" i="79"/>
  <c r="AJ980" i="79"/>
  <c r="AI980" i="79"/>
  <c r="AH980" i="79"/>
  <c r="AG980" i="79"/>
  <c r="AF980" i="79"/>
  <c r="AE980" i="79"/>
  <c r="AD980" i="79"/>
  <c r="AC980" i="79"/>
  <c r="AB980" i="79"/>
  <c r="AA980" i="79"/>
  <c r="Z980" i="79"/>
  <c r="AL976" i="79"/>
  <c r="AK976" i="79"/>
  <c r="AJ976" i="79"/>
  <c r="AI976" i="79"/>
  <c r="AH976" i="79"/>
  <c r="AG976" i="79"/>
  <c r="AF976" i="79"/>
  <c r="AE976" i="79"/>
  <c r="AD976" i="79"/>
  <c r="AC976" i="79"/>
  <c r="AB976" i="79"/>
  <c r="AA976" i="79"/>
  <c r="Z976" i="79"/>
  <c r="AL973" i="79"/>
  <c r="AK973" i="79"/>
  <c r="AJ973" i="79"/>
  <c r="AI973" i="79"/>
  <c r="AH973" i="79"/>
  <c r="AG973" i="79"/>
  <c r="AF973" i="79"/>
  <c r="AE973" i="79"/>
  <c r="AD973" i="79"/>
  <c r="AC973" i="79"/>
  <c r="AB973" i="79"/>
  <c r="AA973" i="79"/>
  <c r="Z973" i="79"/>
  <c r="Y973" i="79"/>
  <c r="AL970" i="79"/>
  <c r="AK970" i="79"/>
  <c r="AJ970" i="79"/>
  <c r="AI970" i="79"/>
  <c r="AH970" i="79"/>
  <c r="AG970" i="79"/>
  <c r="AF970" i="79"/>
  <c r="AE970" i="79"/>
  <c r="AD970" i="79"/>
  <c r="AC970" i="79"/>
  <c r="AB970" i="79"/>
  <c r="AA970" i="79"/>
  <c r="Z970" i="79"/>
  <c r="Y970" i="79"/>
  <c r="AL967" i="79"/>
  <c r="AK967" i="79"/>
  <c r="AJ967" i="79"/>
  <c r="AI967" i="79"/>
  <c r="AH967" i="79"/>
  <c r="AG967" i="79"/>
  <c r="AF967" i="79"/>
  <c r="AE967" i="79"/>
  <c r="AD967" i="79"/>
  <c r="AC967" i="79"/>
  <c r="AB967" i="79"/>
  <c r="AA967" i="79"/>
  <c r="Z967" i="79"/>
  <c r="Y967" i="79"/>
  <c r="AL964" i="79"/>
  <c r="AK964" i="79"/>
  <c r="AJ964" i="79"/>
  <c r="AI964" i="79"/>
  <c r="AH964" i="79"/>
  <c r="AG964" i="79"/>
  <c r="AF964" i="79"/>
  <c r="AE964" i="79"/>
  <c r="AD964" i="79"/>
  <c r="AC964" i="79"/>
  <c r="AB964" i="79"/>
  <c r="AA964" i="79"/>
  <c r="Z964" i="79"/>
  <c r="Y964" i="79"/>
  <c r="AL935" i="79"/>
  <c r="AK935" i="79"/>
  <c r="AJ935" i="79"/>
  <c r="AI935" i="79"/>
  <c r="AH935" i="79"/>
  <c r="AG935" i="79"/>
  <c r="AF935" i="79"/>
  <c r="AE935" i="79"/>
  <c r="AD935" i="79"/>
  <c r="AC935" i="79"/>
  <c r="AB935" i="79"/>
  <c r="AA935" i="79"/>
  <c r="Z935" i="79"/>
  <c r="Y935" i="79"/>
  <c r="AL932" i="79"/>
  <c r="AK932" i="79"/>
  <c r="AJ932" i="79"/>
  <c r="AI932" i="79"/>
  <c r="AH932" i="79"/>
  <c r="AG932" i="79"/>
  <c r="AF932" i="79"/>
  <c r="AE932" i="79"/>
  <c r="AD932" i="79"/>
  <c r="AC932" i="79"/>
  <c r="AB932" i="79"/>
  <c r="AA932" i="79"/>
  <c r="Z932" i="79"/>
  <c r="Y932" i="79"/>
  <c r="AL929" i="79"/>
  <c r="AK929" i="79"/>
  <c r="AJ929" i="79"/>
  <c r="AI929" i="79"/>
  <c r="AH929" i="79"/>
  <c r="AG929" i="79"/>
  <c r="AF929" i="79"/>
  <c r="AE929" i="79"/>
  <c r="AD929" i="79"/>
  <c r="AC929" i="79"/>
  <c r="AB929" i="79"/>
  <c r="AA929" i="79"/>
  <c r="Z929" i="79"/>
  <c r="Y929" i="79"/>
  <c r="AL926" i="79"/>
  <c r="AK926" i="79"/>
  <c r="AJ926" i="79"/>
  <c r="AI926" i="79"/>
  <c r="AH926" i="79"/>
  <c r="AG926" i="79"/>
  <c r="AF926" i="79"/>
  <c r="AE926" i="79"/>
  <c r="AD926" i="79"/>
  <c r="AC926" i="79"/>
  <c r="AB926" i="79"/>
  <c r="AA926" i="79"/>
  <c r="Z926" i="79"/>
  <c r="Y926" i="79"/>
  <c r="AL923" i="79"/>
  <c r="AK923" i="79"/>
  <c r="AJ923" i="79"/>
  <c r="AI923" i="79"/>
  <c r="AH923" i="79"/>
  <c r="AG923" i="79"/>
  <c r="AF923" i="79"/>
  <c r="AE923" i="79"/>
  <c r="AD923" i="79"/>
  <c r="AC923" i="79"/>
  <c r="AB923" i="79"/>
  <c r="AA923" i="79"/>
  <c r="Z923" i="79"/>
  <c r="Y923" i="79"/>
  <c r="AL920" i="79"/>
  <c r="AK920" i="79"/>
  <c r="AJ920" i="79"/>
  <c r="AI920" i="79"/>
  <c r="AH920" i="79"/>
  <c r="AG920" i="79"/>
  <c r="AF920" i="79"/>
  <c r="AE920" i="79"/>
  <c r="AD920" i="79"/>
  <c r="AC920" i="79"/>
  <c r="AB920" i="79"/>
  <c r="AA920" i="79"/>
  <c r="Z920" i="79"/>
  <c r="Y920" i="79"/>
  <c r="AL917" i="79"/>
  <c r="AK917" i="79"/>
  <c r="AJ917" i="79"/>
  <c r="AI917" i="79"/>
  <c r="AH917" i="79"/>
  <c r="AG917" i="79"/>
  <c r="AF917" i="79"/>
  <c r="AE917" i="79"/>
  <c r="AD917" i="79"/>
  <c r="AC917" i="79"/>
  <c r="AB917" i="79"/>
  <c r="AA917" i="79"/>
  <c r="Z917" i="79"/>
  <c r="Y917" i="79"/>
  <c r="AL914" i="79"/>
  <c r="AK914" i="79"/>
  <c r="AJ914" i="79"/>
  <c r="AI914" i="79"/>
  <c r="AH914" i="79"/>
  <c r="AG914" i="79"/>
  <c r="AF914" i="79"/>
  <c r="AE914" i="79"/>
  <c r="AD914" i="79"/>
  <c r="AC914" i="79"/>
  <c r="AB914" i="79"/>
  <c r="AA914" i="79"/>
  <c r="Z914" i="79"/>
  <c r="Y914" i="79"/>
  <c r="AL911" i="79"/>
  <c r="AK911" i="79"/>
  <c r="AJ911" i="79"/>
  <c r="AI911" i="79"/>
  <c r="AH911" i="79"/>
  <c r="AG911" i="79"/>
  <c r="AF911" i="79"/>
  <c r="AE911" i="79"/>
  <c r="AD911" i="79"/>
  <c r="AC911" i="79"/>
  <c r="AB911" i="79"/>
  <c r="AA911" i="79"/>
  <c r="Z911" i="79"/>
  <c r="Y911" i="79"/>
  <c r="AL908" i="79"/>
  <c r="AK908" i="79"/>
  <c r="AJ908" i="79"/>
  <c r="AI908" i="79"/>
  <c r="AH908" i="79"/>
  <c r="AG908" i="79"/>
  <c r="AF908" i="79"/>
  <c r="AE908" i="79"/>
  <c r="AD908" i="79"/>
  <c r="AC908" i="79"/>
  <c r="AB908" i="79"/>
  <c r="AA908" i="79"/>
  <c r="Z908" i="79"/>
  <c r="Y908" i="79"/>
  <c r="AL905" i="79"/>
  <c r="AK905" i="79"/>
  <c r="AJ905" i="79"/>
  <c r="AI905" i="79"/>
  <c r="AH905" i="79"/>
  <c r="AG905" i="79"/>
  <c r="AF905" i="79"/>
  <c r="AE905" i="79"/>
  <c r="AD905" i="79"/>
  <c r="AC905" i="79"/>
  <c r="AB905" i="79"/>
  <c r="AA905" i="79"/>
  <c r="Z905" i="79"/>
  <c r="Y905" i="79"/>
  <c r="AL902" i="79"/>
  <c r="AK902" i="79"/>
  <c r="AJ902" i="79"/>
  <c r="AI902" i="79"/>
  <c r="AH902" i="79"/>
  <c r="AG902" i="79"/>
  <c r="AF902" i="79"/>
  <c r="AE902" i="79"/>
  <c r="AD902" i="79"/>
  <c r="AC902" i="79"/>
  <c r="AB902" i="79"/>
  <c r="AA902" i="79"/>
  <c r="Z902" i="79"/>
  <c r="Y902" i="79"/>
  <c r="AL899" i="79"/>
  <c r="AK899" i="79"/>
  <c r="AJ899" i="79"/>
  <c r="AI899" i="79"/>
  <c r="AH899" i="79"/>
  <c r="AG899" i="79"/>
  <c r="AF899" i="79"/>
  <c r="AE899" i="79"/>
  <c r="AD899" i="79"/>
  <c r="AC899" i="79"/>
  <c r="AB899" i="79"/>
  <c r="AA899" i="79"/>
  <c r="Z899" i="79"/>
  <c r="Y899" i="79"/>
  <c r="AL896" i="79"/>
  <c r="AK896" i="79"/>
  <c r="AJ896" i="79"/>
  <c r="AI896" i="79"/>
  <c r="AH896" i="79"/>
  <c r="AG896" i="79"/>
  <c r="AF896" i="79"/>
  <c r="AE896" i="79"/>
  <c r="AD896" i="79"/>
  <c r="AC896" i="79"/>
  <c r="AB896" i="79"/>
  <c r="AA896" i="79"/>
  <c r="Z896" i="79"/>
  <c r="Y896" i="79"/>
  <c r="AL892" i="79"/>
  <c r="AK892" i="79"/>
  <c r="AJ892" i="79"/>
  <c r="AI892" i="79"/>
  <c r="AH892" i="79"/>
  <c r="AG892" i="79"/>
  <c r="AF892" i="79"/>
  <c r="AE892" i="79"/>
  <c r="AD892" i="79"/>
  <c r="AC892" i="79"/>
  <c r="AB892" i="79"/>
  <c r="AA892" i="79"/>
  <c r="Z892" i="79"/>
  <c r="Y892" i="79"/>
  <c r="AL889" i="79"/>
  <c r="AK889" i="79"/>
  <c r="AJ889" i="79"/>
  <c r="AI889" i="79"/>
  <c r="AH889" i="79"/>
  <c r="AG889" i="79"/>
  <c r="AF889" i="79"/>
  <c r="AE889" i="79"/>
  <c r="AD889" i="79"/>
  <c r="AC889" i="79"/>
  <c r="AB889" i="79"/>
  <c r="AA889" i="79"/>
  <c r="Z889" i="79"/>
  <c r="Y889" i="79"/>
  <c r="AL886" i="79"/>
  <c r="AK886" i="79"/>
  <c r="AJ886" i="79"/>
  <c r="AI886" i="79"/>
  <c r="AH886" i="79"/>
  <c r="AG886" i="79"/>
  <c r="AF886" i="79"/>
  <c r="AE886" i="79"/>
  <c r="AD886" i="79"/>
  <c r="AC886" i="79"/>
  <c r="AB886" i="79"/>
  <c r="AA886" i="79"/>
  <c r="Z886" i="79"/>
  <c r="AK882" i="79"/>
  <c r="AJ882" i="79"/>
  <c r="AI882" i="79"/>
  <c r="AH882" i="79"/>
  <c r="AG882" i="79"/>
  <c r="AF882" i="79"/>
  <c r="AE882" i="79"/>
  <c r="AD882" i="79"/>
  <c r="AC882" i="79"/>
  <c r="AB882" i="79"/>
  <c r="AA882" i="79"/>
  <c r="Z882" i="79"/>
  <c r="Y882" i="79"/>
  <c r="AL879" i="79"/>
  <c r="AK879" i="79"/>
  <c r="AJ879" i="79"/>
  <c r="AI879" i="79"/>
  <c r="AH879" i="79"/>
  <c r="AG879" i="79"/>
  <c r="AF879" i="79"/>
  <c r="AE879" i="79"/>
  <c r="AD879" i="79"/>
  <c r="AC879" i="79"/>
  <c r="AB879" i="79"/>
  <c r="AA879" i="79"/>
  <c r="Z879" i="79"/>
  <c r="Y879" i="79"/>
  <c r="AL876" i="79"/>
  <c r="AK876" i="79"/>
  <c r="AJ876" i="79"/>
  <c r="AI876" i="79"/>
  <c r="AH876" i="79"/>
  <c r="AG876" i="79"/>
  <c r="AF876" i="79"/>
  <c r="AE876" i="79"/>
  <c r="AD876" i="79"/>
  <c r="AC876" i="79"/>
  <c r="AB876" i="79"/>
  <c r="AA876" i="79"/>
  <c r="Z876" i="79"/>
  <c r="Y876" i="79"/>
  <c r="AL873" i="79"/>
  <c r="AK873" i="79"/>
  <c r="AJ873" i="79"/>
  <c r="AI873" i="79"/>
  <c r="AH873" i="79"/>
  <c r="AG873" i="79"/>
  <c r="AF873" i="79"/>
  <c r="AE873" i="79"/>
  <c r="AD873" i="79"/>
  <c r="AC873" i="79"/>
  <c r="AB873" i="79"/>
  <c r="AA873" i="79"/>
  <c r="Z873" i="79"/>
  <c r="Y873" i="79"/>
  <c r="AL870" i="79"/>
  <c r="AK870" i="79"/>
  <c r="AJ870" i="79"/>
  <c r="AI870" i="79"/>
  <c r="AH870" i="79"/>
  <c r="AG870" i="79"/>
  <c r="AF870" i="79"/>
  <c r="AE870" i="79"/>
  <c r="AD870" i="79"/>
  <c r="AC870" i="79"/>
  <c r="AB870" i="79"/>
  <c r="AA870" i="79"/>
  <c r="Z870" i="79"/>
  <c r="Y870" i="79"/>
  <c r="AL867" i="79"/>
  <c r="AK867" i="79"/>
  <c r="AJ867" i="79"/>
  <c r="AI867" i="79"/>
  <c r="AH867" i="79"/>
  <c r="AG867" i="79"/>
  <c r="AF867" i="79"/>
  <c r="AE867" i="79"/>
  <c r="AD867" i="79"/>
  <c r="AC867" i="79"/>
  <c r="AB867" i="79"/>
  <c r="AA867" i="79"/>
  <c r="Z867" i="79"/>
  <c r="Y867" i="79"/>
  <c r="AL864" i="79"/>
  <c r="AK864" i="79"/>
  <c r="AJ864" i="79"/>
  <c r="AI864" i="79"/>
  <c r="AH864" i="79"/>
  <c r="AG864" i="79"/>
  <c r="AF864" i="79"/>
  <c r="AE864" i="79"/>
  <c r="AD864" i="79"/>
  <c r="AC864" i="79"/>
  <c r="AB864" i="79"/>
  <c r="AA864" i="79"/>
  <c r="Z864" i="79"/>
  <c r="Y864" i="79"/>
  <c r="AL861" i="79"/>
  <c r="AK861" i="79"/>
  <c r="AJ861" i="79"/>
  <c r="AI861" i="79"/>
  <c r="AH861" i="79"/>
  <c r="AG861" i="79"/>
  <c r="AF861" i="79"/>
  <c r="AE861" i="79"/>
  <c r="AD861" i="79"/>
  <c r="AC861" i="79"/>
  <c r="AB861" i="79"/>
  <c r="AA861" i="79"/>
  <c r="Z861" i="79"/>
  <c r="AL857" i="79"/>
  <c r="AK857" i="79"/>
  <c r="AJ857" i="79"/>
  <c r="AI857" i="79"/>
  <c r="AH857" i="79"/>
  <c r="AG857" i="79"/>
  <c r="AF857" i="79"/>
  <c r="AE857" i="79"/>
  <c r="AD857" i="79"/>
  <c r="AC857" i="79"/>
  <c r="AB857" i="79"/>
  <c r="AA857" i="79"/>
  <c r="Z857" i="79"/>
  <c r="Y857" i="79"/>
  <c r="AL854" i="79"/>
  <c r="AK854" i="79"/>
  <c r="AJ854" i="79"/>
  <c r="AI854" i="79"/>
  <c r="AH854" i="79"/>
  <c r="AG854" i="79"/>
  <c r="AF854" i="79"/>
  <c r="AE854" i="79"/>
  <c r="AD854" i="79"/>
  <c r="AC854" i="79"/>
  <c r="AB854" i="79"/>
  <c r="AA854" i="79"/>
  <c r="Z854" i="79"/>
  <c r="Y854" i="79"/>
  <c r="AL851" i="79"/>
  <c r="AK851" i="79"/>
  <c r="AJ851" i="79"/>
  <c r="AI851" i="79"/>
  <c r="AH851" i="79"/>
  <c r="AG851" i="79"/>
  <c r="AF851" i="79"/>
  <c r="AE851" i="79"/>
  <c r="AD851" i="79"/>
  <c r="AC851" i="79"/>
  <c r="AB851" i="79"/>
  <c r="AA851" i="79"/>
  <c r="Z851" i="79"/>
  <c r="Y851" i="79"/>
  <c r="AL848" i="79"/>
  <c r="AK848" i="79"/>
  <c r="AJ848" i="79"/>
  <c r="AI848" i="79"/>
  <c r="AH848" i="79"/>
  <c r="AG848" i="79"/>
  <c r="AF848" i="79"/>
  <c r="AE848" i="79"/>
  <c r="AD848" i="79"/>
  <c r="AC848" i="79"/>
  <c r="AB848" i="79"/>
  <c r="AA848" i="79"/>
  <c r="Z848" i="79"/>
  <c r="Y848" i="79"/>
  <c r="AL823" i="79"/>
  <c r="AK823" i="79"/>
  <c r="AJ823" i="79"/>
  <c r="AI823" i="79"/>
  <c r="AH823" i="79"/>
  <c r="AG823" i="79"/>
  <c r="AF823" i="79"/>
  <c r="AE823" i="79"/>
  <c r="AD823" i="79"/>
  <c r="AC823" i="79"/>
  <c r="AB823" i="79"/>
  <c r="AA823" i="79"/>
  <c r="Z823" i="79"/>
  <c r="AL819" i="79"/>
  <c r="AK819" i="79"/>
  <c r="AJ819" i="79"/>
  <c r="AI819" i="79"/>
  <c r="AH819" i="79"/>
  <c r="AG819" i="79"/>
  <c r="AF819" i="79"/>
  <c r="AE819" i="79"/>
  <c r="AD819" i="79"/>
  <c r="AC819" i="79"/>
  <c r="AB819" i="79"/>
  <c r="AA819" i="79"/>
  <c r="Z819" i="79"/>
  <c r="Y819" i="79"/>
  <c r="AL816" i="79"/>
  <c r="AK816" i="79"/>
  <c r="AJ816" i="79"/>
  <c r="AI816" i="79"/>
  <c r="AH816" i="79"/>
  <c r="AG816" i="79"/>
  <c r="AF816" i="79"/>
  <c r="AE816" i="79"/>
  <c r="AD816" i="79"/>
  <c r="AC816" i="79"/>
  <c r="AB816" i="79"/>
  <c r="AA816" i="79"/>
  <c r="Z816" i="79"/>
  <c r="Y816" i="79"/>
  <c r="AL813" i="79"/>
  <c r="AK813" i="79"/>
  <c r="AJ813" i="79"/>
  <c r="AI813" i="79"/>
  <c r="AH813" i="79"/>
  <c r="AG813" i="79"/>
  <c r="AF813" i="79"/>
  <c r="AE813" i="79"/>
  <c r="AD813" i="79"/>
  <c r="AC813" i="79"/>
  <c r="AB813" i="79"/>
  <c r="AA813" i="79"/>
  <c r="Z813" i="79"/>
  <c r="Y813" i="79"/>
  <c r="AL809" i="79"/>
  <c r="AK809" i="79"/>
  <c r="AJ809" i="79"/>
  <c r="AI809" i="79"/>
  <c r="AH809" i="79"/>
  <c r="AG809" i="79"/>
  <c r="AF809" i="79"/>
  <c r="AE809" i="79"/>
  <c r="AD809" i="79"/>
  <c r="AC809" i="79"/>
  <c r="AB809" i="79"/>
  <c r="AA809" i="79"/>
  <c r="Z809" i="79"/>
  <c r="Y809" i="79"/>
  <c r="AL806" i="79"/>
  <c r="AK806" i="79"/>
  <c r="AJ806" i="79"/>
  <c r="AI806" i="79"/>
  <c r="AH806" i="79"/>
  <c r="AG806" i="79"/>
  <c r="AF806" i="79"/>
  <c r="AE806" i="79"/>
  <c r="AD806" i="79"/>
  <c r="AC806" i="79"/>
  <c r="AB806" i="79"/>
  <c r="AA806" i="79"/>
  <c r="Z806" i="79"/>
  <c r="Y806" i="79"/>
  <c r="AL803" i="79"/>
  <c r="AK803" i="79"/>
  <c r="AJ803" i="79"/>
  <c r="AI803" i="79"/>
  <c r="AH803" i="79"/>
  <c r="AG803" i="79"/>
  <c r="AF803" i="79"/>
  <c r="AE803" i="79"/>
  <c r="AD803" i="79"/>
  <c r="AC803" i="79"/>
  <c r="AB803" i="79"/>
  <c r="AA803" i="79"/>
  <c r="Z803" i="79"/>
  <c r="Y803" i="79"/>
  <c r="AL800" i="79"/>
  <c r="AK800" i="79"/>
  <c r="AJ800" i="79"/>
  <c r="AI800" i="79"/>
  <c r="AH800" i="79"/>
  <c r="AG800" i="79"/>
  <c r="AF800" i="79"/>
  <c r="AE800" i="79"/>
  <c r="AD800" i="79"/>
  <c r="AC800" i="79"/>
  <c r="AB800" i="79"/>
  <c r="AA800" i="79"/>
  <c r="Z800" i="79"/>
  <c r="Y800" i="79"/>
  <c r="AL797" i="79"/>
  <c r="AK797" i="79"/>
  <c r="AJ797" i="79"/>
  <c r="AI797" i="79"/>
  <c r="AH797" i="79"/>
  <c r="AG797" i="79"/>
  <c r="AF797" i="79"/>
  <c r="AE797" i="79"/>
  <c r="AD797" i="79"/>
  <c r="AC797" i="79"/>
  <c r="AB797" i="79"/>
  <c r="AA797" i="79"/>
  <c r="Z797" i="79"/>
  <c r="Y797" i="79"/>
  <c r="AL793" i="79"/>
  <c r="AK793" i="79"/>
  <c r="AJ793" i="79"/>
  <c r="AI793" i="79"/>
  <c r="AH793" i="79"/>
  <c r="AG793" i="79"/>
  <c r="AF793" i="79"/>
  <c r="AE793" i="79"/>
  <c r="AD793" i="79"/>
  <c r="AC793" i="79"/>
  <c r="AB793" i="79"/>
  <c r="AA793" i="79"/>
  <c r="Z793" i="79"/>
  <c r="Y793" i="79"/>
  <c r="AL790" i="79"/>
  <c r="AK790" i="79"/>
  <c r="AJ790" i="79"/>
  <c r="AI790" i="79"/>
  <c r="AH790" i="79"/>
  <c r="AG790" i="79"/>
  <c r="AF790" i="79"/>
  <c r="AE790" i="79"/>
  <c r="AD790" i="79"/>
  <c r="AC790" i="79"/>
  <c r="AB790" i="79"/>
  <c r="AA790" i="79"/>
  <c r="Z790" i="79"/>
  <c r="Y790" i="79"/>
  <c r="AL787" i="79"/>
  <c r="AK787" i="79"/>
  <c r="AJ787" i="79"/>
  <c r="AI787" i="79"/>
  <c r="AH787" i="79"/>
  <c r="AG787" i="79"/>
  <c r="AF787" i="79"/>
  <c r="AE787" i="79"/>
  <c r="AD787" i="79"/>
  <c r="AC787" i="79"/>
  <c r="AB787" i="79"/>
  <c r="AA787" i="79"/>
  <c r="Z787" i="79"/>
  <c r="Y787" i="79"/>
  <c r="AL784" i="79"/>
  <c r="AK784" i="79"/>
  <c r="AJ784" i="79"/>
  <c r="AI784" i="79"/>
  <c r="AH784" i="79"/>
  <c r="AG784" i="79"/>
  <c r="AF784" i="79"/>
  <c r="AE784" i="79"/>
  <c r="AD784" i="79"/>
  <c r="AC784" i="79"/>
  <c r="AB784" i="79"/>
  <c r="AA784" i="79"/>
  <c r="Z784" i="79"/>
  <c r="Y784" i="79"/>
  <c r="AL781" i="79"/>
  <c r="AK781" i="79"/>
  <c r="AJ781" i="79"/>
  <c r="AI781" i="79"/>
  <c r="AH781" i="79"/>
  <c r="AG781" i="79"/>
  <c r="AF781" i="79"/>
  <c r="AE781" i="79"/>
  <c r="AD781" i="79"/>
  <c r="AC781" i="79"/>
  <c r="AB781" i="79"/>
  <c r="AA781" i="79"/>
  <c r="Z781" i="79"/>
  <c r="Y781" i="79"/>
  <c r="AL752" i="79"/>
  <c r="AK752" i="79"/>
  <c r="AJ752" i="79"/>
  <c r="AI752" i="79"/>
  <c r="AH752" i="79"/>
  <c r="AG752" i="79"/>
  <c r="AF752" i="79"/>
  <c r="AE752" i="79"/>
  <c r="AD752" i="79"/>
  <c r="AC752" i="79"/>
  <c r="AB752" i="79"/>
  <c r="AA752" i="79"/>
  <c r="Z752" i="79"/>
  <c r="Y752" i="79"/>
  <c r="AL749" i="79"/>
  <c r="AK749" i="79"/>
  <c r="AJ749" i="79"/>
  <c r="AI749" i="79"/>
  <c r="AH749" i="79"/>
  <c r="AG749" i="79"/>
  <c r="AF749" i="79"/>
  <c r="AE749" i="79"/>
  <c r="AD749" i="79"/>
  <c r="AC749" i="79"/>
  <c r="AB749" i="79"/>
  <c r="AA749" i="79"/>
  <c r="Z749" i="79"/>
  <c r="Y749" i="79"/>
  <c r="AL746" i="79"/>
  <c r="AK746" i="79"/>
  <c r="AJ746" i="79"/>
  <c r="AI746" i="79"/>
  <c r="AH746" i="79"/>
  <c r="AG746" i="79"/>
  <c r="AF746" i="79"/>
  <c r="AE746" i="79"/>
  <c r="AD746" i="79"/>
  <c r="AC746" i="79"/>
  <c r="AB746" i="79"/>
  <c r="AA746" i="79"/>
  <c r="Z746" i="79"/>
  <c r="Y746" i="79"/>
  <c r="AL743" i="79"/>
  <c r="AK743" i="79"/>
  <c r="AJ743" i="79"/>
  <c r="AI743" i="79"/>
  <c r="AH743" i="79"/>
  <c r="AG743" i="79"/>
  <c r="AF743" i="79"/>
  <c r="AE743" i="79"/>
  <c r="AD743" i="79"/>
  <c r="AC743" i="79"/>
  <c r="AB743" i="79"/>
  <c r="AA743" i="79"/>
  <c r="Z743" i="79"/>
  <c r="Y743" i="79"/>
  <c r="AL740" i="79"/>
  <c r="AK740" i="79"/>
  <c r="AJ740" i="79"/>
  <c r="AI740" i="79"/>
  <c r="AH740" i="79"/>
  <c r="AG740" i="79"/>
  <c r="AF740" i="79"/>
  <c r="AE740" i="79"/>
  <c r="AD740" i="79"/>
  <c r="AC740" i="79"/>
  <c r="AB740" i="79"/>
  <c r="AA740" i="79"/>
  <c r="Z740" i="79"/>
  <c r="Y740" i="79"/>
  <c r="AL737" i="79"/>
  <c r="AK737" i="79"/>
  <c r="AJ737" i="79"/>
  <c r="AI737" i="79"/>
  <c r="AH737" i="79"/>
  <c r="AG737" i="79"/>
  <c r="AF737" i="79"/>
  <c r="AE737" i="79"/>
  <c r="AD737" i="79"/>
  <c r="AC737" i="79"/>
  <c r="AB737" i="79"/>
  <c r="AA737" i="79"/>
  <c r="Z737" i="79"/>
  <c r="Y737" i="79"/>
  <c r="AL734" i="79"/>
  <c r="AK734" i="79"/>
  <c r="AJ734" i="79"/>
  <c r="AI734" i="79"/>
  <c r="AH734" i="79"/>
  <c r="AG734" i="79"/>
  <c r="AF734" i="79"/>
  <c r="AE734" i="79"/>
  <c r="AD734" i="79"/>
  <c r="AC734" i="79"/>
  <c r="AB734" i="79"/>
  <c r="AA734" i="79"/>
  <c r="Z734" i="79"/>
  <c r="Y734" i="79"/>
  <c r="AL731" i="79"/>
  <c r="AK731" i="79"/>
  <c r="AJ731" i="79"/>
  <c r="AI731" i="79"/>
  <c r="AH731" i="79"/>
  <c r="AG731" i="79"/>
  <c r="AF731" i="79"/>
  <c r="AE731" i="79"/>
  <c r="AD731" i="79"/>
  <c r="AC731" i="79"/>
  <c r="AB731" i="79"/>
  <c r="AA731" i="79"/>
  <c r="Z731" i="79"/>
  <c r="Y731" i="79"/>
  <c r="AL728" i="79"/>
  <c r="AK728" i="79"/>
  <c r="AJ728" i="79"/>
  <c r="AI728" i="79"/>
  <c r="AH728" i="79"/>
  <c r="AG728" i="79"/>
  <c r="AF728" i="79"/>
  <c r="AE728" i="79"/>
  <c r="AD728" i="79"/>
  <c r="AC728" i="79"/>
  <c r="AB728" i="79"/>
  <c r="AA728" i="79"/>
  <c r="Z728" i="79"/>
  <c r="Y728" i="79"/>
  <c r="AL725" i="79"/>
  <c r="AK725" i="79"/>
  <c r="AJ725" i="79"/>
  <c r="AI725" i="79"/>
  <c r="AH725" i="79"/>
  <c r="AG725" i="79"/>
  <c r="AF725" i="79"/>
  <c r="AE725" i="79"/>
  <c r="AD725" i="79"/>
  <c r="AC725" i="79"/>
  <c r="AB725" i="79"/>
  <c r="AA725" i="79"/>
  <c r="Z725" i="79"/>
  <c r="Y725" i="79"/>
  <c r="AL722" i="79"/>
  <c r="AK722" i="79"/>
  <c r="AJ722" i="79"/>
  <c r="AI722" i="79"/>
  <c r="AH722" i="79"/>
  <c r="AG722" i="79"/>
  <c r="AF722" i="79"/>
  <c r="AE722" i="79"/>
  <c r="AD722" i="79"/>
  <c r="AC722" i="79"/>
  <c r="AB722" i="79"/>
  <c r="AA722" i="79"/>
  <c r="Z722" i="79"/>
  <c r="Y722" i="79"/>
  <c r="AL719" i="79"/>
  <c r="AK719" i="79"/>
  <c r="AJ719" i="79"/>
  <c r="AI719" i="79"/>
  <c r="AH719" i="79"/>
  <c r="AG719" i="79"/>
  <c r="AF719" i="79"/>
  <c r="AE719" i="79"/>
  <c r="AD719" i="79"/>
  <c r="AC719" i="79"/>
  <c r="AB719" i="79"/>
  <c r="AA719" i="79"/>
  <c r="Z719" i="79"/>
  <c r="Y719" i="79"/>
  <c r="AL716" i="79"/>
  <c r="AK716" i="79"/>
  <c r="AJ716" i="79"/>
  <c r="AI716" i="79"/>
  <c r="AH716" i="79"/>
  <c r="AG716" i="79"/>
  <c r="AF716" i="79"/>
  <c r="AE716" i="79"/>
  <c r="AD716" i="79"/>
  <c r="AC716" i="79"/>
  <c r="AB716" i="79"/>
  <c r="AA716" i="79"/>
  <c r="Z716" i="79"/>
  <c r="Y716" i="79"/>
  <c r="AL713" i="79"/>
  <c r="AK713" i="79"/>
  <c r="AJ713" i="79"/>
  <c r="AI713" i="79"/>
  <c r="AH713" i="79"/>
  <c r="AG713" i="79"/>
  <c r="AF713" i="79"/>
  <c r="AE713" i="79"/>
  <c r="AD713" i="79"/>
  <c r="AC713" i="79"/>
  <c r="AB713" i="79"/>
  <c r="AA713" i="79"/>
  <c r="Z713" i="79"/>
  <c r="Y713" i="79"/>
  <c r="AL709" i="79"/>
  <c r="AK709" i="79"/>
  <c r="AJ709" i="79"/>
  <c r="AI709" i="79"/>
  <c r="AH709" i="79"/>
  <c r="AG709" i="79"/>
  <c r="AF709" i="79"/>
  <c r="AE709" i="79"/>
  <c r="AD709" i="79"/>
  <c r="AC709" i="79"/>
  <c r="AB709" i="79"/>
  <c r="AA709" i="79"/>
  <c r="Z709" i="79"/>
  <c r="AL706" i="79"/>
  <c r="AK706" i="79"/>
  <c r="AJ706" i="79"/>
  <c r="AI706" i="79"/>
  <c r="AH706" i="79"/>
  <c r="AG706" i="79"/>
  <c r="AF706" i="79"/>
  <c r="AE706" i="79"/>
  <c r="AD706" i="79"/>
  <c r="AC706" i="79"/>
  <c r="AB706" i="79"/>
  <c r="AA706" i="79"/>
  <c r="Z706" i="79"/>
  <c r="Y706" i="79"/>
  <c r="AL703" i="79"/>
  <c r="AK703" i="79"/>
  <c r="AJ703" i="79"/>
  <c r="AI703" i="79"/>
  <c r="AH703" i="79"/>
  <c r="AG703" i="79"/>
  <c r="AF703" i="79"/>
  <c r="AE703" i="79"/>
  <c r="AD703" i="79"/>
  <c r="AC703" i="79"/>
  <c r="AB703" i="79"/>
  <c r="AA703" i="79"/>
  <c r="Z703" i="79"/>
  <c r="AL699" i="79"/>
  <c r="AK699" i="79"/>
  <c r="AJ699" i="79"/>
  <c r="AI699" i="79"/>
  <c r="AH699" i="79"/>
  <c r="AG699" i="79"/>
  <c r="AF699" i="79"/>
  <c r="AE699" i="79"/>
  <c r="AD699" i="79"/>
  <c r="AC699" i="79"/>
  <c r="AB699" i="79"/>
  <c r="AA699" i="79"/>
  <c r="Z699" i="79"/>
  <c r="Y699" i="79"/>
  <c r="AL696" i="79"/>
  <c r="AK696" i="79"/>
  <c r="AJ696" i="79"/>
  <c r="AI696" i="79"/>
  <c r="AH696" i="79"/>
  <c r="AG696" i="79"/>
  <c r="AF696" i="79"/>
  <c r="AE696" i="79"/>
  <c r="AD696" i="79"/>
  <c r="AC696" i="79"/>
  <c r="AB696" i="79"/>
  <c r="AA696" i="79"/>
  <c r="Z696" i="79"/>
  <c r="Y696" i="79"/>
  <c r="AL693" i="79"/>
  <c r="AK693" i="79"/>
  <c r="AJ693" i="79"/>
  <c r="AI693" i="79"/>
  <c r="AH693" i="79"/>
  <c r="AG693" i="79"/>
  <c r="AF693" i="79"/>
  <c r="AE693" i="79"/>
  <c r="AD693" i="79"/>
  <c r="AC693" i="79"/>
  <c r="AB693" i="79"/>
  <c r="AA693" i="79"/>
  <c r="Z693" i="79"/>
  <c r="Y693" i="79"/>
  <c r="AL690" i="79"/>
  <c r="AK690" i="79"/>
  <c r="AJ690" i="79"/>
  <c r="AI690" i="79"/>
  <c r="AH690" i="79"/>
  <c r="AG690" i="79"/>
  <c r="AF690" i="79"/>
  <c r="AE690" i="79"/>
  <c r="AD690" i="79"/>
  <c r="AC690" i="79"/>
  <c r="AB690" i="79"/>
  <c r="AA690" i="79"/>
  <c r="Z690" i="79"/>
  <c r="Y690" i="79"/>
  <c r="AL687" i="79"/>
  <c r="AK687" i="79"/>
  <c r="AJ687" i="79"/>
  <c r="AI687" i="79"/>
  <c r="AH687" i="79"/>
  <c r="AG687" i="79"/>
  <c r="AF687" i="79"/>
  <c r="AE687" i="79"/>
  <c r="AD687" i="79"/>
  <c r="AC687" i="79"/>
  <c r="AB687" i="79"/>
  <c r="AA687" i="79"/>
  <c r="Z687" i="79"/>
  <c r="AL684" i="79"/>
  <c r="AK684" i="79"/>
  <c r="AJ684" i="79"/>
  <c r="AI684" i="79"/>
  <c r="AH684" i="79"/>
  <c r="AG684" i="79"/>
  <c r="AF684" i="79"/>
  <c r="AE684" i="79"/>
  <c r="AD684" i="79"/>
  <c r="AC684" i="79"/>
  <c r="AB684" i="79"/>
  <c r="AA684" i="79"/>
  <c r="Z684" i="79"/>
  <c r="Y684" i="79"/>
  <c r="AL681" i="79"/>
  <c r="AK681" i="79"/>
  <c r="AJ681" i="79"/>
  <c r="AI681" i="79"/>
  <c r="AH681" i="79"/>
  <c r="AG681" i="79"/>
  <c r="AF681" i="79"/>
  <c r="AE681" i="79"/>
  <c r="AD681" i="79"/>
  <c r="AC681" i="79"/>
  <c r="AB681" i="79"/>
  <c r="AA681" i="79"/>
  <c r="Z681" i="79"/>
  <c r="Y681" i="79"/>
  <c r="AL678" i="79"/>
  <c r="AK678" i="79"/>
  <c r="AJ678" i="79"/>
  <c r="AI678" i="79"/>
  <c r="AH678" i="79"/>
  <c r="AG678" i="79"/>
  <c r="AF678" i="79"/>
  <c r="AE678" i="79"/>
  <c r="AD678" i="79"/>
  <c r="AC678" i="79"/>
  <c r="AB678" i="79"/>
  <c r="AA678" i="79"/>
  <c r="Z678" i="79"/>
  <c r="Y678" i="79"/>
  <c r="AL674" i="79"/>
  <c r="AK674" i="79"/>
  <c r="AJ674" i="79"/>
  <c r="AI674" i="79"/>
  <c r="AH674" i="79"/>
  <c r="AG674" i="79"/>
  <c r="AF674" i="79"/>
  <c r="AE674" i="79"/>
  <c r="AD674" i="79"/>
  <c r="AC674" i="79"/>
  <c r="AB674" i="79"/>
  <c r="AA674" i="79"/>
  <c r="Z674" i="79"/>
  <c r="Y674" i="79"/>
  <c r="AL671" i="79"/>
  <c r="AK671" i="79"/>
  <c r="AJ671" i="79"/>
  <c r="AI671" i="79"/>
  <c r="AH671" i="79"/>
  <c r="AG671" i="79"/>
  <c r="AF671" i="79"/>
  <c r="AE671" i="79"/>
  <c r="AD671" i="79"/>
  <c r="AC671" i="79"/>
  <c r="AB671" i="79"/>
  <c r="AA671" i="79"/>
  <c r="Z671" i="79"/>
  <c r="Y671" i="79"/>
  <c r="AL668" i="79"/>
  <c r="AK668" i="79"/>
  <c r="AJ668" i="79"/>
  <c r="AI668" i="79"/>
  <c r="AH668" i="79"/>
  <c r="AG668" i="79"/>
  <c r="AF668" i="79"/>
  <c r="AE668" i="79"/>
  <c r="AD668" i="79"/>
  <c r="AC668" i="79"/>
  <c r="AB668" i="79"/>
  <c r="AA668" i="79"/>
  <c r="Z668" i="79"/>
  <c r="Y668" i="79"/>
  <c r="AL665" i="79"/>
  <c r="AK665" i="79"/>
  <c r="AJ665" i="79"/>
  <c r="AI665" i="79"/>
  <c r="AH665" i="79"/>
  <c r="AG665" i="79"/>
  <c r="AF665" i="79"/>
  <c r="AE665" i="79"/>
  <c r="AD665" i="79"/>
  <c r="AC665" i="79"/>
  <c r="AB665" i="79"/>
  <c r="AA665" i="79"/>
  <c r="Z665" i="79"/>
  <c r="Y665" i="79"/>
  <c r="AL640" i="79"/>
  <c r="AK640" i="79"/>
  <c r="AJ640" i="79"/>
  <c r="AI640" i="79"/>
  <c r="AH640" i="79"/>
  <c r="AG640" i="79"/>
  <c r="AF640" i="79"/>
  <c r="AE640" i="79"/>
  <c r="AD640" i="79"/>
  <c r="AC640" i="79"/>
  <c r="AB640" i="79"/>
  <c r="AA640" i="79"/>
  <c r="Z640" i="79"/>
  <c r="AL636" i="79"/>
  <c r="AK636" i="79"/>
  <c r="AJ636" i="79"/>
  <c r="AI636" i="79"/>
  <c r="AH636" i="79"/>
  <c r="AG636" i="79"/>
  <c r="AF636" i="79"/>
  <c r="AE636" i="79"/>
  <c r="AD636" i="79"/>
  <c r="AC636" i="79"/>
  <c r="AB636" i="79"/>
  <c r="AA636" i="79"/>
  <c r="Z636" i="79"/>
  <c r="Y636" i="79"/>
  <c r="AL633" i="79"/>
  <c r="AK633" i="79"/>
  <c r="AJ633" i="79"/>
  <c r="AI633" i="79"/>
  <c r="AH633" i="79"/>
  <c r="AG633" i="79"/>
  <c r="AF633" i="79"/>
  <c r="AE633" i="79"/>
  <c r="AD633" i="79"/>
  <c r="AC633" i="79"/>
  <c r="AB633" i="79"/>
  <c r="AA633" i="79"/>
  <c r="Z633" i="79"/>
  <c r="Y633" i="79"/>
  <c r="AL630" i="79"/>
  <c r="AK630" i="79"/>
  <c r="AJ630" i="79"/>
  <c r="AI630" i="79"/>
  <c r="AH630" i="79"/>
  <c r="AG630" i="79"/>
  <c r="AF630" i="79"/>
  <c r="AE630" i="79"/>
  <c r="AD630" i="79"/>
  <c r="AC630" i="79"/>
  <c r="AB630" i="79"/>
  <c r="AA630" i="79"/>
  <c r="Z630" i="79"/>
  <c r="Y630" i="79"/>
  <c r="AL626" i="79"/>
  <c r="AK626" i="79"/>
  <c r="AJ626" i="79"/>
  <c r="AI626" i="79"/>
  <c r="AH626" i="79"/>
  <c r="AG626" i="79"/>
  <c r="AF626" i="79"/>
  <c r="AE626" i="79"/>
  <c r="AD626" i="79"/>
  <c r="AC626" i="79"/>
  <c r="AB626" i="79"/>
  <c r="AA626" i="79"/>
  <c r="Z626" i="79"/>
  <c r="AL623" i="79"/>
  <c r="AK623" i="79"/>
  <c r="AJ623" i="79"/>
  <c r="AI623" i="79"/>
  <c r="AH623" i="79"/>
  <c r="AG623" i="79"/>
  <c r="AF623" i="79"/>
  <c r="AE623" i="79"/>
  <c r="AD623" i="79"/>
  <c r="AC623" i="79"/>
  <c r="AB623" i="79"/>
  <c r="AA623" i="79"/>
  <c r="Z623" i="79"/>
  <c r="Y623" i="79"/>
  <c r="AL620" i="79"/>
  <c r="AK620" i="79"/>
  <c r="AJ620" i="79"/>
  <c r="AI620" i="79"/>
  <c r="AH620" i="79"/>
  <c r="AG620" i="79"/>
  <c r="AF620" i="79"/>
  <c r="AE620" i="79"/>
  <c r="AD620" i="79"/>
  <c r="AC620" i="79"/>
  <c r="AB620" i="79"/>
  <c r="AA620" i="79"/>
  <c r="Z620" i="79"/>
  <c r="Y620" i="79"/>
  <c r="AL617" i="79"/>
  <c r="AK617" i="79"/>
  <c r="AJ617" i="79"/>
  <c r="AI617" i="79"/>
  <c r="AH617" i="79"/>
  <c r="AG617" i="79"/>
  <c r="AF617" i="79"/>
  <c r="AE617" i="79"/>
  <c r="AD617" i="79"/>
  <c r="AC617" i="79"/>
  <c r="AB617" i="79"/>
  <c r="AA617" i="79"/>
  <c r="Z617" i="79"/>
  <c r="AL614" i="79"/>
  <c r="AK614" i="79"/>
  <c r="AJ614" i="79"/>
  <c r="AI614" i="79"/>
  <c r="AH614" i="79"/>
  <c r="AG614" i="79"/>
  <c r="AF614" i="79"/>
  <c r="AE614" i="79"/>
  <c r="AD614" i="79"/>
  <c r="AC614" i="79"/>
  <c r="AB614" i="79"/>
  <c r="AA614" i="79"/>
  <c r="Z614" i="79"/>
  <c r="Y614" i="79"/>
  <c r="AL610" i="79"/>
  <c r="AK610" i="79"/>
  <c r="AJ610" i="79"/>
  <c r="AI610" i="79"/>
  <c r="AH610" i="79"/>
  <c r="AG610" i="79"/>
  <c r="AF610" i="79"/>
  <c r="AE610" i="79"/>
  <c r="AD610" i="79"/>
  <c r="AC610" i="79"/>
  <c r="AB610" i="79"/>
  <c r="AA610" i="79"/>
  <c r="Z610" i="79"/>
  <c r="Y610" i="79"/>
  <c r="AL607" i="79"/>
  <c r="AK607" i="79"/>
  <c r="AJ607" i="79"/>
  <c r="AI607" i="79"/>
  <c r="AH607" i="79"/>
  <c r="AG607" i="79"/>
  <c r="AF607" i="79"/>
  <c r="AE607" i="79"/>
  <c r="AD607" i="79"/>
  <c r="AC607" i="79"/>
  <c r="AB607" i="79"/>
  <c r="AA607" i="79"/>
  <c r="Z607" i="79"/>
  <c r="Y607" i="79"/>
  <c r="AL604" i="79"/>
  <c r="AK604" i="79"/>
  <c r="AJ604" i="79"/>
  <c r="AI604" i="79"/>
  <c r="AH604" i="79"/>
  <c r="AG604" i="79"/>
  <c r="AF604" i="79"/>
  <c r="AE604" i="79"/>
  <c r="AD604" i="79"/>
  <c r="AC604" i="79"/>
  <c r="AB604" i="79"/>
  <c r="AA604" i="79"/>
  <c r="Z604" i="79"/>
  <c r="Y604" i="79"/>
  <c r="AL601" i="79"/>
  <c r="AK601" i="79"/>
  <c r="AJ601" i="79"/>
  <c r="AI601" i="79"/>
  <c r="AH601" i="79"/>
  <c r="AG601" i="79"/>
  <c r="AF601" i="79"/>
  <c r="AE601" i="79"/>
  <c r="AD601" i="79"/>
  <c r="AC601" i="79"/>
  <c r="AB601" i="79"/>
  <c r="AA601" i="79"/>
  <c r="Z601" i="79"/>
  <c r="Y601" i="79"/>
  <c r="AL598" i="79"/>
  <c r="AK598" i="79"/>
  <c r="AJ598" i="79"/>
  <c r="AI598" i="79"/>
  <c r="AH598" i="79"/>
  <c r="AG598" i="79"/>
  <c r="AF598" i="79"/>
  <c r="AE598" i="79"/>
  <c r="AD598" i="79"/>
  <c r="AC598" i="79"/>
  <c r="AB598" i="79"/>
  <c r="AA598" i="79"/>
  <c r="Z598" i="79"/>
  <c r="Y598" i="79"/>
  <c r="AL569" i="79"/>
  <c r="AK569" i="79"/>
  <c r="AJ569" i="79"/>
  <c r="AI569" i="79"/>
  <c r="AH569" i="79"/>
  <c r="AG569" i="79"/>
  <c r="AF569" i="79"/>
  <c r="AE569" i="79"/>
  <c r="AD569" i="79"/>
  <c r="AC569" i="79"/>
  <c r="AB569" i="79"/>
  <c r="AA569" i="79"/>
  <c r="Z569" i="79"/>
  <c r="Y569" i="79"/>
  <c r="AL566" i="79"/>
  <c r="AK566" i="79"/>
  <c r="AJ566" i="79"/>
  <c r="AI566" i="79"/>
  <c r="AH566" i="79"/>
  <c r="AG566" i="79"/>
  <c r="AF566" i="79"/>
  <c r="AE566" i="79"/>
  <c r="AD566" i="79"/>
  <c r="AC566" i="79"/>
  <c r="AB566" i="79"/>
  <c r="AA566" i="79"/>
  <c r="Z566" i="79"/>
  <c r="Y566" i="79"/>
  <c r="AL563" i="79"/>
  <c r="AK563" i="79"/>
  <c r="AJ563" i="79"/>
  <c r="AI563" i="79"/>
  <c r="AH563" i="79"/>
  <c r="AG563" i="79"/>
  <c r="AF563" i="79"/>
  <c r="AE563" i="79"/>
  <c r="AD563" i="79"/>
  <c r="AC563" i="79"/>
  <c r="AB563" i="79"/>
  <c r="AA563" i="79"/>
  <c r="Z563" i="79"/>
  <c r="Y563" i="79"/>
  <c r="AL560" i="79"/>
  <c r="AK560" i="79"/>
  <c r="AJ560" i="79"/>
  <c r="AI560" i="79"/>
  <c r="AH560" i="79"/>
  <c r="AG560" i="79"/>
  <c r="AF560" i="79"/>
  <c r="AE560" i="79"/>
  <c r="AD560" i="79"/>
  <c r="AC560" i="79"/>
  <c r="AB560" i="79"/>
  <c r="AA560" i="79"/>
  <c r="Z560" i="79"/>
  <c r="Y560" i="79"/>
  <c r="AL557" i="79"/>
  <c r="AK557" i="79"/>
  <c r="AJ557" i="79"/>
  <c r="AI557" i="79"/>
  <c r="AH557" i="79"/>
  <c r="AG557" i="79"/>
  <c r="AF557" i="79"/>
  <c r="AE557" i="79"/>
  <c r="AD557" i="79"/>
  <c r="AC557" i="79"/>
  <c r="AB557" i="79"/>
  <c r="AA557" i="79"/>
  <c r="Z557" i="79"/>
  <c r="Y557" i="79"/>
  <c r="AL554" i="79"/>
  <c r="AK554" i="79"/>
  <c r="AJ554" i="79"/>
  <c r="AI554" i="79"/>
  <c r="AH554" i="79"/>
  <c r="AG554" i="79"/>
  <c r="AF554" i="79"/>
  <c r="AE554" i="79"/>
  <c r="AD554" i="79"/>
  <c r="AC554" i="79"/>
  <c r="AB554" i="79"/>
  <c r="AA554" i="79"/>
  <c r="Z554" i="79"/>
  <c r="Y554" i="79"/>
  <c r="AL551" i="79"/>
  <c r="AK551" i="79"/>
  <c r="AJ551" i="79"/>
  <c r="AI551" i="79"/>
  <c r="AH551" i="79"/>
  <c r="AG551" i="79"/>
  <c r="AF551" i="79"/>
  <c r="AE551" i="79"/>
  <c r="AD551" i="79"/>
  <c r="AC551" i="79"/>
  <c r="AB551" i="79"/>
  <c r="AA551" i="79"/>
  <c r="Z551" i="79"/>
  <c r="Y551" i="79"/>
  <c r="AL548" i="79"/>
  <c r="AK548" i="79"/>
  <c r="AJ548" i="79"/>
  <c r="AI548" i="79"/>
  <c r="AH548" i="79"/>
  <c r="AG548" i="79"/>
  <c r="AF548" i="79"/>
  <c r="AE548" i="79"/>
  <c r="AD548" i="79"/>
  <c r="AC548" i="79"/>
  <c r="AB548" i="79"/>
  <c r="AA548" i="79"/>
  <c r="Z548" i="79"/>
  <c r="Y548" i="79"/>
  <c r="AL545" i="79"/>
  <c r="AK545" i="79"/>
  <c r="AJ545" i="79"/>
  <c r="AI545" i="79"/>
  <c r="AH545" i="79"/>
  <c r="AG545" i="79"/>
  <c r="AF545" i="79"/>
  <c r="AE545" i="79"/>
  <c r="AD545" i="79"/>
  <c r="AC545" i="79"/>
  <c r="AB545" i="79"/>
  <c r="AA545" i="79"/>
  <c r="Z545" i="79"/>
  <c r="Y545" i="79"/>
  <c r="AL542" i="79"/>
  <c r="AK542" i="79"/>
  <c r="AJ542" i="79"/>
  <c r="AI542" i="79"/>
  <c r="AH542" i="79"/>
  <c r="AG542" i="79"/>
  <c r="AF542" i="79"/>
  <c r="AE542" i="79"/>
  <c r="AD542" i="79"/>
  <c r="AC542" i="79"/>
  <c r="AB542" i="79"/>
  <c r="AA542" i="79"/>
  <c r="Z542" i="79"/>
  <c r="Y542" i="79"/>
  <c r="AL539" i="79"/>
  <c r="AK539" i="79"/>
  <c r="AJ539" i="79"/>
  <c r="AI539" i="79"/>
  <c r="AH539" i="79"/>
  <c r="AG539" i="79"/>
  <c r="AF539" i="79"/>
  <c r="AE539" i="79"/>
  <c r="AD539" i="79"/>
  <c r="AC539" i="79"/>
  <c r="AB539" i="79"/>
  <c r="AA539" i="79"/>
  <c r="Z539" i="79"/>
  <c r="Y539" i="79"/>
  <c r="AL536" i="79"/>
  <c r="AK536" i="79"/>
  <c r="AJ536" i="79"/>
  <c r="AI536" i="79"/>
  <c r="AH536" i="79"/>
  <c r="AG536" i="79"/>
  <c r="AF536" i="79"/>
  <c r="AE536" i="79"/>
  <c r="AD536" i="79"/>
  <c r="AC536" i="79"/>
  <c r="AB536" i="79"/>
  <c r="AA536" i="79"/>
  <c r="Z536" i="79"/>
  <c r="Y536" i="79"/>
  <c r="AL533" i="79"/>
  <c r="AK533" i="79"/>
  <c r="AJ533" i="79"/>
  <c r="AI533" i="79"/>
  <c r="AH533" i="79"/>
  <c r="AG533" i="79"/>
  <c r="AF533" i="79"/>
  <c r="AE533" i="79"/>
  <c r="AD533" i="79"/>
  <c r="AC533" i="79"/>
  <c r="AB533" i="79"/>
  <c r="AA533" i="79"/>
  <c r="Z533" i="79"/>
  <c r="Y533" i="79"/>
  <c r="AL530" i="79"/>
  <c r="AK530" i="79"/>
  <c r="AJ530" i="79"/>
  <c r="AI530" i="79"/>
  <c r="AH530" i="79"/>
  <c r="AG530" i="79"/>
  <c r="AF530" i="79"/>
  <c r="AE530" i="79"/>
  <c r="AD530" i="79"/>
  <c r="AC530" i="79"/>
  <c r="AB530" i="79"/>
  <c r="AA530" i="79"/>
  <c r="Z530" i="79"/>
  <c r="AL524" i="79"/>
  <c r="AK524" i="79"/>
  <c r="AJ524" i="79"/>
  <c r="AI524" i="79"/>
  <c r="AH524" i="79"/>
  <c r="AG524" i="79"/>
  <c r="AF524" i="79"/>
  <c r="AE524" i="79"/>
  <c r="AD524" i="79"/>
  <c r="AC524" i="79"/>
  <c r="AB524" i="79"/>
  <c r="AA524" i="79"/>
  <c r="Z524" i="79"/>
  <c r="Y524" i="79"/>
  <c r="AL521" i="79"/>
  <c r="AK521" i="79"/>
  <c r="AJ521" i="79"/>
  <c r="AI521" i="79"/>
  <c r="AH521" i="79"/>
  <c r="AG521" i="79"/>
  <c r="AF521" i="79"/>
  <c r="AE521" i="79"/>
  <c r="AD521" i="79"/>
  <c r="AC521" i="79"/>
  <c r="AB521" i="79"/>
  <c r="AA521" i="79"/>
  <c r="Z521" i="79"/>
  <c r="Y521" i="79"/>
  <c r="AL518" i="79"/>
  <c r="AK518" i="79"/>
  <c r="AJ518" i="79"/>
  <c r="AI518" i="79"/>
  <c r="AH518" i="79"/>
  <c r="AG518" i="79"/>
  <c r="AF518" i="79"/>
  <c r="AE518" i="79"/>
  <c r="AD518" i="79"/>
  <c r="AC518" i="79"/>
  <c r="AB518" i="79"/>
  <c r="AA518" i="79"/>
  <c r="Z518" i="79"/>
  <c r="Y518" i="79"/>
  <c r="AL512" i="79"/>
  <c r="AK512" i="79"/>
  <c r="AJ512" i="79"/>
  <c r="AI512" i="79"/>
  <c r="AH512" i="79"/>
  <c r="AG512" i="79"/>
  <c r="AF512" i="79"/>
  <c r="AE512" i="79"/>
  <c r="AD512" i="79"/>
  <c r="AC512" i="79"/>
  <c r="AB512" i="79"/>
  <c r="AA512" i="79"/>
  <c r="Z512" i="79"/>
  <c r="Y512" i="79"/>
  <c r="AL509" i="79"/>
  <c r="AK509" i="79"/>
  <c r="AJ509" i="79"/>
  <c r="AI509" i="79"/>
  <c r="AH509" i="79"/>
  <c r="AG509" i="79"/>
  <c r="AF509" i="79"/>
  <c r="AE509" i="79"/>
  <c r="AD509" i="79"/>
  <c r="AC509" i="79"/>
  <c r="AB509" i="79"/>
  <c r="AA509" i="79"/>
  <c r="Z509" i="79"/>
  <c r="Y509" i="79"/>
  <c r="AL506" i="79"/>
  <c r="AK506" i="79"/>
  <c r="AJ506" i="79"/>
  <c r="AI506" i="79"/>
  <c r="AH506" i="79"/>
  <c r="AG506" i="79"/>
  <c r="AF506" i="79"/>
  <c r="AE506" i="79"/>
  <c r="AD506" i="79"/>
  <c r="AC506" i="79"/>
  <c r="AB506" i="79"/>
  <c r="AA506" i="79"/>
  <c r="Y506" i="79"/>
  <c r="AL503" i="79"/>
  <c r="AK503" i="79"/>
  <c r="AJ503" i="79"/>
  <c r="AI503" i="79"/>
  <c r="AH503" i="79"/>
  <c r="AG503" i="79"/>
  <c r="AF503" i="79"/>
  <c r="AE503" i="79"/>
  <c r="AD503" i="79"/>
  <c r="AC503" i="79"/>
  <c r="AB503" i="79"/>
  <c r="AA503" i="79"/>
  <c r="Z503" i="79"/>
  <c r="Y503" i="79"/>
  <c r="AL500" i="79"/>
  <c r="AK500" i="79"/>
  <c r="AJ500" i="79"/>
  <c r="AI500" i="79"/>
  <c r="AH500" i="79"/>
  <c r="AG500" i="79"/>
  <c r="AF500" i="79"/>
  <c r="AE500" i="79"/>
  <c r="AD500" i="79"/>
  <c r="AC500" i="79"/>
  <c r="AB500" i="79"/>
  <c r="AA500" i="79"/>
  <c r="Z500" i="79"/>
  <c r="Y500" i="79"/>
  <c r="AL497" i="79"/>
  <c r="AK497" i="79"/>
  <c r="AJ497" i="79"/>
  <c r="AI497" i="79"/>
  <c r="AH497" i="79"/>
  <c r="AG497" i="79"/>
  <c r="AF497" i="79"/>
  <c r="AE497" i="79"/>
  <c r="AD497" i="79"/>
  <c r="AC497" i="79"/>
  <c r="AB497" i="79"/>
  <c r="AA497" i="79"/>
  <c r="Z497" i="79"/>
  <c r="Y497" i="79"/>
  <c r="AL494" i="79"/>
  <c r="AK494" i="79"/>
  <c r="AJ494" i="79"/>
  <c r="AI494" i="79"/>
  <c r="AH494" i="79"/>
  <c r="AG494" i="79"/>
  <c r="AF494" i="79"/>
  <c r="AL491" i="79"/>
  <c r="AK491" i="79"/>
  <c r="AJ491" i="79"/>
  <c r="AI491" i="79"/>
  <c r="AH491" i="79"/>
  <c r="AG491" i="79"/>
  <c r="AF491" i="79"/>
  <c r="AE491" i="79"/>
  <c r="AD491" i="79"/>
  <c r="AC491" i="79"/>
  <c r="AB491" i="79"/>
  <c r="AA491" i="79"/>
  <c r="Z491" i="79"/>
  <c r="Y491" i="79"/>
  <c r="AL487" i="79"/>
  <c r="AK487" i="79"/>
  <c r="AJ487" i="79"/>
  <c r="AI487" i="79"/>
  <c r="AH487" i="79"/>
  <c r="AG487" i="79"/>
  <c r="AF487" i="79"/>
  <c r="AE487" i="79"/>
  <c r="AD487" i="79"/>
  <c r="AC487" i="79"/>
  <c r="AB487" i="79"/>
  <c r="AA487" i="79"/>
  <c r="Z487" i="79"/>
  <c r="Y487" i="79"/>
  <c r="AL484" i="79"/>
  <c r="AK484" i="79"/>
  <c r="AJ484" i="79"/>
  <c r="AI484" i="79"/>
  <c r="AH484" i="79"/>
  <c r="AG484" i="79"/>
  <c r="AF484" i="79"/>
  <c r="AE484" i="79"/>
  <c r="AD484" i="79"/>
  <c r="AC484" i="79"/>
  <c r="AB484" i="79"/>
  <c r="AA484" i="79"/>
  <c r="Z484" i="79"/>
  <c r="AL481" i="79"/>
  <c r="AK481" i="79"/>
  <c r="AJ481" i="79"/>
  <c r="AI481" i="79"/>
  <c r="AH481" i="79"/>
  <c r="AG481" i="79"/>
  <c r="AF481" i="79"/>
  <c r="AE481" i="79"/>
  <c r="AD481" i="79"/>
  <c r="AC481" i="79"/>
  <c r="AB481" i="79"/>
  <c r="AA481" i="79"/>
  <c r="Z481" i="79"/>
  <c r="Y481" i="79"/>
  <c r="AL478" i="79"/>
  <c r="AK478" i="79"/>
  <c r="AJ478" i="79"/>
  <c r="AI478" i="79"/>
  <c r="AH478" i="79"/>
  <c r="AG478" i="79"/>
  <c r="AF478" i="79"/>
  <c r="AE478" i="79"/>
  <c r="AD478" i="79"/>
  <c r="AC478" i="79"/>
  <c r="AB478" i="79"/>
  <c r="AA478" i="79"/>
  <c r="Z478" i="79"/>
  <c r="Y478" i="79"/>
  <c r="AL453" i="79"/>
  <c r="AK453" i="79"/>
  <c r="AJ453" i="79"/>
  <c r="AI453" i="79"/>
  <c r="AH453" i="79"/>
  <c r="AG453" i="79"/>
  <c r="AF453" i="79"/>
  <c r="AE453" i="79"/>
  <c r="AD453" i="79"/>
  <c r="AC453" i="79"/>
  <c r="AB453" i="79"/>
  <c r="AA453" i="79"/>
  <c r="Z453" i="79"/>
  <c r="AL449" i="79"/>
  <c r="AK449" i="79"/>
  <c r="AJ449" i="79"/>
  <c r="AI449" i="79"/>
  <c r="AH449" i="79"/>
  <c r="AG449" i="79"/>
  <c r="AF449" i="79"/>
  <c r="AE449" i="79"/>
  <c r="AD449" i="79"/>
  <c r="AC449" i="79"/>
  <c r="AB449" i="79"/>
  <c r="Z449" i="79"/>
  <c r="Y449" i="79"/>
  <c r="AL446" i="79"/>
  <c r="AK446" i="79"/>
  <c r="AJ446" i="79"/>
  <c r="AI446" i="79"/>
  <c r="AH446" i="79"/>
  <c r="AG446" i="79"/>
  <c r="AF446" i="79"/>
  <c r="AE446" i="79"/>
  <c r="AD446" i="79"/>
  <c r="AC446" i="79"/>
  <c r="AB446" i="79"/>
  <c r="AA446" i="79"/>
  <c r="Z446" i="79"/>
  <c r="Y446" i="79"/>
  <c r="AL443" i="79"/>
  <c r="AK443" i="79"/>
  <c r="AJ443" i="79"/>
  <c r="AI443" i="79"/>
  <c r="AH443" i="79"/>
  <c r="AG443" i="79"/>
  <c r="AF443" i="79"/>
  <c r="AE443" i="79"/>
  <c r="AD443" i="79"/>
  <c r="AC443" i="79"/>
  <c r="AB443" i="79"/>
  <c r="AA443" i="79"/>
  <c r="Z443" i="79"/>
  <c r="Y443" i="79"/>
  <c r="AL439" i="79"/>
  <c r="AK439" i="79"/>
  <c r="AJ439" i="79"/>
  <c r="AI439" i="79"/>
  <c r="AH439" i="79"/>
  <c r="AG439" i="79"/>
  <c r="AF439" i="79"/>
  <c r="AE439" i="79"/>
  <c r="AD439" i="79"/>
  <c r="AC439" i="79"/>
  <c r="AB439" i="79"/>
  <c r="AA439" i="79"/>
  <c r="Z439" i="79"/>
  <c r="Y439" i="79"/>
  <c r="AL436" i="79"/>
  <c r="AK436" i="79"/>
  <c r="AJ436" i="79"/>
  <c r="AI436" i="79"/>
  <c r="AH436" i="79"/>
  <c r="AG436" i="79"/>
  <c r="AF436" i="79"/>
  <c r="AE436" i="79"/>
  <c r="AD436" i="79"/>
  <c r="AC436" i="79"/>
  <c r="AB436" i="79"/>
  <c r="AA436" i="79"/>
  <c r="Z436" i="79"/>
  <c r="Y436" i="79"/>
  <c r="AL433" i="79"/>
  <c r="AK433" i="79"/>
  <c r="AJ433" i="79"/>
  <c r="AI433" i="79"/>
  <c r="AH433" i="79"/>
  <c r="AG433" i="79"/>
  <c r="AF433" i="79"/>
  <c r="AE433" i="79"/>
  <c r="AD433" i="79"/>
  <c r="AC433" i="79"/>
  <c r="AB433" i="79"/>
  <c r="AA433" i="79"/>
  <c r="Z433" i="79"/>
  <c r="Y433" i="79"/>
  <c r="AL430" i="79"/>
  <c r="AK430" i="79"/>
  <c r="AJ430" i="79"/>
  <c r="AI430" i="79"/>
  <c r="AH430" i="79"/>
  <c r="AG430" i="79"/>
  <c r="AF430" i="79"/>
  <c r="AE430" i="79"/>
  <c r="AD430" i="79"/>
  <c r="AC430" i="79"/>
  <c r="AB430" i="79"/>
  <c r="AA430" i="79"/>
  <c r="Z430" i="79"/>
  <c r="Y430" i="79"/>
  <c r="AL427" i="79"/>
  <c r="AK427" i="79"/>
  <c r="AJ427" i="79"/>
  <c r="AI427" i="79"/>
  <c r="AH427" i="79"/>
  <c r="AG427" i="79"/>
  <c r="AF427" i="79"/>
  <c r="AE427" i="79"/>
  <c r="AD427" i="79"/>
  <c r="AC427" i="79"/>
  <c r="AB427" i="79"/>
  <c r="AA427" i="79"/>
  <c r="Z427" i="79"/>
  <c r="Y427" i="79"/>
  <c r="AL423" i="79"/>
  <c r="AK423" i="79"/>
  <c r="AJ423" i="79"/>
  <c r="AI423" i="79"/>
  <c r="AH423" i="79"/>
  <c r="AG423" i="79"/>
  <c r="AF423" i="79"/>
  <c r="AE423" i="79"/>
  <c r="AD423" i="79"/>
  <c r="AC423" i="79"/>
  <c r="AB423" i="79"/>
  <c r="AA423" i="79"/>
  <c r="Z423" i="79"/>
  <c r="Y423" i="79"/>
  <c r="AL420" i="79"/>
  <c r="AK420" i="79"/>
  <c r="AJ420" i="79"/>
  <c r="AI420" i="79"/>
  <c r="AH420" i="79"/>
  <c r="AG420" i="79"/>
  <c r="AF420" i="79"/>
  <c r="AE420" i="79"/>
  <c r="AD420" i="79"/>
  <c r="AC420" i="79"/>
  <c r="AB420" i="79"/>
  <c r="AA420" i="79"/>
  <c r="Z420" i="79"/>
  <c r="Y420" i="79"/>
  <c r="AL417" i="79"/>
  <c r="AK417" i="79"/>
  <c r="AJ417" i="79"/>
  <c r="AI417" i="79"/>
  <c r="AH417" i="79"/>
  <c r="AG417" i="79"/>
  <c r="AF417" i="79"/>
  <c r="AE417" i="79"/>
  <c r="AD417" i="79"/>
  <c r="AC417" i="79"/>
  <c r="AB417" i="79"/>
  <c r="AA417" i="79"/>
  <c r="Z417" i="79"/>
  <c r="Y417" i="79"/>
  <c r="AL414" i="79"/>
  <c r="AK414" i="79"/>
  <c r="AJ414" i="79"/>
  <c r="AI414" i="79"/>
  <c r="AH414" i="79"/>
  <c r="AG414" i="79"/>
  <c r="AF414" i="79"/>
  <c r="AE414" i="79"/>
  <c r="AD414" i="79"/>
  <c r="AC414" i="79"/>
  <c r="AB414" i="79"/>
  <c r="AA414" i="79"/>
  <c r="Z414" i="79"/>
  <c r="Y414" i="79"/>
  <c r="AL411" i="79"/>
  <c r="AK411" i="79"/>
  <c r="AJ411" i="79"/>
  <c r="AI411" i="79"/>
  <c r="AH411" i="79"/>
  <c r="AG411" i="79"/>
  <c r="AF411" i="79"/>
  <c r="AE411" i="79"/>
  <c r="AD411" i="79"/>
  <c r="AC411" i="79"/>
  <c r="AB411" i="79"/>
  <c r="AA411" i="79"/>
  <c r="Z411" i="79"/>
  <c r="Y411" i="79"/>
  <c r="AL382" i="79"/>
  <c r="AK382" i="79"/>
  <c r="AJ382" i="79"/>
  <c r="AI382" i="79"/>
  <c r="AH382" i="79"/>
  <c r="AG382" i="79"/>
  <c r="AF382" i="79"/>
  <c r="AE382" i="79"/>
  <c r="AD382" i="79"/>
  <c r="AC382" i="79"/>
  <c r="AB382" i="79"/>
  <c r="AA382" i="79"/>
  <c r="Z382" i="79"/>
  <c r="AL379" i="79"/>
  <c r="AK379" i="79"/>
  <c r="AJ379" i="79"/>
  <c r="AI379" i="79"/>
  <c r="AH379" i="79"/>
  <c r="AG379" i="79"/>
  <c r="AF379" i="79"/>
  <c r="AE379" i="79"/>
  <c r="AD379" i="79"/>
  <c r="AC379" i="79"/>
  <c r="AB379" i="79"/>
  <c r="AA379" i="79"/>
  <c r="Z379" i="79"/>
  <c r="Y379" i="79"/>
  <c r="AL376" i="79"/>
  <c r="AK376" i="79"/>
  <c r="AJ376" i="79"/>
  <c r="AI376" i="79"/>
  <c r="AH376" i="79"/>
  <c r="AG376" i="79"/>
  <c r="AF376" i="79"/>
  <c r="AE376" i="79"/>
  <c r="AD376" i="79"/>
  <c r="AC376" i="79"/>
  <c r="AB376" i="79"/>
  <c r="AA376" i="79"/>
  <c r="Z376" i="79"/>
  <c r="AL373" i="79"/>
  <c r="AK373" i="79"/>
  <c r="AJ373" i="79"/>
  <c r="AI373" i="79"/>
  <c r="AH373" i="79"/>
  <c r="AG373" i="79"/>
  <c r="AF373" i="79"/>
  <c r="AE373" i="79"/>
  <c r="AD373" i="79"/>
  <c r="AC373" i="79"/>
  <c r="AB373" i="79"/>
  <c r="AA373" i="79"/>
  <c r="Z373" i="79"/>
  <c r="Y373" i="79"/>
  <c r="AL370" i="79"/>
  <c r="AK370" i="79"/>
  <c r="AJ370" i="79"/>
  <c r="AI370" i="79"/>
  <c r="AH370" i="79"/>
  <c r="AG370" i="79"/>
  <c r="AF370" i="79"/>
  <c r="AE370" i="79"/>
  <c r="AD370" i="79"/>
  <c r="AC370" i="79"/>
  <c r="AB370" i="79"/>
  <c r="AA370" i="79"/>
  <c r="Z370" i="79"/>
  <c r="Y370" i="79"/>
  <c r="AL367" i="79"/>
  <c r="AK367" i="79"/>
  <c r="AJ367" i="79"/>
  <c r="AI367" i="79"/>
  <c r="AH367" i="79"/>
  <c r="AG367" i="79"/>
  <c r="AF367" i="79"/>
  <c r="AE367" i="79"/>
  <c r="AD367" i="79"/>
  <c r="AC367" i="79"/>
  <c r="AB367" i="79"/>
  <c r="AA367" i="79"/>
  <c r="Z367" i="79"/>
  <c r="Y367" i="79"/>
  <c r="AL364" i="79"/>
  <c r="AK364" i="79"/>
  <c r="AJ364" i="79"/>
  <c r="AI364" i="79"/>
  <c r="AH364" i="79"/>
  <c r="AG364" i="79"/>
  <c r="AF364" i="79"/>
  <c r="AE364" i="79"/>
  <c r="AD364" i="79"/>
  <c r="AC364" i="79"/>
  <c r="AB364" i="79"/>
  <c r="AA364" i="79"/>
  <c r="Z364" i="79"/>
  <c r="Y364" i="79"/>
  <c r="AL361" i="79"/>
  <c r="AK361" i="79"/>
  <c r="AJ361" i="79"/>
  <c r="AI361" i="79"/>
  <c r="AH361" i="79"/>
  <c r="AG361" i="79"/>
  <c r="AF361" i="79"/>
  <c r="AE361" i="79"/>
  <c r="AD361" i="79"/>
  <c r="AC361" i="79"/>
  <c r="AB361" i="79"/>
  <c r="AA361" i="79"/>
  <c r="Z361" i="79"/>
  <c r="Y361" i="79"/>
  <c r="AL358" i="79"/>
  <c r="AK358" i="79"/>
  <c r="AJ358" i="79"/>
  <c r="AI358" i="79"/>
  <c r="AH358" i="79"/>
  <c r="AG358" i="79"/>
  <c r="AF358" i="79"/>
  <c r="AE358" i="79"/>
  <c r="AD358" i="79"/>
  <c r="AC358" i="79"/>
  <c r="AB358" i="79"/>
  <c r="AA358" i="79"/>
  <c r="Z358" i="79"/>
  <c r="Y358" i="79"/>
  <c r="AL355" i="79"/>
  <c r="AK355" i="79"/>
  <c r="AJ355" i="79"/>
  <c r="AI355" i="79"/>
  <c r="AH355" i="79"/>
  <c r="AG355" i="79"/>
  <c r="AF355" i="79"/>
  <c r="AE355" i="79"/>
  <c r="AD355" i="79"/>
  <c r="AC355" i="79"/>
  <c r="AB355" i="79"/>
  <c r="AA355" i="79"/>
  <c r="Z355" i="79"/>
  <c r="Y355" i="79"/>
  <c r="AL352" i="79"/>
  <c r="AK352" i="79"/>
  <c r="AJ352" i="79"/>
  <c r="AI352" i="79"/>
  <c r="AH352" i="79"/>
  <c r="AG352" i="79"/>
  <c r="AF352" i="79"/>
  <c r="AE352" i="79"/>
  <c r="AD352" i="79"/>
  <c r="AC352" i="79"/>
  <c r="AB352" i="79"/>
  <c r="AA352" i="79"/>
  <c r="Z352" i="79"/>
  <c r="Y352" i="79"/>
  <c r="AL349" i="79"/>
  <c r="AK349" i="79"/>
  <c r="AJ349" i="79"/>
  <c r="AI349" i="79"/>
  <c r="AH349" i="79"/>
  <c r="AG349" i="79"/>
  <c r="AF349" i="79"/>
  <c r="AE349" i="79"/>
  <c r="AD349" i="79"/>
  <c r="AC349" i="79"/>
  <c r="AB349" i="79"/>
  <c r="AA349" i="79"/>
  <c r="Z349" i="79"/>
  <c r="Y349" i="79"/>
  <c r="AL346" i="79"/>
  <c r="AK346" i="79"/>
  <c r="AJ346" i="79"/>
  <c r="AI346" i="79"/>
  <c r="AH346" i="79"/>
  <c r="AG346" i="79"/>
  <c r="AF346" i="79"/>
  <c r="AE346" i="79"/>
  <c r="AD346" i="79"/>
  <c r="AC346" i="79"/>
  <c r="AB346" i="79"/>
  <c r="AA346" i="79"/>
  <c r="Z346" i="79"/>
  <c r="Y346" i="79"/>
  <c r="AL343" i="79"/>
  <c r="AK343" i="79"/>
  <c r="AJ343" i="79"/>
  <c r="AI343" i="79"/>
  <c r="AH343" i="79"/>
  <c r="AG343" i="79"/>
  <c r="AF343" i="79"/>
  <c r="AE343" i="79"/>
  <c r="AD343" i="79"/>
  <c r="AC343" i="79"/>
  <c r="AB343" i="79"/>
  <c r="AA343" i="79"/>
  <c r="Z343" i="79"/>
  <c r="Y343" i="79"/>
  <c r="AL339" i="79"/>
  <c r="AK339" i="79"/>
  <c r="AJ339" i="79"/>
  <c r="AI339" i="79"/>
  <c r="AH339" i="79"/>
  <c r="AG339" i="79"/>
  <c r="AF339" i="79"/>
  <c r="AE339" i="79"/>
  <c r="AD339" i="79"/>
  <c r="AC339" i="79"/>
  <c r="AB339" i="79"/>
  <c r="AA339" i="79"/>
  <c r="Z339" i="79"/>
  <c r="AL336" i="79"/>
  <c r="AK336" i="79"/>
  <c r="AJ336" i="79"/>
  <c r="AI336" i="79"/>
  <c r="AH336" i="79"/>
  <c r="AG336" i="79"/>
  <c r="AF336" i="79"/>
  <c r="AE336" i="79"/>
  <c r="AD336" i="79"/>
  <c r="AC336" i="79"/>
  <c r="AB336" i="79"/>
  <c r="AA336" i="79"/>
  <c r="Z336" i="79"/>
  <c r="Y336" i="79"/>
  <c r="AL333" i="79"/>
  <c r="AK333" i="79"/>
  <c r="AJ333" i="79"/>
  <c r="AI333" i="79"/>
  <c r="AH333" i="79"/>
  <c r="AG333" i="79"/>
  <c r="AF333" i="79"/>
  <c r="AE333" i="79"/>
  <c r="AD333" i="79"/>
  <c r="AC333" i="79"/>
  <c r="AB333" i="79"/>
  <c r="AA333" i="79"/>
  <c r="Z333" i="79"/>
  <c r="Y333" i="79"/>
  <c r="AL329" i="79"/>
  <c r="AK329" i="79"/>
  <c r="AJ329" i="79"/>
  <c r="AI329" i="79"/>
  <c r="AH329" i="79"/>
  <c r="AG329" i="79"/>
  <c r="AF329" i="79"/>
  <c r="AE329" i="79"/>
  <c r="AD329" i="79"/>
  <c r="AC329" i="79"/>
  <c r="AB329" i="79"/>
  <c r="Z329" i="79"/>
  <c r="Y329" i="79"/>
  <c r="AL326" i="79"/>
  <c r="AK326" i="79"/>
  <c r="AJ326" i="79"/>
  <c r="AI326" i="79"/>
  <c r="AH326" i="79"/>
  <c r="AG326" i="79"/>
  <c r="AF326" i="79"/>
  <c r="AE326" i="79"/>
  <c r="AD326" i="79"/>
  <c r="AC326" i="79"/>
  <c r="AB326" i="79"/>
  <c r="AA326" i="79"/>
  <c r="Z326" i="79"/>
  <c r="Y326" i="79"/>
  <c r="AL323" i="79"/>
  <c r="AK323" i="79"/>
  <c r="AJ323" i="79"/>
  <c r="AI323" i="79"/>
  <c r="AH323" i="79"/>
  <c r="AG323" i="79"/>
  <c r="AF323" i="79"/>
  <c r="AE323" i="79"/>
  <c r="AD323" i="79"/>
  <c r="AC323" i="79"/>
  <c r="AB323" i="79"/>
  <c r="Z323" i="79"/>
  <c r="Y323" i="79"/>
  <c r="AL320" i="79"/>
  <c r="AK320" i="79"/>
  <c r="AJ320" i="79"/>
  <c r="AI320" i="79"/>
  <c r="AH320" i="79"/>
  <c r="AG320" i="79"/>
  <c r="AF320" i="79"/>
  <c r="AE320" i="79"/>
  <c r="AD320" i="79"/>
  <c r="AC320" i="79"/>
  <c r="AB320" i="79"/>
  <c r="AA320" i="79"/>
  <c r="Z320" i="79"/>
  <c r="Y320" i="79"/>
  <c r="AL317" i="79"/>
  <c r="AK317" i="79"/>
  <c r="AJ317" i="79"/>
  <c r="AI317" i="79"/>
  <c r="AH317" i="79"/>
  <c r="AG317" i="79"/>
  <c r="AF317" i="79"/>
  <c r="AE317" i="79"/>
  <c r="AD317" i="79"/>
  <c r="AC317" i="79"/>
  <c r="AB317" i="79"/>
  <c r="AA317" i="79"/>
  <c r="Z317" i="79"/>
  <c r="Y317" i="79"/>
  <c r="AL314" i="79"/>
  <c r="AK314" i="79"/>
  <c r="AJ314" i="79"/>
  <c r="AI314" i="79"/>
  <c r="AH314" i="79"/>
  <c r="AG314" i="79"/>
  <c r="AF314" i="79"/>
  <c r="AE314" i="79"/>
  <c r="AD314" i="79"/>
  <c r="AC314" i="79"/>
  <c r="AB314" i="79"/>
  <c r="AA314" i="79"/>
  <c r="Z314" i="79"/>
  <c r="Y314" i="79"/>
  <c r="AL308" i="79"/>
  <c r="AK308" i="79"/>
  <c r="AJ308" i="79"/>
  <c r="AI308" i="79"/>
  <c r="AH308" i="79"/>
  <c r="AG308" i="79"/>
  <c r="AF308" i="79"/>
  <c r="AE308" i="79"/>
  <c r="AD308" i="79"/>
  <c r="AC308" i="79"/>
  <c r="AB308" i="79"/>
  <c r="AA308" i="79"/>
  <c r="Z308" i="79"/>
  <c r="Y308" i="79"/>
  <c r="AL305" i="79"/>
  <c r="AK305" i="79"/>
  <c r="AJ305" i="79"/>
  <c r="AI305" i="79"/>
  <c r="AH305" i="79"/>
  <c r="AG305" i="79"/>
  <c r="AF305" i="79"/>
  <c r="AE305" i="79"/>
  <c r="AD305" i="79"/>
  <c r="AC305" i="79"/>
  <c r="AB305" i="79"/>
  <c r="AA305" i="79"/>
  <c r="Z305" i="79"/>
  <c r="Y305" i="79"/>
  <c r="AL301" i="79"/>
  <c r="AK301" i="79"/>
  <c r="AJ301" i="79"/>
  <c r="AI301" i="79"/>
  <c r="AH301" i="79"/>
  <c r="AG301" i="79"/>
  <c r="AF301" i="79"/>
  <c r="AE301" i="79"/>
  <c r="AD301" i="79"/>
  <c r="AC301" i="79"/>
  <c r="AB301" i="79"/>
  <c r="AA301" i="79"/>
  <c r="Z301" i="79"/>
  <c r="Y301" i="79"/>
  <c r="AL298" i="79"/>
  <c r="AK298" i="79"/>
  <c r="AJ298" i="79"/>
  <c r="AI298" i="79"/>
  <c r="AH298" i="79"/>
  <c r="AG298" i="79"/>
  <c r="AF298" i="79"/>
  <c r="AE298" i="79"/>
  <c r="AD298" i="79"/>
  <c r="AC298" i="79"/>
  <c r="AB298" i="79"/>
  <c r="AA298" i="79"/>
  <c r="Z298" i="79"/>
  <c r="Y298" i="79"/>
  <c r="AL295" i="79"/>
  <c r="AK295" i="79"/>
  <c r="AJ295" i="79"/>
  <c r="AI295" i="79"/>
  <c r="AH295" i="79"/>
  <c r="AG295" i="79"/>
  <c r="AF295" i="79"/>
  <c r="AE295" i="79"/>
  <c r="AD295" i="79"/>
  <c r="AC295" i="79"/>
  <c r="AB295" i="79"/>
  <c r="AA295" i="79"/>
  <c r="Z295" i="79"/>
  <c r="Y295" i="79"/>
  <c r="AL292" i="79"/>
  <c r="AK292" i="79"/>
  <c r="AJ292" i="79"/>
  <c r="AI292" i="79"/>
  <c r="AH292" i="79"/>
  <c r="AG292" i="79"/>
  <c r="AF292" i="79"/>
  <c r="AE292" i="79"/>
  <c r="AD292" i="79"/>
  <c r="AC292" i="79"/>
  <c r="AB292" i="79"/>
  <c r="AA292" i="79"/>
  <c r="Z292" i="79"/>
  <c r="Y292" i="79"/>
  <c r="AL264" i="79"/>
  <c r="AK264" i="79"/>
  <c r="AJ264" i="79"/>
  <c r="AI264" i="79"/>
  <c r="AH264" i="79"/>
  <c r="AG264" i="79"/>
  <c r="AF264" i="79"/>
  <c r="AE264" i="79"/>
  <c r="AD264" i="79"/>
  <c r="AC264" i="79"/>
  <c r="AB264" i="79"/>
  <c r="AA264" i="79"/>
  <c r="Z264" i="79"/>
  <c r="AL260" i="79"/>
  <c r="AK260" i="79"/>
  <c r="AJ260" i="79"/>
  <c r="AI260" i="79"/>
  <c r="AH260" i="79"/>
  <c r="AG260" i="79"/>
  <c r="AF260" i="79"/>
  <c r="AE260" i="79"/>
  <c r="AD260" i="79"/>
  <c r="AC260" i="79"/>
  <c r="AB260" i="79"/>
  <c r="AA260" i="79"/>
  <c r="Z260" i="79"/>
  <c r="Y260" i="79"/>
  <c r="AL257" i="79"/>
  <c r="AK257" i="79"/>
  <c r="AJ257" i="79"/>
  <c r="AI257" i="79"/>
  <c r="AH257" i="79"/>
  <c r="AG257" i="79"/>
  <c r="AF257" i="79"/>
  <c r="AE257" i="79"/>
  <c r="AD257" i="79"/>
  <c r="AC257" i="79"/>
  <c r="AB257" i="79"/>
  <c r="AA257" i="79"/>
  <c r="Z257" i="79"/>
  <c r="Y257" i="79"/>
  <c r="AL254" i="79"/>
  <c r="AK254" i="79"/>
  <c r="AJ254" i="79"/>
  <c r="AI254" i="79"/>
  <c r="AH254" i="79"/>
  <c r="AG254" i="79"/>
  <c r="AF254" i="79"/>
  <c r="AE254" i="79"/>
  <c r="AD254" i="79"/>
  <c r="AC254" i="79"/>
  <c r="AB254" i="79"/>
  <c r="AA254" i="79"/>
  <c r="Z254" i="79"/>
  <c r="Y254" i="79"/>
  <c r="AL250" i="79"/>
  <c r="AK250" i="79"/>
  <c r="AJ250" i="79"/>
  <c r="AI250" i="79"/>
  <c r="AH250" i="79"/>
  <c r="AG250" i="79"/>
  <c r="AF250" i="79"/>
  <c r="AE250" i="79"/>
  <c r="AD250" i="79"/>
  <c r="AC250" i="79"/>
  <c r="AB250" i="79"/>
  <c r="AA250" i="79"/>
  <c r="Z250" i="79"/>
  <c r="Y250" i="79"/>
  <c r="AL247" i="79"/>
  <c r="AK247" i="79"/>
  <c r="AJ247" i="79"/>
  <c r="AI247" i="79"/>
  <c r="AH247" i="79"/>
  <c r="AG247" i="79"/>
  <c r="AF247" i="79"/>
  <c r="AE247" i="79"/>
  <c r="AD247" i="79"/>
  <c r="AC247" i="79"/>
  <c r="AB247" i="79"/>
  <c r="AA247" i="79"/>
  <c r="Z247" i="79"/>
  <c r="Y247" i="79"/>
  <c r="AL244" i="79"/>
  <c r="AK244" i="79"/>
  <c r="AJ244" i="79"/>
  <c r="AI244" i="79"/>
  <c r="AH244" i="79"/>
  <c r="AG244" i="79"/>
  <c r="AF244" i="79"/>
  <c r="AE244" i="79"/>
  <c r="AD244" i="79"/>
  <c r="AC244" i="79"/>
  <c r="AB244" i="79"/>
  <c r="AA244" i="79"/>
  <c r="Z244" i="79"/>
  <c r="Y244" i="79"/>
  <c r="AL241" i="79"/>
  <c r="AK241" i="79"/>
  <c r="AJ241" i="79"/>
  <c r="AI241" i="79"/>
  <c r="AH241" i="79"/>
  <c r="AG241" i="79"/>
  <c r="AF241" i="79"/>
  <c r="AE241" i="79"/>
  <c r="AD241" i="79"/>
  <c r="AC241" i="79"/>
  <c r="AB241" i="79"/>
  <c r="AA241" i="79"/>
  <c r="Z241" i="79"/>
  <c r="Y241" i="79"/>
  <c r="AL238" i="79"/>
  <c r="AK238" i="79"/>
  <c r="AJ238" i="79"/>
  <c r="AI238" i="79"/>
  <c r="AH238" i="79"/>
  <c r="AG238" i="79"/>
  <c r="AF238" i="79"/>
  <c r="AE238" i="79"/>
  <c r="AD238" i="79"/>
  <c r="AC238" i="79"/>
  <c r="AB238" i="79"/>
  <c r="AA238" i="79"/>
  <c r="Z238" i="79"/>
  <c r="Y238" i="79"/>
  <c r="AL234" i="79"/>
  <c r="AK234" i="79"/>
  <c r="AJ234" i="79"/>
  <c r="AI234" i="79"/>
  <c r="AH234" i="79"/>
  <c r="AG234" i="79"/>
  <c r="AF234" i="79"/>
  <c r="AE234" i="79"/>
  <c r="AD234" i="79"/>
  <c r="AC234" i="79"/>
  <c r="AB234" i="79"/>
  <c r="AA234" i="79"/>
  <c r="Z234" i="79"/>
  <c r="AL231" i="79"/>
  <c r="AK231" i="79"/>
  <c r="AJ231" i="79"/>
  <c r="AI231" i="79"/>
  <c r="AH231" i="79"/>
  <c r="AG231" i="79"/>
  <c r="AF231" i="79"/>
  <c r="AE231" i="79"/>
  <c r="AD231" i="79"/>
  <c r="AC231" i="79"/>
  <c r="AB231" i="79"/>
  <c r="AA231" i="79"/>
  <c r="Z231" i="79"/>
  <c r="Y231" i="79"/>
  <c r="AL228" i="79"/>
  <c r="AK228" i="79"/>
  <c r="AJ228" i="79"/>
  <c r="AI228" i="79"/>
  <c r="AH228" i="79"/>
  <c r="AG228" i="79"/>
  <c r="AF228" i="79"/>
  <c r="AE228" i="79"/>
  <c r="AD228" i="79"/>
  <c r="AC228" i="79"/>
  <c r="AB228" i="79"/>
  <c r="AA228" i="79"/>
  <c r="Z228" i="79"/>
  <c r="Y228" i="79"/>
  <c r="AL225" i="79"/>
  <c r="AK225" i="79"/>
  <c r="AJ225" i="79"/>
  <c r="AI225" i="79"/>
  <c r="AH225" i="79"/>
  <c r="AG225" i="79"/>
  <c r="AF225" i="79"/>
  <c r="AE225" i="79"/>
  <c r="AD225" i="79"/>
  <c r="AC225" i="79"/>
  <c r="AB225" i="79"/>
  <c r="AA225" i="79"/>
  <c r="Z225" i="79"/>
  <c r="AL222" i="79"/>
  <c r="AK222" i="79"/>
  <c r="AJ222" i="79"/>
  <c r="AI222" i="79"/>
  <c r="AH222" i="79"/>
  <c r="AG222" i="79"/>
  <c r="AF222" i="79"/>
  <c r="AE222" i="79"/>
  <c r="AD222" i="79"/>
  <c r="AC222" i="79"/>
  <c r="AB222" i="79"/>
  <c r="AA222" i="79"/>
  <c r="Z222" i="79"/>
  <c r="AL193" i="79"/>
  <c r="AK193" i="79"/>
  <c r="AJ193" i="79"/>
  <c r="AI193" i="79"/>
  <c r="AH193" i="79"/>
  <c r="AG193" i="79"/>
  <c r="AF193" i="79"/>
  <c r="AE193" i="79"/>
  <c r="AD193" i="79"/>
  <c r="AC193" i="79"/>
  <c r="AB193" i="79"/>
  <c r="AA193" i="79"/>
  <c r="Z193" i="79"/>
  <c r="Y193" i="79"/>
  <c r="AL190" i="79"/>
  <c r="AK190" i="79"/>
  <c r="AJ190" i="79"/>
  <c r="AI190" i="79"/>
  <c r="AH190" i="79"/>
  <c r="AG190" i="79"/>
  <c r="AF190" i="79"/>
  <c r="AE190" i="79"/>
  <c r="AD190" i="79"/>
  <c r="AC190" i="79"/>
  <c r="AB190" i="79"/>
  <c r="AA190" i="79"/>
  <c r="Z190" i="79"/>
  <c r="Y190" i="79"/>
  <c r="AL187" i="79"/>
  <c r="AK187" i="79"/>
  <c r="AJ187" i="79"/>
  <c r="AI187" i="79"/>
  <c r="AH187" i="79"/>
  <c r="AG187" i="79"/>
  <c r="AF187" i="79"/>
  <c r="AE187" i="79"/>
  <c r="AD187" i="79"/>
  <c r="AC187" i="79"/>
  <c r="AB187" i="79"/>
  <c r="AA187" i="79"/>
  <c r="Z187" i="79"/>
  <c r="Y187" i="79"/>
  <c r="AL184" i="79"/>
  <c r="AK184" i="79"/>
  <c r="AJ184" i="79"/>
  <c r="AI184" i="79"/>
  <c r="AH184" i="79"/>
  <c r="AG184" i="79"/>
  <c r="AF184" i="79"/>
  <c r="AE184" i="79"/>
  <c r="AD184" i="79"/>
  <c r="AC184" i="79"/>
  <c r="AB184" i="79"/>
  <c r="AA184" i="79"/>
  <c r="Z184" i="79"/>
  <c r="Y184" i="79"/>
  <c r="AL181" i="79"/>
  <c r="AK181" i="79"/>
  <c r="AJ181" i="79"/>
  <c r="AI181" i="79"/>
  <c r="AH181" i="79"/>
  <c r="AG181" i="79"/>
  <c r="AF181" i="79"/>
  <c r="AE181" i="79"/>
  <c r="AD181" i="79"/>
  <c r="AC181" i="79"/>
  <c r="AB181" i="79"/>
  <c r="AA181" i="79"/>
  <c r="Z181" i="79"/>
  <c r="Y181" i="79"/>
  <c r="AL178" i="79"/>
  <c r="AK178" i="79"/>
  <c r="AJ178" i="79"/>
  <c r="AI178" i="79"/>
  <c r="AH178" i="79"/>
  <c r="AG178" i="79"/>
  <c r="AF178" i="79"/>
  <c r="AE178" i="79"/>
  <c r="AD178" i="79"/>
  <c r="AC178" i="79"/>
  <c r="AB178" i="79"/>
  <c r="AA178" i="79"/>
  <c r="Z178" i="79"/>
  <c r="Y178" i="79"/>
  <c r="AL175" i="79"/>
  <c r="AK175" i="79"/>
  <c r="AJ175" i="79"/>
  <c r="AI175" i="79"/>
  <c r="AH175" i="79"/>
  <c r="AG175" i="79"/>
  <c r="AF175" i="79"/>
  <c r="AE175" i="79"/>
  <c r="AD175" i="79"/>
  <c r="AC175" i="79"/>
  <c r="AB175" i="79"/>
  <c r="AA175" i="79"/>
  <c r="Z175" i="79"/>
  <c r="Y175" i="79"/>
  <c r="AL172" i="79"/>
  <c r="AK172" i="79"/>
  <c r="AJ172" i="79"/>
  <c r="AI172" i="79"/>
  <c r="AH172" i="79"/>
  <c r="AG172" i="79"/>
  <c r="AF172" i="79"/>
  <c r="AE172" i="79"/>
  <c r="AD172" i="79"/>
  <c r="AC172" i="79"/>
  <c r="AB172" i="79"/>
  <c r="AA172" i="79"/>
  <c r="Z172" i="79"/>
  <c r="Y172" i="79"/>
  <c r="AL169" i="79"/>
  <c r="AK169" i="79"/>
  <c r="AJ169" i="79"/>
  <c r="AI169" i="79"/>
  <c r="AH169" i="79"/>
  <c r="AG169" i="79"/>
  <c r="AF169" i="79"/>
  <c r="AE169" i="79"/>
  <c r="AD169" i="79"/>
  <c r="AC169" i="79"/>
  <c r="AB169" i="79"/>
  <c r="AA169" i="79"/>
  <c r="Z169" i="79"/>
  <c r="Y169" i="79"/>
  <c r="AL166" i="79"/>
  <c r="AK166" i="79"/>
  <c r="AJ166" i="79"/>
  <c r="AI166" i="79"/>
  <c r="AH166" i="79"/>
  <c r="AG166" i="79"/>
  <c r="AF166" i="79"/>
  <c r="AE166" i="79"/>
  <c r="AD166" i="79"/>
  <c r="AC166" i="79"/>
  <c r="AB166" i="79"/>
  <c r="AA166" i="79"/>
  <c r="Z166" i="79"/>
  <c r="Y166" i="79"/>
  <c r="AL163" i="79"/>
  <c r="AK163" i="79"/>
  <c r="AJ163" i="79"/>
  <c r="AI163" i="79"/>
  <c r="AH163" i="79"/>
  <c r="AG163" i="79"/>
  <c r="AF163" i="79"/>
  <c r="AE163" i="79"/>
  <c r="AD163" i="79"/>
  <c r="AC163" i="79"/>
  <c r="AB163" i="79"/>
  <c r="AA163" i="79"/>
  <c r="Z163" i="79"/>
  <c r="Y163" i="79"/>
  <c r="AL160" i="79"/>
  <c r="AK160" i="79"/>
  <c r="AJ160" i="79"/>
  <c r="AI160" i="79"/>
  <c r="AH160" i="79"/>
  <c r="AG160" i="79"/>
  <c r="AF160" i="79"/>
  <c r="AE160" i="79"/>
  <c r="AD160" i="79"/>
  <c r="AC160" i="79"/>
  <c r="AB160" i="79"/>
  <c r="AA160" i="79"/>
  <c r="Z160" i="79"/>
  <c r="Y160" i="79"/>
  <c r="AL157" i="79"/>
  <c r="AK157" i="79"/>
  <c r="AJ157" i="79"/>
  <c r="AI157" i="79"/>
  <c r="AH157" i="79"/>
  <c r="AG157" i="79"/>
  <c r="AF157" i="79"/>
  <c r="AE157" i="79"/>
  <c r="AD157" i="79"/>
  <c r="AC157" i="79"/>
  <c r="AB157" i="79"/>
  <c r="AA157" i="79"/>
  <c r="Z157" i="79"/>
  <c r="Y157" i="79"/>
  <c r="AL154" i="79"/>
  <c r="AK154" i="79"/>
  <c r="AJ154" i="79"/>
  <c r="AI154" i="79"/>
  <c r="AH154" i="79"/>
  <c r="AG154" i="79"/>
  <c r="AF154" i="79"/>
  <c r="AE154" i="79"/>
  <c r="AD154" i="79"/>
  <c r="AC154" i="79"/>
  <c r="AB154" i="79"/>
  <c r="AA154" i="79"/>
  <c r="Z154" i="79"/>
  <c r="AL150" i="79"/>
  <c r="AK150" i="79"/>
  <c r="AJ150" i="79"/>
  <c r="AI150" i="79"/>
  <c r="AH150" i="79"/>
  <c r="AG150" i="79"/>
  <c r="AF150" i="79"/>
  <c r="AE150" i="79"/>
  <c r="AD150" i="79"/>
  <c r="AC150" i="79"/>
  <c r="AB150" i="79"/>
  <c r="AA150" i="79"/>
  <c r="Z150" i="79"/>
  <c r="Y150" i="79"/>
  <c r="AL147" i="79"/>
  <c r="AK147" i="79"/>
  <c r="AJ147" i="79"/>
  <c r="AI147" i="79"/>
  <c r="AH147" i="79"/>
  <c r="AG147" i="79"/>
  <c r="AF147" i="79"/>
  <c r="AE147" i="79"/>
  <c r="AD147" i="79"/>
  <c r="AC147" i="79"/>
  <c r="AB147" i="79"/>
  <c r="AA147" i="79"/>
  <c r="Z147" i="79"/>
  <c r="Y147" i="79"/>
  <c r="AL144" i="79"/>
  <c r="AK144" i="79"/>
  <c r="AJ144" i="79"/>
  <c r="AI144" i="79"/>
  <c r="AH144" i="79"/>
  <c r="AG144" i="79"/>
  <c r="AF144" i="79"/>
  <c r="AE144" i="79"/>
  <c r="AD144" i="79"/>
  <c r="AC144" i="79"/>
  <c r="AB144" i="79"/>
  <c r="AA144" i="79"/>
  <c r="Z144" i="79"/>
  <c r="Y144" i="79"/>
  <c r="AL140" i="79"/>
  <c r="AK140" i="79"/>
  <c r="AJ140" i="79"/>
  <c r="AI140" i="79"/>
  <c r="AH140" i="79"/>
  <c r="AG140" i="79"/>
  <c r="AF140" i="79"/>
  <c r="AE140" i="79"/>
  <c r="AD140" i="79"/>
  <c r="AC140" i="79"/>
  <c r="AB140" i="79"/>
  <c r="AA140" i="79"/>
  <c r="Z140" i="79"/>
  <c r="Y140" i="79"/>
  <c r="AL137" i="79"/>
  <c r="AK137" i="79"/>
  <c r="AJ137" i="79"/>
  <c r="AI137" i="79"/>
  <c r="AH137" i="79"/>
  <c r="AG137" i="79"/>
  <c r="AF137" i="79"/>
  <c r="AE137" i="79"/>
  <c r="AD137" i="79"/>
  <c r="AC137" i="79"/>
  <c r="AB137" i="79"/>
  <c r="AA137" i="79"/>
  <c r="Z137" i="79"/>
  <c r="Y137" i="79"/>
  <c r="AL134" i="79"/>
  <c r="AK134" i="79"/>
  <c r="AJ134" i="79"/>
  <c r="AI134" i="79"/>
  <c r="AH134" i="79"/>
  <c r="AG134" i="79"/>
  <c r="AF134" i="79"/>
  <c r="AE134" i="79"/>
  <c r="AD134" i="79"/>
  <c r="AC134" i="79"/>
  <c r="AB134" i="79"/>
  <c r="AA134" i="79"/>
  <c r="Z134" i="79"/>
  <c r="Y134" i="79"/>
  <c r="AL131" i="79"/>
  <c r="AK131" i="79"/>
  <c r="AJ131" i="79"/>
  <c r="AI131" i="79"/>
  <c r="AH131" i="79"/>
  <c r="AG131" i="79"/>
  <c r="AF131" i="79"/>
  <c r="AE131" i="79"/>
  <c r="AD131" i="79"/>
  <c r="AC131" i="79"/>
  <c r="AB131" i="79"/>
  <c r="AA131" i="79"/>
  <c r="Z131" i="79"/>
  <c r="Y131" i="79"/>
  <c r="AL128" i="79"/>
  <c r="AK128" i="79"/>
  <c r="AJ128" i="79"/>
  <c r="AI128" i="79"/>
  <c r="AH128" i="79"/>
  <c r="AG128" i="79"/>
  <c r="AF128" i="79"/>
  <c r="AE128" i="79"/>
  <c r="AD128" i="79"/>
  <c r="AC128" i="79"/>
  <c r="AB128" i="79"/>
  <c r="AA128" i="79"/>
  <c r="Z128" i="79"/>
  <c r="Y128" i="79"/>
  <c r="AL125" i="79"/>
  <c r="AK125" i="79"/>
  <c r="AJ125" i="79"/>
  <c r="AI125" i="79"/>
  <c r="AH125" i="79"/>
  <c r="AG125" i="79"/>
  <c r="AF125" i="79"/>
  <c r="AE125" i="79"/>
  <c r="AD125" i="79"/>
  <c r="AC125" i="79"/>
  <c r="AB125" i="79"/>
  <c r="AA125" i="79"/>
  <c r="Z125" i="79"/>
  <c r="Y125" i="79"/>
  <c r="AL122" i="79"/>
  <c r="AK122" i="79"/>
  <c r="AJ122" i="79"/>
  <c r="AI122" i="79"/>
  <c r="AH122" i="79"/>
  <c r="AG122" i="79"/>
  <c r="AF122" i="79"/>
  <c r="AE122" i="79"/>
  <c r="AD122" i="79"/>
  <c r="AC122" i="79"/>
  <c r="AB122" i="79"/>
  <c r="AA122" i="79"/>
  <c r="Z122" i="79"/>
  <c r="Y122" i="79"/>
  <c r="AL119" i="79"/>
  <c r="AK119" i="79"/>
  <c r="AJ119" i="79"/>
  <c r="AI119" i="79"/>
  <c r="AH119" i="79"/>
  <c r="AG119" i="79"/>
  <c r="AF119" i="79"/>
  <c r="AE119" i="79"/>
  <c r="AD119" i="79"/>
  <c r="AC119" i="79"/>
  <c r="AB119" i="79"/>
  <c r="AA119" i="79"/>
  <c r="Z119" i="79"/>
  <c r="Y119" i="79"/>
  <c r="AL115" i="79"/>
  <c r="AK115" i="79"/>
  <c r="AJ115" i="79"/>
  <c r="AI115" i="79"/>
  <c r="AH115" i="79"/>
  <c r="AG115" i="79"/>
  <c r="AF115" i="79"/>
  <c r="AE115" i="79"/>
  <c r="AD115" i="79"/>
  <c r="AC115" i="79"/>
  <c r="AB115" i="79"/>
  <c r="AA115" i="79"/>
  <c r="Z115" i="79"/>
  <c r="Y115" i="79"/>
  <c r="AL112" i="79"/>
  <c r="AK112" i="79"/>
  <c r="AJ112" i="79"/>
  <c r="AI112" i="79"/>
  <c r="AH112" i="79"/>
  <c r="AG112" i="79"/>
  <c r="AF112" i="79"/>
  <c r="AE112" i="79"/>
  <c r="AD112" i="79"/>
  <c r="AC112" i="79"/>
  <c r="AB112" i="79"/>
  <c r="AA112" i="79"/>
  <c r="Z112" i="79"/>
  <c r="Y112" i="79"/>
  <c r="AL109" i="79"/>
  <c r="AK109" i="79"/>
  <c r="AJ109" i="79"/>
  <c r="AI109" i="79"/>
  <c r="AH109" i="79"/>
  <c r="AG109" i="79"/>
  <c r="AF109" i="79"/>
  <c r="AE109" i="79"/>
  <c r="AD109" i="79"/>
  <c r="AC109" i="79"/>
  <c r="AB109" i="79"/>
  <c r="AA109" i="79"/>
  <c r="Z109" i="79"/>
  <c r="Y109" i="79"/>
  <c r="AL106" i="79"/>
  <c r="AK106" i="79"/>
  <c r="AJ106" i="79"/>
  <c r="AI106" i="79"/>
  <c r="AH106" i="79"/>
  <c r="AG106" i="79"/>
  <c r="AF106" i="79"/>
  <c r="AE106" i="79"/>
  <c r="AD106" i="79"/>
  <c r="AC106" i="79"/>
  <c r="AB106" i="79"/>
  <c r="AA106" i="79"/>
  <c r="Z106" i="79"/>
  <c r="Y106" i="79"/>
  <c r="AL101" i="79"/>
  <c r="AK101" i="79"/>
  <c r="AJ101" i="79"/>
  <c r="AI101" i="79"/>
  <c r="AH101" i="79"/>
  <c r="AG101" i="79"/>
  <c r="AF101" i="79"/>
  <c r="AE101" i="79"/>
  <c r="AD101" i="79"/>
  <c r="AC101" i="79"/>
  <c r="AB101" i="79"/>
  <c r="AA101" i="79"/>
  <c r="Z101" i="79"/>
  <c r="Y101" i="79"/>
  <c r="AL95" i="79"/>
  <c r="AK95" i="79"/>
  <c r="AJ95" i="79"/>
  <c r="AI95" i="79"/>
  <c r="AH95" i="79"/>
  <c r="AG95" i="79"/>
  <c r="AF95" i="79"/>
  <c r="AE95" i="79"/>
  <c r="AD95" i="79"/>
  <c r="AC95" i="79"/>
  <c r="AB95" i="79"/>
  <c r="AA95" i="79"/>
  <c r="Z95" i="79"/>
  <c r="Y95" i="79"/>
  <c r="AL81" i="79"/>
  <c r="AK81" i="79"/>
  <c r="AJ81" i="79"/>
  <c r="AI81" i="79"/>
  <c r="AH81" i="79"/>
  <c r="AG81" i="79"/>
  <c r="AF81" i="79"/>
  <c r="AE81" i="79"/>
  <c r="AC81" i="79"/>
  <c r="AB81" i="79"/>
  <c r="AA81" i="79"/>
  <c r="Z81" i="79"/>
  <c r="AL74" i="79"/>
  <c r="AK74" i="79"/>
  <c r="AJ74" i="79"/>
  <c r="AI74" i="79"/>
  <c r="AH74" i="79"/>
  <c r="AG74" i="79"/>
  <c r="AF74" i="79"/>
  <c r="AE74" i="79"/>
  <c r="AD74" i="79"/>
  <c r="AC74" i="79"/>
  <c r="AB74" i="79"/>
  <c r="AA74" i="79"/>
  <c r="Z74" i="79"/>
  <c r="Y74" i="79"/>
  <c r="AL71" i="79"/>
  <c r="AK71" i="79"/>
  <c r="AJ71" i="79"/>
  <c r="AI71" i="79"/>
  <c r="AH71" i="79"/>
  <c r="AG71" i="79"/>
  <c r="AF71" i="79"/>
  <c r="AE71" i="79"/>
  <c r="AD71" i="79"/>
  <c r="AC71" i="79"/>
  <c r="AB71" i="79"/>
  <c r="AA71" i="79"/>
  <c r="Z71" i="79"/>
  <c r="Y71" i="79"/>
  <c r="AL67" i="79"/>
  <c r="AK67" i="79"/>
  <c r="AJ67" i="79"/>
  <c r="AI67" i="79"/>
  <c r="AH67" i="79"/>
  <c r="AG67" i="79"/>
  <c r="AF67" i="79"/>
  <c r="AE67" i="79"/>
  <c r="AD67" i="79"/>
  <c r="AC67" i="79"/>
  <c r="AB67" i="79"/>
  <c r="AA67" i="79"/>
  <c r="Z67" i="79"/>
  <c r="Y67" i="79"/>
  <c r="AL64" i="79"/>
  <c r="AK64" i="79"/>
  <c r="AJ64" i="79"/>
  <c r="AI64" i="79"/>
  <c r="AH64" i="79"/>
  <c r="AG64" i="79"/>
  <c r="AF64" i="79"/>
  <c r="AE64" i="79"/>
  <c r="AD64" i="79"/>
  <c r="AC64" i="79"/>
  <c r="AB64" i="79"/>
  <c r="AA64" i="79"/>
  <c r="Z64" i="79"/>
  <c r="Y64" i="79"/>
  <c r="AL61" i="79"/>
  <c r="AK61" i="79"/>
  <c r="AJ61" i="79"/>
  <c r="AI61" i="79"/>
  <c r="AH61" i="79"/>
  <c r="AG61" i="79"/>
  <c r="AF61" i="79"/>
  <c r="AE61" i="79"/>
  <c r="AD61" i="79"/>
  <c r="AC61" i="79"/>
  <c r="AB61" i="79"/>
  <c r="AA61" i="79"/>
  <c r="Z61" i="79"/>
  <c r="Y61" i="79"/>
  <c r="AL58" i="79"/>
  <c r="AK58" i="79"/>
  <c r="AJ58" i="79"/>
  <c r="AI58" i="79"/>
  <c r="AH58" i="79"/>
  <c r="AG58" i="79"/>
  <c r="AF58" i="79"/>
  <c r="AE58" i="79"/>
  <c r="AD58" i="79"/>
  <c r="AC58" i="79"/>
  <c r="AB58" i="79"/>
  <c r="AA58" i="79"/>
  <c r="Z58" i="79"/>
  <c r="Y58" i="79"/>
  <c r="AL55" i="79"/>
  <c r="AK55" i="79"/>
  <c r="AJ55" i="79"/>
  <c r="AI55" i="79"/>
  <c r="AH55" i="79"/>
  <c r="AG55" i="79"/>
  <c r="AF55" i="79"/>
  <c r="AE55" i="79"/>
  <c r="AD55" i="79"/>
  <c r="AC55" i="79"/>
  <c r="AB55" i="79"/>
  <c r="AA55" i="79"/>
  <c r="Z55" i="79"/>
  <c r="Y55" i="79"/>
  <c r="AL51" i="79"/>
  <c r="AK51" i="79"/>
  <c r="AJ51" i="79"/>
  <c r="AI51" i="79"/>
  <c r="AH51" i="79"/>
  <c r="AG51" i="79"/>
  <c r="AF51" i="79"/>
  <c r="AE51" i="79"/>
  <c r="AD51" i="79"/>
  <c r="AC51" i="79"/>
  <c r="AB51" i="79"/>
  <c r="AA51" i="79"/>
  <c r="Z51" i="79"/>
  <c r="Y51" i="79"/>
  <c r="AL48" i="79"/>
  <c r="AK48" i="79"/>
  <c r="AJ48" i="79"/>
  <c r="AI48" i="79"/>
  <c r="AH48" i="79"/>
  <c r="AG48" i="79"/>
  <c r="AF48" i="79"/>
  <c r="AE48" i="79"/>
  <c r="AD48" i="79"/>
  <c r="AC48" i="79"/>
  <c r="AB48" i="79"/>
  <c r="AA48" i="79"/>
  <c r="Z48" i="79"/>
  <c r="Y48" i="79"/>
  <c r="AL45" i="79"/>
  <c r="AK45" i="79"/>
  <c r="AJ45" i="79"/>
  <c r="AI45" i="79"/>
  <c r="AH45" i="79"/>
  <c r="AG45" i="79"/>
  <c r="AF45" i="79"/>
  <c r="AE45" i="79"/>
  <c r="AD45" i="79"/>
  <c r="AC45" i="79"/>
  <c r="AB45" i="79"/>
  <c r="AA45" i="79"/>
  <c r="Z45" i="79"/>
  <c r="Y45" i="79"/>
  <c r="AL42" i="79"/>
  <c r="AK42" i="79"/>
  <c r="AJ42" i="79"/>
  <c r="AI42" i="79"/>
  <c r="AH42" i="79"/>
  <c r="AG42" i="79"/>
  <c r="AF42" i="79"/>
  <c r="AE42" i="79"/>
  <c r="AD42" i="79"/>
  <c r="AC42" i="79"/>
  <c r="AB42" i="79"/>
  <c r="AA42" i="79"/>
  <c r="Z42" i="79"/>
  <c r="Y42" i="79"/>
  <c r="AL39" i="79"/>
  <c r="AK39" i="79"/>
  <c r="AJ39" i="79"/>
  <c r="AI39" i="79"/>
  <c r="AH39" i="79"/>
  <c r="AG39" i="79"/>
  <c r="AF39" i="79"/>
  <c r="AE39" i="79"/>
  <c r="AD39" i="79"/>
  <c r="AC39" i="79"/>
  <c r="AB39" i="79"/>
  <c r="AA39" i="79"/>
  <c r="Z39" i="79"/>
  <c r="N134" i="79"/>
  <c r="N131" i="79"/>
  <c r="N119" i="79"/>
  <c r="N67" i="79"/>
  <c r="AL495" i="46"/>
  <c r="AK495" i="46"/>
  <c r="AJ495" i="46"/>
  <c r="AI495" i="46"/>
  <c r="AH495" i="46"/>
  <c r="AG495" i="46"/>
  <c r="AF495" i="46"/>
  <c r="AE495" i="46"/>
  <c r="AD495" i="46"/>
  <c r="AC495" i="46"/>
  <c r="AB495" i="46"/>
  <c r="AA495" i="46"/>
  <c r="Z495" i="46"/>
  <c r="Y495" i="46"/>
  <c r="AL492" i="46"/>
  <c r="AK492" i="46"/>
  <c r="AJ492" i="46"/>
  <c r="AI492" i="46"/>
  <c r="AH492" i="46"/>
  <c r="AG492" i="46"/>
  <c r="AF492" i="46"/>
  <c r="AE492" i="46"/>
  <c r="AD492" i="46"/>
  <c r="AC492" i="46"/>
  <c r="AB492" i="46"/>
  <c r="AA492" i="46"/>
  <c r="Z492" i="46"/>
  <c r="Y492" i="46"/>
  <c r="AL489" i="46"/>
  <c r="AK489" i="46"/>
  <c r="AJ489" i="46"/>
  <c r="AI489" i="46"/>
  <c r="AH489" i="46"/>
  <c r="AG489" i="46"/>
  <c r="AF489" i="46"/>
  <c r="AE489" i="46"/>
  <c r="AD489" i="46"/>
  <c r="AC489" i="46"/>
  <c r="AB489" i="46"/>
  <c r="Z489" i="46"/>
  <c r="Y489" i="46"/>
  <c r="AL478" i="46"/>
  <c r="AK478" i="46"/>
  <c r="AJ478" i="46"/>
  <c r="AI478" i="46"/>
  <c r="AH478" i="46"/>
  <c r="AG478" i="46"/>
  <c r="AF478" i="46"/>
  <c r="AE478" i="46"/>
  <c r="AD478" i="46"/>
  <c r="AC478" i="46"/>
  <c r="AB478" i="46"/>
  <c r="AA478" i="46"/>
  <c r="Z478" i="46"/>
  <c r="Y478" i="46"/>
  <c r="AL474" i="46"/>
  <c r="AK474" i="46"/>
  <c r="AJ474" i="46"/>
  <c r="AI474" i="46"/>
  <c r="AH474" i="46"/>
  <c r="AG474" i="46"/>
  <c r="AF474" i="46"/>
  <c r="AE474" i="46"/>
  <c r="AD474" i="46"/>
  <c r="AC474" i="46"/>
  <c r="AB474" i="46"/>
  <c r="AA474" i="46"/>
  <c r="Z474" i="46"/>
  <c r="Y474" i="46"/>
  <c r="AL471" i="46"/>
  <c r="AK471" i="46"/>
  <c r="AJ471" i="46"/>
  <c r="AI471" i="46"/>
  <c r="AH471" i="46"/>
  <c r="AG471" i="46"/>
  <c r="AF471" i="46"/>
  <c r="AE471" i="46"/>
  <c r="AD471" i="46"/>
  <c r="AC471" i="46"/>
  <c r="AB471" i="46"/>
  <c r="AA471" i="46"/>
  <c r="Z471" i="46"/>
  <c r="Y471" i="46"/>
  <c r="AL468" i="46"/>
  <c r="AK468" i="46"/>
  <c r="AJ468" i="46"/>
  <c r="AI468" i="46"/>
  <c r="AH468" i="46"/>
  <c r="AG468" i="46"/>
  <c r="AF468" i="46"/>
  <c r="AE468" i="46"/>
  <c r="AD468" i="46"/>
  <c r="AC468" i="46"/>
  <c r="AB468" i="46"/>
  <c r="AA468" i="46"/>
  <c r="Z468" i="46"/>
  <c r="Y468" i="46"/>
  <c r="AL465" i="46"/>
  <c r="AK465" i="46"/>
  <c r="AJ465" i="46"/>
  <c r="AI465" i="46"/>
  <c r="AH465" i="46"/>
  <c r="AG465" i="46"/>
  <c r="AF465" i="46"/>
  <c r="AE465" i="46"/>
  <c r="AD465" i="46"/>
  <c r="AC465" i="46"/>
  <c r="AB465" i="46"/>
  <c r="AA465" i="46"/>
  <c r="Z465" i="46"/>
  <c r="Y465" i="46"/>
  <c r="AL462" i="46"/>
  <c r="AK462" i="46"/>
  <c r="AJ462" i="46"/>
  <c r="AI462" i="46"/>
  <c r="AH462" i="46"/>
  <c r="AG462" i="46"/>
  <c r="AF462" i="46"/>
  <c r="AE462" i="46"/>
  <c r="AD462" i="46"/>
  <c r="AC462" i="46"/>
  <c r="AB462" i="46"/>
  <c r="AA462" i="46"/>
  <c r="Z462" i="46"/>
  <c r="Y462" i="46"/>
  <c r="AL458" i="46"/>
  <c r="AK458" i="46"/>
  <c r="AJ458" i="46"/>
  <c r="AI458" i="46"/>
  <c r="AH458" i="46"/>
  <c r="AG458" i="46"/>
  <c r="AF458" i="46"/>
  <c r="AE458" i="46"/>
  <c r="AD458" i="46"/>
  <c r="AC458" i="46"/>
  <c r="AB458" i="46"/>
  <c r="AA458" i="46"/>
  <c r="Z458" i="46"/>
  <c r="Y458" i="46"/>
  <c r="AL449" i="46"/>
  <c r="AK449" i="46"/>
  <c r="AJ449" i="46"/>
  <c r="AI449" i="46"/>
  <c r="AH449" i="46"/>
  <c r="AG449" i="46"/>
  <c r="AF449" i="46"/>
  <c r="AE449" i="46"/>
  <c r="AD449" i="46"/>
  <c r="AC449" i="46"/>
  <c r="AB449" i="46"/>
  <c r="AA449" i="46"/>
  <c r="Z449" i="46"/>
  <c r="Y449" i="46"/>
  <c r="AL446" i="46"/>
  <c r="AK446" i="46"/>
  <c r="AJ446" i="46"/>
  <c r="AI446" i="46"/>
  <c r="AH446" i="46"/>
  <c r="AG446" i="46"/>
  <c r="AF446" i="46"/>
  <c r="AE446" i="46"/>
  <c r="AD446" i="46"/>
  <c r="AC446" i="46"/>
  <c r="AB446" i="46"/>
  <c r="AA446" i="46"/>
  <c r="Z446" i="46"/>
  <c r="Y446" i="46"/>
  <c r="AL443" i="46"/>
  <c r="AK443" i="46"/>
  <c r="AJ443" i="46"/>
  <c r="AI443" i="46"/>
  <c r="AH443" i="46"/>
  <c r="AG443" i="46"/>
  <c r="AF443" i="46"/>
  <c r="AE443" i="46"/>
  <c r="AD443" i="46"/>
  <c r="AC443" i="46"/>
  <c r="AB443" i="46"/>
  <c r="AA443" i="46"/>
  <c r="Z443" i="46"/>
  <c r="Y443" i="46"/>
  <c r="AL440" i="46"/>
  <c r="AK440" i="46"/>
  <c r="AJ440" i="46"/>
  <c r="AI440" i="46"/>
  <c r="AH440" i="46"/>
  <c r="AG440" i="46"/>
  <c r="AF440" i="46"/>
  <c r="AE440" i="46"/>
  <c r="AD440" i="46"/>
  <c r="AC440" i="46"/>
  <c r="AB440" i="46"/>
  <c r="AA440" i="46"/>
  <c r="Z440" i="46"/>
  <c r="Y440" i="46"/>
  <c r="AL437" i="46"/>
  <c r="AK437" i="46"/>
  <c r="AJ437" i="46"/>
  <c r="AI437" i="46"/>
  <c r="AH437" i="46"/>
  <c r="AG437" i="46"/>
  <c r="AF437" i="46"/>
  <c r="AE437" i="46"/>
  <c r="AD437" i="46"/>
  <c r="AC437" i="46"/>
  <c r="AB437" i="46"/>
  <c r="AA437" i="46"/>
  <c r="Z437" i="46"/>
  <c r="Y437" i="46"/>
  <c r="AL433" i="46"/>
  <c r="AK433" i="46"/>
  <c r="AJ433" i="46"/>
  <c r="AI433" i="46"/>
  <c r="AH433" i="46"/>
  <c r="AG433" i="46"/>
  <c r="AF433" i="46"/>
  <c r="AE433" i="46"/>
  <c r="AD433" i="46"/>
  <c r="AC433" i="46"/>
  <c r="AB433" i="46"/>
  <c r="AA433" i="46"/>
  <c r="Z433" i="46"/>
  <c r="Y433" i="46"/>
  <c r="AL427" i="46"/>
  <c r="AK427" i="46"/>
  <c r="AJ427" i="46"/>
  <c r="AI427" i="46"/>
  <c r="AH427" i="46"/>
  <c r="AG427" i="46"/>
  <c r="AF427" i="46"/>
  <c r="AE427" i="46"/>
  <c r="AD427" i="46"/>
  <c r="AC427" i="46"/>
  <c r="AB427" i="46"/>
  <c r="AA427" i="46"/>
  <c r="Z427" i="46"/>
  <c r="Y427" i="46"/>
  <c r="AL424" i="46"/>
  <c r="AK424" i="46"/>
  <c r="AJ424" i="46"/>
  <c r="AI424" i="46"/>
  <c r="AH424" i="46"/>
  <c r="AG424" i="46"/>
  <c r="AF424" i="46"/>
  <c r="AE424" i="46"/>
  <c r="AD424" i="46"/>
  <c r="AC424" i="46"/>
  <c r="AB424" i="46"/>
  <c r="AA424" i="46"/>
  <c r="Z424" i="46"/>
  <c r="Y424" i="46"/>
  <c r="AL421" i="46"/>
  <c r="AK421" i="46"/>
  <c r="AJ421" i="46"/>
  <c r="AI421" i="46"/>
  <c r="AH421" i="46"/>
  <c r="AG421" i="46"/>
  <c r="AF421" i="46"/>
  <c r="AE421" i="46"/>
  <c r="AD421" i="46"/>
  <c r="AC421" i="46"/>
  <c r="AB421" i="46"/>
  <c r="AA421" i="46"/>
  <c r="Z421" i="46"/>
  <c r="Y421" i="46"/>
  <c r="AL418" i="46"/>
  <c r="AK418" i="46"/>
  <c r="AJ418" i="46"/>
  <c r="AI418" i="46"/>
  <c r="AH418" i="46"/>
  <c r="AG418" i="46"/>
  <c r="AF418" i="46"/>
  <c r="AE418" i="46"/>
  <c r="AD418" i="46"/>
  <c r="AC418" i="46"/>
  <c r="AB418" i="46"/>
  <c r="AA418" i="46"/>
  <c r="Z418" i="46"/>
  <c r="Y418" i="46"/>
  <c r="AL415" i="46"/>
  <c r="AK415" i="46"/>
  <c r="AJ415" i="46"/>
  <c r="AI415" i="46"/>
  <c r="AH415" i="46"/>
  <c r="AG415" i="46"/>
  <c r="AF415" i="46"/>
  <c r="AE415" i="46"/>
  <c r="AD415" i="46"/>
  <c r="AC415" i="46"/>
  <c r="AB415" i="46"/>
  <c r="AA415" i="46"/>
  <c r="Z415" i="46"/>
  <c r="Y415" i="46"/>
  <c r="AL412" i="46"/>
  <c r="AK412" i="46"/>
  <c r="AJ412" i="46"/>
  <c r="AI412" i="46"/>
  <c r="AH412" i="46"/>
  <c r="AG412" i="46"/>
  <c r="AF412" i="46"/>
  <c r="AE412" i="46"/>
  <c r="AD412" i="46"/>
  <c r="AC412" i="46"/>
  <c r="AB412" i="46"/>
  <c r="AA412" i="46"/>
  <c r="Z412" i="46"/>
  <c r="Y412" i="46"/>
  <c r="AL409" i="46"/>
  <c r="AK409" i="46"/>
  <c r="AJ409" i="46"/>
  <c r="AI409" i="46"/>
  <c r="AH409" i="46"/>
  <c r="AG409" i="46"/>
  <c r="AF409" i="46"/>
  <c r="AE409" i="46"/>
  <c r="AD409" i="46"/>
  <c r="AC409" i="46"/>
  <c r="AB409" i="46"/>
  <c r="AA409" i="46"/>
  <c r="Z409" i="46"/>
  <c r="Y409" i="46"/>
  <c r="AL366" i="46"/>
  <c r="AK366" i="46"/>
  <c r="AJ366" i="46"/>
  <c r="AI366" i="46"/>
  <c r="AH366" i="46"/>
  <c r="AG366" i="46"/>
  <c r="AF366" i="46"/>
  <c r="AE366" i="46"/>
  <c r="AD366" i="46"/>
  <c r="AC366" i="46"/>
  <c r="AB366" i="46"/>
  <c r="AA366" i="46"/>
  <c r="Z366" i="46"/>
  <c r="AL363" i="46"/>
  <c r="AK363" i="46"/>
  <c r="AJ363" i="46"/>
  <c r="AI363" i="46"/>
  <c r="AH363" i="46"/>
  <c r="AG363" i="46"/>
  <c r="AF363" i="46"/>
  <c r="AE363" i="46"/>
  <c r="AD363" i="46"/>
  <c r="AC363" i="46"/>
  <c r="AB363" i="46"/>
  <c r="AA363" i="46"/>
  <c r="Z363" i="46"/>
  <c r="AL360" i="46"/>
  <c r="AK360" i="46"/>
  <c r="AJ360" i="46"/>
  <c r="AI360" i="46"/>
  <c r="AH360" i="46"/>
  <c r="AG360" i="46"/>
  <c r="AF360" i="46"/>
  <c r="AE360" i="46"/>
  <c r="AD360" i="46"/>
  <c r="AC360" i="46"/>
  <c r="AB360" i="46"/>
  <c r="AA360" i="46"/>
  <c r="Z360" i="46"/>
  <c r="Y360" i="46"/>
  <c r="AL349" i="46"/>
  <c r="AK349" i="46"/>
  <c r="AJ349" i="46"/>
  <c r="AI349" i="46"/>
  <c r="AH349" i="46"/>
  <c r="AG349" i="46"/>
  <c r="AF349" i="46"/>
  <c r="AE349" i="46"/>
  <c r="AD349" i="46"/>
  <c r="AC349" i="46"/>
  <c r="AB349" i="46"/>
  <c r="AA349" i="46"/>
  <c r="Z349" i="46"/>
  <c r="Y349" i="46"/>
  <c r="AL345" i="46"/>
  <c r="AK345" i="46"/>
  <c r="AJ345" i="46"/>
  <c r="AI345" i="46"/>
  <c r="AH345" i="46"/>
  <c r="AG345" i="46"/>
  <c r="AF345" i="46"/>
  <c r="AE345" i="46"/>
  <c r="AD345" i="46"/>
  <c r="AC345" i="46"/>
  <c r="AB345" i="46"/>
  <c r="AA345" i="46"/>
  <c r="Z345" i="46"/>
  <c r="Y345" i="46"/>
  <c r="AL342" i="46"/>
  <c r="AK342" i="46"/>
  <c r="AJ342" i="46"/>
  <c r="AI342" i="46"/>
  <c r="AH342" i="46"/>
  <c r="AG342" i="46"/>
  <c r="AF342" i="46"/>
  <c r="AE342" i="46"/>
  <c r="AD342" i="46"/>
  <c r="AC342" i="46"/>
  <c r="AB342" i="46"/>
  <c r="AA342" i="46"/>
  <c r="Z342" i="46"/>
  <c r="Y342" i="46"/>
  <c r="AL339" i="46"/>
  <c r="AK339" i="46"/>
  <c r="AJ339" i="46"/>
  <c r="AI339" i="46"/>
  <c r="AH339" i="46"/>
  <c r="AG339" i="46"/>
  <c r="AF339" i="46"/>
  <c r="AE339" i="46"/>
  <c r="AD339" i="46"/>
  <c r="AC339" i="46"/>
  <c r="AB339" i="46"/>
  <c r="AA339" i="46"/>
  <c r="Z339" i="46"/>
  <c r="Y339" i="46"/>
  <c r="AL336" i="46"/>
  <c r="AK336" i="46"/>
  <c r="AJ336" i="46"/>
  <c r="AI336" i="46"/>
  <c r="AH336" i="46"/>
  <c r="AG336" i="46"/>
  <c r="AF336" i="46"/>
  <c r="AE336" i="46"/>
  <c r="AD336" i="46"/>
  <c r="AC336" i="46"/>
  <c r="AB336" i="46"/>
  <c r="AA336" i="46"/>
  <c r="Z336" i="46"/>
  <c r="Y336" i="46"/>
  <c r="AL333" i="46"/>
  <c r="AK333" i="46"/>
  <c r="AJ333" i="46"/>
  <c r="AI333" i="46"/>
  <c r="AH333" i="46"/>
  <c r="AG333" i="46"/>
  <c r="AF333" i="46"/>
  <c r="AE333" i="46"/>
  <c r="AD333" i="46"/>
  <c r="AC333" i="46"/>
  <c r="AB333" i="46"/>
  <c r="AA333" i="46"/>
  <c r="Z333" i="46"/>
  <c r="Y333" i="46"/>
  <c r="AL329" i="46"/>
  <c r="AK329" i="46"/>
  <c r="AJ329" i="46"/>
  <c r="AI329" i="46"/>
  <c r="AH329" i="46"/>
  <c r="AG329" i="46"/>
  <c r="AF329" i="46"/>
  <c r="AE329" i="46"/>
  <c r="AD329" i="46"/>
  <c r="AC329" i="46"/>
  <c r="AB329" i="46"/>
  <c r="AA329" i="46"/>
  <c r="Z329" i="46"/>
  <c r="Y329" i="46"/>
  <c r="AL320" i="46"/>
  <c r="AK320" i="46"/>
  <c r="AJ320" i="46"/>
  <c r="AI320" i="46"/>
  <c r="AH320" i="46"/>
  <c r="AG320" i="46"/>
  <c r="AF320" i="46"/>
  <c r="AE320" i="46"/>
  <c r="AD320" i="46"/>
  <c r="AC320" i="46"/>
  <c r="AB320" i="46"/>
  <c r="AA320" i="46"/>
  <c r="Z320" i="46"/>
  <c r="Y320" i="46"/>
  <c r="AL317" i="46"/>
  <c r="AK317" i="46"/>
  <c r="AJ317" i="46"/>
  <c r="AI317" i="46"/>
  <c r="AH317" i="46"/>
  <c r="AG317" i="46"/>
  <c r="AF317" i="46"/>
  <c r="AE317" i="46"/>
  <c r="AD317" i="46"/>
  <c r="AC317" i="46"/>
  <c r="AB317" i="46"/>
  <c r="AA317" i="46"/>
  <c r="Z317" i="46"/>
  <c r="Y317" i="46"/>
  <c r="AL314" i="46"/>
  <c r="AK314" i="46"/>
  <c r="AJ314" i="46"/>
  <c r="AI314" i="46"/>
  <c r="AH314" i="46"/>
  <c r="AG314" i="46"/>
  <c r="AF314" i="46"/>
  <c r="AE314" i="46"/>
  <c r="AD314" i="46"/>
  <c r="AC314" i="46"/>
  <c r="AB314" i="46"/>
  <c r="AA314" i="46"/>
  <c r="Z314" i="46"/>
  <c r="Y314" i="46"/>
  <c r="AL311" i="46"/>
  <c r="AK311" i="46"/>
  <c r="AJ311" i="46"/>
  <c r="AI311" i="46"/>
  <c r="AH311" i="46"/>
  <c r="AG311" i="46"/>
  <c r="AF311" i="46"/>
  <c r="AE311" i="46"/>
  <c r="AD311" i="46"/>
  <c r="AC311" i="46"/>
  <c r="AB311" i="46"/>
  <c r="AA311" i="46"/>
  <c r="Z311" i="46"/>
  <c r="Y311" i="46"/>
  <c r="AL308" i="46"/>
  <c r="AK308" i="46"/>
  <c r="AJ308" i="46"/>
  <c r="AI308" i="46"/>
  <c r="AH308" i="46"/>
  <c r="AG308" i="46"/>
  <c r="AF308" i="46"/>
  <c r="AE308" i="46"/>
  <c r="AD308" i="46"/>
  <c r="AC308" i="46"/>
  <c r="AB308" i="46"/>
  <c r="AA308" i="46"/>
  <c r="Z308" i="46"/>
  <c r="Y308" i="46"/>
  <c r="AL304" i="46"/>
  <c r="AK304" i="46"/>
  <c r="AJ304" i="46"/>
  <c r="AI304" i="46"/>
  <c r="AH304" i="46"/>
  <c r="AG304" i="46"/>
  <c r="AF304" i="46"/>
  <c r="AE304" i="46"/>
  <c r="AD304" i="46"/>
  <c r="AC304" i="46"/>
  <c r="AB304" i="46"/>
  <c r="AA304" i="46"/>
  <c r="Z304" i="46"/>
  <c r="Y304" i="46"/>
  <c r="AL298" i="46"/>
  <c r="AK298" i="46"/>
  <c r="AJ298" i="46"/>
  <c r="AI298" i="46"/>
  <c r="AH298" i="46"/>
  <c r="AG298" i="46"/>
  <c r="AF298" i="46"/>
  <c r="AE298" i="46"/>
  <c r="AD298" i="46"/>
  <c r="AC298" i="46"/>
  <c r="AB298" i="46"/>
  <c r="AA298" i="46"/>
  <c r="Z298" i="46"/>
  <c r="Y298" i="46"/>
  <c r="AL295" i="46"/>
  <c r="AK295" i="46"/>
  <c r="AJ295" i="46"/>
  <c r="AI295" i="46"/>
  <c r="AH295" i="46"/>
  <c r="AG295" i="46"/>
  <c r="AF295" i="46"/>
  <c r="AE295" i="46"/>
  <c r="AD295" i="46"/>
  <c r="AC295" i="46"/>
  <c r="AB295" i="46"/>
  <c r="AA295" i="46"/>
  <c r="Z295" i="46"/>
  <c r="Y295" i="46"/>
  <c r="AL292" i="46"/>
  <c r="AK292" i="46"/>
  <c r="AJ292" i="46"/>
  <c r="AI292" i="46"/>
  <c r="AH292" i="46"/>
  <c r="AG292" i="46"/>
  <c r="AF292" i="46"/>
  <c r="AE292" i="46"/>
  <c r="AD292" i="46"/>
  <c r="AC292" i="46"/>
  <c r="AB292" i="46"/>
  <c r="AA292" i="46"/>
  <c r="Z292" i="46"/>
  <c r="Y292" i="46"/>
  <c r="AL289" i="46"/>
  <c r="AK289" i="46"/>
  <c r="AJ289" i="46"/>
  <c r="AI289" i="46"/>
  <c r="AH289" i="46"/>
  <c r="AG289" i="46"/>
  <c r="AF289" i="46"/>
  <c r="AE289" i="46"/>
  <c r="AD289" i="46"/>
  <c r="AC289" i="46"/>
  <c r="AB289" i="46"/>
  <c r="AA289" i="46"/>
  <c r="Z289" i="46"/>
  <c r="Y289" i="46"/>
  <c r="AL286" i="46"/>
  <c r="AK286" i="46"/>
  <c r="AJ286" i="46"/>
  <c r="AI286" i="46"/>
  <c r="AH286" i="46"/>
  <c r="AG286" i="46"/>
  <c r="AF286" i="46"/>
  <c r="AE286" i="46"/>
  <c r="AD286" i="46"/>
  <c r="AC286" i="46"/>
  <c r="AB286" i="46"/>
  <c r="AA286" i="46"/>
  <c r="Z286" i="46"/>
  <c r="Y286" i="46"/>
  <c r="AL283" i="46"/>
  <c r="AK283" i="46"/>
  <c r="AJ283" i="46"/>
  <c r="AI283" i="46"/>
  <c r="AH283" i="46"/>
  <c r="AG283" i="46"/>
  <c r="AF283" i="46"/>
  <c r="AE283" i="46"/>
  <c r="AD283" i="46"/>
  <c r="AC283" i="46"/>
  <c r="AB283" i="46"/>
  <c r="AA283" i="46"/>
  <c r="Z283" i="46"/>
  <c r="Y283" i="46"/>
  <c r="AL280" i="46"/>
  <c r="AK280" i="46"/>
  <c r="AJ280" i="46"/>
  <c r="AI280" i="46"/>
  <c r="AH280" i="46"/>
  <c r="AG280" i="46"/>
  <c r="AF280" i="46"/>
  <c r="AE280" i="46"/>
  <c r="AD280" i="46"/>
  <c r="AC280" i="46"/>
  <c r="AB280" i="46"/>
  <c r="AA280" i="46"/>
  <c r="Z280" i="46"/>
  <c r="Y280" i="46"/>
  <c r="AL237" i="46"/>
  <c r="AK237" i="46"/>
  <c r="AJ237" i="46"/>
  <c r="AI237" i="46"/>
  <c r="AH237" i="46"/>
  <c r="AG237" i="46"/>
  <c r="AF237" i="46"/>
  <c r="AE237" i="46"/>
  <c r="AD237" i="46"/>
  <c r="AC237" i="46"/>
  <c r="AB237" i="46"/>
  <c r="AA237" i="46"/>
  <c r="Z237" i="46"/>
  <c r="AL234" i="46"/>
  <c r="AK234" i="46"/>
  <c r="AJ234" i="46"/>
  <c r="AI234" i="46"/>
  <c r="AH234" i="46"/>
  <c r="AG234" i="46"/>
  <c r="AF234" i="46"/>
  <c r="AE234" i="46"/>
  <c r="AD234" i="46"/>
  <c r="AC234" i="46"/>
  <c r="AB234" i="46"/>
  <c r="AA234" i="46"/>
  <c r="Z234" i="46"/>
  <c r="Y234" i="46"/>
  <c r="AL231" i="46"/>
  <c r="AK231" i="46"/>
  <c r="AJ231" i="46"/>
  <c r="AI231" i="46"/>
  <c r="AH231" i="46"/>
  <c r="AG231" i="46"/>
  <c r="AF231" i="46"/>
  <c r="AE231" i="46"/>
  <c r="AD231" i="46"/>
  <c r="AC231" i="46"/>
  <c r="AB231" i="46"/>
  <c r="AA231" i="46"/>
  <c r="Z231" i="46"/>
  <c r="Y231" i="46"/>
  <c r="AL220" i="46"/>
  <c r="AK220" i="46"/>
  <c r="AJ220" i="46"/>
  <c r="AI220" i="46"/>
  <c r="AH220" i="46"/>
  <c r="AG220" i="46"/>
  <c r="AF220" i="46"/>
  <c r="AE220" i="46"/>
  <c r="AD220" i="46"/>
  <c r="AC220" i="46"/>
  <c r="AB220" i="46"/>
  <c r="AA220" i="46"/>
  <c r="Z220" i="46"/>
  <c r="Y220" i="46"/>
  <c r="AL216" i="46"/>
  <c r="AK216" i="46"/>
  <c r="AJ216" i="46"/>
  <c r="AI216" i="46"/>
  <c r="AH216" i="46"/>
  <c r="AG216" i="46"/>
  <c r="AF216" i="46"/>
  <c r="AE216" i="46"/>
  <c r="AD216" i="46"/>
  <c r="AC216" i="46"/>
  <c r="AB216" i="46"/>
  <c r="AA216" i="46"/>
  <c r="Z216" i="46"/>
  <c r="Y216" i="46"/>
  <c r="AL213" i="46"/>
  <c r="AK213" i="46"/>
  <c r="AJ213" i="46"/>
  <c r="AI213" i="46"/>
  <c r="AH213" i="46"/>
  <c r="AG213" i="46"/>
  <c r="AF213" i="46"/>
  <c r="AE213" i="46"/>
  <c r="AD213" i="46"/>
  <c r="AC213" i="46"/>
  <c r="AB213" i="46"/>
  <c r="AA213" i="46"/>
  <c r="Z213" i="46"/>
  <c r="Y213" i="46"/>
  <c r="AL210" i="46"/>
  <c r="AK210" i="46"/>
  <c r="AJ210" i="46"/>
  <c r="AI210" i="46"/>
  <c r="AH210" i="46"/>
  <c r="AG210" i="46"/>
  <c r="AF210" i="46"/>
  <c r="AE210" i="46"/>
  <c r="AD210" i="46"/>
  <c r="AC210" i="46"/>
  <c r="AB210" i="46"/>
  <c r="AA210" i="46"/>
  <c r="Z210" i="46"/>
  <c r="Y210" i="46"/>
  <c r="AL207" i="46"/>
  <c r="AK207" i="46"/>
  <c r="AJ207" i="46"/>
  <c r="AI207" i="46"/>
  <c r="AH207" i="46"/>
  <c r="AG207" i="46"/>
  <c r="AF207" i="46"/>
  <c r="AE207" i="46"/>
  <c r="AD207" i="46"/>
  <c r="AC207" i="46"/>
  <c r="AB207" i="46"/>
  <c r="AA207" i="46"/>
  <c r="Z207" i="46"/>
  <c r="Y207" i="46"/>
  <c r="AL204" i="46"/>
  <c r="AK204" i="46"/>
  <c r="AJ204" i="46"/>
  <c r="AI204" i="46"/>
  <c r="AH204" i="46"/>
  <c r="AG204" i="46"/>
  <c r="AF204" i="46"/>
  <c r="AE204" i="46"/>
  <c r="AD204" i="46"/>
  <c r="AC204" i="46"/>
  <c r="AB204" i="46"/>
  <c r="AA204" i="46"/>
  <c r="Z204" i="46"/>
  <c r="Y204" i="46"/>
  <c r="AL200" i="46"/>
  <c r="AK200" i="46"/>
  <c r="AJ200" i="46"/>
  <c r="AI200" i="46"/>
  <c r="AH200" i="46"/>
  <c r="AG200" i="46"/>
  <c r="AF200" i="46"/>
  <c r="AE200" i="46"/>
  <c r="AD200" i="46"/>
  <c r="AC200" i="46"/>
  <c r="AB200" i="46"/>
  <c r="AA200" i="46"/>
  <c r="Z200" i="46"/>
  <c r="Y200" i="46"/>
  <c r="AL191" i="46"/>
  <c r="AK191" i="46"/>
  <c r="AJ191" i="46"/>
  <c r="AI191" i="46"/>
  <c r="AH191" i="46"/>
  <c r="AG191" i="46"/>
  <c r="AF191" i="46"/>
  <c r="AE191" i="46"/>
  <c r="AD191" i="46"/>
  <c r="AC191" i="46"/>
  <c r="AB191" i="46"/>
  <c r="AA191" i="46"/>
  <c r="Z191" i="46"/>
  <c r="Y191" i="46"/>
  <c r="AL188" i="46"/>
  <c r="AK188" i="46"/>
  <c r="AJ188" i="46"/>
  <c r="AI188" i="46"/>
  <c r="AH188" i="46"/>
  <c r="AG188" i="46"/>
  <c r="AF188" i="46"/>
  <c r="AE188" i="46"/>
  <c r="AD188" i="46"/>
  <c r="AC188" i="46"/>
  <c r="AB188" i="46"/>
  <c r="AA188" i="46"/>
  <c r="Z188" i="46"/>
  <c r="Y188" i="46"/>
  <c r="AL185" i="46"/>
  <c r="AK185" i="46"/>
  <c r="AJ185" i="46"/>
  <c r="AI185" i="46"/>
  <c r="AH185" i="46"/>
  <c r="AG185" i="46"/>
  <c r="AF185" i="46"/>
  <c r="AE185" i="46"/>
  <c r="AD185" i="46"/>
  <c r="AC185" i="46"/>
  <c r="AB185" i="46"/>
  <c r="AA185" i="46"/>
  <c r="Z185" i="46"/>
  <c r="Y185" i="46"/>
  <c r="AL182" i="46"/>
  <c r="AK182" i="46"/>
  <c r="AJ182" i="46"/>
  <c r="AI182" i="46"/>
  <c r="AH182" i="46"/>
  <c r="AG182" i="46"/>
  <c r="AF182" i="46"/>
  <c r="AE182" i="46"/>
  <c r="AD182" i="46"/>
  <c r="AC182" i="46"/>
  <c r="AB182" i="46"/>
  <c r="AA182" i="46"/>
  <c r="Z182" i="46"/>
  <c r="Y182" i="46"/>
  <c r="AL179" i="46"/>
  <c r="AK179" i="46"/>
  <c r="AJ179" i="46"/>
  <c r="AI179" i="46"/>
  <c r="AH179" i="46"/>
  <c r="AG179" i="46"/>
  <c r="AF179" i="46"/>
  <c r="AE179" i="46"/>
  <c r="AD179" i="46"/>
  <c r="AC179" i="46"/>
  <c r="AB179" i="46"/>
  <c r="AA179" i="46"/>
  <c r="Z179" i="46"/>
  <c r="Y179" i="46"/>
  <c r="AL175" i="46"/>
  <c r="AK175" i="46"/>
  <c r="AJ175" i="46"/>
  <c r="AI175" i="46"/>
  <c r="AH175" i="46"/>
  <c r="AG175" i="46"/>
  <c r="AF175" i="46"/>
  <c r="AE175" i="46"/>
  <c r="AD175" i="46"/>
  <c r="AC175" i="46"/>
  <c r="AB175" i="46"/>
  <c r="AA175" i="46"/>
  <c r="Z175" i="46"/>
  <c r="Y175" i="46"/>
  <c r="AL169" i="46"/>
  <c r="AK169" i="46"/>
  <c r="AJ169" i="46"/>
  <c r="AI169" i="46"/>
  <c r="AH169" i="46"/>
  <c r="AG169" i="46"/>
  <c r="AF169" i="46"/>
  <c r="AE169" i="46"/>
  <c r="AD169" i="46"/>
  <c r="AC169" i="46"/>
  <c r="AB169" i="46"/>
  <c r="AA169" i="46"/>
  <c r="Z169" i="46"/>
  <c r="Y169" i="46"/>
  <c r="AL166" i="46"/>
  <c r="AK166" i="46"/>
  <c r="AJ166" i="46"/>
  <c r="AI166" i="46"/>
  <c r="AH166" i="46"/>
  <c r="AG166" i="46"/>
  <c r="AF166" i="46"/>
  <c r="AE166" i="46"/>
  <c r="AD166" i="46"/>
  <c r="AC166" i="46"/>
  <c r="AB166" i="46"/>
  <c r="AA166" i="46"/>
  <c r="Z166" i="46"/>
  <c r="Y166" i="46"/>
  <c r="AL163" i="46"/>
  <c r="AK163" i="46"/>
  <c r="AJ163" i="46"/>
  <c r="AI163" i="46"/>
  <c r="AH163" i="46"/>
  <c r="AG163" i="46"/>
  <c r="AF163" i="46"/>
  <c r="AE163" i="46"/>
  <c r="AD163" i="46"/>
  <c r="AC163" i="46"/>
  <c r="AB163" i="46"/>
  <c r="AA163" i="46"/>
  <c r="Z163" i="46"/>
  <c r="Y163" i="46"/>
  <c r="AL160" i="46"/>
  <c r="AK160" i="46"/>
  <c r="AJ160" i="46"/>
  <c r="AI160" i="46"/>
  <c r="AH160" i="46"/>
  <c r="AG160" i="46"/>
  <c r="AF160" i="46"/>
  <c r="AE160" i="46"/>
  <c r="AD160" i="46"/>
  <c r="AC160" i="46"/>
  <c r="AB160" i="46"/>
  <c r="AA160" i="46"/>
  <c r="Z160" i="46"/>
  <c r="Y160" i="46"/>
  <c r="AL157" i="46"/>
  <c r="AK157" i="46"/>
  <c r="AJ157" i="46"/>
  <c r="AI157" i="46"/>
  <c r="AH157" i="46"/>
  <c r="AG157" i="46"/>
  <c r="AF157" i="46"/>
  <c r="AE157" i="46"/>
  <c r="AD157" i="46"/>
  <c r="AC157" i="46"/>
  <c r="AB157" i="46"/>
  <c r="AA157" i="46"/>
  <c r="Z157" i="46"/>
  <c r="Y157" i="46"/>
  <c r="AL154" i="46"/>
  <c r="AK154" i="46"/>
  <c r="AJ154" i="46"/>
  <c r="AI154" i="46"/>
  <c r="AH154" i="46"/>
  <c r="AG154" i="46"/>
  <c r="AF154" i="46"/>
  <c r="AE154" i="46"/>
  <c r="AD154" i="46"/>
  <c r="AC154" i="46"/>
  <c r="AB154" i="46"/>
  <c r="AA154" i="46"/>
  <c r="Z154" i="46"/>
  <c r="Y154" i="46"/>
  <c r="AL151" i="46"/>
  <c r="AK151" i="46"/>
  <c r="AJ151" i="46"/>
  <c r="AI151" i="46"/>
  <c r="AH151" i="46"/>
  <c r="AG151" i="46"/>
  <c r="AF151" i="46"/>
  <c r="AE151" i="46"/>
  <c r="AD151" i="46"/>
  <c r="AC151" i="46"/>
  <c r="AB151" i="46"/>
  <c r="AA151" i="46"/>
  <c r="Z151" i="46"/>
  <c r="Y151" i="46"/>
  <c r="AK109" i="46"/>
  <c r="AJ109" i="46"/>
  <c r="AI109" i="46"/>
  <c r="AH109" i="46"/>
  <c r="AG109" i="46"/>
  <c r="AF109" i="46"/>
  <c r="AE109" i="46"/>
  <c r="AD109" i="46"/>
  <c r="AC109" i="46"/>
  <c r="AB109" i="46"/>
  <c r="AA109" i="46"/>
  <c r="Z109" i="46"/>
  <c r="AL106" i="46"/>
  <c r="AK106" i="46"/>
  <c r="AJ106" i="46"/>
  <c r="AI106" i="46"/>
  <c r="AH106" i="46"/>
  <c r="AG106" i="46"/>
  <c r="AF106" i="46"/>
  <c r="AE106" i="46"/>
  <c r="AD106" i="46"/>
  <c r="AC106" i="46"/>
  <c r="Z106" i="46"/>
  <c r="AL103" i="46"/>
  <c r="AK103" i="46"/>
  <c r="AJ103" i="46"/>
  <c r="AI103" i="46"/>
  <c r="AH103" i="46"/>
  <c r="AG103" i="46"/>
  <c r="AF103" i="46"/>
  <c r="AE103" i="46"/>
  <c r="AD103" i="46"/>
  <c r="AC103" i="46"/>
  <c r="AB103" i="46"/>
  <c r="AA103" i="46"/>
  <c r="Z103" i="46"/>
  <c r="Y103" i="46"/>
  <c r="AL92" i="46"/>
  <c r="AK92" i="46"/>
  <c r="AJ92" i="46"/>
  <c r="AI92" i="46"/>
  <c r="AH92" i="46"/>
  <c r="AG92" i="46"/>
  <c r="AF92" i="46"/>
  <c r="AE92" i="46"/>
  <c r="AD92" i="46"/>
  <c r="AC92" i="46"/>
  <c r="AB92" i="46"/>
  <c r="AA92" i="46"/>
  <c r="Z92" i="46"/>
  <c r="Y92" i="46"/>
  <c r="AL88" i="46"/>
  <c r="AK88" i="46"/>
  <c r="AJ88" i="46"/>
  <c r="AI88" i="46"/>
  <c r="AH88" i="46"/>
  <c r="AG88" i="46"/>
  <c r="AF88" i="46"/>
  <c r="AE88" i="46"/>
  <c r="AD88" i="46"/>
  <c r="AC88" i="46"/>
  <c r="AB88" i="46"/>
  <c r="AA88" i="46"/>
  <c r="Z88" i="46"/>
  <c r="Y88" i="46"/>
  <c r="AL85" i="46"/>
  <c r="AK85" i="46"/>
  <c r="AJ85" i="46"/>
  <c r="AI85" i="46"/>
  <c r="AH85" i="46"/>
  <c r="AG85" i="46"/>
  <c r="AF85" i="46"/>
  <c r="AE85" i="46"/>
  <c r="AD85" i="46"/>
  <c r="AC85" i="46"/>
  <c r="AB85" i="46"/>
  <c r="AA85" i="46"/>
  <c r="Z85" i="46"/>
  <c r="Y85" i="46"/>
  <c r="AL82" i="46"/>
  <c r="AK82" i="46"/>
  <c r="AJ82" i="46"/>
  <c r="AI82" i="46"/>
  <c r="AH82" i="46"/>
  <c r="AG82" i="46"/>
  <c r="AF82" i="46"/>
  <c r="AE82" i="46"/>
  <c r="AD82" i="46"/>
  <c r="AC82" i="46"/>
  <c r="AB82" i="46"/>
  <c r="AA82" i="46"/>
  <c r="Z82" i="46"/>
  <c r="Y82" i="46"/>
  <c r="AL79" i="46"/>
  <c r="AK79" i="46"/>
  <c r="AJ79" i="46"/>
  <c r="AI79" i="46"/>
  <c r="AH79" i="46"/>
  <c r="AG79" i="46"/>
  <c r="AF79" i="46"/>
  <c r="AE79" i="46"/>
  <c r="AD79" i="46"/>
  <c r="AC79" i="46"/>
  <c r="AB79" i="46"/>
  <c r="AA79" i="46"/>
  <c r="Z79" i="46"/>
  <c r="Y79" i="46"/>
  <c r="AL76" i="46"/>
  <c r="AK76" i="46"/>
  <c r="AJ76" i="46"/>
  <c r="AI76" i="46"/>
  <c r="AH76" i="46"/>
  <c r="AG76" i="46"/>
  <c r="AF76" i="46"/>
  <c r="AE76" i="46"/>
  <c r="AD76" i="46"/>
  <c r="AC76" i="46"/>
  <c r="AB76" i="46"/>
  <c r="AA76" i="46"/>
  <c r="Z76" i="46"/>
  <c r="Y76" i="46"/>
  <c r="AL72" i="46"/>
  <c r="AK72" i="46"/>
  <c r="AJ72" i="46"/>
  <c r="AI72" i="46"/>
  <c r="AH72" i="46"/>
  <c r="AG72" i="46"/>
  <c r="AF72" i="46"/>
  <c r="AE72" i="46"/>
  <c r="AD72" i="46"/>
  <c r="AC72" i="46"/>
  <c r="AB72" i="46"/>
  <c r="AA72" i="46"/>
  <c r="Z72" i="46"/>
  <c r="Y72" i="46"/>
  <c r="AL66" i="46"/>
  <c r="AK66" i="46"/>
  <c r="AJ66" i="46"/>
  <c r="AI66" i="46"/>
  <c r="AH66" i="46"/>
  <c r="AG66" i="46"/>
  <c r="AF66" i="46"/>
  <c r="AE66" i="46"/>
  <c r="AD66" i="46"/>
  <c r="AC66" i="46"/>
  <c r="AB66" i="46"/>
  <c r="AA66" i="46"/>
  <c r="Z66" i="46"/>
  <c r="Y66" i="46"/>
  <c r="AL63" i="46"/>
  <c r="AK63" i="46"/>
  <c r="AJ63" i="46"/>
  <c r="AI63" i="46"/>
  <c r="AH63" i="46"/>
  <c r="AG63" i="46"/>
  <c r="AF63" i="46"/>
  <c r="AE63" i="46"/>
  <c r="AD63" i="46"/>
  <c r="AC63" i="46"/>
  <c r="AB63" i="46"/>
  <c r="AA63" i="46"/>
  <c r="Z63" i="46"/>
  <c r="Y63" i="46"/>
  <c r="AL60" i="46"/>
  <c r="AK60" i="46"/>
  <c r="AJ60" i="46"/>
  <c r="AI60" i="46"/>
  <c r="AH60" i="46"/>
  <c r="AG60" i="46"/>
  <c r="AF60" i="46"/>
  <c r="AE60" i="46"/>
  <c r="AD60" i="46"/>
  <c r="AC60" i="46"/>
  <c r="AB60" i="46"/>
  <c r="AA60" i="46"/>
  <c r="Z60" i="46"/>
  <c r="Y60" i="46"/>
  <c r="AL57" i="46"/>
  <c r="AK57" i="46"/>
  <c r="AJ57" i="46"/>
  <c r="AI57" i="46"/>
  <c r="AH57" i="46"/>
  <c r="AG57" i="46"/>
  <c r="AF57" i="46"/>
  <c r="AE57" i="46"/>
  <c r="AD57" i="46"/>
  <c r="AC57" i="46"/>
  <c r="AB57" i="46"/>
  <c r="AA57" i="46"/>
  <c r="Z57" i="46"/>
  <c r="Y57" i="46"/>
  <c r="AL54" i="46"/>
  <c r="AK54" i="46"/>
  <c r="AJ54" i="46"/>
  <c r="AI54" i="46"/>
  <c r="AH54" i="46"/>
  <c r="AG54" i="46"/>
  <c r="AF54" i="46"/>
  <c r="AE54" i="46"/>
  <c r="AD54" i="46"/>
  <c r="AC54" i="46"/>
  <c r="AB54" i="46"/>
  <c r="AA54" i="46"/>
  <c r="Z54" i="46"/>
  <c r="Y54" i="46"/>
  <c r="AL51" i="46"/>
  <c r="AK51" i="46"/>
  <c r="AJ51" i="46"/>
  <c r="AI51" i="46"/>
  <c r="AH51" i="46"/>
  <c r="AG51" i="46"/>
  <c r="AF51" i="46"/>
  <c r="AE51" i="46"/>
  <c r="AD51" i="46"/>
  <c r="AC51" i="46"/>
  <c r="AB51" i="46"/>
  <c r="AA51" i="46"/>
  <c r="Z51" i="46"/>
  <c r="Y51" i="46"/>
  <c r="AL47" i="46"/>
  <c r="AK47" i="46"/>
  <c r="AJ47" i="46"/>
  <c r="AI47" i="46"/>
  <c r="AH47" i="46"/>
  <c r="AG47" i="46"/>
  <c r="AF47" i="46"/>
  <c r="AE47" i="46"/>
  <c r="AD47" i="46"/>
  <c r="AC47" i="46"/>
  <c r="AB47" i="46"/>
  <c r="AA47" i="46"/>
  <c r="Z47" i="46"/>
  <c r="Y47" i="46"/>
  <c r="AL41" i="46"/>
  <c r="AK41" i="46"/>
  <c r="AJ41" i="46"/>
  <c r="AI41" i="46"/>
  <c r="AH41" i="46"/>
  <c r="AG41" i="46"/>
  <c r="AF41" i="46"/>
  <c r="AE41" i="46"/>
  <c r="AD41" i="46"/>
  <c r="AC41" i="46"/>
  <c r="AB41" i="46"/>
  <c r="AA41" i="46"/>
  <c r="Z41" i="46"/>
  <c r="Y41" i="46"/>
  <c r="AL38" i="46"/>
  <c r="AK38" i="46"/>
  <c r="AJ38" i="46"/>
  <c r="AI38" i="46"/>
  <c r="AH38" i="46"/>
  <c r="AG38" i="46"/>
  <c r="AF38" i="46"/>
  <c r="AE38" i="46"/>
  <c r="AD38" i="46"/>
  <c r="AC38" i="46"/>
  <c r="AB38" i="46"/>
  <c r="AA38" i="46"/>
  <c r="Z38" i="46"/>
  <c r="Y38" i="46"/>
  <c r="AL35" i="46"/>
  <c r="AK35" i="46"/>
  <c r="AJ35" i="46"/>
  <c r="AI35" i="46"/>
  <c r="AH35" i="46"/>
  <c r="AG35" i="46"/>
  <c r="AF35" i="46"/>
  <c r="AE35" i="46"/>
  <c r="AD35" i="46"/>
  <c r="AC35" i="46"/>
  <c r="AB35" i="46"/>
  <c r="AA35" i="46"/>
  <c r="Z35" i="46"/>
  <c r="Y35" i="46"/>
  <c r="AL32" i="46"/>
  <c r="AK32" i="46"/>
  <c r="AJ32" i="46"/>
  <c r="AI32" i="46"/>
  <c r="AH32" i="46"/>
  <c r="AG32" i="46"/>
  <c r="AF32" i="46"/>
  <c r="AE32" i="46"/>
  <c r="AD32" i="46"/>
  <c r="AC32" i="46"/>
  <c r="AB32" i="46"/>
  <c r="AA32" i="46"/>
  <c r="Z32" i="46"/>
  <c r="Y32" i="46"/>
  <c r="AL29" i="46"/>
  <c r="AK29" i="46"/>
  <c r="AJ29" i="46"/>
  <c r="AI29" i="46"/>
  <c r="AH29" i="46"/>
  <c r="AG29" i="46"/>
  <c r="AF29" i="46"/>
  <c r="AE29" i="46"/>
  <c r="AD29" i="46"/>
  <c r="AC29" i="46"/>
  <c r="AB29" i="46"/>
  <c r="AA29" i="46"/>
  <c r="Z29" i="46"/>
  <c r="Y29" i="46"/>
  <c r="Y23" i="46"/>
  <c r="AL26" i="46"/>
  <c r="AK26" i="46"/>
  <c r="AJ26" i="46"/>
  <c r="AI26" i="46"/>
  <c r="AH26" i="46"/>
  <c r="AG26" i="46"/>
  <c r="AF26" i="46"/>
  <c r="AE26" i="46"/>
  <c r="AD26" i="46"/>
  <c r="AC26" i="46"/>
  <c r="AB26" i="46"/>
  <c r="AA26" i="46"/>
  <c r="Z26" i="46"/>
  <c r="Y26" i="46"/>
  <c r="Y586" i="79" l="1"/>
  <c r="Y770" i="79"/>
  <c r="Y954" i="79"/>
  <c r="Y268" i="46"/>
  <c r="Y265" i="46"/>
  <c r="Y526" i="46"/>
  <c r="Y395" i="46"/>
  <c r="P51" i="43" l="1"/>
  <c r="O51" i="43"/>
  <c r="N51" i="43"/>
  <c r="M51" i="43"/>
  <c r="L51" i="43"/>
  <c r="K51" i="43"/>
  <c r="J51" i="43"/>
  <c r="I51" i="43"/>
  <c r="H51" i="43"/>
  <c r="G51" i="43"/>
  <c r="F51" i="43"/>
  <c r="E51" i="43"/>
  <c r="D51" i="43"/>
  <c r="D40" i="43"/>
  <c r="D41" i="43"/>
  <c r="D39" i="43"/>
  <c r="D28" i="43"/>
  <c r="D29" i="43"/>
  <c r="D30" i="43"/>
  <c r="D31" i="43"/>
  <c r="D32" i="43"/>
  <c r="D33" i="43"/>
  <c r="D34" i="43"/>
  <c r="D35" i="43"/>
  <c r="D36" i="43"/>
  <c r="D37" i="43"/>
  <c r="D38" i="43"/>
  <c r="I13" i="44" l="1"/>
  <c r="J13" i="44"/>
  <c r="K13" i="44"/>
  <c r="L13" i="44"/>
  <c r="E13" i="44"/>
  <c r="M13" i="44"/>
  <c r="D13" i="44"/>
  <c r="F13" i="44"/>
  <c r="N13" i="44"/>
  <c r="G13" i="44"/>
  <c r="O13" i="44"/>
  <c r="H13" i="44"/>
  <c r="P13" i="44"/>
  <c r="Z23" i="46"/>
  <c r="AA23" i="46"/>
  <c r="AB23" i="46"/>
  <c r="AC23" i="46"/>
  <c r="AD23" i="46"/>
  <c r="AE23" i="46"/>
  <c r="AF23" i="46"/>
  <c r="AG23" i="46"/>
  <c r="AH23" i="46"/>
  <c r="AI23" i="46"/>
  <c r="AJ23" i="46"/>
  <c r="AK23" i="46"/>
  <c r="AL23" i="46"/>
  <c r="N51" i="46"/>
  <c r="Z138" i="46" l="1"/>
  <c r="Z140" i="46"/>
  <c r="Z142" i="46"/>
  <c r="Z139" i="46"/>
  <c r="Z141" i="46"/>
  <c r="Z143" i="46"/>
  <c r="Y771" i="79"/>
  <c r="Y588" i="79"/>
  <c r="Y587" i="79"/>
  <c r="Y398" i="79"/>
  <c r="Y401" i="79"/>
  <c r="Y400" i="79"/>
  <c r="Y399" i="79"/>
  <c r="Z400" i="79"/>
  <c r="Z398" i="79"/>
  <c r="Z399" i="79"/>
  <c r="Y531" i="46"/>
  <c r="Z529" i="46"/>
  <c r="Z531" i="46"/>
  <c r="Z530" i="46"/>
  <c r="Z526" i="46"/>
  <c r="Z528" i="46"/>
  <c r="Z527" i="46"/>
  <c r="Y527" i="46"/>
  <c r="Y528" i="46"/>
  <c r="Y530" i="46"/>
  <c r="Y529" i="46"/>
  <c r="Z396" i="46"/>
  <c r="Z398" i="46"/>
  <c r="Z397" i="46"/>
  <c r="Z399" i="46"/>
  <c r="Z395" i="46"/>
  <c r="Z401" i="46"/>
  <c r="Z400" i="46"/>
  <c r="Y266" i="46"/>
  <c r="Y272" i="46"/>
  <c r="Y271" i="46"/>
  <c r="Y269" i="46"/>
  <c r="Y267" i="46"/>
  <c r="Y270" i="46"/>
  <c r="Z270" i="46"/>
  <c r="Z268" i="46"/>
  <c r="Z265" i="46"/>
  <c r="Z271" i="46"/>
  <c r="Z269" i="46"/>
  <c r="Z267" i="46"/>
  <c r="Z266" i="46"/>
  <c r="Z272" i="46"/>
  <c r="Z137" i="46"/>
  <c r="Z136" i="46"/>
  <c r="AM960" i="79" l="1"/>
  <c r="AM777" i="79"/>
  <c r="AM594" i="79"/>
  <c r="AM407" i="79"/>
  <c r="AM218" i="79"/>
  <c r="AM35" i="79"/>
  <c r="AM406" i="46"/>
  <c r="AM277" i="46"/>
  <c r="AM148" i="46"/>
  <c r="AM20" i="46"/>
  <c r="G113" i="45"/>
  <c r="E113" i="45"/>
  <c r="B109" i="45"/>
  <c r="N113" i="45"/>
  <c r="M113" i="45"/>
  <c r="L113" i="45"/>
  <c r="K113" i="45"/>
  <c r="J113" i="45"/>
  <c r="I113" i="45"/>
  <c r="H113" i="45"/>
  <c r="F113" i="45"/>
  <c r="D113" i="45"/>
  <c r="F106" i="45"/>
  <c r="E106" i="45"/>
  <c r="B102" i="45"/>
  <c r="N106" i="45"/>
  <c r="M106" i="45"/>
  <c r="L106" i="45"/>
  <c r="K106" i="45"/>
  <c r="J106" i="45"/>
  <c r="I106" i="45"/>
  <c r="H106" i="45"/>
  <c r="G106" i="45"/>
  <c r="D106" i="45"/>
  <c r="E99" i="45"/>
  <c r="B95" i="45"/>
  <c r="N99" i="45"/>
  <c r="M99" i="45"/>
  <c r="L99" i="45"/>
  <c r="K99" i="45"/>
  <c r="J99" i="45"/>
  <c r="I99" i="45"/>
  <c r="H99" i="45"/>
  <c r="G99" i="45"/>
  <c r="F99" i="45"/>
  <c r="D99" i="45"/>
  <c r="E92" i="45"/>
  <c r="B88" i="45"/>
  <c r="N92" i="45"/>
  <c r="M92" i="45"/>
  <c r="L92" i="45"/>
  <c r="K92" i="45"/>
  <c r="J92" i="45"/>
  <c r="I92" i="45"/>
  <c r="H92" i="45"/>
  <c r="G92" i="45"/>
  <c r="F92" i="45"/>
  <c r="D92" i="45"/>
  <c r="H143" i="47"/>
  <c r="H139" i="47"/>
  <c r="B81" i="45"/>
  <c r="N85" i="45"/>
  <c r="M85" i="45"/>
  <c r="L85" i="45"/>
  <c r="K85" i="45"/>
  <c r="J85" i="45"/>
  <c r="I85" i="45"/>
  <c r="H85" i="45"/>
  <c r="G85" i="45"/>
  <c r="F85" i="45"/>
  <c r="E85" i="45"/>
  <c r="D85" i="45"/>
  <c r="E78" i="45"/>
  <c r="F71" i="45"/>
  <c r="D78" i="45"/>
  <c r="B74" i="45"/>
  <c r="B67" i="45"/>
  <c r="N78" i="45"/>
  <c r="M78" i="45"/>
  <c r="L78" i="45"/>
  <c r="K78" i="45"/>
  <c r="J78" i="45"/>
  <c r="I78" i="45"/>
  <c r="H78" i="45"/>
  <c r="G78" i="45"/>
  <c r="F78" i="45"/>
  <c r="N71" i="45"/>
  <c r="M71" i="45"/>
  <c r="L71" i="45"/>
  <c r="K71" i="45"/>
  <c r="J71" i="45"/>
  <c r="I71" i="45"/>
  <c r="H71" i="45"/>
  <c r="G71" i="45"/>
  <c r="E71" i="45"/>
  <c r="D71" i="45"/>
  <c r="Q52" i="43"/>
  <c r="P52" i="43"/>
  <c r="O52" i="43"/>
  <c r="N52" i="43"/>
  <c r="M52" i="43"/>
  <c r="L52" i="43"/>
  <c r="K52" i="43"/>
  <c r="P27" i="44"/>
  <c r="O27" i="44"/>
  <c r="N27" i="44"/>
  <c r="L122" i="45"/>
  <c r="K27" i="44"/>
  <c r="N28" i="44" l="1"/>
  <c r="C88" i="45" s="1"/>
  <c r="N14" i="44"/>
  <c r="N123" i="45"/>
  <c r="O14" i="44"/>
  <c r="O123" i="45"/>
  <c r="P14" i="44"/>
  <c r="P123" i="45"/>
  <c r="Q14" i="44"/>
  <c r="K14" i="44"/>
  <c r="L14" i="44"/>
  <c r="M14" i="44"/>
  <c r="AI21" i="46"/>
  <c r="M123" i="45"/>
  <c r="AG21" i="46"/>
  <c r="Q28" i="44"/>
  <c r="C109" i="45" s="1"/>
  <c r="AJ21" i="46"/>
  <c r="AJ149" i="46"/>
  <c r="AF149" i="46"/>
  <c r="AJ278" i="46"/>
  <c r="AF278" i="46"/>
  <c r="AJ407" i="46"/>
  <c r="AF407" i="46"/>
  <c r="AJ36" i="79"/>
  <c r="AF36" i="79"/>
  <c r="AJ219" i="79"/>
  <c r="AJ384" i="79" s="1"/>
  <c r="AF219" i="79"/>
  <c r="AJ408" i="79"/>
  <c r="AF408" i="79"/>
  <c r="AF571" i="79" s="1"/>
  <c r="AJ595" i="79"/>
  <c r="AF595" i="79"/>
  <c r="AJ778" i="79"/>
  <c r="AF778" i="79"/>
  <c r="AJ961" i="79"/>
  <c r="AF961" i="79"/>
  <c r="O28" i="44"/>
  <c r="C95" i="45" s="1"/>
  <c r="AF21" i="46"/>
  <c r="AI149" i="46"/>
  <c r="AI278" i="46"/>
  <c r="AI407" i="46"/>
  <c r="AI36" i="79"/>
  <c r="AI219" i="79"/>
  <c r="AI408" i="79"/>
  <c r="AI595" i="79"/>
  <c r="AI778" i="79"/>
  <c r="AI961" i="79"/>
  <c r="M28" i="44"/>
  <c r="AL21" i="46"/>
  <c r="AL149" i="46"/>
  <c r="AH149" i="46"/>
  <c r="AL278" i="46"/>
  <c r="AH278" i="46"/>
  <c r="AL407" i="46"/>
  <c r="AH407" i="46"/>
  <c r="AL36" i="79"/>
  <c r="AH36" i="79"/>
  <c r="AL219" i="79"/>
  <c r="AH219" i="79"/>
  <c r="AL408" i="79"/>
  <c r="AH408" i="79"/>
  <c r="AL595" i="79"/>
  <c r="AH595" i="79"/>
  <c r="AL778" i="79"/>
  <c r="AH778" i="79"/>
  <c r="AL961" i="79"/>
  <c r="AH961" i="79"/>
  <c r="K28" i="44"/>
  <c r="AH21" i="46"/>
  <c r="AK21" i="46"/>
  <c r="AK149" i="46"/>
  <c r="AG149" i="46"/>
  <c r="AK278" i="46"/>
  <c r="AG278" i="46"/>
  <c r="AK407" i="46"/>
  <c r="AG407" i="46"/>
  <c r="AK36" i="79"/>
  <c r="AG36" i="79"/>
  <c r="AK219" i="79"/>
  <c r="AG219" i="79"/>
  <c r="AK408" i="79"/>
  <c r="AG408" i="79"/>
  <c r="AK595" i="79"/>
  <c r="AG595" i="79"/>
  <c r="AK778" i="79"/>
  <c r="AG778" i="79"/>
  <c r="AK961" i="79"/>
  <c r="AK1120" i="79" s="1"/>
  <c r="AG961" i="79"/>
  <c r="K122" i="45"/>
  <c r="AK407" i="79"/>
  <c r="AJ20" i="46"/>
  <c r="AG594" i="79"/>
  <c r="AG148" i="46"/>
  <c r="AK406" i="46"/>
  <c r="AF777" i="79"/>
  <c r="AG35" i="79"/>
  <c r="S14" i="47"/>
  <c r="AF148" i="46"/>
  <c r="AK277" i="46"/>
  <c r="AG406" i="46"/>
  <c r="AF35" i="79"/>
  <c r="AI407" i="79"/>
  <c r="AK777" i="79"/>
  <c r="AJ960" i="79"/>
  <c r="Q14" i="47"/>
  <c r="AI20" i="46"/>
  <c r="AK148" i="46"/>
  <c r="AI277" i="46"/>
  <c r="AK35" i="79"/>
  <c r="AJ218" i="79"/>
  <c r="AG407" i="79"/>
  <c r="AJ777" i="79"/>
  <c r="AF960" i="79"/>
  <c r="O122" i="45"/>
  <c r="U14" i="47"/>
  <c r="AG20" i="46"/>
  <c r="AK20" i="46"/>
  <c r="AJ148" i="46"/>
  <c r="AG277" i="46"/>
  <c r="AJ35" i="79"/>
  <c r="AF218" i="79"/>
  <c r="AK594" i="79"/>
  <c r="AG777" i="79"/>
  <c r="V14" i="47"/>
  <c r="AL406" i="46"/>
  <c r="AH406" i="46"/>
  <c r="AL594" i="79"/>
  <c r="AH594" i="79"/>
  <c r="M122" i="45"/>
  <c r="Q27" i="44"/>
  <c r="R14" i="47"/>
  <c r="AH20" i="46"/>
  <c r="AL277" i="46"/>
  <c r="AH277" i="46"/>
  <c r="AI218" i="79"/>
  <c r="AL407" i="79"/>
  <c r="AH407" i="79"/>
  <c r="AI960" i="79"/>
  <c r="M27" i="44"/>
  <c r="AI148" i="46"/>
  <c r="AJ406" i="46"/>
  <c r="AF406" i="46"/>
  <c r="AI35" i="79"/>
  <c r="AL218" i="79"/>
  <c r="AH218" i="79"/>
  <c r="AJ594" i="79"/>
  <c r="AF594" i="79"/>
  <c r="AI777" i="79"/>
  <c r="AL960" i="79"/>
  <c r="AH960" i="79"/>
  <c r="T14" i="47"/>
  <c r="P14" i="47"/>
  <c r="AF20" i="46"/>
  <c r="AL20" i="46"/>
  <c r="AL148" i="46"/>
  <c r="AH148" i="46"/>
  <c r="AJ277" i="46"/>
  <c r="AF277" i="46"/>
  <c r="AI406" i="46"/>
  <c r="AL35" i="79"/>
  <c r="AH35" i="79"/>
  <c r="AK218" i="79"/>
  <c r="AG218" i="79"/>
  <c r="AJ407" i="79"/>
  <c r="AF407" i="79"/>
  <c r="AI594" i="79"/>
  <c r="AL777" i="79"/>
  <c r="AH777" i="79"/>
  <c r="AK960" i="79"/>
  <c r="AG960" i="79"/>
  <c r="L123" i="45"/>
  <c r="N122" i="45"/>
  <c r="J122" i="45"/>
  <c r="J123" i="45"/>
  <c r="P122" i="45"/>
  <c r="P28" i="44"/>
  <c r="C102" i="45" s="1"/>
  <c r="L28" i="44"/>
  <c r="L27" i="44"/>
  <c r="K123" i="45"/>
  <c r="H130" i="47"/>
  <c r="H131" i="47"/>
  <c r="H129" i="47"/>
  <c r="AK138" i="46" l="1"/>
  <c r="AK141" i="46"/>
  <c r="AK140" i="46"/>
  <c r="AK143" i="46"/>
  <c r="AK142" i="46"/>
  <c r="AK139" i="46"/>
  <c r="C67" i="45"/>
  <c r="C74" i="45"/>
  <c r="C81" i="45"/>
  <c r="AK954" i="79"/>
  <c r="AK937" i="79"/>
  <c r="AK588" i="79"/>
  <c r="AK587" i="79"/>
  <c r="AK571" i="79"/>
  <c r="AK586" i="79"/>
  <c r="AK212" i="79"/>
  <c r="AK211" i="79"/>
  <c r="AK195" i="79"/>
  <c r="AK210" i="79"/>
  <c r="AK209" i="79"/>
  <c r="AK208" i="79"/>
  <c r="AK771" i="79"/>
  <c r="AK754" i="79"/>
  <c r="AK770" i="79"/>
  <c r="AK399" i="79"/>
  <c r="AK401" i="79"/>
  <c r="AK400" i="79"/>
  <c r="AK384" i="79"/>
  <c r="AK398" i="79"/>
  <c r="AK528" i="46"/>
  <c r="AK527" i="46"/>
  <c r="AK530" i="46"/>
  <c r="AK526" i="46"/>
  <c r="AK529" i="46"/>
  <c r="AK531" i="46"/>
  <c r="AK399" i="46"/>
  <c r="AK400" i="46"/>
  <c r="AK401" i="46"/>
  <c r="AK398" i="46"/>
  <c r="AK397" i="46"/>
  <c r="AK396" i="46"/>
  <c r="AK395" i="46"/>
  <c r="AK266" i="46"/>
  <c r="AK271" i="46"/>
  <c r="AK270" i="46"/>
  <c r="AK269" i="46"/>
  <c r="AK268" i="46"/>
  <c r="AK267" i="46"/>
  <c r="AK272" i="46"/>
  <c r="AK265" i="46"/>
  <c r="H85" i="47"/>
  <c r="H86" i="47"/>
  <c r="H82" i="47"/>
  <c r="H83" i="47"/>
  <c r="H84" i="47"/>
  <c r="H81" i="47"/>
  <c r="H79" i="47"/>
  <c r="H80" i="47"/>
  <c r="H76" i="47"/>
  <c r="H77" i="47"/>
  <c r="E64" i="45" l="1"/>
  <c r="F64" i="45"/>
  <c r="G64" i="45"/>
  <c r="H64" i="45"/>
  <c r="I64" i="45"/>
  <c r="J64" i="45"/>
  <c r="K64" i="45"/>
  <c r="L64" i="45"/>
  <c r="M64" i="45"/>
  <c r="N64" i="45"/>
  <c r="J57" i="45"/>
  <c r="K58" i="45" s="1"/>
  <c r="M57" i="45"/>
  <c r="N57" i="45"/>
  <c r="J50" i="45"/>
  <c r="K51" i="45" s="1"/>
  <c r="M50" i="45"/>
  <c r="N50" i="45"/>
  <c r="J43" i="45"/>
  <c r="K44" i="45" s="1"/>
  <c r="M43" i="45"/>
  <c r="N43" i="45"/>
  <c r="N36" i="45"/>
  <c r="J36" i="45"/>
  <c r="K37" i="45" s="1"/>
  <c r="M36" i="45"/>
  <c r="J29" i="45"/>
  <c r="K30" i="45" s="1"/>
  <c r="M29" i="45"/>
  <c r="N29" i="45"/>
  <c r="J22" i="45"/>
  <c r="M22" i="45"/>
  <c r="N22" i="45"/>
  <c r="D64" i="45"/>
  <c r="O1120" i="79"/>
  <c r="D1120" i="79"/>
  <c r="O937" i="79"/>
  <c r="D937" i="79"/>
  <c r="D754" i="79"/>
  <c r="D384" i="79"/>
  <c r="AL384" i="79" l="1"/>
  <c r="AL399" i="79"/>
  <c r="AL398" i="79"/>
  <c r="AL400" i="79"/>
  <c r="AL401" i="79"/>
  <c r="AL587" i="79"/>
  <c r="AL586" i="79"/>
  <c r="AL588" i="79"/>
  <c r="AL571" i="79"/>
  <c r="AL754" i="79"/>
  <c r="AL770" i="79"/>
  <c r="AL771" i="79"/>
  <c r="AL954" i="79"/>
  <c r="AL937" i="79"/>
  <c r="AL1120" i="79"/>
  <c r="AH954" i="79"/>
  <c r="AI954" i="79"/>
  <c r="AF954" i="79"/>
  <c r="AJ954" i="79"/>
  <c r="AG954" i="79"/>
  <c r="AF770" i="79"/>
  <c r="AJ770" i="79"/>
  <c r="AG771" i="79"/>
  <c r="AG770" i="79"/>
  <c r="AI771" i="79"/>
  <c r="AI770" i="79"/>
  <c r="AF771" i="79"/>
  <c r="AJ771" i="79"/>
  <c r="AH771" i="79"/>
  <c r="AH770" i="79"/>
  <c r="AH937" i="79"/>
  <c r="AJ937" i="79"/>
  <c r="AG937" i="79"/>
  <c r="AF937" i="79"/>
  <c r="AI937" i="79"/>
  <c r="AJ1120" i="79"/>
  <c r="AF1120" i="79"/>
  <c r="AG1120" i="79"/>
  <c r="AI1120" i="79"/>
  <c r="AH1120" i="79"/>
  <c r="AJ754" i="79"/>
  <c r="AF754" i="79"/>
  <c r="AG754" i="79"/>
  <c r="AI754" i="79"/>
  <c r="AH754" i="79"/>
  <c r="AH586" i="79"/>
  <c r="AI587" i="79"/>
  <c r="AF588" i="79"/>
  <c r="AJ588" i="79"/>
  <c r="AJ571" i="79"/>
  <c r="AJ587" i="79"/>
  <c r="AG588" i="79"/>
  <c r="AJ586" i="79"/>
  <c r="AG587" i="79"/>
  <c r="AH571" i="79"/>
  <c r="AG586" i="79"/>
  <c r="AH587" i="79"/>
  <c r="AI588" i="79"/>
  <c r="AG571" i="79"/>
  <c r="AI586" i="79"/>
  <c r="AF587" i="79"/>
  <c r="AI571" i="79"/>
  <c r="AF586" i="79"/>
  <c r="AH588" i="79"/>
  <c r="AI401" i="79"/>
  <c r="AH400" i="79"/>
  <c r="AG399" i="79"/>
  <c r="AI398" i="79"/>
  <c r="AJ400" i="79"/>
  <c r="AI399" i="79"/>
  <c r="AG398" i="79"/>
  <c r="AH401" i="79"/>
  <c r="AG400" i="79"/>
  <c r="AJ399" i="79"/>
  <c r="AH398" i="79"/>
  <c r="AF401" i="79"/>
  <c r="AJ401" i="79"/>
  <c r="AI400" i="79"/>
  <c r="AH399" i="79"/>
  <c r="AF398" i="79"/>
  <c r="AJ398" i="79"/>
  <c r="AG401" i="79"/>
  <c r="AF400" i="79"/>
  <c r="AF399" i="79"/>
  <c r="AI384" i="79"/>
  <c r="AH384" i="79"/>
  <c r="AF384" i="79"/>
  <c r="AG384" i="79"/>
  <c r="Z954" i="79"/>
  <c r="Z771" i="79"/>
  <c r="Z770" i="79"/>
  <c r="Z401" i="79"/>
  <c r="Z587" i="79"/>
  <c r="Z588" i="79"/>
  <c r="Z586" i="79"/>
  <c r="Y39" i="79" l="1"/>
  <c r="Y208" i="79" s="1"/>
  <c r="B60" i="45"/>
  <c r="B53" i="45"/>
  <c r="B39" i="45"/>
  <c r="B32" i="45"/>
  <c r="B25" i="45"/>
  <c r="B18" i="45"/>
  <c r="AL212" i="79" l="1"/>
  <c r="AL195" i="79"/>
  <c r="AL209" i="79"/>
  <c r="AL210" i="79"/>
  <c r="AL208" i="79"/>
  <c r="AL211" i="79"/>
  <c r="AI212" i="79"/>
  <c r="AI211" i="79"/>
  <c r="AI210" i="79"/>
  <c r="AI209" i="79"/>
  <c r="AI208" i="79"/>
  <c r="AJ195" i="79"/>
  <c r="AF195" i="79"/>
  <c r="AH211" i="79"/>
  <c r="AH209" i="79"/>
  <c r="AG211" i="79"/>
  <c r="AG209" i="79"/>
  <c r="AH195" i="79"/>
  <c r="AJ212" i="79"/>
  <c r="AF212" i="79"/>
  <c r="AJ211" i="79"/>
  <c r="AF211" i="79"/>
  <c r="AJ210" i="79"/>
  <c r="AF210" i="79"/>
  <c r="AJ209" i="79"/>
  <c r="AF209" i="79"/>
  <c r="AJ208" i="79"/>
  <c r="AF208" i="79"/>
  <c r="AG195" i="79"/>
  <c r="AH212" i="79"/>
  <c r="AH210" i="79"/>
  <c r="AH208" i="79"/>
  <c r="AI195" i="79"/>
  <c r="AG212" i="79"/>
  <c r="AG210" i="79"/>
  <c r="AG208" i="79"/>
  <c r="Z208" i="79"/>
  <c r="Z212" i="79"/>
  <c r="Z211" i="79"/>
  <c r="Z210" i="79"/>
  <c r="Z209" i="79"/>
  <c r="Y209" i="79"/>
  <c r="Y210" i="79"/>
  <c r="Y211" i="79"/>
  <c r="Y212" i="79"/>
  <c r="D513" i="46"/>
  <c r="O384" i="46"/>
  <c r="D384" i="46"/>
  <c r="Y401" i="46"/>
  <c r="J52" i="43"/>
  <c r="I52" i="43"/>
  <c r="H52" i="43"/>
  <c r="G52" i="43"/>
  <c r="F52" i="43"/>
  <c r="E52" i="43"/>
  <c r="D52" i="43"/>
  <c r="O255" i="46"/>
  <c r="D255" i="46"/>
  <c r="E14" i="44" l="1"/>
  <c r="F14" i="44"/>
  <c r="H14" i="44"/>
  <c r="J14" i="44"/>
  <c r="G14" i="44"/>
  <c r="I14" i="44"/>
  <c r="Y21" i="46"/>
  <c r="D14" i="44"/>
  <c r="AL268" i="46"/>
  <c r="AL272" i="46"/>
  <c r="AL265" i="46"/>
  <c r="AL266" i="46"/>
  <c r="AL271" i="46"/>
  <c r="AL267" i="46"/>
  <c r="AL269" i="46"/>
  <c r="AL270" i="46"/>
  <c r="AL396" i="46"/>
  <c r="AL398" i="46"/>
  <c r="AL401" i="46"/>
  <c r="AL397" i="46"/>
  <c r="AL400" i="46"/>
  <c r="AL395" i="46"/>
  <c r="AL399" i="46"/>
  <c r="AL531" i="46"/>
  <c r="AL530" i="46"/>
  <c r="AL529" i="46"/>
  <c r="AL526" i="46"/>
  <c r="AL528" i="46"/>
  <c r="AL527" i="46"/>
  <c r="AJ529" i="46"/>
  <c r="AH528" i="46"/>
  <c r="AH531" i="46"/>
  <c r="AG529" i="46"/>
  <c r="AI530" i="46"/>
  <c r="AI527" i="46"/>
  <c r="AF528" i="46"/>
  <c r="AJ530" i="46"/>
  <c r="AG527" i="46"/>
  <c r="AG530" i="46"/>
  <c r="AF531" i="46"/>
  <c r="AJ526" i="46"/>
  <c r="AH526" i="46"/>
  <c r="AF527" i="46"/>
  <c r="AF529" i="46"/>
  <c r="AJ531" i="46"/>
  <c r="AJ528" i="46"/>
  <c r="AH527" i="46"/>
  <c r="AG528" i="46"/>
  <c r="AG531" i="46"/>
  <c r="AI526" i="46"/>
  <c r="AI529" i="46"/>
  <c r="AF530" i="46"/>
  <c r="AJ527" i="46"/>
  <c r="AH530" i="46"/>
  <c r="AI528" i="46"/>
  <c r="AF526" i="46"/>
  <c r="AH529" i="46"/>
  <c r="AG526" i="46"/>
  <c r="AI531" i="46"/>
  <c r="AF395" i="46"/>
  <c r="AH395" i="46"/>
  <c r="AG399" i="46"/>
  <c r="AG397" i="46"/>
  <c r="AF399" i="46"/>
  <c r="AJ399" i="46"/>
  <c r="AI399" i="46"/>
  <c r="AH399" i="46"/>
  <c r="AG396" i="46"/>
  <c r="AJ400" i="46"/>
  <c r="AI398" i="46"/>
  <c r="AI395" i="46"/>
  <c r="AF401" i="46"/>
  <c r="AJ397" i="46"/>
  <c r="AI396" i="46"/>
  <c r="AH397" i="46"/>
  <c r="AG398" i="46"/>
  <c r="AF398" i="46"/>
  <c r="AF396" i="46"/>
  <c r="AJ398" i="46"/>
  <c r="AJ396" i="46"/>
  <c r="AI397" i="46"/>
  <c r="AI401" i="46"/>
  <c r="AH400" i="46"/>
  <c r="AJ395" i="46"/>
  <c r="AG400" i="46"/>
  <c r="AF400" i="46"/>
  <c r="AH396" i="46"/>
  <c r="AH398" i="46"/>
  <c r="AG401" i="46"/>
  <c r="AF397" i="46"/>
  <c r="AJ401" i="46"/>
  <c r="AI400" i="46"/>
  <c r="AH401" i="46"/>
  <c r="AG395" i="46"/>
  <c r="Y399" i="46"/>
  <c r="Y396" i="46"/>
  <c r="Y398" i="46"/>
  <c r="Y397" i="46"/>
  <c r="Y400" i="46"/>
  <c r="AI272" i="46"/>
  <c r="AF272" i="46"/>
  <c r="AF271" i="46"/>
  <c r="AJ271" i="46"/>
  <c r="AH270" i="46"/>
  <c r="AF269" i="46"/>
  <c r="AJ269" i="46"/>
  <c r="AH268" i="46"/>
  <c r="AF267" i="46"/>
  <c r="AJ267" i="46"/>
  <c r="AG266" i="46"/>
  <c r="AF270" i="46"/>
  <c r="AH269" i="46"/>
  <c r="AF268" i="46"/>
  <c r="AH267" i="46"/>
  <c r="AJ265" i="46"/>
  <c r="AF265" i="46"/>
  <c r="AI271" i="46"/>
  <c r="AF266" i="46"/>
  <c r="AG265" i="46"/>
  <c r="AI265" i="46"/>
  <c r="AG272" i="46"/>
  <c r="AG271" i="46"/>
  <c r="AI270" i="46"/>
  <c r="AG269" i="46"/>
  <c r="AI268" i="46"/>
  <c r="AG267" i="46"/>
  <c r="AH266" i="46"/>
  <c r="AH265" i="46"/>
  <c r="AH272" i="46"/>
  <c r="AH271" i="46"/>
  <c r="AJ270" i="46"/>
  <c r="AJ268" i="46"/>
  <c r="AI266" i="46"/>
  <c r="AJ272" i="46"/>
  <c r="AG270" i="46"/>
  <c r="AI269" i="46"/>
  <c r="AG268" i="46"/>
  <c r="AI267" i="46"/>
  <c r="AJ266" i="46"/>
  <c r="AK255" i="46"/>
  <c r="AL255" i="46"/>
  <c r="AK384" i="46"/>
  <c r="AL384" i="46"/>
  <c r="AJ384" i="46"/>
  <c r="AK513" i="46"/>
  <c r="AL513" i="46"/>
  <c r="AJ513" i="46"/>
  <c r="AI384" i="46"/>
  <c r="AG384" i="46"/>
  <c r="AF384" i="46"/>
  <c r="AH384" i="46"/>
  <c r="AF513" i="46"/>
  <c r="AG513" i="46"/>
  <c r="AH513" i="46"/>
  <c r="AI513" i="46"/>
  <c r="AJ255" i="46"/>
  <c r="AH255" i="46"/>
  <c r="AF255" i="46"/>
  <c r="AI255" i="46"/>
  <c r="AG255" i="46"/>
  <c r="AA21" i="46"/>
  <c r="AA407" i="46"/>
  <c r="AB278" i="46"/>
  <c r="Z277" i="46"/>
  <c r="Z407" i="79"/>
  <c r="Z777" i="79"/>
  <c r="Z218" i="79"/>
  <c r="Z960" i="79"/>
  <c r="Z594" i="79"/>
  <c r="Z35" i="79"/>
  <c r="D123" i="45"/>
  <c r="Z595" i="79"/>
  <c r="Z754" i="79" s="1"/>
  <c r="Z219" i="79"/>
  <c r="Z384" i="79" s="1"/>
  <c r="Z408" i="79"/>
  <c r="Z571" i="79" s="1"/>
  <c r="Z778" i="79"/>
  <c r="Z937" i="79" s="1"/>
  <c r="Z961" i="79"/>
  <c r="Z1120" i="79" s="1"/>
  <c r="Z36" i="79"/>
  <c r="Z195" i="79" s="1"/>
  <c r="AE406" i="46"/>
  <c r="AE960" i="79"/>
  <c r="AE407" i="79"/>
  <c r="AE777" i="79"/>
  <c r="AE594" i="79"/>
  <c r="AE218" i="79"/>
  <c r="AE35" i="79"/>
  <c r="J28" i="44"/>
  <c r="AE408" i="79"/>
  <c r="AE595" i="79"/>
  <c r="AE961" i="79"/>
  <c r="AE1120" i="79" s="1"/>
  <c r="AE778" i="79"/>
  <c r="AE219" i="79"/>
  <c r="AE36" i="79"/>
  <c r="Y277" i="46"/>
  <c r="Y777" i="79"/>
  <c r="Y594" i="79"/>
  <c r="Y218" i="79"/>
  <c r="Y960" i="79"/>
  <c r="Y407" i="79"/>
  <c r="Y35" i="79"/>
  <c r="AC148" i="46"/>
  <c r="AC777" i="79"/>
  <c r="AC960" i="79"/>
  <c r="AC407" i="79"/>
  <c r="AC594" i="79"/>
  <c r="AC218" i="79"/>
  <c r="AC35" i="79"/>
  <c r="Y407" i="46"/>
  <c r="Y513" i="46" s="1"/>
  <c r="Y961" i="79"/>
  <c r="Y1120" i="79" s="1"/>
  <c r="Y408" i="79"/>
  <c r="Y571" i="79" s="1"/>
  <c r="Y778" i="79"/>
  <c r="Y937" i="79" s="1"/>
  <c r="Y595" i="79"/>
  <c r="Y754" i="79" s="1"/>
  <c r="Y219" i="79"/>
  <c r="Y384" i="79" s="1"/>
  <c r="Y36" i="79"/>
  <c r="Y195" i="79" s="1"/>
  <c r="AC278" i="46"/>
  <c r="AC395" i="46" s="1"/>
  <c r="AC778" i="79"/>
  <c r="AC954" i="79" s="1"/>
  <c r="AC595" i="79"/>
  <c r="AC754" i="79" s="1"/>
  <c r="AC219" i="79"/>
  <c r="AC961" i="79"/>
  <c r="AC1120" i="79" s="1"/>
  <c r="AC408" i="79"/>
  <c r="AC36" i="79"/>
  <c r="AD148" i="46"/>
  <c r="AD407" i="79"/>
  <c r="AD594" i="79"/>
  <c r="AD960" i="79"/>
  <c r="AD777" i="79"/>
  <c r="AD218" i="79"/>
  <c r="AD35" i="79"/>
  <c r="H123" i="45"/>
  <c r="AD778" i="79"/>
  <c r="AD954" i="79" s="1"/>
  <c r="AD961" i="79"/>
  <c r="AD1120" i="79" s="1"/>
  <c r="AD408" i="79"/>
  <c r="AD586" i="79" s="1"/>
  <c r="AD595" i="79"/>
  <c r="AD754" i="79" s="1"/>
  <c r="AD219" i="79"/>
  <c r="AD398" i="79" s="1"/>
  <c r="AD36" i="79"/>
  <c r="AA406" i="46"/>
  <c r="AA960" i="79"/>
  <c r="AA777" i="79"/>
  <c r="AA594" i="79"/>
  <c r="AA218" i="79"/>
  <c r="AA407" i="79"/>
  <c r="AA35" i="79"/>
  <c r="F28" i="44"/>
  <c r="AA408" i="79"/>
  <c r="AA778" i="79"/>
  <c r="AA219" i="79"/>
  <c r="AA961" i="79"/>
  <c r="AA1120" i="79" s="1"/>
  <c r="AA595" i="79"/>
  <c r="AA754" i="79" s="1"/>
  <c r="AA36" i="79"/>
  <c r="AA208" i="79" s="1"/>
  <c r="AB406" i="46"/>
  <c r="AB777" i="79"/>
  <c r="AB594" i="79"/>
  <c r="AB218" i="79"/>
  <c r="AB960" i="79"/>
  <c r="AB407" i="79"/>
  <c r="AB35" i="79"/>
  <c r="AB407" i="46"/>
  <c r="AB961" i="79"/>
  <c r="AB1120" i="79" s="1"/>
  <c r="AB778" i="79"/>
  <c r="AB595" i="79"/>
  <c r="AB754" i="79" s="1"/>
  <c r="AB219" i="79"/>
  <c r="AB408" i="79"/>
  <c r="AB571" i="79" s="1"/>
  <c r="AB36" i="79"/>
  <c r="AB21" i="46"/>
  <c r="Y278" i="46"/>
  <c r="Y384" i="46" s="1"/>
  <c r="AE149" i="46"/>
  <c r="AE255" i="46" s="1"/>
  <c r="AB148" i="46"/>
  <c r="G123" i="45"/>
  <c r="AA149" i="46"/>
  <c r="AA255" i="46" s="1"/>
  <c r="AE407" i="46"/>
  <c r="I28" i="44"/>
  <c r="E28" i="44"/>
  <c r="Z406" i="46"/>
  <c r="AE148" i="46"/>
  <c r="AA148" i="46"/>
  <c r="H28" i="44"/>
  <c r="C123" i="45"/>
  <c r="F123" i="45"/>
  <c r="AE21" i="46"/>
  <c r="AD149" i="46"/>
  <c r="Z149" i="46"/>
  <c r="Z255" i="46" s="1"/>
  <c r="AE278" i="46"/>
  <c r="AA278" i="46"/>
  <c r="AC277" i="46"/>
  <c r="AD407" i="46"/>
  <c r="Z407" i="46"/>
  <c r="Z513" i="46" s="1"/>
  <c r="AC406" i="46"/>
  <c r="AD277" i="46"/>
  <c r="AD406" i="46"/>
  <c r="Z148" i="46"/>
  <c r="D28" i="44"/>
  <c r="G28" i="44"/>
  <c r="I123" i="45"/>
  <c r="E123" i="45"/>
  <c r="AD21" i="46"/>
  <c r="Z21" i="46"/>
  <c r="Z127" i="46" s="1"/>
  <c r="AC149" i="46"/>
  <c r="AC255" i="46" s="1"/>
  <c r="AD278" i="46"/>
  <c r="Z278" i="46"/>
  <c r="Z384" i="46" s="1"/>
  <c r="AB277" i="46"/>
  <c r="Y406" i="46"/>
  <c r="AC407" i="46"/>
  <c r="Y148" i="46"/>
  <c r="AC21" i="46"/>
  <c r="Y149" i="46"/>
  <c r="Y255" i="46" s="1"/>
  <c r="AB149" i="46"/>
  <c r="AB255" i="46" s="1"/>
  <c r="AE277" i="46"/>
  <c r="AA277" i="46"/>
  <c r="AD212" i="79" l="1"/>
  <c r="AD208" i="79"/>
  <c r="AD211" i="79"/>
  <c r="AD210" i="79"/>
  <c r="AD209" i="79"/>
  <c r="AB398" i="79"/>
  <c r="AB400" i="79"/>
  <c r="AB384" i="79"/>
  <c r="AB399" i="79"/>
  <c r="AB401" i="79"/>
  <c r="AB770" i="79"/>
  <c r="AB771" i="79"/>
  <c r="AD587" i="79"/>
  <c r="AD588" i="79"/>
  <c r="AC398" i="79"/>
  <c r="AC400" i="79"/>
  <c r="AC384" i="79"/>
  <c r="AC399" i="79"/>
  <c r="AC401" i="79"/>
  <c r="AB587" i="79"/>
  <c r="AB588" i="79"/>
  <c r="AB586" i="79"/>
  <c r="AA770" i="79"/>
  <c r="AA771" i="79"/>
  <c r="AA588" i="79"/>
  <c r="AA587" i="79"/>
  <c r="AA586" i="79"/>
  <c r="AA571" i="79"/>
  <c r="AD399" i="79"/>
  <c r="AD401" i="79"/>
  <c r="AD400" i="79"/>
  <c r="AD384" i="79"/>
  <c r="AD937" i="79"/>
  <c r="AC588" i="79"/>
  <c r="AC587" i="79"/>
  <c r="AC586" i="79"/>
  <c r="AC571" i="79"/>
  <c r="AC937" i="79"/>
  <c r="AE398" i="79"/>
  <c r="AE384" i="79"/>
  <c r="AE400" i="79"/>
  <c r="AE399" i="79"/>
  <c r="AE401" i="79"/>
  <c r="AE571" i="79"/>
  <c r="AE588" i="79"/>
  <c r="AE587" i="79"/>
  <c r="AE586" i="79"/>
  <c r="AD771" i="79"/>
  <c r="AD770" i="79"/>
  <c r="AE954" i="79"/>
  <c r="AE937" i="79"/>
  <c r="AA401" i="79"/>
  <c r="AA384" i="79"/>
  <c r="AA400" i="79"/>
  <c r="AA398" i="79"/>
  <c r="AA399" i="79"/>
  <c r="AB211" i="79"/>
  <c r="AB195" i="79"/>
  <c r="AB212" i="79"/>
  <c r="AB208" i="79"/>
  <c r="AB210" i="79"/>
  <c r="AB209" i="79"/>
  <c r="AB937" i="79"/>
  <c r="AB954" i="79"/>
  <c r="AA210" i="79"/>
  <c r="AA195" i="79"/>
  <c r="AA209" i="79"/>
  <c r="AA211" i="79"/>
  <c r="AA212" i="79"/>
  <c r="AA937" i="79"/>
  <c r="AA954" i="79"/>
  <c r="AD195" i="79"/>
  <c r="AC209" i="79"/>
  <c r="AC212" i="79"/>
  <c r="AC208" i="79"/>
  <c r="AC210" i="79"/>
  <c r="AC195" i="79"/>
  <c r="AC211" i="79"/>
  <c r="AC771" i="79"/>
  <c r="AC770" i="79"/>
  <c r="AE211" i="79"/>
  <c r="AE195" i="79"/>
  <c r="AE208" i="79"/>
  <c r="AE209" i="79"/>
  <c r="AE210" i="79"/>
  <c r="AE212" i="79"/>
  <c r="AE770" i="79"/>
  <c r="AE771" i="79"/>
  <c r="AE754" i="79"/>
  <c r="AD513" i="46"/>
  <c r="AD529" i="46"/>
  <c r="AD528" i="46"/>
  <c r="AD527" i="46"/>
  <c r="AD530" i="46"/>
  <c r="AD526" i="46"/>
  <c r="AD531" i="46"/>
  <c r="AA513" i="46"/>
  <c r="AA530" i="46"/>
  <c r="AA526" i="46"/>
  <c r="AA531" i="46"/>
  <c r="AA527" i="46"/>
  <c r="AA529" i="46"/>
  <c r="AA528" i="46"/>
  <c r="AB513" i="46"/>
  <c r="AB531" i="46"/>
  <c r="AB527" i="46"/>
  <c r="AB526" i="46"/>
  <c r="AB528" i="46"/>
  <c r="AB530" i="46"/>
  <c r="AB529" i="46"/>
  <c r="AC513" i="46"/>
  <c r="AC528" i="46"/>
  <c r="AC527" i="46"/>
  <c r="AC526" i="46"/>
  <c r="AC529" i="46"/>
  <c r="AC531" i="46"/>
  <c r="AC530" i="46"/>
  <c r="AE513" i="46"/>
  <c r="AE530" i="46"/>
  <c r="AE526" i="46"/>
  <c r="AE531" i="46"/>
  <c r="AE527" i="46"/>
  <c r="AE529" i="46"/>
  <c r="AE528" i="46"/>
  <c r="AB396" i="46"/>
  <c r="AB397" i="46"/>
  <c r="AA400" i="46"/>
  <c r="AA397" i="46"/>
  <c r="AA399" i="46"/>
  <c r="AA398" i="46"/>
  <c r="AA396" i="46"/>
  <c r="AA401" i="46"/>
  <c r="AD396" i="46"/>
  <c r="AD401" i="46"/>
  <c r="AD400" i="46"/>
  <c r="AD399" i="46"/>
  <c r="AD398" i="46"/>
  <c r="AD397" i="46"/>
  <c r="AE400" i="46"/>
  <c r="AE397" i="46"/>
  <c r="AE399" i="46"/>
  <c r="AE398" i="46"/>
  <c r="AE396" i="46"/>
  <c r="AE401" i="46"/>
  <c r="AB401" i="46"/>
  <c r="AB398" i="46"/>
  <c r="AB399" i="46"/>
  <c r="AB400" i="46"/>
  <c r="AC399" i="46"/>
  <c r="AC400" i="46"/>
  <c r="AC401" i="46"/>
  <c r="AC398" i="46"/>
  <c r="AC397" i="46"/>
  <c r="AC396" i="46"/>
  <c r="AD384" i="46"/>
  <c r="AD395" i="46"/>
  <c r="AB384" i="46"/>
  <c r="AB395" i="46"/>
  <c r="AA384" i="46"/>
  <c r="AA395" i="46"/>
  <c r="AE271" i="46"/>
  <c r="AE384" i="46"/>
  <c r="AE395" i="46"/>
  <c r="AC384" i="46"/>
  <c r="AE265" i="46"/>
  <c r="AE266" i="46"/>
  <c r="AE270" i="46"/>
  <c r="AA269" i="46"/>
  <c r="AA272" i="46"/>
  <c r="AC269" i="46"/>
  <c r="AC268" i="46"/>
  <c r="AA271" i="46"/>
  <c r="AD255" i="46"/>
  <c r="AD268" i="46"/>
  <c r="AD266" i="46"/>
  <c r="AD265" i="46"/>
  <c r="AD269" i="46"/>
  <c r="AD271" i="46"/>
  <c r="AD272" i="46"/>
  <c r="AD267" i="46"/>
  <c r="AD270" i="46"/>
  <c r="AC265" i="46"/>
  <c r="AA267" i="46"/>
  <c r="AB265" i="46"/>
  <c r="AB268" i="46"/>
  <c r="AE268" i="46"/>
  <c r="AC271" i="46"/>
  <c r="AE269" i="46"/>
  <c r="AE272" i="46"/>
  <c r="AB267" i="46"/>
  <c r="AB269" i="46"/>
  <c r="AB271" i="46"/>
  <c r="AA268" i="46"/>
  <c r="AC270" i="46"/>
  <c r="AC266" i="46"/>
  <c r="AB266" i="46"/>
  <c r="AA266" i="46"/>
  <c r="AB270" i="46"/>
  <c r="AA265" i="46"/>
  <c r="AC267" i="46"/>
  <c r="AA270" i="46"/>
  <c r="AC272" i="46"/>
  <c r="AE267" i="46"/>
  <c r="AB272" i="46"/>
  <c r="D127" i="46"/>
  <c r="D122" i="45" l="1"/>
  <c r="E122" i="45"/>
  <c r="F122" i="45"/>
  <c r="G122" i="45"/>
  <c r="H122" i="45"/>
  <c r="I122" i="45"/>
  <c r="C122" i="45"/>
  <c r="O17" i="45" l="1"/>
  <c r="N17" i="45"/>
  <c r="M17" i="45"/>
  <c r="N60" i="46"/>
  <c r="N57" i="46"/>
  <c r="AA127" i="46" l="1"/>
  <c r="AD138" i="46"/>
  <c r="AD141" i="46"/>
  <c r="AD135" i="46"/>
  <c r="AD140" i="46"/>
  <c r="AD143" i="46"/>
  <c r="AD136" i="46"/>
  <c r="AD142" i="46"/>
  <c r="AD139" i="46"/>
  <c r="AD137" i="46"/>
  <c r="AD127" i="46"/>
  <c r="Y138" i="46"/>
  <c r="Y140" i="46"/>
  <c r="Y142" i="46"/>
  <c r="Y139" i="46"/>
  <c r="Y141" i="46"/>
  <c r="Y143" i="46"/>
  <c r="AC138" i="46"/>
  <c r="AI139" i="46"/>
  <c r="AE141" i="46"/>
  <c r="AA143" i="46"/>
  <c r="AL138" i="46"/>
  <c r="AH140" i="46"/>
  <c r="AJ141" i="46"/>
  <c r="AF143" i="46"/>
  <c r="AI138" i="46"/>
  <c r="AE140" i="46"/>
  <c r="AA142" i="46"/>
  <c r="AG143" i="46"/>
  <c r="AH139" i="46"/>
  <c r="AJ140" i="46"/>
  <c r="AF142" i="46"/>
  <c r="AG138" i="46"/>
  <c r="AC140" i="46"/>
  <c r="AI141" i="46"/>
  <c r="AE143" i="46"/>
  <c r="AB139" i="46"/>
  <c r="AL140" i="46"/>
  <c r="AH142" i="46"/>
  <c r="AJ143" i="46"/>
  <c r="AC139" i="46"/>
  <c r="AI140" i="46"/>
  <c r="AE142" i="46"/>
  <c r="AB138" i="46"/>
  <c r="AL139" i="46"/>
  <c r="AH141" i="46"/>
  <c r="AJ142" i="46"/>
  <c r="AA139" i="46"/>
  <c r="AG140" i="46"/>
  <c r="AC142" i="46"/>
  <c r="AI143" i="46"/>
  <c r="AF139" i="46"/>
  <c r="AB141" i="46"/>
  <c r="AL142" i="46"/>
  <c r="AA138" i="46"/>
  <c r="AG139" i="46"/>
  <c r="AC141" i="46"/>
  <c r="AI142" i="46"/>
  <c r="AF138" i="46"/>
  <c r="AB140" i="46"/>
  <c r="AL141" i="46"/>
  <c r="AH143" i="46"/>
  <c r="AE139" i="46"/>
  <c r="AA141" i="46"/>
  <c r="AG142" i="46"/>
  <c r="AH138" i="46"/>
  <c r="AJ139" i="46"/>
  <c r="AF141" i="46"/>
  <c r="AB143" i="46"/>
  <c r="AE138" i="46"/>
  <c r="AA140" i="46"/>
  <c r="AG141" i="46"/>
  <c r="AC143" i="46"/>
  <c r="AJ138" i="46"/>
  <c r="AF140" i="46"/>
  <c r="AB142" i="46"/>
  <c r="AL143" i="46"/>
  <c r="Y127" i="46"/>
  <c r="AG135" i="46"/>
  <c r="Y136" i="46"/>
  <c r="AL135" i="46"/>
  <c r="AL136" i="46"/>
  <c r="AL137" i="46"/>
  <c r="AL127" i="46"/>
  <c r="AJ127" i="46"/>
  <c r="AE127" i="46"/>
  <c r="AG127" i="46"/>
  <c r="AF127" i="46"/>
  <c r="AC127" i="46"/>
  <c r="AB127" i="46"/>
  <c r="AH127" i="46"/>
  <c r="AI127" i="46"/>
  <c r="AK127" i="46"/>
  <c r="Y137" i="46"/>
  <c r="AH135" i="46"/>
  <c r="AF137" i="46"/>
  <c r="AC136" i="46"/>
  <c r="AI136" i="46"/>
  <c r="AA136" i="46"/>
  <c r="AE135" i="46"/>
  <c r="AJ136" i="46"/>
  <c r="AB136" i="46"/>
  <c r="AI137" i="46"/>
  <c r="AA137" i="46"/>
  <c r="AE136" i="46"/>
  <c r="AJ137" i="46"/>
  <c r="AE137" i="46"/>
  <c r="AG137" i="46"/>
  <c r="AK136" i="46"/>
  <c r="AH137" i="46"/>
  <c r="AK137" i="46"/>
  <c r="AC137" i="46"/>
  <c r="AF136" i="46"/>
  <c r="AF135" i="46"/>
  <c r="AI135" i="46"/>
  <c r="AG136" i="46"/>
  <c r="AB137" i="46"/>
  <c r="AK135" i="46"/>
  <c r="AC135" i="46"/>
  <c r="AH136" i="46"/>
  <c r="AJ135" i="46"/>
  <c r="M93" i="45"/>
  <c r="M132" i="45" s="1"/>
  <c r="M114" i="45"/>
  <c r="P132" i="45" s="1"/>
  <c r="M107" i="45"/>
  <c r="O132" i="45" s="1"/>
  <c r="M86" i="45"/>
  <c r="M100" i="45"/>
  <c r="N132" i="45" s="1"/>
  <c r="M79" i="45"/>
  <c r="M72" i="45"/>
  <c r="L93" i="45"/>
  <c r="M131" i="45" s="1"/>
  <c r="L107" i="45"/>
  <c r="O131" i="45" s="1"/>
  <c r="L86" i="45"/>
  <c r="L114" i="45"/>
  <c r="P131" i="45" s="1"/>
  <c r="L100" i="45"/>
  <c r="N131" i="45" s="1"/>
  <c r="L79" i="45"/>
  <c r="L72" i="45"/>
  <c r="N86" i="45"/>
  <c r="N114" i="45"/>
  <c r="P133" i="45" s="1"/>
  <c r="N107" i="45"/>
  <c r="O133" i="45" s="1"/>
  <c r="N79" i="45"/>
  <c r="N93" i="45"/>
  <c r="M133" i="45" s="1"/>
  <c r="N100" i="45"/>
  <c r="N133" i="45" s="1"/>
  <c r="N72" i="45"/>
  <c r="L65" i="45"/>
  <c r="M44" i="45"/>
  <c r="M58" i="45"/>
  <c r="M51" i="45"/>
  <c r="M37" i="45"/>
  <c r="M65" i="45"/>
  <c r="M30" i="45"/>
  <c r="N58" i="45"/>
  <c r="N65" i="45"/>
  <c r="N51" i="45"/>
  <c r="G133" i="45" s="1"/>
  <c r="N44" i="45"/>
  <c r="N37" i="45"/>
  <c r="N30" i="45"/>
  <c r="H132" i="45" l="1"/>
  <c r="D133" i="45"/>
  <c r="E132" i="45"/>
  <c r="G131" i="45"/>
  <c r="L133" i="45"/>
  <c r="J132" i="45"/>
  <c r="E133" i="45"/>
  <c r="G132" i="45"/>
  <c r="I131" i="45"/>
  <c r="J131" i="45"/>
  <c r="K132" i="45"/>
  <c r="F133" i="45"/>
  <c r="K131" i="45"/>
  <c r="I133" i="45"/>
  <c r="H133" i="45"/>
  <c r="E131" i="45"/>
  <c r="K133" i="45"/>
  <c r="L131" i="45"/>
  <c r="J133" i="45"/>
  <c r="F132" i="45"/>
  <c r="L132" i="45"/>
  <c r="H131" i="45"/>
  <c r="F131" i="45"/>
  <c r="D132" i="45"/>
  <c r="I132" i="45"/>
  <c r="D131" i="45"/>
  <c r="H100" i="47"/>
  <c r="H101" i="47"/>
  <c r="H99" i="47"/>
  <c r="H78" i="47"/>
  <c r="H75" i="47"/>
  <c r="H69" i="47"/>
  <c r="H66" i="47"/>
  <c r="H63" i="47"/>
  <c r="H60" i="47"/>
  <c r="H71" i="47"/>
  <c r="H70" i="47"/>
  <c r="H68" i="47"/>
  <c r="H67" i="47"/>
  <c r="H65" i="47"/>
  <c r="H64" i="47"/>
  <c r="H62" i="47"/>
  <c r="H61" i="47"/>
  <c r="H45" i="47"/>
  <c r="H54" i="47"/>
  <c r="H51" i="47"/>
  <c r="H48" i="47"/>
  <c r="H56" i="47"/>
  <c r="H55" i="47"/>
  <c r="H53" i="47"/>
  <c r="H52" i="47"/>
  <c r="H50" i="47"/>
  <c r="H49" i="47"/>
  <c r="H47" i="47"/>
  <c r="H46" i="47"/>
  <c r="H41" i="47"/>
  <c r="H40" i="47"/>
  <c r="H39" i="47"/>
  <c r="H38" i="47"/>
  <c r="H37" i="47"/>
  <c r="H36" i="47"/>
  <c r="H35" i="47"/>
  <c r="H34" i="47"/>
  <c r="H33" i="47"/>
  <c r="H25" i="47"/>
  <c r="H26" i="47"/>
  <c r="H24" i="47"/>
  <c r="H22" i="47"/>
  <c r="H23" i="47"/>
  <c r="H21" i="47"/>
  <c r="H19" i="47"/>
  <c r="H20" i="47"/>
  <c r="H18" i="47"/>
  <c r="H120" i="47" l="1"/>
  <c r="H121" i="47"/>
  <c r="H122" i="47"/>
  <c r="H123" i="47"/>
  <c r="H124" i="47"/>
  <c r="H125" i="47"/>
  <c r="H126" i="47"/>
  <c r="H127" i="47"/>
  <c r="H128" i="47"/>
  <c r="H135" i="47"/>
  <c r="H136" i="47"/>
  <c r="H137" i="47"/>
  <c r="H138" i="47"/>
  <c r="H140" i="47"/>
  <c r="H141" i="47"/>
  <c r="H142" i="47"/>
  <c r="H144" i="47"/>
  <c r="H145" i="47"/>
  <c r="H146" i="47"/>
  <c r="H150" i="47"/>
  <c r="H151" i="47"/>
  <c r="H152" i="47"/>
  <c r="H153" i="47"/>
  <c r="H154" i="47"/>
  <c r="H155" i="47"/>
  <c r="H156" i="47"/>
  <c r="H157" i="47"/>
  <c r="H158" i="47"/>
  <c r="H159" i="47"/>
  <c r="H160" i="47"/>
  <c r="H161" i="47"/>
  <c r="D17" i="45"/>
  <c r="H115" i="47" l="1"/>
  <c r="H116" i="47"/>
  <c r="H114" i="47"/>
  <c r="H112" i="47"/>
  <c r="H113" i="47"/>
  <c r="H111" i="47"/>
  <c r="H109" i="47"/>
  <c r="H110" i="47"/>
  <c r="H108" i="47"/>
  <c r="H106" i="47"/>
  <c r="H107" i="47"/>
  <c r="H105" i="47"/>
  <c r="H97" i="47"/>
  <c r="H98" i="47"/>
  <c r="H96" i="47"/>
  <c r="H94" i="47"/>
  <c r="H95" i="47"/>
  <c r="H93" i="47"/>
  <c r="H91" i="47"/>
  <c r="H92" i="47"/>
  <c r="H90" i="47"/>
  <c r="H31" i="47" l="1"/>
  <c r="H32" i="47"/>
  <c r="H30" i="47"/>
  <c r="H16" i="47"/>
  <c r="H17" i="47"/>
  <c r="H15" i="47"/>
  <c r="C130" i="45" l="1"/>
  <c r="J17" i="45"/>
  <c r="I17" i="45"/>
  <c r="I65" i="45" s="1"/>
  <c r="H17" i="45"/>
  <c r="C127" i="45" s="1"/>
  <c r="G17" i="45"/>
  <c r="F17" i="45"/>
  <c r="J30" i="45" l="1"/>
  <c r="J23" i="45"/>
  <c r="C124" i="45"/>
  <c r="D124" i="45"/>
  <c r="I128" i="45"/>
  <c r="E86" i="45"/>
  <c r="E100" i="45"/>
  <c r="N124" i="45" s="1"/>
  <c r="E72" i="45"/>
  <c r="E107" i="45"/>
  <c r="O124" i="45" s="1"/>
  <c r="E114" i="45"/>
  <c r="P124" i="45" s="1"/>
  <c r="E79" i="45"/>
  <c r="E93" i="45"/>
  <c r="M124" i="45" s="1"/>
  <c r="E65" i="45"/>
  <c r="I124" i="45" s="1"/>
  <c r="G65" i="45"/>
  <c r="I126" i="45" s="1"/>
  <c r="G100" i="45"/>
  <c r="N126" i="45" s="1"/>
  <c r="G86" i="45"/>
  <c r="G114" i="45"/>
  <c r="P126" i="45" s="1"/>
  <c r="G107" i="45"/>
  <c r="O126" i="45" s="1"/>
  <c r="G79" i="45"/>
  <c r="G93" i="45"/>
  <c r="M126" i="45" s="1"/>
  <c r="G72" i="45"/>
  <c r="H93" i="45"/>
  <c r="H79" i="45"/>
  <c r="H86" i="45"/>
  <c r="H107" i="45"/>
  <c r="O127" i="45" s="1"/>
  <c r="H114" i="45"/>
  <c r="P127" i="45" s="1"/>
  <c r="H100" i="45"/>
  <c r="H72" i="45"/>
  <c r="I93" i="45"/>
  <c r="M128" i="45" s="1"/>
  <c r="I86" i="45"/>
  <c r="I72" i="45"/>
  <c r="I100" i="45"/>
  <c r="N128" i="45" s="1"/>
  <c r="I114" i="45"/>
  <c r="P128" i="45" s="1"/>
  <c r="I107" i="45"/>
  <c r="O128" i="45" s="1"/>
  <c r="I79" i="45"/>
  <c r="H125" i="45"/>
  <c r="F107" i="45"/>
  <c r="O125" i="45" s="1"/>
  <c r="F86" i="45"/>
  <c r="F100" i="45"/>
  <c r="N125" i="45" s="1"/>
  <c r="F72" i="45"/>
  <c r="F93" i="45"/>
  <c r="M125" i="45" s="1"/>
  <c r="F114" i="45"/>
  <c r="P125" i="45" s="1"/>
  <c r="F79" i="45"/>
  <c r="J86" i="45"/>
  <c r="J114" i="45"/>
  <c r="P129" i="45" s="1"/>
  <c r="J93" i="45"/>
  <c r="M129" i="45" s="1"/>
  <c r="J100" i="45"/>
  <c r="N129" i="45" s="1"/>
  <c r="J72" i="45"/>
  <c r="J107" i="45"/>
  <c r="O129" i="45" s="1"/>
  <c r="J79" i="45"/>
  <c r="K100" i="45"/>
  <c r="K114" i="45"/>
  <c r="P130" i="45" s="1"/>
  <c r="K72" i="45"/>
  <c r="K93" i="45"/>
  <c r="K86" i="45"/>
  <c r="K79" i="45"/>
  <c r="K107" i="45"/>
  <c r="O130" i="45" s="1"/>
  <c r="J65" i="45"/>
  <c r="N23" i="45"/>
  <c r="K65" i="45"/>
  <c r="H124" i="45"/>
  <c r="F65" i="45"/>
  <c r="I125" i="45" s="1"/>
  <c r="C125" i="45"/>
  <c r="E127" i="45"/>
  <c r="H65" i="45"/>
  <c r="I127" i="45" s="1"/>
  <c r="D127" i="45"/>
  <c r="C128" i="45"/>
  <c r="H126" i="45"/>
  <c r="G126" i="45"/>
  <c r="F126" i="45"/>
  <c r="E126" i="45"/>
  <c r="H127" i="45"/>
  <c r="F127" i="45"/>
  <c r="G127" i="45"/>
  <c r="G124" i="45"/>
  <c r="E124" i="45"/>
  <c r="F124" i="45"/>
  <c r="G128" i="45"/>
  <c r="G125" i="45"/>
  <c r="F125" i="45"/>
  <c r="E125" i="45"/>
  <c r="J58" i="45"/>
  <c r="J44" i="45"/>
  <c r="J37" i="45"/>
  <c r="J51" i="45"/>
  <c r="D125" i="45"/>
  <c r="C126" i="45"/>
  <c r="D126" i="45"/>
  <c r="C129" i="45"/>
  <c r="Y20" i="46"/>
  <c r="W14" i="47"/>
  <c r="J14" i="47"/>
  <c r="K14" i="47"/>
  <c r="L14" i="47"/>
  <c r="M14" i="47"/>
  <c r="N14" i="47"/>
  <c r="O14" i="47"/>
  <c r="I14" i="47"/>
  <c r="AE20" i="46"/>
  <c r="AA20" i="46"/>
  <c r="AB20" i="46"/>
  <c r="AC20" i="46"/>
  <c r="AD20" i="46"/>
  <c r="Z20" i="46"/>
  <c r="C60" i="45"/>
  <c r="C53" i="45"/>
  <c r="C46" i="45"/>
  <c r="C39" i="45"/>
  <c r="C25" i="45"/>
  <c r="C32" i="45"/>
  <c r="C18" i="45"/>
  <c r="E27" i="44"/>
  <c r="F27" i="44"/>
  <c r="G27" i="44"/>
  <c r="H27" i="44"/>
  <c r="I27" i="44"/>
  <c r="J27" i="44"/>
  <c r="D27" i="44"/>
  <c r="Y256" i="46" l="1"/>
  <c r="AA755" i="79"/>
  <c r="Z755" i="79"/>
  <c r="Y755" i="79"/>
  <c r="AC198" i="79"/>
  <c r="AC203" i="79" s="1"/>
  <c r="G130" i="45"/>
  <c r="C131" i="45"/>
  <c r="Y757" i="79" s="1"/>
  <c r="L129" i="45"/>
  <c r="J127" i="45"/>
  <c r="AF516" i="46" s="1"/>
  <c r="H130" i="45"/>
  <c r="C133" i="45"/>
  <c r="Y1123" i="79" s="1"/>
  <c r="Y1127" i="79" s="1"/>
  <c r="N130" i="45"/>
  <c r="K125" i="45"/>
  <c r="K128" i="45"/>
  <c r="N127" i="45"/>
  <c r="K126" i="45"/>
  <c r="G129" i="45"/>
  <c r="E129" i="45"/>
  <c r="J125" i="45"/>
  <c r="AF258" i="46" s="1"/>
  <c r="Y258" i="46"/>
  <c r="F128" i="45"/>
  <c r="E130" i="45"/>
  <c r="L130" i="45"/>
  <c r="J128" i="45"/>
  <c r="K127" i="45"/>
  <c r="AG516" i="46" s="1"/>
  <c r="AG520" i="46" s="1"/>
  <c r="J124" i="45"/>
  <c r="AF130" i="46" s="1"/>
  <c r="AF131" i="46" s="1"/>
  <c r="K53" i="43" s="1"/>
  <c r="I129" i="45"/>
  <c r="K124" i="45"/>
  <c r="E128" i="45"/>
  <c r="D129" i="45"/>
  <c r="H128" i="45"/>
  <c r="F130" i="45"/>
  <c r="C132" i="45"/>
  <c r="M130" i="45"/>
  <c r="L125" i="45"/>
  <c r="AH258" i="46" s="1"/>
  <c r="L128" i="45"/>
  <c r="M127" i="45"/>
  <c r="K129" i="45"/>
  <c r="K130" i="45"/>
  <c r="J129" i="45"/>
  <c r="AH516" i="46"/>
  <c r="L127" i="45"/>
  <c r="L126" i="45"/>
  <c r="F129" i="45"/>
  <c r="H129" i="45"/>
  <c r="D130" i="45"/>
  <c r="I130" i="45"/>
  <c r="J130" i="45"/>
  <c r="J126" i="45"/>
  <c r="AF387" i="46" s="1"/>
  <c r="L124" i="45"/>
  <c r="D128" i="45"/>
  <c r="Y198" i="79"/>
  <c r="Y203" i="79" s="1"/>
  <c r="Y128" i="46"/>
  <c r="AJ755" i="79"/>
  <c r="AG755" i="79"/>
  <c r="AG385" i="79"/>
  <c r="AK938" i="79"/>
  <c r="AF755" i="79"/>
  <c r="AH572" i="79"/>
  <c r="AL196" i="79"/>
  <c r="AG514" i="46"/>
  <c r="AI938" i="79"/>
  <c r="AJ938" i="79"/>
  <c r="AF385" i="79"/>
  <c r="AL572" i="79"/>
  <c r="AF938" i="79"/>
  <c r="AJ385" i="79"/>
  <c r="AH1121" i="79"/>
  <c r="AI1121" i="79"/>
  <c r="AK514" i="46"/>
  <c r="AI196" i="79"/>
  <c r="AK385" i="79"/>
  <c r="AF514" i="46"/>
  <c r="AF572" i="79"/>
  <c r="AL385" i="79"/>
  <c r="AL755" i="79"/>
  <c r="AJ572" i="79"/>
  <c r="AJ514" i="46"/>
  <c r="AK196" i="79"/>
  <c r="AG196" i="79"/>
  <c r="AG1121" i="79"/>
  <c r="AG572" i="79"/>
  <c r="AH514" i="46"/>
  <c r="AK1121" i="79"/>
  <c r="AH196" i="79"/>
  <c r="AH938" i="79"/>
  <c r="AJ1121" i="79"/>
  <c r="AF196" i="79"/>
  <c r="AF1121" i="79"/>
  <c r="AL938" i="79"/>
  <c r="AI385" i="79"/>
  <c r="AL514" i="46"/>
  <c r="AK755" i="79"/>
  <c r="AH385" i="79"/>
  <c r="AJ196" i="79"/>
  <c r="AL1121" i="79"/>
  <c r="AH755" i="79"/>
  <c r="AI514" i="46"/>
  <c r="AK572" i="79"/>
  <c r="AI572" i="79"/>
  <c r="AI755" i="79"/>
  <c r="AG938" i="79"/>
  <c r="Y514" i="46"/>
  <c r="AB514" i="46"/>
  <c r="AE1121" i="79"/>
  <c r="AD385" i="79"/>
  <c r="Y1121" i="79"/>
  <c r="AC514" i="46"/>
  <c r="AB938" i="79"/>
  <c r="AA1121" i="79"/>
  <c r="AD196" i="79"/>
  <c r="Y196" i="79"/>
  <c r="AE755" i="79"/>
  <c r="AA514" i="46"/>
  <c r="AE514" i="46"/>
  <c r="AC385" i="79"/>
  <c r="AB755" i="79"/>
  <c r="AC1121" i="79"/>
  <c r="AE385" i="79"/>
  <c r="Z938" i="79"/>
  <c r="AD514" i="46"/>
  <c r="AD1121" i="79"/>
  <c r="AE938" i="79"/>
  <c r="AB385" i="79"/>
  <c r="AB1121" i="79"/>
  <c r="Z514" i="46"/>
  <c r="AC938" i="79"/>
  <c r="Y385" i="79"/>
  <c r="Z385" i="79"/>
  <c r="AA196" i="79"/>
  <c r="AD938" i="79"/>
  <c r="AC196" i="79"/>
  <c r="Y938" i="79"/>
  <c r="AE196" i="79"/>
  <c r="AD755" i="79"/>
  <c r="AA385" i="79"/>
  <c r="AA938" i="79"/>
  <c r="AB196" i="79"/>
  <c r="AC755" i="79"/>
  <c r="Z196" i="79"/>
  <c r="Z1121" i="79"/>
  <c r="Y516" i="46"/>
  <c r="Y520" i="46" s="1"/>
  <c r="AD516" i="46"/>
  <c r="AD520" i="46" s="1"/>
  <c r="AD130" i="46"/>
  <c r="AD131" i="46" s="1"/>
  <c r="AD387" i="46"/>
  <c r="AD258" i="46"/>
  <c r="AD260" i="46" s="1"/>
  <c r="AC130" i="46"/>
  <c r="AC516" i="46"/>
  <c r="AC520" i="46" s="1"/>
  <c r="AC387" i="46"/>
  <c r="AC389" i="46" s="1"/>
  <c r="AC258" i="46"/>
  <c r="AC259" i="46" s="1"/>
  <c r="AB387" i="46"/>
  <c r="AB389" i="46" s="1"/>
  <c r="AB258" i="46"/>
  <c r="AB260" i="46" s="1"/>
  <c r="AB130" i="46"/>
  <c r="AB131" i="46" s="1"/>
  <c r="AB516" i="46"/>
  <c r="AB520" i="46" s="1"/>
  <c r="AE387" i="46"/>
  <c r="AE389" i="46" s="1"/>
  <c r="AE258" i="46"/>
  <c r="AE259" i="46" s="1"/>
  <c r="AE516" i="46"/>
  <c r="AE520" i="46" s="1"/>
  <c r="AE130" i="46"/>
  <c r="AE131" i="46" s="1"/>
  <c r="Y130" i="46"/>
  <c r="Y131" i="46" s="1"/>
  <c r="Y387" i="46"/>
  <c r="Y390" i="46" s="1"/>
  <c r="Z516" i="46"/>
  <c r="Z520" i="46" s="1"/>
  <c r="Z130" i="46"/>
  <c r="Z131" i="46" s="1"/>
  <c r="Z387" i="46"/>
  <c r="Z389" i="46" s="1"/>
  <c r="Z258" i="46"/>
  <c r="Z260" i="46" s="1"/>
  <c r="AA387" i="46"/>
  <c r="AA258" i="46"/>
  <c r="AA516" i="46"/>
  <c r="AA520" i="46" s="1"/>
  <c r="AA130" i="46"/>
  <c r="AA131" i="46" s="1"/>
  <c r="AA385" i="46"/>
  <c r="AE385" i="46"/>
  <c r="AA256" i="46"/>
  <c r="AE256" i="46"/>
  <c r="AA128" i="46"/>
  <c r="AE128" i="46"/>
  <c r="AB385" i="46"/>
  <c r="AF385" i="46"/>
  <c r="AB256" i="46"/>
  <c r="AF256" i="46"/>
  <c r="AB128" i="46"/>
  <c r="AF128" i="46"/>
  <c r="AC385" i="46"/>
  <c r="AC256" i="46"/>
  <c r="AC128" i="46"/>
  <c r="Z385" i="46"/>
  <c r="AD385" i="46"/>
  <c r="Z256" i="46"/>
  <c r="AD256" i="46"/>
  <c r="Z128" i="46"/>
  <c r="AD128" i="46"/>
  <c r="AH385" i="46"/>
  <c r="AL256" i="46"/>
  <c r="AL385" i="46"/>
  <c r="AK385" i="46"/>
  <c r="AJ385" i="46"/>
  <c r="AG256" i="46"/>
  <c r="AK256" i="46"/>
  <c r="AI128" i="46"/>
  <c r="AJ128" i="46"/>
  <c r="AG128" i="46"/>
  <c r="AH256" i="46"/>
  <c r="AI256" i="46"/>
  <c r="AL128" i="46"/>
  <c r="AG385" i="46"/>
  <c r="AI385" i="46"/>
  <c r="AH128" i="46"/>
  <c r="AJ256" i="46"/>
  <c r="AK128" i="46"/>
  <c r="Y385" i="46"/>
  <c r="AA392" i="46" l="1"/>
  <c r="AL516" i="46"/>
  <c r="AL520" i="46" s="1"/>
  <c r="AK516" i="46"/>
  <c r="AK520" i="46" s="1"/>
  <c r="AL258" i="46"/>
  <c r="AL260" i="46" s="1"/>
  <c r="AJ258" i="46"/>
  <c r="AJ260" i="46" s="1"/>
  <c r="AJ516" i="46"/>
  <c r="AJ520" i="46" s="1"/>
  <c r="AI516" i="46"/>
  <c r="AI518" i="46" s="1"/>
  <c r="AJ387" i="46"/>
  <c r="AJ389" i="46" s="1"/>
  <c r="AL130" i="46"/>
  <c r="AL131" i="46" s="1"/>
  <c r="Q53" i="43" s="1"/>
  <c r="AJ130" i="46"/>
  <c r="AJ131" i="46" s="1"/>
  <c r="O53" i="43" s="1"/>
  <c r="AG387" i="46"/>
  <c r="AG390" i="46" s="1"/>
  <c r="AI130" i="46"/>
  <c r="AI131" i="46" s="1"/>
  <c r="N53" i="43" s="1"/>
  <c r="AL387" i="46"/>
  <c r="AL389" i="46" s="1"/>
  <c r="AI387" i="46"/>
  <c r="AI389" i="46" s="1"/>
  <c r="AG130" i="46"/>
  <c r="AG131" i="46" s="1"/>
  <c r="L53" i="43" s="1"/>
  <c r="AK130" i="46"/>
  <c r="AK131" i="46" s="1"/>
  <c r="P53" i="43" s="1"/>
  <c r="AH130" i="46"/>
  <c r="AH131" i="46" s="1"/>
  <c r="M53" i="43" s="1"/>
  <c r="AK258" i="46"/>
  <c r="AK262" i="46" s="1"/>
  <c r="P57" i="43" s="1"/>
  <c r="AG258" i="46"/>
  <c r="AG259" i="46" s="1"/>
  <c r="AI258" i="46"/>
  <c r="AI260" i="46" s="1"/>
  <c r="AC574" i="79"/>
  <c r="AC580" i="79" s="1"/>
  <c r="AA387" i="79"/>
  <c r="AC387" i="79"/>
  <c r="AE198" i="79"/>
  <c r="AE202" i="79" s="1"/>
  <c r="AB198" i="79"/>
  <c r="AB201" i="79" s="1"/>
  <c r="AA262" i="46"/>
  <c r="F57" i="43" s="1"/>
  <c r="AA522" i="46"/>
  <c r="F63" i="43" s="1"/>
  <c r="Y200" i="79"/>
  <c r="Y202" i="79"/>
  <c r="Y201" i="79"/>
  <c r="Y199" i="79"/>
  <c r="Y259" i="46"/>
  <c r="Y260" i="46"/>
  <c r="AA259" i="46"/>
  <c r="AA260" i="46"/>
  <c r="Y262" i="46"/>
  <c r="AK574" i="79"/>
  <c r="AK580" i="79" s="1"/>
  <c r="AF518" i="46"/>
  <c r="AF520" i="46"/>
  <c r="AH518" i="46"/>
  <c r="AH520" i="46"/>
  <c r="Y522" i="46"/>
  <c r="D63" i="43" s="1"/>
  <c r="AJ574" i="79"/>
  <c r="AJ580" i="79" s="1"/>
  <c r="AA198" i="79"/>
  <c r="AA205" i="79" s="1"/>
  <c r="AJ387" i="79"/>
  <c r="AJ390" i="79" s="1"/>
  <c r="AH574" i="79"/>
  <c r="AH578" i="79" s="1"/>
  <c r="AL387" i="79"/>
  <c r="AL393" i="79" s="1"/>
  <c r="AC201" i="79"/>
  <c r="AK387" i="79"/>
  <c r="AK391" i="79" s="1"/>
  <c r="AF387" i="79"/>
  <c r="AF390" i="79" s="1"/>
  <c r="AI574" i="79"/>
  <c r="AI583" i="79" s="1"/>
  <c r="N72" i="43" s="1"/>
  <c r="AL574" i="79"/>
  <c r="AL578" i="79" s="1"/>
  <c r="AE574" i="79"/>
  <c r="AE577" i="79" s="1"/>
  <c r="AG574" i="79"/>
  <c r="AG577" i="79" s="1"/>
  <c r="AG387" i="79"/>
  <c r="AG395" i="79" s="1"/>
  <c r="L69" i="43" s="1"/>
  <c r="AD387" i="79"/>
  <c r="AB574" i="79"/>
  <c r="AB578" i="79" s="1"/>
  <c r="Z198" i="79"/>
  <c r="AB387" i="79"/>
  <c r="Z387" i="79"/>
  <c r="AD940" i="79"/>
  <c r="AH940" i="79"/>
  <c r="AH951" i="79" s="1"/>
  <c r="M78" i="43" s="1"/>
  <c r="AJ940" i="79"/>
  <c r="AJ951" i="79" s="1"/>
  <c r="O78" i="43" s="1"/>
  <c r="AI940" i="79"/>
  <c r="AI951" i="79" s="1"/>
  <c r="N78" i="43" s="1"/>
  <c r="Z940" i="79"/>
  <c r="Z951" i="79" s="1"/>
  <c r="E78" i="43" s="1"/>
  <c r="AK940" i="79"/>
  <c r="AK951" i="79" s="1"/>
  <c r="P78" i="43" s="1"/>
  <c r="AL940" i="79"/>
  <c r="AE940" i="79"/>
  <c r="AE951" i="79" s="1"/>
  <c r="J78" i="43" s="1"/>
  <c r="AF940" i="79"/>
  <c r="AC940" i="79"/>
  <c r="AC951" i="79" s="1"/>
  <c r="H78" i="43" s="1"/>
  <c r="AA940" i="79"/>
  <c r="AA951" i="79" s="1"/>
  <c r="F78" i="43" s="1"/>
  <c r="AB940" i="79"/>
  <c r="AB951" i="79" s="1"/>
  <c r="G78" i="43" s="1"/>
  <c r="AG940" i="79"/>
  <c r="AG951" i="79" s="1"/>
  <c r="L78" i="43" s="1"/>
  <c r="Y1130" i="79"/>
  <c r="Z574" i="79"/>
  <c r="Z578" i="79" s="1"/>
  <c r="Y940" i="79"/>
  <c r="Y942" i="79" s="1"/>
  <c r="AA574" i="79"/>
  <c r="AA578" i="79" s="1"/>
  <c r="Y574" i="79"/>
  <c r="AJ1123" i="79"/>
  <c r="AJ1135" i="79" s="1"/>
  <c r="O81" i="43" s="1"/>
  <c r="AI1123" i="79"/>
  <c r="AL1123" i="79"/>
  <c r="AL1135" i="79" s="1"/>
  <c r="Q81" i="43" s="1"/>
  <c r="AG1123" i="79"/>
  <c r="AK1123" i="79"/>
  <c r="AK1135" i="79" s="1"/>
  <c r="P81" i="43" s="1"/>
  <c r="AH1123" i="79"/>
  <c r="AH1135" i="79" s="1"/>
  <c r="M81" i="43" s="1"/>
  <c r="AF1123" i="79"/>
  <c r="AC1123" i="79"/>
  <c r="AC1135" i="79" s="1"/>
  <c r="H81" i="43" s="1"/>
  <c r="AE1123" i="79"/>
  <c r="AE1135" i="79" s="1"/>
  <c r="J81" i="43" s="1"/>
  <c r="AB1123" i="79"/>
  <c r="AB1135" i="79" s="1"/>
  <c r="G81" i="43" s="1"/>
  <c r="AD1123" i="79"/>
  <c r="AD1135" i="79" s="1"/>
  <c r="I81" i="43" s="1"/>
  <c r="Z1123" i="79"/>
  <c r="Z1135" i="79" s="1"/>
  <c r="E81" i="43" s="1"/>
  <c r="AA1123" i="79"/>
  <c r="AD198" i="79"/>
  <c r="AD201" i="79" s="1"/>
  <c r="AE387" i="79"/>
  <c r="AE390" i="79" s="1"/>
  <c r="AD574" i="79"/>
  <c r="AL757" i="79"/>
  <c r="AL767" i="79" s="1"/>
  <c r="Q75" i="43" s="1"/>
  <c r="AE757" i="79"/>
  <c r="AI757" i="79"/>
  <c r="AG757" i="79"/>
  <c r="AF757" i="79"/>
  <c r="AF767" i="79" s="1"/>
  <c r="K75" i="43" s="1"/>
  <c r="Z757" i="79"/>
  <c r="AD757" i="79"/>
  <c r="AC757" i="79"/>
  <c r="AJ757" i="79"/>
  <c r="AJ767" i="79" s="1"/>
  <c r="O75" i="43" s="1"/>
  <c r="AH757" i="79"/>
  <c r="AH767" i="79" s="1"/>
  <c r="M75" i="43" s="1"/>
  <c r="AA757" i="79"/>
  <c r="AB757" i="79"/>
  <c r="AK757" i="79"/>
  <c r="AG198" i="79"/>
  <c r="AG202" i="79" s="1"/>
  <c r="AF574" i="79"/>
  <c r="AF578" i="79" s="1"/>
  <c r="Y387" i="79"/>
  <c r="AF198" i="79"/>
  <c r="AF201" i="79" s="1"/>
  <c r="AH387" i="79"/>
  <c r="AH395" i="79" s="1"/>
  <c r="M69" i="43" s="1"/>
  <c r="AH519" i="46"/>
  <c r="AH517" i="46"/>
  <c r="AH522" i="46"/>
  <c r="M63" i="43" s="1"/>
  <c r="Y1128" i="79"/>
  <c r="Y1125" i="79"/>
  <c r="AI198" i="79"/>
  <c r="AI199" i="79" s="1"/>
  <c r="AJ198" i="79"/>
  <c r="AJ203" i="79" s="1"/>
  <c r="AK198" i="79"/>
  <c r="AK201" i="79" s="1"/>
  <c r="AL198" i="79"/>
  <c r="AL203" i="79" s="1"/>
  <c r="AH198" i="79"/>
  <c r="AH205" i="79" s="1"/>
  <c r="M66" i="43" s="1"/>
  <c r="AF132" i="46"/>
  <c r="K54" i="43" s="1"/>
  <c r="P20" i="47" s="1"/>
  <c r="AF260" i="46"/>
  <c r="AF259" i="46"/>
  <c r="Y1131" i="79"/>
  <c r="Y1129" i="79"/>
  <c r="Y1124" i="79"/>
  <c r="Y1126" i="79"/>
  <c r="Y1132" i="79"/>
  <c r="Y1133" i="79"/>
  <c r="AF389" i="46"/>
  <c r="AF390" i="46"/>
  <c r="AF388" i="46"/>
  <c r="AH260" i="46"/>
  <c r="AH259" i="46"/>
  <c r="AG519" i="46"/>
  <c r="AG517" i="46"/>
  <c r="AG518" i="46"/>
  <c r="AF262" i="46"/>
  <c r="K57" i="43" s="1"/>
  <c r="Y1135" i="79"/>
  <c r="AF517" i="46"/>
  <c r="AK387" i="46"/>
  <c r="AK389" i="46" s="1"/>
  <c r="AH262" i="46"/>
  <c r="M57" i="43" s="1"/>
  <c r="AH387" i="46"/>
  <c r="AH392" i="46" s="1"/>
  <c r="M60" i="43" s="1"/>
  <c r="AF522" i="46"/>
  <c r="K63" i="43" s="1"/>
  <c r="AF519" i="46"/>
  <c r="AI387" i="79"/>
  <c r="AI389" i="79" s="1"/>
  <c r="AG522" i="46"/>
  <c r="L63" i="43" s="1"/>
  <c r="D75" i="43"/>
  <c r="Y205" i="79"/>
  <c r="D66" i="43" s="1"/>
  <c r="AA388" i="46"/>
  <c r="AA389" i="46"/>
  <c r="AC519" i="46"/>
  <c r="AC518" i="46"/>
  <c r="Y518" i="46"/>
  <c r="Y519" i="46"/>
  <c r="AE519" i="46"/>
  <c r="AE518" i="46"/>
  <c r="Z518" i="46"/>
  <c r="Z519" i="46"/>
  <c r="AB518" i="46"/>
  <c r="AB519" i="46"/>
  <c r="AA518" i="46"/>
  <c r="AA519" i="46"/>
  <c r="Y388" i="46"/>
  <c r="Y389" i="46"/>
  <c r="AD388" i="46"/>
  <c r="AD389" i="46"/>
  <c r="AD519" i="46"/>
  <c r="AD518" i="46"/>
  <c r="AC262" i="46"/>
  <c r="H57" i="43" s="1"/>
  <c r="AC390" i="46"/>
  <c r="Y517" i="46"/>
  <c r="AD390" i="46"/>
  <c r="Z517" i="46"/>
  <c r="Z522" i="46"/>
  <c r="E63" i="43" s="1"/>
  <c r="AD522" i="46"/>
  <c r="I63" i="43" s="1"/>
  <c r="AD517" i="46"/>
  <c r="AB522" i="46"/>
  <c r="G63" i="43" s="1"/>
  <c r="AB517" i="46"/>
  <c r="AA517" i="46"/>
  <c r="AE522" i="46"/>
  <c r="J63" i="43" s="1"/>
  <c r="AE517" i="46"/>
  <c r="AC522" i="46"/>
  <c r="H63" i="43" s="1"/>
  <c r="AC517" i="46"/>
  <c r="AB259" i="46"/>
  <c r="AB261" i="46" s="1"/>
  <c r="G56" i="43" s="1"/>
  <c r="AE260" i="46"/>
  <c r="AE261" i="46" s="1"/>
  <c r="J56" i="43" s="1"/>
  <c r="AB390" i="46"/>
  <c r="AE262" i="46"/>
  <c r="J57" i="43" s="1"/>
  <c r="AD262" i="46"/>
  <c r="I57" i="43" s="1"/>
  <c r="AB388" i="46"/>
  <c r="AD259" i="46"/>
  <c r="AD261" i="46" s="1"/>
  <c r="I56" i="43" s="1"/>
  <c r="AD392" i="46"/>
  <c r="I60" i="43" s="1"/>
  <c r="AA390" i="46"/>
  <c r="AC388" i="46"/>
  <c r="AC260" i="46"/>
  <c r="AC261" i="46" s="1"/>
  <c r="H56" i="43" s="1"/>
  <c r="AC392" i="46"/>
  <c r="H60" i="43" s="1"/>
  <c r="F60" i="43"/>
  <c r="AB392" i="46"/>
  <c r="G60" i="43" s="1"/>
  <c r="AB262" i="46"/>
  <c r="G57" i="43" s="1"/>
  <c r="AF392" i="46"/>
  <c r="K60" i="43" s="1"/>
  <c r="AD132" i="46"/>
  <c r="I54" i="43" s="1"/>
  <c r="AA132" i="46"/>
  <c r="F54" i="43" s="1"/>
  <c r="AB132" i="46"/>
  <c r="G54" i="43" s="1"/>
  <c r="AC132" i="46"/>
  <c r="H54" i="43" s="1"/>
  <c r="AE132" i="46"/>
  <c r="J54" i="43" s="1"/>
  <c r="AE392" i="46"/>
  <c r="J60" i="43" s="1"/>
  <c r="AE390" i="46"/>
  <c r="AE388" i="46"/>
  <c r="Y132" i="46"/>
  <c r="Y392" i="46"/>
  <c r="Z262" i="46"/>
  <c r="E57" i="43" s="1"/>
  <c r="Z259" i="46"/>
  <c r="Z392" i="46"/>
  <c r="E60" i="43" s="1"/>
  <c r="Z390" i="46"/>
  <c r="Z388" i="46"/>
  <c r="AC131" i="46"/>
  <c r="H53" i="43" s="1"/>
  <c r="F53" i="43"/>
  <c r="G53" i="43"/>
  <c r="Z132" i="46"/>
  <c r="E54" i="43" s="1"/>
  <c r="I53" i="43"/>
  <c r="AD579" i="79" l="1"/>
  <c r="AD578" i="79"/>
  <c r="AD581" i="79"/>
  <c r="Y578" i="79"/>
  <c r="Y579" i="79"/>
  <c r="Y581" i="79"/>
  <c r="AI517" i="46"/>
  <c r="AL262" i="46"/>
  <c r="Q57" i="43" s="1"/>
  <c r="AK132" i="46"/>
  <c r="P54" i="43" s="1"/>
  <c r="U17" i="47" s="1"/>
  <c r="AK518" i="46"/>
  <c r="AK519" i="46"/>
  <c r="AI522" i="46"/>
  <c r="N63" i="43" s="1"/>
  <c r="AI520" i="46"/>
  <c r="AK522" i="46"/>
  <c r="P63" i="43" s="1"/>
  <c r="AI519" i="46"/>
  <c r="AK517" i="46"/>
  <c r="AJ392" i="46"/>
  <c r="O60" i="43" s="1"/>
  <c r="AL259" i="46"/>
  <c r="AL261" i="46" s="1"/>
  <c r="Q56" i="43" s="1"/>
  <c r="AL518" i="46"/>
  <c r="AL517" i="46"/>
  <c r="AL522" i="46"/>
  <c r="Q63" i="43" s="1"/>
  <c r="AL519" i="46"/>
  <c r="AI388" i="46"/>
  <c r="AG389" i="46"/>
  <c r="AL132" i="46"/>
  <c r="Q54" i="43" s="1"/>
  <c r="V21" i="47" s="1"/>
  <c r="AJ388" i="46"/>
  <c r="AJ390" i="46"/>
  <c r="AH132" i="46"/>
  <c r="M54" i="43" s="1"/>
  <c r="R26" i="47" s="1"/>
  <c r="J75" i="43"/>
  <c r="AJ518" i="46"/>
  <c r="H75" i="43"/>
  <c r="AJ522" i="46"/>
  <c r="O63" i="43" s="1"/>
  <c r="AJ259" i="46"/>
  <c r="AJ261" i="46" s="1"/>
  <c r="O56" i="43" s="1"/>
  <c r="AJ519" i="46"/>
  <c r="G75" i="43"/>
  <c r="F75" i="43"/>
  <c r="AK260" i="46"/>
  <c r="AJ262" i="46"/>
  <c r="O57" i="43" s="1"/>
  <c r="AJ517" i="46"/>
  <c r="E75" i="43"/>
  <c r="D74" i="43"/>
  <c r="AI259" i="46"/>
  <c r="AI261" i="46" s="1"/>
  <c r="N56" i="43" s="1"/>
  <c r="AL392" i="46"/>
  <c r="Q60" i="43" s="1"/>
  <c r="AG392" i="46"/>
  <c r="L60" i="43" s="1"/>
  <c r="AL388" i="46"/>
  <c r="AL390" i="46"/>
  <c r="AJ132" i="46"/>
  <c r="O54" i="43" s="1"/>
  <c r="T18" i="47" s="1"/>
  <c r="AK259" i="46"/>
  <c r="AI132" i="46"/>
  <c r="N54" i="43" s="1"/>
  <c r="S23" i="47" s="1"/>
  <c r="AG262" i="46"/>
  <c r="L57" i="43" s="1"/>
  <c r="AG132" i="46"/>
  <c r="L54" i="43" s="1"/>
  <c r="Q15" i="47" s="1"/>
  <c r="AG260" i="46"/>
  <c r="AG261" i="46" s="1"/>
  <c r="L56" i="43" s="1"/>
  <c r="AI392" i="46"/>
  <c r="N60" i="43" s="1"/>
  <c r="AI390" i="46"/>
  <c r="AG388" i="46"/>
  <c r="AE203" i="79"/>
  <c r="AI262" i="46"/>
  <c r="N57" i="43" s="1"/>
  <c r="F68" i="43"/>
  <c r="AE199" i="79"/>
  <c r="D69" i="43"/>
  <c r="AB199" i="79"/>
  <c r="AE205" i="79"/>
  <c r="J66" i="43" s="1"/>
  <c r="AE200" i="79"/>
  <c r="F69" i="43"/>
  <c r="AE201" i="79"/>
  <c r="AB200" i="79"/>
  <c r="AB202" i="79"/>
  <c r="AB581" i="79"/>
  <c r="AB580" i="79"/>
  <c r="AA581" i="79"/>
  <c r="AA579" i="79"/>
  <c r="M18" i="44"/>
  <c r="D18" i="44"/>
  <c r="D35" i="44" s="1"/>
  <c r="Y572" i="79" s="1"/>
  <c r="J18" i="44"/>
  <c r="J35" i="44" s="1"/>
  <c r="AE572" i="79" s="1"/>
  <c r="AE583" i="79" s="1"/>
  <c r="J72" i="43" s="1"/>
  <c r="Y204" i="79"/>
  <c r="AK583" i="79"/>
  <c r="P72" i="43" s="1"/>
  <c r="AA261" i="46"/>
  <c r="F56" i="43" s="1"/>
  <c r="K39" i="47" s="1"/>
  <c r="AK576" i="79"/>
  <c r="AK577" i="79"/>
  <c r="AK575" i="79"/>
  <c r="AK581" i="79"/>
  <c r="AK579" i="79"/>
  <c r="AK578" i="79"/>
  <c r="AA202" i="79"/>
  <c r="AA200" i="79"/>
  <c r="AA199" i="79"/>
  <c r="AA201" i="79"/>
  <c r="Z202" i="79"/>
  <c r="Z200" i="79"/>
  <c r="Z201" i="79"/>
  <c r="Z199" i="79"/>
  <c r="AB203" i="79"/>
  <c r="Y521" i="46"/>
  <c r="AH579" i="79"/>
  <c r="AL579" i="79"/>
  <c r="AI579" i="79"/>
  <c r="AE395" i="79"/>
  <c r="J69" i="43" s="1"/>
  <c r="AC202" i="79"/>
  <c r="AG580" i="79"/>
  <c r="AG579" i="79"/>
  <c r="AH575" i="79"/>
  <c r="AL576" i="79"/>
  <c r="AC205" i="79"/>
  <c r="H66" i="43" s="1"/>
  <c r="AC200" i="79"/>
  <c r="AL583" i="79"/>
  <c r="Q72" i="43" s="1"/>
  <c r="AL575" i="79"/>
  <c r="AB205" i="79"/>
  <c r="G66" i="43" s="1"/>
  <c r="I69" i="43"/>
  <c r="AL577" i="79"/>
  <c r="AK203" i="79"/>
  <c r="F66" i="43"/>
  <c r="AE391" i="79"/>
  <c r="AA203" i="79"/>
  <c r="G69" i="43"/>
  <c r="AI577" i="79"/>
  <c r="AI580" i="79"/>
  <c r="AK202" i="79"/>
  <c r="AI576" i="79"/>
  <c r="AG583" i="79"/>
  <c r="L72" i="43" s="1"/>
  <c r="AG581" i="79"/>
  <c r="AI575" i="79"/>
  <c r="AH576" i="79"/>
  <c r="AG576" i="79"/>
  <c r="AH583" i="79"/>
  <c r="M72" i="43" s="1"/>
  <c r="AA580" i="79"/>
  <c r="AG575" i="79"/>
  <c r="AG578" i="79"/>
  <c r="AG200" i="79"/>
  <c r="AK390" i="46"/>
  <c r="AJ388" i="79"/>
  <c r="AL201" i="79"/>
  <c r="AK395" i="79"/>
  <c r="P69" i="43" s="1"/>
  <c r="AG389" i="79"/>
  <c r="AL202" i="79"/>
  <c r="AK389" i="79"/>
  <c r="AL392" i="79"/>
  <c r="AG390" i="79"/>
  <c r="AE576" i="79"/>
  <c r="AK388" i="79"/>
  <c r="Y945" i="79"/>
  <c r="AL390" i="79"/>
  <c r="AH392" i="79"/>
  <c r="AI388" i="79"/>
  <c r="AH393" i="79"/>
  <c r="AG205" i="79"/>
  <c r="L66" i="43" s="1"/>
  <c r="AD200" i="79"/>
  <c r="AH388" i="79"/>
  <c r="AG393" i="79"/>
  <c r="AK393" i="79"/>
  <c r="AL395" i="79"/>
  <c r="Q69" i="43" s="1"/>
  <c r="AJ393" i="79"/>
  <c r="AF583" i="79"/>
  <c r="K72" i="43" s="1"/>
  <c r="AG392" i="79"/>
  <c r="AL391" i="79"/>
  <c r="AJ389" i="79"/>
  <c r="AG199" i="79"/>
  <c r="AB579" i="79"/>
  <c r="AF392" i="79"/>
  <c r="Y951" i="79"/>
  <c r="D78" i="43" s="1"/>
  <c r="AD205" i="79"/>
  <c r="I66" i="43" s="1"/>
  <c r="AD203" i="79"/>
  <c r="AG203" i="79"/>
  <c r="Y947" i="79"/>
  <c r="AG201" i="79"/>
  <c r="AH521" i="46"/>
  <c r="M62" i="43" s="1"/>
  <c r="AK205" i="79"/>
  <c r="P66" i="43" s="1"/>
  <c r="AF200" i="79"/>
  <c r="Y943" i="79"/>
  <c r="AJ581" i="79"/>
  <c r="AF389" i="79"/>
  <c r="AK390" i="79"/>
  <c r="AL389" i="79"/>
  <c r="AG391" i="79"/>
  <c r="AJ576" i="79"/>
  <c r="AF393" i="79"/>
  <c r="AH391" i="79"/>
  <c r="AF579" i="79"/>
  <c r="AJ577" i="79"/>
  <c r="AJ578" i="79"/>
  <c r="AF581" i="79"/>
  <c r="AK392" i="79"/>
  <c r="AJ392" i="79"/>
  <c r="AG388" i="79"/>
  <c r="AH390" i="79"/>
  <c r="AH389" i="79"/>
  <c r="AF580" i="79"/>
  <c r="AF576" i="79"/>
  <c r="AL388" i="79"/>
  <c r="AJ395" i="79"/>
  <c r="O69" i="43" s="1"/>
  <c r="AJ583" i="79"/>
  <c r="O72" i="43" s="1"/>
  <c r="AJ575" i="79"/>
  <c r="AF575" i="79"/>
  <c r="Y941" i="79"/>
  <c r="AJ391" i="79"/>
  <c r="AJ579" i="79"/>
  <c r="AF577" i="79"/>
  <c r="AD580" i="79"/>
  <c r="Y948" i="79"/>
  <c r="AE575" i="79"/>
  <c r="AF202" i="79"/>
  <c r="AK200" i="79"/>
  <c r="AL581" i="79"/>
  <c r="Z203" i="79"/>
  <c r="E69" i="43"/>
  <c r="AC199" i="79"/>
  <c r="AF388" i="79"/>
  <c r="AE580" i="79"/>
  <c r="H69" i="43"/>
  <c r="AI581" i="79"/>
  <c r="AI578" i="79"/>
  <c r="Z205" i="79"/>
  <c r="E66" i="43" s="1"/>
  <c r="AL580" i="79"/>
  <c r="AF391" i="79"/>
  <c r="Y949" i="79"/>
  <c r="AK199" i="79"/>
  <c r="AF395" i="79"/>
  <c r="K69" i="43" s="1"/>
  <c r="AG521" i="46"/>
  <c r="L62" i="43" s="1"/>
  <c r="AF261" i="46"/>
  <c r="K56" i="43" s="1"/>
  <c r="P39" i="47" s="1"/>
  <c r="AC579" i="79"/>
  <c r="AE581" i="79"/>
  <c r="AE578" i="79"/>
  <c r="AC581" i="79"/>
  <c r="AE579" i="79"/>
  <c r="AH581" i="79"/>
  <c r="AH580" i="79"/>
  <c r="AH577" i="79"/>
  <c r="AA1130" i="79"/>
  <c r="AA1129" i="79"/>
  <c r="AA1127" i="79"/>
  <c r="AA1125" i="79"/>
  <c r="AA1132" i="79"/>
  <c r="AA1124" i="79"/>
  <c r="AA1131" i="79"/>
  <c r="AA1133" i="79"/>
  <c r="AA1128" i="79"/>
  <c r="AA1126" i="79"/>
  <c r="AI393" i="79"/>
  <c r="Z580" i="79"/>
  <c r="Z1130" i="79"/>
  <c r="Z1125" i="79"/>
  <c r="Z1126" i="79"/>
  <c r="Z1129" i="79"/>
  <c r="Z1124" i="79"/>
  <c r="Z1128" i="79"/>
  <c r="Z1127" i="79"/>
  <c r="Z1131" i="79"/>
  <c r="Z1132" i="79"/>
  <c r="Z1133" i="79"/>
  <c r="AG1133" i="79"/>
  <c r="AG1124" i="79"/>
  <c r="AG1126" i="79"/>
  <c r="AG1132" i="79"/>
  <c r="AG1129" i="79"/>
  <c r="AG1130" i="79"/>
  <c r="AG1131" i="79"/>
  <c r="AG1125" i="79"/>
  <c r="AG1128" i="79"/>
  <c r="AG1127" i="79"/>
  <c r="AF944" i="79"/>
  <c r="AF941" i="79"/>
  <c r="AF945" i="79"/>
  <c r="AF946" i="79"/>
  <c r="AF948" i="79"/>
  <c r="AF943" i="79"/>
  <c r="AF949" i="79"/>
  <c r="AF947" i="79"/>
  <c r="AF942" i="79"/>
  <c r="AD943" i="79"/>
  <c r="AD948" i="79"/>
  <c r="AD945" i="79"/>
  <c r="AD942" i="79"/>
  <c r="AD947" i="79"/>
  <c r="AD941" i="79"/>
  <c r="AD946" i="79"/>
  <c r="AD949" i="79"/>
  <c r="AD944" i="79"/>
  <c r="AK392" i="46"/>
  <c r="P60" i="43" s="1"/>
  <c r="AK388" i="46"/>
  <c r="AL205" i="79"/>
  <c r="Q66" i="43" s="1"/>
  <c r="AE392" i="79"/>
  <c r="AK763" i="79"/>
  <c r="AK764" i="79"/>
  <c r="AK762" i="79"/>
  <c r="AK765" i="79"/>
  <c r="AF762" i="79"/>
  <c r="AF765" i="79"/>
  <c r="AF763" i="79"/>
  <c r="AF764" i="79"/>
  <c r="AD1130" i="79"/>
  <c r="AD1128" i="79"/>
  <c r="AD1132" i="79"/>
  <c r="AD1124" i="79"/>
  <c r="AD1131" i="79"/>
  <c r="AD1127" i="79"/>
  <c r="AD1129" i="79"/>
  <c r="AD1133" i="79"/>
  <c r="AD1126" i="79"/>
  <c r="AD1125" i="79"/>
  <c r="AL1124" i="79"/>
  <c r="AL1132" i="79"/>
  <c r="AL1127" i="79"/>
  <c r="AL1133" i="79"/>
  <c r="AL1131" i="79"/>
  <c r="AL1125" i="79"/>
  <c r="AL1130" i="79"/>
  <c r="AL1126" i="79"/>
  <c r="AL1128" i="79"/>
  <c r="AL1129" i="79"/>
  <c r="AE947" i="79"/>
  <c r="AE949" i="79"/>
  <c r="AE943" i="79"/>
  <c r="AE945" i="79"/>
  <c r="AE944" i="79"/>
  <c r="AE948" i="79"/>
  <c r="AE941" i="79"/>
  <c r="AE946" i="79"/>
  <c r="AE942" i="79"/>
  <c r="AC945" i="79"/>
  <c r="AC942" i="79"/>
  <c r="AC944" i="79"/>
  <c r="AC941" i="79"/>
  <c r="AC947" i="79"/>
  <c r="AC943" i="79"/>
  <c r="AC948" i="79"/>
  <c r="AC946" i="79"/>
  <c r="AC949" i="79"/>
  <c r="Z579" i="79"/>
  <c r="AG765" i="79"/>
  <c r="AG763" i="79"/>
  <c r="AG762" i="79"/>
  <c r="AG764" i="79"/>
  <c r="AE389" i="79"/>
  <c r="AE393" i="79"/>
  <c r="AB1131" i="79"/>
  <c r="AB1125" i="79"/>
  <c r="AB1126" i="79"/>
  <c r="AB1132" i="79"/>
  <c r="AB1127" i="79"/>
  <c r="AB1133" i="79"/>
  <c r="AB1130" i="79"/>
  <c r="AB1128" i="79"/>
  <c r="AB1129" i="79"/>
  <c r="AB1124" i="79"/>
  <c r="AI1133" i="79"/>
  <c r="AI1129" i="79"/>
  <c r="AI1128" i="79"/>
  <c r="AI1127" i="79"/>
  <c r="AI1126" i="79"/>
  <c r="AI1130" i="79"/>
  <c r="AI1131" i="79"/>
  <c r="AI1124" i="79"/>
  <c r="AI1125" i="79"/>
  <c r="AI1132" i="79"/>
  <c r="AL941" i="79"/>
  <c r="AL942" i="79"/>
  <c r="AL949" i="79"/>
  <c r="AL943" i="79"/>
  <c r="AL946" i="79"/>
  <c r="AL947" i="79"/>
  <c r="AL948" i="79"/>
  <c r="AL944" i="79"/>
  <c r="AL945" i="79"/>
  <c r="AI390" i="79"/>
  <c r="AF205" i="79"/>
  <c r="K66" i="43" s="1"/>
  <c r="AI764" i="79"/>
  <c r="AI762" i="79"/>
  <c r="AI765" i="79"/>
  <c r="AI763" i="79"/>
  <c r="AD202" i="79"/>
  <c r="AD199" i="79"/>
  <c r="AF951" i="79"/>
  <c r="K78" i="43" s="1"/>
  <c r="AE1125" i="79"/>
  <c r="AE1127" i="79"/>
  <c r="AE1132" i="79"/>
  <c r="AE1131" i="79"/>
  <c r="AE1130" i="79"/>
  <c r="AE1126" i="79"/>
  <c r="AE1124" i="79"/>
  <c r="AE1129" i="79"/>
  <c r="AE1133" i="79"/>
  <c r="AE1128" i="79"/>
  <c r="AJ1131" i="79"/>
  <c r="AJ1132" i="79"/>
  <c r="AJ1126" i="79"/>
  <c r="AJ1128" i="79"/>
  <c r="AJ1125" i="79"/>
  <c r="AJ1130" i="79"/>
  <c r="AJ1124" i="79"/>
  <c r="AJ1133" i="79"/>
  <c r="AJ1127" i="79"/>
  <c r="AJ1129" i="79"/>
  <c r="AK948" i="79"/>
  <c r="AK941" i="79"/>
  <c r="AK943" i="79"/>
  <c r="AK947" i="79"/>
  <c r="AK949" i="79"/>
  <c r="AK946" i="79"/>
  <c r="AK944" i="79"/>
  <c r="AK945" i="79"/>
  <c r="AK942" i="79"/>
  <c r="AK1129" i="79"/>
  <c r="AK1133" i="79"/>
  <c r="AK1128" i="79"/>
  <c r="AK1124" i="79"/>
  <c r="AK1130" i="79"/>
  <c r="AK1126" i="79"/>
  <c r="AK1132" i="79"/>
  <c r="AK1127" i="79"/>
  <c r="AK1131" i="79"/>
  <c r="AK1125" i="79"/>
  <c r="AI392" i="79"/>
  <c r="AH765" i="79"/>
  <c r="AH764" i="79"/>
  <c r="AH763" i="79"/>
  <c r="AH762" i="79"/>
  <c r="AL951" i="79"/>
  <c r="Q78" i="43" s="1"/>
  <c r="Z947" i="79"/>
  <c r="Z941" i="79"/>
  <c r="Z948" i="79"/>
  <c r="Z943" i="79"/>
  <c r="Z949" i="79"/>
  <c r="Z946" i="79"/>
  <c r="Z944" i="79"/>
  <c r="Z945" i="79"/>
  <c r="Z942" i="79"/>
  <c r="AI395" i="79"/>
  <c r="N69" i="43" s="1"/>
  <c r="AF203" i="79"/>
  <c r="Y580" i="79"/>
  <c r="Y582" i="79" s="1"/>
  <c r="AJ763" i="79"/>
  <c r="AJ764" i="79"/>
  <c r="AJ765" i="79"/>
  <c r="AJ762" i="79"/>
  <c r="AL764" i="79"/>
  <c r="AL765" i="79"/>
  <c r="AL762" i="79"/>
  <c r="AL763" i="79"/>
  <c r="AG1135" i="79"/>
  <c r="L81" i="43" s="1"/>
  <c r="AK767" i="79"/>
  <c r="P75" i="43" s="1"/>
  <c r="AF1126" i="79"/>
  <c r="AF1131" i="79"/>
  <c r="AF1130" i="79"/>
  <c r="AF1128" i="79"/>
  <c r="AF1133" i="79"/>
  <c r="AF1125" i="79"/>
  <c r="AF1129" i="79"/>
  <c r="AF1124" i="79"/>
  <c r="AF1127" i="79"/>
  <c r="AF1132" i="79"/>
  <c r="AB941" i="79"/>
  <c r="AB948" i="79"/>
  <c r="AB943" i="79"/>
  <c r="AB947" i="79"/>
  <c r="AB946" i="79"/>
  <c r="AB949" i="79"/>
  <c r="AB945" i="79"/>
  <c r="AB944" i="79"/>
  <c r="AB942" i="79"/>
  <c r="AI944" i="79"/>
  <c r="AI947" i="79"/>
  <c r="AI945" i="79"/>
  <c r="AI948" i="79"/>
  <c r="AI942" i="79"/>
  <c r="AI946" i="79"/>
  <c r="AI949" i="79"/>
  <c r="AI941" i="79"/>
  <c r="AI943" i="79"/>
  <c r="AG767" i="79"/>
  <c r="L75" i="43" s="1"/>
  <c r="AC1124" i="79"/>
  <c r="AC1128" i="79"/>
  <c r="AC1125" i="79"/>
  <c r="AC1132" i="79"/>
  <c r="AC1133" i="79"/>
  <c r="AC1130" i="79"/>
  <c r="AC1127" i="79"/>
  <c r="AC1126" i="79"/>
  <c r="AC1129" i="79"/>
  <c r="AC1131" i="79"/>
  <c r="AG943" i="79"/>
  <c r="AG946" i="79"/>
  <c r="AG944" i="79"/>
  <c r="AG948" i="79"/>
  <c r="AG945" i="79"/>
  <c r="AG941" i="79"/>
  <c r="AG949" i="79"/>
  <c r="AG942" i="79"/>
  <c r="AG947" i="79"/>
  <c r="AD951" i="79"/>
  <c r="I78" i="43" s="1"/>
  <c r="AI391" i="79"/>
  <c r="AF199" i="79"/>
  <c r="AE388" i="79"/>
  <c r="Z581" i="79"/>
  <c r="AA1135" i="79"/>
  <c r="F81" i="43" s="1"/>
  <c r="I75" i="43"/>
  <c r="AI1135" i="79"/>
  <c r="N81" i="43" s="1"/>
  <c r="AF1135" i="79"/>
  <c r="K81" i="43" s="1"/>
  <c r="AH1133" i="79"/>
  <c r="AH1131" i="79"/>
  <c r="AH1132" i="79"/>
  <c r="AH1124" i="79"/>
  <c r="AH1130" i="79"/>
  <c r="AH1128" i="79"/>
  <c r="AH1126" i="79"/>
  <c r="AH1127" i="79"/>
  <c r="AH1125" i="79"/>
  <c r="AH1129" i="79"/>
  <c r="Y946" i="79"/>
  <c r="Y944" i="79"/>
  <c r="AA945" i="79"/>
  <c r="AA949" i="79"/>
  <c r="AA944" i="79"/>
  <c r="AA943" i="79"/>
  <c r="AA947" i="79"/>
  <c r="AA941" i="79"/>
  <c r="AA946" i="79"/>
  <c r="AA942" i="79"/>
  <c r="AA948" i="79"/>
  <c r="AJ944" i="79"/>
  <c r="AJ945" i="79"/>
  <c r="AJ942" i="79"/>
  <c r="AJ947" i="79"/>
  <c r="AJ943" i="79"/>
  <c r="AJ941" i="79"/>
  <c r="AJ948" i="79"/>
  <c r="AJ946" i="79"/>
  <c r="AJ949" i="79"/>
  <c r="AI767" i="79"/>
  <c r="N75" i="43" s="1"/>
  <c r="AH945" i="79"/>
  <c r="AH943" i="79"/>
  <c r="AH942" i="79"/>
  <c r="AH946" i="79"/>
  <c r="AH947" i="79"/>
  <c r="AH941" i="79"/>
  <c r="AH948" i="79"/>
  <c r="AH949" i="79"/>
  <c r="AH944" i="79"/>
  <c r="P15" i="47"/>
  <c r="AI205" i="79"/>
  <c r="N66" i="43" s="1"/>
  <c r="AF391" i="46"/>
  <c r="K59" i="43" s="1"/>
  <c r="AF521" i="46"/>
  <c r="K62" i="43" s="1"/>
  <c r="AH261" i="46"/>
  <c r="M56" i="43" s="1"/>
  <c r="D81" i="43"/>
  <c r="Y1134" i="79"/>
  <c r="D80" i="43" s="1"/>
  <c r="P17" i="47"/>
  <c r="P18" i="47"/>
  <c r="AJ202" i="79"/>
  <c r="AI200" i="79"/>
  <c r="P21" i="47"/>
  <c r="P24" i="47"/>
  <c r="AL200" i="79"/>
  <c r="AI202" i="79"/>
  <c r="AH389" i="46"/>
  <c r="AH390" i="46"/>
  <c r="AH388" i="46"/>
  <c r="P19" i="47"/>
  <c r="AJ200" i="79"/>
  <c r="P22" i="47"/>
  <c r="AI203" i="79"/>
  <c r="P16" i="47"/>
  <c r="P25" i="47"/>
  <c r="P23" i="47"/>
  <c r="AL199" i="79"/>
  <c r="AJ199" i="79"/>
  <c r="AJ201" i="79"/>
  <c r="AI201" i="79"/>
  <c r="P26" i="47"/>
  <c r="AJ205" i="79"/>
  <c r="O66" i="43" s="1"/>
  <c r="AH203" i="79"/>
  <c r="AH201" i="79"/>
  <c r="AH199" i="79"/>
  <c r="AH200" i="79"/>
  <c r="AH202" i="79"/>
  <c r="AM131" i="46"/>
  <c r="C92" i="43" s="1"/>
  <c r="Y261" i="46"/>
  <c r="D56" i="43" s="1"/>
  <c r="D57" i="43"/>
  <c r="AA391" i="46"/>
  <c r="F59" i="43" s="1"/>
  <c r="AC391" i="46"/>
  <c r="H59" i="43" s="1"/>
  <c r="M45" i="47" s="1"/>
  <c r="AE521" i="46"/>
  <c r="J62" i="43" s="1"/>
  <c r="AD391" i="46"/>
  <c r="I59" i="43" s="1"/>
  <c r="N51" i="47" s="1"/>
  <c r="AB521" i="46"/>
  <c r="G62" i="43" s="1"/>
  <c r="AD521" i="46"/>
  <c r="I62" i="43" s="1"/>
  <c r="AA521" i="46"/>
  <c r="F62" i="43" s="1"/>
  <c r="AC521" i="46"/>
  <c r="H62" i="43" s="1"/>
  <c r="Z521" i="46"/>
  <c r="E62" i="43" s="1"/>
  <c r="AB391" i="46"/>
  <c r="G59" i="43" s="1"/>
  <c r="D60" i="43"/>
  <c r="N37" i="47"/>
  <c r="L15" i="47"/>
  <c r="L19" i="47"/>
  <c r="L26" i="47"/>
  <c r="L18" i="47"/>
  <c r="K18" i="47"/>
  <c r="M26" i="47"/>
  <c r="L41" i="47"/>
  <c r="M36" i="47"/>
  <c r="M15" i="47"/>
  <c r="L24" i="47"/>
  <c r="N24" i="47"/>
  <c r="M22" i="47"/>
  <c r="L33" i="47"/>
  <c r="M23" i="47"/>
  <c r="L25" i="47"/>
  <c r="L37" i="47"/>
  <c r="M24" i="47"/>
  <c r="L38" i="47"/>
  <c r="L36" i="47"/>
  <c r="M19" i="47"/>
  <c r="K24" i="47"/>
  <c r="M32" i="47"/>
  <c r="N19" i="47"/>
  <c r="N31" i="47"/>
  <c r="M35" i="47"/>
  <c r="M37" i="47"/>
  <c r="K17" i="47"/>
  <c r="K19" i="47"/>
  <c r="N16" i="47"/>
  <c r="N22" i="47"/>
  <c r="N34" i="47"/>
  <c r="N33" i="47"/>
  <c r="N35" i="47"/>
  <c r="N20" i="47"/>
  <c r="N26" i="47"/>
  <c r="N15" i="47"/>
  <c r="N38" i="47"/>
  <c r="N32" i="47"/>
  <c r="N41" i="47"/>
  <c r="N36" i="47"/>
  <c r="N39" i="47"/>
  <c r="N23" i="47"/>
  <c r="N25" i="47"/>
  <c r="N17" i="47"/>
  <c r="N30" i="47"/>
  <c r="N40" i="47"/>
  <c r="M34" i="47"/>
  <c r="K25" i="47"/>
  <c r="K26" i="47"/>
  <c r="K15" i="47"/>
  <c r="K21" i="47"/>
  <c r="K23" i="47"/>
  <c r="K16" i="47"/>
  <c r="K22" i="47"/>
  <c r="K20" i="47"/>
  <c r="N21" i="47"/>
  <c r="N18" i="47"/>
  <c r="M17" i="47"/>
  <c r="M18" i="47"/>
  <c r="M21" i="47"/>
  <c r="M40" i="47"/>
  <c r="M30" i="47"/>
  <c r="M41" i="47"/>
  <c r="M33" i="47"/>
  <c r="L16" i="47"/>
  <c r="L23" i="47"/>
  <c r="L21" i="47"/>
  <c r="L34" i="47"/>
  <c r="L40" i="47"/>
  <c r="M16" i="47"/>
  <c r="M25" i="47"/>
  <c r="M20" i="47"/>
  <c r="M38" i="47"/>
  <c r="M31" i="47"/>
  <c r="M39" i="47"/>
  <c r="L17" i="47"/>
  <c r="L20" i="47"/>
  <c r="L22" i="47"/>
  <c r="L30" i="47"/>
  <c r="L39" i="47"/>
  <c r="L31" i="47"/>
  <c r="L32" i="47"/>
  <c r="L35" i="47"/>
  <c r="AE391" i="46"/>
  <c r="J59" i="43" s="1"/>
  <c r="Z391" i="46"/>
  <c r="E59" i="43" s="1"/>
  <c r="Z261" i="46"/>
  <c r="Y391" i="46"/>
  <c r="J53" i="43"/>
  <c r="D53" i="43"/>
  <c r="D54" i="43"/>
  <c r="E53" i="43"/>
  <c r="Y583" i="79" l="1"/>
  <c r="D72" i="43" s="1"/>
  <c r="D71" i="43"/>
  <c r="U23" i="47"/>
  <c r="U22" i="47"/>
  <c r="U26" i="47"/>
  <c r="U25" i="47"/>
  <c r="U24" i="47"/>
  <c r="U19" i="47"/>
  <c r="U15" i="47"/>
  <c r="AI521" i="46"/>
  <c r="N62" i="43" s="1"/>
  <c r="U21" i="47"/>
  <c r="U20" i="47"/>
  <c r="U18" i="47"/>
  <c r="U16" i="47"/>
  <c r="F92" i="43"/>
  <c r="AK521" i="46"/>
  <c r="P62" i="43" s="1"/>
  <c r="Q20" i="47"/>
  <c r="Q22" i="47"/>
  <c r="R63" i="43"/>
  <c r="AJ391" i="46"/>
  <c r="O59" i="43" s="1"/>
  <c r="T45" i="47" s="1"/>
  <c r="AL521" i="46"/>
  <c r="Q62" i="43" s="1"/>
  <c r="AI391" i="46"/>
  <c r="N59" i="43" s="1"/>
  <c r="S55" i="47" s="1"/>
  <c r="AL391" i="46"/>
  <c r="Q59" i="43" s="1"/>
  <c r="V46" i="47" s="1"/>
  <c r="S17" i="47"/>
  <c r="AM517" i="46"/>
  <c r="AG391" i="46"/>
  <c r="L59" i="43" s="1"/>
  <c r="Q71" i="47" s="1"/>
  <c r="V19" i="47"/>
  <c r="V17" i="47"/>
  <c r="V18" i="47"/>
  <c r="E93" i="43"/>
  <c r="V16" i="47"/>
  <c r="V26" i="47"/>
  <c r="R16" i="47"/>
  <c r="V15" i="47"/>
  <c r="Q34" i="47"/>
  <c r="V24" i="47"/>
  <c r="V25" i="47"/>
  <c r="V23" i="47"/>
  <c r="V39" i="47"/>
  <c r="V22" i="47"/>
  <c r="V20" i="47"/>
  <c r="S32" i="47"/>
  <c r="R22" i="47"/>
  <c r="R17" i="47"/>
  <c r="Q35" i="47"/>
  <c r="AM260" i="46"/>
  <c r="Q18" i="47"/>
  <c r="Q17" i="47"/>
  <c r="R15" i="47"/>
  <c r="R24" i="47"/>
  <c r="S30" i="47"/>
  <c r="D93" i="43"/>
  <c r="R30" i="47"/>
  <c r="AJ521" i="46"/>
  <c r="O62" i="43" s="1"/>
  <c r="R23" i="47"/>
  <c r="R21" i="47"/>
  <c r="AM522" i="46"/>
  <c r="F103" i="43" s="1"/>
  <c r="R25" i="47"/>
  <c r="R20" i="47"/>
  <c r="AM518" i="46"/>
  <c r="R19" i="47"/>
  <c r="R18" i="47"/>
  <c r="F93" i="43"/>
  <c r="AM259" i="46"/>
  <c r="Q39" i="47"/>
  <c r="T21" i="47"/>
  <c r="T25" i="47"/>
  <c r="Q16" i="47"/>
  <c r="Q30" i="47"/>
  <c r="Q36" i="47"/>
  <c r="T15" i="47"/>
  <c r="Q38" i="47"/>
  <c r="Q23" i="47"/>
  <c r="Q37" i="47"/>
  <c r="Q25" i="47"/>
  <c r="Q21" i="47"/>
  <c r="Q31" i="47"/>
  <c r="Q32" i="47"/>
  <c r="Q41" i="47"/>
  <c r="Q26" i="47"/>
  <c r="Q24" i="47"/>
  <c r="Q33" i="47"/>
  <c r="Q40" i="47"/>
  <c r="Q19" i="47"/>
  <c r="T38" i="47"/>
  <c r="T37" i="47"/>
  <c r="T41" i="47"/>
  <c r="T39" i="47"/>
  <c r="T33" i="47"/>
  <c r="S26" i="47"/>
  <c r="S38" i="47"/>
  <c r="S16" i="47"/>
  <c r="T23" i="47"/>
  <c r="T32" i="47"/>
  <c r="T31" i="47"/>
  <c r="D92" i="43"/>
  <c r="AM262" i="46"/>
  <c r="D103" i="43" s="1"/>
  <c r="S15" i="47"/>
  <c r="T20" i="47"/>
  <c r="T16" i="47"/>
  <c r="T35" i="47"/>
  <c r="S37" i="47"/>
  <c r="T22" i="47"/>
  <c r="R54" i="43"/>
  <c r="T34" i="47"/>
  <c r="AK261" i="46"/>
  <c r="P56" i="43" s="1"/>
  <c r="U31" i="47" s="1"/>
  <c r="T40" i="47"/>
  <c r="S18" i="47"/>
  <c r="T26" i="47"/>
  <c r="T19" i="47"/>
  <c r="S40" i="47"/>
  <c r="S22" i="47"/>
  <c r="S25" i="47"/>
  <c r="S34" i="47"/>
  <c r="S21" i="47"/>
  <c r="S24" i="47"/>
  <c r="T17" i="47"/>
  <c r="S20" i="47"/>
  <c r="AM132" i="46"/>
  <c r="C103" i="43" s="1"/>
  <c r="T30" i="47"/>
  <c r="T36" i="47"/>
  <c r="S36" i="47"/>
  <c r="S19" i="47"/>
  <c r="T24" i="47"/>
  <c r="S35" i="47"/>
  <c r="S31" i="47"/>
  <c r="S33" i="47"/>
  <c r="S39" i="47"/>
  <c r="R57" i="43"/>
  <c r="S41" i="47"/>
  <c r="K31" i="47"/>
  <c r="K40" i="47"/>
  <c r="K34" i="47"/>
  <c r="H96" i="43"/>
  <c r="AE204" i="79"/>
  <c r="J65" i="43" s="1"/>
  <c r="O86" i="47" s="1"/>
  <c r="D68" i="43"/>
  <c r="H97" i="43"/>
  <c r="K36" i="47"/>
  <c r="K37" i="47"/>
  <c r="K30" i="47"/>
  <c r="K41" i="47"/>
  <c r="K35" i="47"/>
  <c r="K38" i="47"/>
  <c r="K45" i="47"/>
  <c r="K32" i="47"/>
  <c r="K33" i="47"/>
  <c r="AA582" i="79"/>
  <c r="F71" i="43" s="1"/>
  <c r="E18" i="44"/>
  <c r="E35" i="44" s="1"/>
  <c r="Z572" i="79" s="1"/>
  <c r="Z583" i="79" s="1"/>
  <c r="E72" i="43" s="1"/>
  <c r="G18" i="44"/>
  <c r="G35" i="44" s="1"/>
  <c r="P18" i="44"/>
  <c r="I18" i="44"/>
  <c r="F18" i="44"/>
  <c r="N18" i="44"/>
  <c r="K18" i="44"/>
  <c r="H18" i="44"/>
  <c r="H35" i="44" s="1"/>
  <c r="O18" i="44"/>
  <c r="Q18" i="44"/>
  <c r="L18" i="44"/>
  <c r="AK582" i="79"/>
  <c r="P71" i="43" s="1"/>
  <c r="AK391" i="46"/>
  <c r="P59" i="43" s="1"/>
  <c r="AC204" i="79"/>
  <c r="H65" i="43" s="1"/>
  <c r="C102" i="43"/>
  <c r="AB204" i="79"/>
  <c r="G65" i="43" s="1"/>
  <c r="L81" i="47" s="1"/>
  <c r="AL582" i="79"/>
  <c r="Q71" i="43" s="1"/>
  <c r="E94" i="43"/>
  <c r="E68" i="43"/>
  <c r="AA204" i="79"/>
  <c r="F65" i="43" s="1"/>
  <c r="AG582" i="79"/>
  <c r="L71" i="43" s="1"/>
  <c r="G68" i="43"/>
  <c r="P30" i="47"/>
  <c r="P37" i="47"/>
  <c r="P33" i="47"/>
  <c r="P56" i="47"/>
  <c r="P32" i="47"/>
  <c r="AG394" i="79"/>
  <c r="L68" i="43" s="1"/>
  <c r="AH394" i="79"/>
  <c r="M68" i="43" s="1"/>
  <c r="AB582" i="79"/>
  <c r="G71" i="43" s="1"/>
  <c r="AI582" i="79"/>
  <c r="N71" i="43" s="1"/>
  <c r="AJ394" i="79"/>
  <c r="O68" i="43" s="1"/>
  <c r="AL394" i="79"/>
  <c r="Q68" i="43" s="1"/>
  <c r="P48" i="47"/>
  <c r="AD204" i="79"/>
  <c r="K94" i="43"/>
  <c r="AM393" i="79"/>
  <c r="AF394" i="79"/>
  <c r="K68" i="43" s="1"/>
  <c r="AJ582" i="79"/>
  <c r="O71" i="43" s="1"/>
  <c r="P54" i="47"/>
  <c r="AF582" i="79"/>
  <c r="K71" i="43" s="1"/>
  <c r="AF204" i="79"/>
  <c r="K65" i="43" s="1"/>
  <c r="P83" i="47" s="1"/>
  <c r="AK394" i="79"/>
  <c r="P68" i="43" s="1"/>
  <c r="AG204" i="79"/>
  <c r="L65" i="43" s="1"/>
  <c r="AM392" i="46"/>
  <c r="E103" i="43" s="1"/>
  <c r="P34" i="47"/>
  <c r="P40" i="47"/>
  <c r="AK204" i="79"/>
  <c r="P65" i="43" s="1"/>
  <c r="Z204" i="79"/>
  <c r="E65" i="43" s="1"/>
  <c r="Y950" i="79"/>
  <c r="D77" i="43" s="1"/>
  <c r="H93" i="43"/>
  <c r="H95" i="43"/>
  <c r="AI204" i="79"/>
  <c r="N65" i="43" s="1"/>
  <c r="AE582" i="79"/>
  <c r="J71" i="43" s="1"/>
  <c r="AD582" i="79"/>
  <c r="P51" i="47"/>
  <c r="K93" i="43"/>
  <c r="AH582" i="79"/>
  <c r="M71" i="43" s="1"/>
  <c r="H68" i="43"/>
  <c r="I98" i="43"/>
  <c r="AM391" i="79"/>
  <c r="H92" i="43"/>
  <c r="P55" i="47"/>
  <c r="AM392" i="79"/>
  <c r="AI1134" i="79"/>
  <c r="N80" i="43" s="1"/>
  <c r="AB1134" i="79"/>
  <c r="G80" i="43" s="1"/>
  <c r="J98" i="43"/>
  <c r="I94" i="43"/>
  <c r="AM581" i="79"/>
  <c r="P50" i="47"/>
  <c r="K100" i="43"/>
  <c r="R75" i="43"/>
  <c r="J97" i="43"/>
  <c r="R69" i="43"/>
  <c r="AC582" i="79"/>
  <c r="H71" i="43" s="1"/>
  <c r="K96" i="43"/>
  <c r="L99" i="43"/>
  <c r="AM942" i="79"/>
  <c r="J96" i="43"/>
  <c r="AM951" i="79"/>
  <c r="K103" i="43" s="1"/>
  <c r="P47" i="47"/>
  <c r="P35" i="47"/>
  <c r="P38" i="47"/>
  <c r="AM945" i="79"/>
  <c r="AM389" i="79"/>
  <c r="AD1134" i="79"/>
  <c r="I80" i="43" s="1"/>
  <c r="AF950" i="79"/>
  <c r="K77" i="43" s="1"/>
  <c r="AM1128" i="79"/>
  <c r="I92" i="43"/>
  <c r="AM577" i="79"/>
  <c r="AM388" i="79"/>
  <c r="AM395" i="79"/>
  <c r="H103" i="43" s="1"/>
  <c r="P53" i="47"/>
  <c r="P36" i="47"/>
  <c r="P31" i="47"/>
  <c r="H94" i="43"/>
  <c r="AG950" i="79"/>
  <c r="L77" i="43" s="1"/>
  <c r="AM579" i="79"/>
  <c r="AI394" i="79"/>
  <c r="N68" i="43" s="1"/>
  <c r="I97" i="43"/>
  <c r="L93" i="43"/>
  <c r="AM761" i="79"/>
  <c r="AM763" i="79"/>
  <c r="AM764" i="79"/>
  <c r="R60" i="43"/>
  <c r="P46" i="47"/>
  <c r="P52" i="47"/>
  <c r="P41" i="47"/>
  <c r="AM390" i="79"/>
  <c r="J95" i="43"/>
  <c r="AM949" i="79"/>
  <c r="L94" i="43"/>
  <c r="K92" i="43"/>
  <c r="AM947" i="79"/>
  <c r="AM578" i="79"/>
  <c r="P45" i="47"/>
  <c r="P49" i="47"/>
  <c r="L101" i="43"/>
  <c r="M101" i="43" s="1"/>
  <c r="I93" i="43"/>
  <c r="AM943" i="79"/>
  <c r="AE394" i="79"/>
  <c r="J68" i="43" s="1"/>
  <c r="AM575" i="79"/>
  <c r="Z582" i="79"/>
  <c r="E71" i="43" s="1"/>
  <c r="AH950" i="79"/>
  <c r="M77" i="43" s="1"/>
  <c r="K98" i="43"/>
  <c r="J92" i="43"/>
  <c r="AM762" i="79"/>
  <c r="AE950" i="79"/>
  <c r="J77" i="43" s="1"/>
  <c r="AL1134" i="79"/>
  <c r="Q80" i="43" s="1"/>
  <c r="AK766" i="79"/>
  <c r="P74" i="43" s="1"/>
  <c r="L92" i="43"/>
  <c r="Z1134" i="79"/>
  <c r="E80" i="43" s="1"/>
  <c r="AM580" i="79"/>
  <c r="G96" i="43"/>
  <c r="AM1125" i="79"/>
  <c r="AM1126" i="79"/>
  <c r="AH1134" i="79"/>
  <c r="M80" i="43" s="1"/>
  <c r="AF1134" i="79"/>
  <c r="K80" i="43" s="1"/>
  <c r="AC950" i="79"/>
  <c r="H77" i="43" s="1"/>
  <c r="AG1134" i="79"/>
  <c r="L80" i="43" s="1"/>
  <c r="L97" i="43"/>
  <c r="AM1129" i="79"/>
  <c r="E74" i="43"/>
  <c r="J93" i="43"/>
  <c r="L96" i="43"/>
  <c r="AL766" i="79"/>
  <c r="Q74" i="43" s="1"/>
  <c r="AM1133" i="79"/>
  <c r="AM1131" i="79"/>
  <c r="AF766" i="79"/>
  <c r="K74" i="43" s="1"/>
  <c r="AD950" i="79"/>
  <c r="I77" i="43" s="1"/>
  <c r="J94" i="43"/>
  <c r="AM760" i="79"/>
  <c r="I95" i="43"/>
  <c r="AM576" i="79"/>
  <c r="AM758" i="79"/>
  <c r="H74" i="43"/>
  <c r="AM1135" i="79"/>
  <c r="L103" i="43" s="1"/>
  <c r="K99" i="43"/>
  <c r="AM948" i="79"/>
  <c r="AK1134" i="79"/>
  <c r="P80" i="43" s="1"/>
  <c r="AJ1134" i="79"/>
  <c r="O80" i="43" s="1"/>
  <c r="AI766" i="79"/>
  <c r="N74" i="43" s="1"/>
  <c r="F74" i="43"/>
  <c r="AM941" i="79"/>
  <c r="I96" i="43"/>
  <c r="AM767" i="79"/>
  <c r="J103" i="43" s="1"/>
  <c r="K95" i="43"/>
  <c r="AM944" i="79"/>
  <c r="L98" i="43"/>
  <c r="AM1130" i="79"/>
  <c r="AM759" i="79"/>
  <c r="R81" i="43"/>
  <c r="AJ950" i="79"/>
  <c r="O77" i="43" s="1"/>
  <c r="AM946" i="79"/>
  <c r="K97" i="43"/>
  <c r="AE1134" i="79"/>
  <c r="J80" i="43" s="1"/>
  <c r="Z950" i="79"/>
  <c r="E77" i="43" s="1"/>
  <c r="AL950" i="79"/>
  <c r="Q77" i="43" s="1"/>
  <c r="AM1132" i="79"/>
  <c r="L100" i="43"/>
  <c r="R78" i="43"/>
  <c r="AA950" i="79"/>
  <c r="F77" i="43" s="1"/>
  <c r="AC1134" i="79"/>
  <c r="H80" i="43" s="1"/>
  <c r="AI950" i="79"/>
  <c r="N77" i="43" s="1"/>
  <c r="AB950" i="79"/>
  <c r="G77" i="43" s="1"/>
  <c r="AJ766" i="79"/>
  <c r="O74" i="43" s="1"/>
  <c r="AH766" i="79"/>
  <c r="M74" i="43" s="1"/>
  <c r="AK950" i="79"/>
  <c r="P77" i="43" s="1"/>
  <c r="AG766" i="79"/>
  <c r="L74" i="43" s="1"/>
  <c r="G74" i="43"/>
  <c r="AM1127" i="79"/>
  <c r="L95" i="43"/>
  <c r="AM765" i="79"/>
  <c r="J99" i="43"/>
  <c r="AA1134" i="79"/>
  <c r="F80" i="43" s="1"/>
  <c r="AM1124" i="79"/>
  <c r="AM205" i="79"/>
  <c r="G103" i="43" s="1"/>
  <c r="AM202" i="79"/>
  <c r="AM200" i="79"/>
  <c r="AH391" i="46"/>
  <c r="M59" i="43" s="1"/>
  <c r="R68" i="47" s="1"/>
  <c r="P62" i="47"/>
  <c r="P66" i="47"/>
  <c r="P69" i="47"/>
  <c r="P67" i="47"/>
  <c r="P61" i="47"/>
  <c r="R31" i="47"/>
  <c r="P71" i="47"/>
  <c r="P70" i="47"/>
  <c r="R34" i="47"/>
  <c r="P68" i="47"/>
  <c r="P64" i="47"/>
  <c r="R38" i="47"/>
  <c r="R37" i="47"/>
  <c r="P60" i="47"/>
  <c r="P63" i="47"/>
  <c r="R39" i="47"/>
  <c r="P65" i="47"/>
  <c r="AJ204" i="79"/>
  <c r="O65" i="43" s="1"/>
  <c r="P27" i="47"/>
  <c r="P29" i="47" s="1"/>
  <c r="AM388" i="46"/>
  <c r="R40" i="47"/>
  <c r="R41" i="47"/>
  <c r="R33" i="47"/>
  <c r="AL204" i="79"/>
  <c r="Q65" i="43" s="1"/>
  <c r="R35" i="47"/>
  <c r="R32" i="47"/>
  <c r="R36" i="47"/>
  <c r="E92" i="43"/>
  <c r="G93" i="43"/>
  <c r="AM199" i="79"/>
  <c r="G94" i="43"/>
  <c r="R66" i="43"/>
  <c r="G95" i="43"/>
  <c r="AM390" i="46"/>
  <c r="AH204" i="79"/>
  <c r="M65" i="43" s="1"/>
  <c r="AM201" i="79"/>
  <c r="AM389" i="46"/>
  <c r="G92" i="43"/>
  <c r="AM203" i="79"/>
  <c r="AM519" i="46"/>
  <c r="AM520" i="46"/>
  <c r="F95" i="43"/>
  <c r="F94" i="43"/>
  <c r="D62" i="43"/>
  <c r="V30" i="47"/>
  <c r="V31" i="47"/>
  <c r="V33" i="47"/>
  <c r="V37" i="47"/>
  <c r="V34" i="47"/>
  <c r="V38" i="47"/>
  <c r="V36" i="47"/>
  <c r="V35" i="47"/>
  <c r="V32" i="47"/>
  <c r="V40" i="47"/>
  <c r="V41" i="47"/>
  <c r="K56" i="47"/>
  <c r="K54" i="47"/>
  <c r="K50" i="47"/>
  <c r="K51" i="47"/>
  <c r="K48" i="47"/>
  <c r="K55" i="47"/>
  <c r="K52" i="47"/>
  <c r="K46" i="47"/>
  <c r="K47" i="47"/>
  <c r="K49" i="47"/>
  <c r="K53" i="47"/>
  <c r="R53" i="43"/>
  <c r="M47" i="47"/>
  <c r="M49" i="47"/>
  <c r="M54" i="47"/>
  <c r="M55" i="47"/>
  <c r="M51" i="47"/>
  <c r="D65" i="43"/>
  <c r="M50" i="47"/>
  <c r="M52" i="47"/>
  <c r="M46" i="47"/>
  <c r="M56" i="47"/>
  <c r="M48" i="47"/>
  <c r="M53" i="47"/>
  <c r="N54" i="47"/>
  <c r="N49" i="47"/>
  <c r="N50" i="47"/>
  <c r="N46" i="47"/>
  <c r="N45" i="47"/>
  <c r="N62" i="47"/>
  <c r="N52" i="47"/>
  <c r="N47" i="47"/>
  <c r="N66" i="47"/>
  <c r="N48" i="47"/>
  <c r="N56" i="47"/>
  <c r="N55" i="47"/>
  <c r="N53" i="47"/>
  <c r="N65" i="47"/>
  <c r="N64" i="47"/>
  <c r="N60" i="47"/>
  <c r="N68" i="47"/>
  <c r="N69" i="47"/>
  <c r="N61" i="47"/>
  <c r="M71" i="47"/>
  <c r="M65" i="47"/>
  <c r="M68" i="47"/>
  <c r="M70" i="47"/>
  <c r="M63" i="47"/>
  <c r="M61" i="47"/>
  <c r="M60" i="47"/>
  <c r="M66" i="47"/>
  <c r="M69" i="47"/>
  <c r="M64" i="47"/>
  <c r="M67" i="47"/>
  <c r="M62" i="47"/>
  <c r="N63" i="47"/>
  <c r="N71" i="47"/>
  <c r="N67" i="47"/>
  <c r="N70" i="47"/>
  <c r="L55" i="47"/>
  <c r="L54" i="47"/>
  <c r="L47" i="47"/>
  <c r="L66" i="47"/>
  <c r="L60" i="47"/>
  <c r="L69" i="47"/>
  <c r="L62" i="47"/>
  <c r="L56" i="47"/>
  <c r="L68" i="47"/>
  <c r="L48" i="47"/>
  <c r="L53" i="47"/>
  <c r="L52" i="47"/>
  <c r="L45" i="47"/>
  <c r="L46" i="47"/>
  <c r="L67" i="47"/>
  <c r="L49" i="47"/>
  <c r="L63" i="47"/>
  <c r="L70" i="47"/>
  <c r="L65" i="47"/>
  <c r="L64" i="47"/>
  <c r="L71" i="47"/>
  <c r="L61" i="47"/>
  <c r="L51" i="47"/>
  <c r="L50" i="47"/>
  <c r="D59" i="43"/>
  <c r="J21" i="47"/>
  <c r="J23" i="47"/>
  <c r="J15" i="47"/>
  <c r="J18" i="47"/>
  <c r="O66" i="47"/>
  <c r="O39" i="47"/>
  <c r="O22" i="47"/>
  <c r="O67" i="47"/>
  <c r="O38" i="47"/>
  <c r="J19" i="47"/>
  <c r="O45" i="47"/>
  <c r="O16" i="47"/>
  <c r="O46" i="47"/>
  <c r="O48" i="47"/>
  <c r="O62" i="47"/>
  <c r="O19" i="47"/>
  <c r="O64" i="47"/>
  <c r="O23" i="47"/>
  <c r="O60" i="47"/>
  <c r="O41" i="47"/>
  <c r="O52" i="47"/>
  <c r="O17" i="47"/>
  <c r="O40" i="47"/>
  <c r="O61" i="47"/>
  <c r="O35" i="47"/>
  <c r="O50" i="47"/>
  <c r="O49" i="47"/>
  <c r="J16" i="47"/>
  <c r="O20" i="47"/>
  <c r="O68" i="47"/>
  <c r="O32" i="47"/>
  <c r="I30" i="47"/>
  <c r="I15" i="47"/>
  <c r="J24" i="47"/>
  <c r="J20" i="47"/>
  <c r="J26" i="47"/>
  <c r="O25" i="47"/>
  <c r="O18" i="47"/>
  <c r="O24" i="47"/>
  <c r="O63" i="47"/>
  <c r="O54" i="47"/>
  <c r="O33" i="47"/>
  <c r="O31" i="47"/>
  <c r="O36" i="47"/>
  <c r="O37" i="47"/>
  <c r="O69" i="47"/>
  <c r="O30" i="47"/>
  <c r="O70" i="47"/>
  <c r="J17" i="47"/>
  <c r="J25" i="47"/>
  <c r="J22" i="47"/>
  <c r="O15" i="47"/>
  <c r="O26" i="47"/>
  <c r="O21" i="47"/>
  <c r="O71" i="47"/>
  <c r="O34" i="47"/>
  <c r="O55" i="47"/>
  <c r="O56" i="47"/>
  <c r="O65" i="47"/>
  <c r="O47" i="47"/>
  <c r="O51" i="47"/>
  <c r="O53" i="47"/>
  <c r="I36" i="47"/>
  <c r="I39" i="47"/>
  <c r="I31" i="47"/>
  <c r="I38" i="47"/>
  <c r="I40" i="47"/>
  <c r="I32" i="47"/>
  <c r="I41" i="47"/>
  <c r="I34" i="47"/>
  <c r="I37" i="47"/>
  <c r="I33" i="47"/>
  <c r="I35" i="47"/>
  <c r="I21" i="47"/>
  <c r="I18" i="47"/>
  <c r="I23" i="47"/>
  <c r="I22" i="47"/>
  <c r="I26" i="47"/>
  <c r="I25" i="47"/>
  <c r="I24" i="47"/>
  <c r="I20" i="47"/>
  <c r="I19" i="47"/>
  <c r="I17" i="47"/>
  <c r="I16" i="47"/>
  <c r="E56" i="43"/>
  <c r="K27" i="47"/>
  <c r="F35" i="44" l="1"/>
  <c r="AA572" i="79" s="1"/>
  <c r="AA583" i="79" s="1"/>
  <c r="F72" i="43" s="1"/>
  <c r="I35" i="44"/>
  <c r="AD572" i="79" s="1"/>
  <c r="AB572" i="79"/>
  <c r="AB583" i="79" s="1"/>
  <c r="AC572" i="79"/>
  <c r="AC583" i="79" s="1"/>
  <c r="H72" i="43" s="1"/>
  <c r="M114" i="47" s="1"/>
  <c r="I71" i="43"/>
  <c r="V47" i="47"/>
  <c r="S51" i="47"/>
  <c r="S52" i="47"/>
  <c r="S71" i="47"/>
  <c r="S56" i="47"/>
  <c r="S49" i="47"/>
  <c r="S48" i="47"/>
  <c r="S69" i="47"/>
  <c r="S66" i="47"/>
  <c r="V51" i="47"/>
  <c r="S61" i="47"/>
  <c r="S68" i="47"/>
  <c r="V64" i="47"/>
  <c r="U27" i="47"/>
  <c r="U29" i="47" s="1"/>
  <c r="V67" i="47"/>
  <c r="V50" i="47"/>
  <c r="V61" i="47"/>
  <c r="S47" i="47"/>
  <c r="S70" i="47"/>
  <c r="S50" i="47"/>
  <c r="V68" i="47"/>
  <c r="V65" i="47"/>
  <c r="V45" i="47"/>
  <c r="V53" i="47"/>
  <c r="V71" i="47"/>
  <c r="V62" i="47"/>
  <c r="V63" i="47"/>
  <c r="V60" i="47"/>
  <c r="V49" i="47"/>
  <c r="V55" i="47"/>
  <c r="V52" i="47"/>
  <c r="V69" i="47"/>
  <c r="V70" i="47"/>
  <c r="V66" i="47"/>
  <c r="V56" i="47"/>
  <c r="V48" i="47"/>
  <c r="V54" i="47"/>
  <c r="J120" i="47"/>
  <c r="I121" i="47"/>
  <c r="I120" i="47"/>
  <c r="I131" i="47"/>
  <c r="T50" i="47"/>
  <c r="T56" i="47"/>
  <c r="S62" i="47"/>
  <c r="S67" i="47"/>
  <c r="T53" i="47"/>
  <c r="T48" i="47"/>
  <c r="T49" i="47"/>
  <c r="T52" i="47"/>
  <c r="S65" i="47"/>
  <c r="S46" i="47"/>
  <c r="S60" i="47"/>
  <c r="T51" i="47"/>
  <c r="T54" i="47"/>
  <c r="T63" i="47"/>
  <c r="T70" i="47"/>
  <c r="T46" i="47"/>
  <c r="S53" i="47"/>
  <c r="S64" i="47"/>
  <c r="S63" i="47"/>
  <c r="T55" i="47"/>
  <c r="T47" i="47"/>
  <c r="S54" i="47"/>
  <c r="S45" i="47"/>
  <c r="U41" i="47"/>
  <c r="Q46" i="47"/>
  <c r="T71" i="47"/>
  <c r="Q62" i="47"/>
  <c r="Q53" i="47"/>
  <c r="Q48" i="47"/>
  <c r="Q66" i="47"/>
  <c r="Q47" i="47"/>
  <c r="Q49" i="47"/>
  <c r="Q54" i="47"/>
  <c r="Q50" i="47"/>
  <c r="Q56" i="47"/>
  <c r="Q52" i="47"/>
  <c r="Q69" i="47"/>
  <c r="Q61" i="47"/>
  <c r="Q68" i="47"/>
  <c r="Q45" i="47"/>
  <c r="Q67" i="47"/>
  <c r="Q51" i="47"/>
  <c r="Q63" i="47"/>
  <c r="Q65" i="47"/>
  <c r="Q60" i="47"/>
  <c r="Q82" i="47"/>
  <c r="Q64" i="47"/>
  <c r="Q55" i="47"/>
  <c r="Q70" i="47"/>
  <c r="V27" i="47"/>
  <c r="V29" i="47" s="1"/>
  <c r="V42" i="47" s="1"/>
  <c r="V44" i="47" s="1"/>
  <c r="U35" i="47"/>
  <c r="D102" i="43"/>
  <c r="U30" i="47"/>
  <c r="U38" i="47"/>
  <c r="U40" i="47"/>
  <c r="U33" i="47"/>
  <c r="T68" i="47"/>
  <c r="T60" i="47"/>
  <c r="AM261" i="46"/>
  <c r="AM263" i="46" s="1"/>
  <c r="R27" i="47"/>
  <c r="R29" i="47" s="1"/>
  <c r="R42" i="47" s="1"/>
  <c r="R44" i="47" s="1"/>
  <c r="T69" i="47"/>
  <c r="T61" i="47"/>
  <c r="T67" i="47"/>
  <c r="T65" i="47"/>
  <c r="T62" i="47"/>
  <c r="T66" i="47"/>
  <c r="T64" i="47"/>
  <c r="T75" i="47"/>
  <c r="R62" i="43"/>
  <c r="U67" i="47"/>
  <c r="U37" i="47"/>
  <c r="U36" i="47"/>
  <c r="U54" i="47"/>
  <c r="U34" i="47"/>
  <c r="U39" i="47"/>
  <c r="U32" i="47"/>
  <c r="Q27" i="47"/>
  <c r="Q29" i="47" s="1"/>
  <c r="Q42" i="47" s="1"/>
  <c r="Q44" i="47" s="1"/>
  <c r="S27" i="47"/>
  <c r="S29" i="47" s="1"/>
  <c r="S42" i="47" s="1"/>
  <c r="S44" i="47" s="1"/>
  <c r="T27" i="47"/>
  <c r="T29" i="47" s="1"/>
  <c r="T42" i="47" s="1"/>
  <c r="T44" i="47" s="1"/>
  <c r="O75" i="47"/>
  <c r="O83" i="47"/>
  <c r="O79" i="47"/>
  <c r="AM133" i="46"/>
  <c r="U66" i="47"/>
  <c r="U51" i="47"/>
  <c r="U47" i="47"/>
  <c r="U53" i="47"/>
  <c r="U52" i="47"/>
  <c r="U46" i="47"/>
  <c r="U60" i="47"/>
  <c r="U61" i="47"/>
  <c r="U69" i="47"/>
  <c r="U71" i="47"/>
  <c r="O76" i="47"/>
  <c r="O82" i="47"/>
  <c r="O78" i="47"/>
  <c r="O85" i="47"/>
  <c r="O77" i="47"/>
  <c r="O81" i="47"/>
  <c r="O80" i="47"/>
  <c r="O84" i="47"/>
  <c r="O98" i="47"/>
  <c r="H102" i="43"/>
  <c r="U65" i="47"/>
  <c r="U63" i="47"/>
  <c r="U49" i="47"/>
  <c r="U56" i="47"/>
  <c r="U68" i="47"/>
  <c r="U50" i="47"/>
  <c r="U48" i="47"/>
  <c r="U55" i="47"/>
  <c r="U62" i="47"/>
  <c r="U70" i="47"/>
  <c r="U64" i="47"/>
  <c r="U45" i="47"/>
  <c r="U83" i="47"/>
  <c r="I116" i="47"/>
  <c r="E28" i="43"/>
  <c r="W15" i="47"/>
  <c r="M82" i="47"/>
  <c r="N84" i="47"/>
  <c r="L102" i="43"/>
  <c r="F102" i="43"/>
  <c r="M94" i="43"/>
  <c r="M93" i="43"/>
  <c r="L85" i="47"/>
  <c r="M98" i="43"/>
  <c r="L77" i="47"/>
  <c r="W26" i="47"/>
  <c r="L82" i="47"/>
  <c r="L86" i="47"/>
  <c r="L75" i="47"/>
  <c r="M99" i="43"/>
  <c r="L98" i="47"/>
  <c r="I102" i="43"/>
  <c r="L79" i="47"/>
  <c r="G102" i="43"/>
  <c r="J102" i="43"/>
  <c r="L83" i="47"/>
  <c r="L78" i="47"/>
  <c r="K102" i="43"/>
  <c r="L76" i="47"/>
  <c r="M96" i="43"/>
  <c r="L80" i="47"/>
  <c r="E102" i="43"/>
  <c r="M100" i="43"/>
  <c r="M92" i="43"/>
  <c r="L84" i="47"/>
  <c r="W18" i="47"/>
  <c r="M95" i="43"/>
  <c r="M97" i="43"/>
  <c r="L93" i="47"/>
  <c r="L100" i="47"/>
  <c r="L92" i="47"/>
  <c r="L94" i="47"/>
  <c r="L90" i="47"/>
  <c r="L101" i="47"/>
  <c r="L95" i="47"/>
  <c r="L99" i="47"/>
  <c r="L97" i="47"/>
  <c r="L96" i="47"/>
  <c r="L91" i="47"/>
  <c r="Q106" i="47"/>
  <c r="U84" i="47"/>
  <c r="Q111" i="47"/>
  <c r="Q81" i="47"/>
  <c r="Q86" i="47"/>
  <c r="Q107" i="47"/>
  <c r="Q94" i="47"/>
  <c r="Q97" i="47"/>
  <c r="Q84" i="47"/>
  <c r="Q95" i="47"/>
  <c r="Q125" i="47"/>
  <c r="Q76" i="47"/>
  <c r="Q110" i="47"/>
  <c r="Q80" i="47"/>
  <c r="Q108" i="47"/>
  <c r="Q77" i="47"/>
  <c r="Q96" i="47"/>
  <c r="Q116" i="47"/>
  <c r="Q101" i="47"/>
  <c r="Q100" i="47"/>
  <c r="O92" i="47"/>
  <c r="O99" i="47"/>
  <c r="P100" i="47"/>
  <c r="P80" i="47"/>
  <c r="O94" i="47"/>
  <c r="U78" i="47"/>
  <c r="N78" i="47"/>
  <c r="N85" i="47"/>
  <c r="N86" i="47"/>
  <c r="P101" i="47"/>
  <c r="P84" i="47"/>
  <c r="N77" i="47"/>
  <c r="O101" i="47"/>
  <c r="N80" i="47"/>
  <c r="N82" i="47"/>
  <c r="N101" i="47"/>
  <c r="P75" i="47"/>
  <c r="N95" i="47"/>
  <c r="P115" i="47"/>
  <c r="N75" i="47"/>
  <c r="P106" i="47"/>
  <c r="N81" i="47"/>
  <c r="N93" i="47"/>
  <c r="N97" i="47"/>
  <c r="N76" i="47"/>
  <c r="N79" i="47"/>
  <c r="N83" i="47"/>
  <c r="R49" i="47"/>
  <c r="N90" i="47"/>
  <c r="Q99" i="47"/>
  <c r="Q83" i="47"/>
  <c r="P95" i="47"/>
  <c r="Q85" i="47"/>
  <c r="Q92" i="47"/>
  <c r="R55" i="47"/>
  <c r="Q109" i="47"/>
  <c r="Q112" i="47"/>
  <c r="Q127" i="47"/>
  <c r="U75" i="47"/>
  <c r="Q79" i="47"/>
  <c r="P109" i="47"/>
  <c r="Q105" i="47"/>
  <c r="Q114" i="47"/>
  <c r="Q131" i="47"/>
  <c r="Q113" i="47"/>
  <c r="Q93" i="47"/>
  <c r="M92" i="47"/>
  <c r="U94" i="47"/>
  <c r="U82" i="47"/>
  <c r="Q98" i="47"/>
  <c r="Q90" i="47"/>
  <c r="Q75" i="47"/>
  <c r="Q78" i="47"/>
  <c r="Q91" i="47"/>
  <c r="Q120" i="47"/>
  <c r="Q115" i="47"/>
  <c r="P120" i="47"/>
  <c r="U108" i="47"/>
  <c r="P114" i="47"/>
  <c r="P76" i="47"/>
  <c r="N92" i="47"/>
  <c r="U112" i="47"/>
  <c r="P90" i="47"/>
  <c r="P108" i="47"/>
  <c r="P110" i="47"/>
  <c r="P92" i="47"/>
  <c r="P113" i="47"/>
  <c r="P77" i="47"/>
  <c r="U101" i="47"/>
  <c r="U115" i="47"/>
  <c r="M98" i="47"/>
  <c r="U100" i="47"/>
  <c r="U99" i="47"/>
  <c r="U111" i="47"/>
  <c r="P97" i="47"/>
  <c r="P93" i="47"/>
  <c r="P105" i="47"/>
  <c r="P85" i="47"/>
  <c r="P91" i="47"/>
  <c r="P79" i="47"/>
  <c r="U109" i="47"/>
  <c r="P112" i="47"/>
  <c r="P107" i="47"/>
  <c r="P96" i="47"/>
  <c r="P86" i="47"/>
  <c r="O114" i="47"/>
  <c r="S95" i="47"/>
  <c r="U95" i="47"/>
  <c r="U97" i="47"/>
  <c r="P94" i="47"/>
  <c r="P99" i="47"/>
  <c r="U90" i="47"/>
  <c r="U105" i="47"/>
  <c r="U106" i="47"/>
  <c r="U91" i="47"/>
  <c r="P116" i="47"/>
  <c r="P130" i="47"/>
  <c r="P111" i="47"/>
  <c r="P98" i="47"/>
  <c r="P81" i="47"/>
  <c r="P78" i="47"/>
  <c r="P82" i="47"/>
  <c r="U161" i="47"/>
  <c r="S77" i="47"/>
  <c r="O116" i="47"/>
  <c r="O97" i="47"/>
  <c r="S98" i="47"/>
  <c r="S84" i="47"/>
  <c r="S92" i="47"/>
  <c r="Q130" i="47"/>
  <c r="Q157" i="47"/>
  <c r="M116" i="47"/>
  <c r="O113" i="47"/>
  <c r="O107" i="47"/>
  <c r="O141" i="47"/>
  <c r="O91" i="47"/>
  <c r="O128" i="47"/>
  <c r="O93" i="47"/>
  <c r="O108" i="47"/>
  <c r="M111" i="47"/>
  <c r="U114" i="47"/>
  <c r="U85" i="47"/>
  <c r="U80" i="47"/>
  <c r="U93" i="47"/>
  <c r="U86" i="47"/>
  <c r="U92" i="47"/>
  <c r="S76" i="47"/>
  <c r="S152" i="47"/>
  <c r="S107" i="47"/>
  <c r="S93" i="47"/>
  <c r="S75" i="47"/>
  <c r="R70" i="47"/>
  <c r="P140" i="47"/>
  <c r="Q124" i="47"/>
  <c r="Q123" i="47"/>
  <c r="Q135" i="47"/>
  <c r="Q121" i="47"/>
  <c r="S82" i="47"/>
  <c r="O111" i="47"/>
  <c r="O110" i="47"/>
  <c r="S160" i="47"/>
  <c r="S131" i="47"/>
  <c r="S83" i="47"/>
  <c r="S114" i="47"/>
  <c r="Q136" i="47"/>
  <c r="U96" i="47"/>
  <c r="U110" i="47"/>
  <c r="U113" i="47"/>
  <c r="U107" i="47"/>
  <c r="U98" i="47"/>
  <c r="S100" i="47"/>
  <c r="S78" i="47"/>
  <c r="S101" i="47"/>
  <c r="S153" i="47"/>
  <c r="Q129" i="47"/>
  <c r="Q122" i="47"/>
  <c r="AM394" i="79"/>
  <c r="O100" i="47"/>
  <c r="O109" i="47"/>
  <c r="O112" i="47"/>
  <c r="O137" i="47"/>
  <c r="S122" i="47"/>
  <c r="S125" i="47"/>
  <c r="O135" i="47"/>
  <c r="O120" i="47"/>
  <c r="O96" i="47"/>
  <c r="O124" i="47"/>
  <c r="O126" i="47"/>
  <c r="U77" i="47"/>
  <c r="U81" i="47"/>
  <c r="U79" i="47"/>
  <c r="S109" i="47"/>
  <c r="S108" i="47"/>
  <c r="S116" i="47"/>
  <c r="S161" i="47"/>
  <c r="E34" i="43"/>
  <c r="P160" i="47"/>
  <c r="U125" i="47"/>
  <c r="S79" i="47"/>
  <c r="O105" i="47"/>
  <c r="O115" i="47"/>
  <c r="O106" i="47"/>
  <c r="S85" i="47"/>
  <c r="S86" i="47"/>
  <c r="Q126" i="47"/>
  <c r="O95" i="47"/>
  <c r="O90" i="47"/>
  <c r="O122" i="47"/>
  <c r="O127" i="47"/>
  <c r="U76" i="47"/>
  <c r="U116" i="47"/>
  <c r="S113" i="47"/>
  <c r="S80" i="47"/>
  <c r="S81" i="47"/>
  <c r="Q128" i="47"/>
  <c r="M86" i="47"/>
  <c r="M93" i="47"/>
  <c r="M78" i="47"/>
  <c r="U146" i="47"/>
  <c r="Q152" i="47"/>
  <c r="M75" i="47"/>
  <c r="M80" i="47"/>
  <c r="M100" i="47"/>
  <c r="P42" i="47"/>
  <c r="P44" i="47" s="1"/>
  <c r="P57" i="47" s="1"/>
  <c r="P59" i="47" s="1"/>
  <c r="P72" i="47" s="1"/>
  <c r="P74" i="47" s="1"/>
  <c r="Q141" i="47"/>
  <c r="Q145" i="47"/>
  <c r="Q139" i="47"/>
  <c r="Q142" i="47"/>
  <c r="Q143" i="47"/>
  <c r="M95" i="47"/>
  <c r="M96" i="47"/>
  <c r="M76" i="47"/>
  <c r="M97" i="47"/>
  <c r="M85" i="47"/>
  <c r="Q144" i="47"/>
  <c r="M79" i="47"/>
  <c r="M84" i="47"/>
  <c r="M94" i="47"/>
  <c r="M90" i="47"/>
  <c r="U158" i="47"/>
  <c r="U122" i="47"/>
  <c r="Q161" i="47"/>
  <c r="S126" i="47"/>
  <c r="M91" i="47"/>
  <c r="M99" i="47"/>
  <c r="M81" i="47"/>
  <c r="Q150" i="47"/>
  <c r="M83" i="47"/>
  <c r="M101" i="47"/>
  <c r="M77" i="47"/>
  <c r="U156" i="47"/>
  <c r="Q151" i="47"/>
  <c r="U121" i="47"/>
  <c r="U151" i="47"/>
  <c r="J107" i="47"/>
  <c r="N91" i="47"/>
  <c r="N99" i="47"/>
  <c r="U142" i="47"/>
  <c r="U144" i="47"/>
  <c r="U153" i="47"/>
  <c r="S111" i="47"/>
  <c r="S94" i="47"/>
  <c r="S135" i="47"/>
  <c r="S97" i="47"/>
  <c r="Q138" i="47"/>
  <c r="P125" i="47"/>
  <c r="Q146" i="47"/>
  <c r="U123" i="47"/>
  <c r="U150" i="47"/>
  <c r="U140" i="47"/>
  <c r="N98" i="47"/>
  <c r="N100" i="47"/>
  <c r="E40" i="43"/>
  <c r="U124" i="47"/>
  <c r="S91" i="47"/>
  <c r="S156" i="47"/>
  <c r="S120" i="47"/>
  <c r="S96" i="47"/>
  <c r="E38" i="43"/>
  <c r="V155" i="47"/>
  <c r="O160" i="47"/>
  <c r="U120" i="47"/>
  <c r="U131" i="47"/>
  <c r="O150" i="47"/>
  <c r="N94" i="47"/>
  <c r="N96" i="47"/>
  <c r="U138" i="47"/>
  <c r="U130" i="47"/>
  <c r="S110" i="47"/>
  <c r="S154" i="47"/>
  <c r="S106" i="47"/>
  <c r="S139" i="47"/>
  <c r="S99" i="47"/>
  <c r="S112" i="47"/>
  <c r="Q137" i="47"/>
  <c r="Q140" i="47"/>
  <c r="R77" i="43"/>
  <c r="Q153" i="47"/>
  <c r="R80" i="43"/>
  <c r="O155" i="47"/>
  <c r="U154" i="47"/>
  <c r="U126" i="47"/>
  <c r="AM950" i="79"/>
  <c r="AM952" i="79" s="1"/>
  <c r="P155" i="47"/>
  <c r="AM582" i="79"/>
  <c r="O157" i="47"/>
  <c r="U128" i="47"/>
  <c r="U127" i="47"/>
  <c r="U129" i="47"/>
  <c r="U159" i="47"/>
  <c r="S115" i="47"/>
  <c r="S90" i="47"/>
  <c r="S105" i="47"/>
  <c r="E35" i="43"/>
  <c r="P150" i="47"/>
  <c r="S155" i="47"/>
  <c r="S151" i="47"/>
  <c r="AM766" i="79"/>
  <c r="R64" i="47"/>
  <c r="P144" i="47"/>
  <c r="P153" i="47"/>
  <c r="R53" i="47"/>
  <c r="O123" i="47"/>
  <c r="S142" i="47"/>
  <c r="R52" i="47"/>
  <c r="R51" i="47"/>
  <c r="P146" i="47"/>
  <c r="P129" i="47"/>
  <c r="P161" i="47"/>
  <c r="R62" i="47"/>
  <c r="O145" i="47"/>
  <c r="O131" i="47"/>
  <c r="O161" i="47"/>
  <c r="O151" i="47"/>
  <c r="O121" i="47"/>
  <c r="O139" i="47"/>
  <c r="U145" i="47"/>
  <c r="S128" i="47"/>
  <c r="S123" i="47"/>
  <c r="S141" i="47"/>
  <c r="R71" i="47"/>
  <c r="R67" i="47"/>
  <c r="R48" i="47"/>
  <c r="R61" i="47"/>
  <c r="P135" i="47"/>
  <c r="P142" i="47"/>
  <c r="E36" i="43"/>
  <c r="R60" i="47"/>
  <c r="P152" i="47"/>
  <c r="R45" i="47"/>
  <c r="O140" i="47"/>
  <c r="S144" i="47"/>
  <c r="R54" i="47"/>
  <c r="R46" i="47"/>
  <c r="P156" i="47"/>
  <c r="R66" i="47"/>
  <c r="P128" i="47"/>
  <c r="O159" i="47"/>
  <c r="O138" i="47"/>
  <c r="O143" i="47"/>
  <c r="O142" i="47"/>
  <c r="O146" i="47"/>
  <c r="U136" i="47"/>
  <c r="U160" i="47"/>
  <c r="U141" i="47"/>
  <c r="S146" i="47"/>
  <c r="S145" i="47"/>
  <c r="S130" i="47"/>
  <c r="S138" i="47"/>
  <c r="S127" i="47"/>
  <c r="S121" i="47"/>
  <c r="R56" i="47"/>
  <c r="R47" i="47"/>
  <c r="R122" i="47"/>
  <c r="P137" i="47"/>
  <c r="P139" i="47"/>
  <c r="P154" i="47"/>
  <c r="Q154" i="47"/>
  <c r="Q158" i="47"/>
  <c r="R59" i="43"/>
  <c r="O144" i="47"/>
  <c r="O152" i="47"/>
  <c r="S143" i="47"/>
  <c r="S136" i="47"/>
  <c r="R50" i="47"/>
  <c r="P143" i="47"/>
  <c r="P124" i="47"/>
  <c r="P151" i="47"/>
  <c r="R65" i="47"/>
  <c r="O154" i="47"/>
  <c r="O130" i="47"/>
  <c r="O153" i="47"/>
  <c r="O129" i="47"/>
  <c r="U143" i="47"/>
  <c r="U157" i="47"/>
  <c r="U155" i="47"/>
  <c r="U152" i="47"/>
  <c r="U135" i="47"/>
  <c r="U137" i="47"/>
  <c r="U139" i="47"/>
  <c r="S150" i="47"/>
  <c r="S140" i="47"/>
  <c r="S124" i="47"/>
  <c r="S157" i="47"/>
  <c r="S129" i="47"/>
  <c r="R63" i="47"/>
  <c r="Q155" i="47"/>
  <c r="P145" i="47"/>
  <c r="Q159" i="47"/>
  <c r="P136" i="47"/>
  <c r="P158" i="47"/>
  <c r="P157" i="47"/>
  <c r="Q156" i="47"/>
  <c r="P159" i="47"/>
  <c r="P131" i="47"/>
  <c r="O125" i="47"/>
  <c r="O136" i="47"/>
  <c r="P126" i="47"/>
  <c r="P121" i="47"/>
  <c r="O158" i="47"/>
  <c r="O156" i="47"/>
  <c r="S159" i="47"/>
  <c r="S158" i="47"/>
  <c r="S137" i="47"/>
  <c r="R69" i="47"/>
  <c r="Q160" i="47"/>
  <c r="P123" i="47"/>
  <c r="P122" i="47"/>
  <c r="P141" i="47"/>
  <c r="P127" i="47"/>
  <c r="P138" i="47"/>
  <c r="AM1134" i="79"/>
  <c r="AM1136" i="79" s="1"/>
  <c r="AM204" i="79"/>
  <c r="AM206" i="79" s="1"/>
  <c r="T95" i="47"/>
  <c r="V137" i="47"/>
  <c r="V97" i="47"/>
  <c r="V138" i="47"/>
  <c r="V161" i="47"/>
  <c r="V96" i="47"/>
  <c r="V140" i="47"/>
  <c r="T135" i="47"/>
  <c r="V106" i="47"/>
  <c r="V135" i="47"/>
  <c r="V127" i="47"/>
  <c r="V160" i="47"/>
  <c r="V120" i="47"/>
  <c r="V124" i="47"/>
  <c r="T110" i="47"/>
  <c r="T106" i="47"/>
  <c r="T92" i="47"/>
  <c r="V128" i="47"/>
  <c r="V129" i="47"/>
  <c r="V84" i="47"/>
  <c r="V154" i="47"/>
  <c r="T137" i="47"/>
  <c r="T128" i="47"/>
  <c r="T96" i="47"/>
  <c r="T154" i="47"/>
  <c r="T130" i="47"/>
  <c r="T80" i="47"/>
  <c r="T140" i="47"/>
  <c r="T125" i="47"/>
  <c r="T82" i="47"/>
  <c r="V92" i="47"/>
  <c r="V130" i="47"/>
  <c r="V75" i="47"/>
  <c r="V78" i="47"/>
  <c r="T159" i="47"/>
  <c r="T146" i="47"/>
  <c r="T120" i="47"/>
  <c r="T115" i="47"/>
  <c r="T86" i="47"/>
  <c r="T123" i="47"/>
  <c r="T112" i="47"/>
  <c r="T105" i="47"/>
  <c r="V108" i="47"/>
  <c r="V121" i="47"/>
  <c r="V159" i="47"/>
  <c r="V93" i="47"/>
  <c r="T127" i="47"/>
  <c r="T109" i="47"/>
  <c r="T121" i="47"/>
  <c r="T139" i="47"/>
  <c r="T116" i="47"/>
  <c r="T122" i="47"/>
  <c r="T101" i="47"/>
  <c r="V125" i="47"/>
  <c r="V158" i="47"/>
  <c r="V94" i="47"/>
  <c r="T144" i="47"/>
  <c r="T150" i="47"/>
  <c r="T141" i="47"/>
  <c r="T114" i="47"/>
  <c r="R84" i="47"/>
  <c r="V82" i="47"/>
  <c r="V152" i="47"/>
  <c r="V116" i="47"/>
  <c r="V99" i="47"/>
  <c r="V142" i="47"/>
  <c r="V146" i="47"/>
  <c r="V101" i="47"/>
  <c r="V143" i="47"/>
  <c r="V85" i="47"/>
  <c r="T153" i="47"/>
  <c r="T145" i="47"/>
  <c r="T152" i="47"/>
  <c r="T158" i="47"/>
  <c r="T126" i="47"/>
  <c r="T129" i="47"/>
  <c r="T90" i="47"/>
  <c r="T77" i="47"/>
  <c r="R127" i="47"/>
  <c r="V141" i="47"/>
  <c r="V98" i="47"/>
  <c r="E41" i="43"/>
  <c r="V150" i="47"/>
  <c r="V105" i="47"/>
  <c r="V126" i="47"/>
  <c r="V90" i="47"/>
  <c r="V156" i="47"/>
  <c r="V111" i="47"/>
  <c r="V76" i="47"/>
  <c r="V100" i="47"/>
  <c r="T161" i="47"/>
  <c r="T143" i="47"/>
  <c r="T94" i="47"/>
  <c r="T108" i="47"/>
  <c r="T138" i="47"/>
  <c r="T142" i="47"/>
  <c r="T99" i="47"/>
  <c r="T76" i="47"/>
  <c r="T79" i="47"/>
  <c r="T81" i="47"/>
  <c r="R157" i="47"/>
  <c r="V122" i="47"/>
  <c r="V151" i="47"/>
  <c r="V109" i="47"/>
  <c r="V123" i="47"/>
  <c r="V157" i="47"/>
  <c r="V81" i="47"/>
  <c r="V110" i="47"/>
  <c r="V145" i="47"/>
  <c r="V131" i="47"/>
  <c r="V77" i="47"/>
  <c r="V144" i="47"/>
  <c r="V95" i="47"/>
  <c r="V112" i="47"/>
  <c r="T98" i="47"/>
  <c r="T91" i="47"/>
  <c r="T156" i="47"/>
  <c r="T107" i="47"/>
  <c r="T113" i="47"/>
  <c r="E39" i="43"/>
  <c r="T111" i="47"/>
  <c r="T160" i="47"/>
  <c r="T78" i="47"/>
  <c r="T100" i="47"/>
  <c r="T83" i="47"/>
  <c r="R158" i="47"/>
  <c r="R140" i="47"/>
  <c r="V113" i="47"/>
  <c r="V107" i="47"/>
  <c r="V79" i="47"/>
  <c r="V136" i="47"/>
  <c r="V80" i="47"/>
  <c r="V86" i="47"/>
  <c r="V115" i="47"/>
  <c r="V83" i="47"/>
  <c r="V91" i="47"/>
  <c r="V114" i="47"/>
  <c r="V139" i="47"/>
  <c r="V153" i="47"/>
  <c r="T136" i="47"/>
  <c r="T93" i="47"/>
  <c r="T155" i="47"/>
  <c r="T131" i="47"/>
  <c r="T97" i="47"/>
  <c r="T157" i="47"/>
  <c r="T151" i="47"/>
  <c r="T85" i="47"/>
  <c r="T84" i="47"/>
  <c r="T124" i="47"/>
  <c r="R81" i="47"/>
  <c r="R112" i="47"/>
  <c r="R123" i="47"/>
  <c r="R78" i="47"/>
  <c r="R109" i="47"/>
  <c r="R150" i="47"/>
  <c r="R94" i="47"/>
  <c r="R106" i="47"/>
  <c r="R128" i="47"/>
  <c r="R99" i="47"/>
  <c r="R125" i="47"/>
  <c r="R75" i="47"/>
  <c r="R154" i="47"/>
  <c r="R107" i="47"/>
  <c r="R80" i="47"/>
  <c r="R86" i="47"/>
  <c r="R113" i="47"/>
  <c r="R83" i="47"/>
  <c r="R138" i="47"/>
  <c r="R110" i="47"/>
  <c r="R136" i="47"/>
  <c r="R95" i="47"/>
  <c r="R121" i="47"/>
  <c r="AM391" i="46"/>
  <c r="AM393" i="46" s="1"/>
  <c r="R152" i="47"/>
  <c r="R142" i="47"/>
  <c r="R111" i="47"/>
  <c r="E37" i="43"/>
  <c r="R65" i="43"/>
  <c r="R153" i="47"/>
  <c r="R141" i="47"/>
  <c r="R120" i="47"/>
  <c r="R100" i="47"/>
  <c r="R115" i="47"/>
  <c r="R155" i="47"/>
  <c r="R90" i="47"/>
  <c r="R108" i="47"/>
  <c r="R93" i="47"/>
  <c r="R101" i="47"/>
  <c r="R82" i="47"/>
  <c r="R146" i="47"/>
  <c r="R144" i="47"/>
  <c r="R91" i="47"/>
  <c r="R85" i="47"/>
  <c r="R97" i="47"/>
  <c r="R139" i="47"/>
  <c r="R135" i="47"/>
  <c r="R129" i="47"/>
  <c r="R92" i="47"/>
  <c r="R156" i="47"/>
  <c r="R124" i="47"/>
  <c r="R98" i="47"/>
  <c r="R145" i="47"/>
  <c r="R159" i="47"/>
  <c r="R137" i="47"/>
  <c r="R116" i="47"/>
  <c r="R161" i="47"/>
  <c r="R160" i="47"/>
  <c r="R151" i="47"/>
  <c r="R126" i="47"/>
  <c r="R130" i="47"/>
  <c r="R143" i="47"/>
  <c r="R96" i="47"/>
  <c r="R79" i="47"/>
  <c r="R131" i="47"/>
  <c r="R105" i="47"/>
  <c r="R76" i="47"/>
  <c r="R114" i="47"/>
  <c r="R77" i="47"/>
  <c r="W17" i="47"/>
  <c r="W25" i="47"/>
  <c r="AM521" i="46"/>
  <c r="AM523" i="46" s="1"/>
  <c r="W20" i="47"/>
  <c r="W22" i="47"/>
  <c r="W24" i="47"/>
  <c r="R56" i="43"/>
  <c r="W19" i="47"/>
  <c r="W21" i="47"/>
  <c r="W16" i="47"/>
  <c r="W23" i="47"/>
  <c r="I137" i="47"/>
  <c r="K92" i="47"/>
  <c r="K63" i="47"/>
  <c r="K95" i="47"/>
  <c r="K101" i="47"/>
  <c r="K96" i="47"/>
  <c r="K94" i="47"/>
  <c r="K65" i="47"/>
  <c r="K81" i="47"/>
  <c r="K76" i="47"/>
  <c r="K85" i="47"/>
  <c r="K77" i="47"/>
  <c r="K64" i="47"/>
  <c r="K100" i="47"/>
  <c r="K84" i="47"/>
  <c r="K69" i="47"/>
  <c r="K78" i="47"/>
  <c r="K86" i="47"/>
  <c r="K83" i="47"/>
  <c r="K68" i="47"/>
  <c r="K79" i="47"/>
  <c r="K93" i="47"/>
  <c r="K99" i="47"/>
  <c r="K90" i="47"/>
  <c r="K97" i="47"/>
  <c r="K62" i="47"/>
  <c r="K98" i="47"/>
  <c r="K91" i="47"/>
  <c r="K60" i="47"/>
  <c r="K80" i="47"/>
  <c r="K71" i="47"/>
  <c r="K75" i="47"/>
  <c r="K70" i="47"/>
  <c r="K67" i="47"/>
  <c r="K61" i="47"/>
  <c r="K82" i="47"/>
  <c r="K66" i="47"/>
  <c r="I154" i="47"/>
  <c r="I71" i="47"/>
  <c r="I125" i="47"/>
  <c r="I126" i="47"/>
  <c r="I155" i="47"/>
  <c r="I68" i="47"/>
  <c r="I60" i="47"/>
  <c r="I70" i="47"/>
  <c r="I109" i="47"/>
  <c r="I75" i="47"/>
  <c r="I83" i="47"/>
  <c r="I66" i="47"/>
  <c r="I54" i="47"/>
  <c r="I63" i="47"/>
  <c r="I95" i="47"/>
  <c r="I115" i="47"/>
  <c r="I158" i="47"/>
  <c r="I157" i="47"/>
  <c r="I141" i="47"/>
  <c r="I61" i="47"/>
  <c r="I47" i="47"/>
  <c r="I107" i="47"/>
  <c r="I105" i="47"/>
  <c r="I135" i="47"/>
  <c r="I152" i="47"/>
  <c r="I85" i="47"/>
  <c r="I82" i="47"/>
  <c r="I77" i="47"/>
  <c r="I65" i="47"/>
  <c r="I80" i="47"/>
  <c r="I48" i="47"/>
  <c r="I79" i="47"/>
  <c r="I62" i="47"/>
  <c r="I94" i="47"/>
  <c r="I146" i="47"/>
  <c r="I99" i="47"/>
  <c r="I97" i="47"/>
  <c r="I138" i="47"/>
  <c r="I129" i="47"/>
  <c r="I112" i="47"/>
  <c r="I160" i="47"/>
  <c r="I76" i="47"/>
  <c r="I56" i="47"/>
  <c r="I69" i="47"/>
  <c r="I53" i="47"/>
  <c r="I55" i="47"/>
  <c r="I46" i="47"/>
  <c r="I51" i="47"/>
  <c r="I90" i="47"/>
  <c r="I151" i="47"/>
  <c r="I128" i="47"/>
  <c r="I106" i="47"/>
  <c r="I96" i="47"/>
  <c r="I136" i="47"/>
  <c r="I123" i="47"/>
  <c r="I86" i="47"/>
  <c r="I113" i="47"/>
  <c r="I91" i="47"/>
  <c r="I98" i="47"/>
  <c r="I144" i="47"/>
  <c r="I159" i="47"/>
  <c r="I140" i="47"/>
  <c r="I93" i="47"/>
  <c r="I130" i="47"/>
  <c r="I150" i="47"/>
  <c r="I92" i="47"/>
  <c r="I124" i="47"/>
  <c r="I161" i="47"/>
  <c r="I108" i="47"/>
  <c r="I145" i="47"/>
  <c r="I156" i="47"/>
  <c r="I84" i="47"/>
  <c r="I49" i="47"/>
  <c r="I67" i="47"/>
  <c r="I50" i="47"/>
  <c r="I81" i="47"/>
  <c r="I64" i="47"/>
  <c r="I52" i="47"/>
  <c r="I45" i="47"/>
  <c r="I78" i="47"/>
  <c r="I139" i="47"/>
  <c r="I122" i="47"/>
  <c r="I153" i="47"/>
  <c r="I114" i="47"/>
  <c r="I101" i="47"/>
  <c r="I111" i="47"/>
  <c r="I143" i="47"/>
  <c r="I100" i="47"/>
  <c r="I110" i="47"/>
  <c r="I142" i="47"/>
  <c r="I127" i="47"/>
  <c r="E29" i="43"/>
  <c r="J121" i="47"/>
  <c r="J145" i="47"/>
  <c r="J143" i="47"/>
  <c r="J144" i="47"/>
  <c r="J93" i="47"/>
  <c r="J97" i="47"/>
  <c r="J110" i="47"/>
  <c r="J92" i="47"/>
  <c r="J140" i="47"/>
  <c r="J95" i="47"/>
  <c r="J123" i="47"/>
  <c r="J99" i="47"/>
  <c r="J142" i="47"/>
  <c r="J113" i="47"/>
  <c r="J96" i="47"/>
  <c r="J124" i="47"/>
  <c r="J154" i="47"/>
  <c r="J122" i="47"/>
  <c r="J158" i="47"/>
  <c r="J136" i="47"/>
  <c r="J112" i="47"/>
  <c r="J156" i="47"/>
  <c r="J116" i="47"/>
  <c r="J111" i="47"/>
  <c r="J126" i="47"/>
  <c r="J114" i="47"/>
  <c r="J76" i="47"/>
  <c r="J115" i="47"/>
  <c r="J125" i="47"/>
  <c r="J131" i="47"/>
  <c r="J157" i="47"/>
  <c r="J94" i="47"/>
  <c r="J106" i="47"/>
  <c r="J137" i="47"/>
  <c r="J108" i="47"/>
  <c r="J146" i="47"/>
  <c r="J129" i="47"/>
  <c r="J130" i="47"/>
  <c r="J109" i="47"/>
  <c r="J150" i="47"/>
  <c r="J91" i="47"/>
  <c r="J90" i="47"/>
  <c r="J100" i="47"/>
  <c r="J151" i="47"/>
  <c r="J138" i="47"/>
  <c r="J159" i="47"/>
  <c r="J105" i="47"/>
  <c r="J141" i="47"/>
  <c r="J135" i="47"/>
  <c r="J160" i="47"/>
  <c r="J101" i="47"/>
  <c r="J153" i="47"/>
  <c r="J161" i="47"/>
  <c r="J155" i="47"/>
  <c r="J139" i="47"/>
  <c r="J98" i="47"/>
  <c r="J127" i="47"/>
  <c r="J128" i="47"/>
  <c r="J152" i="47"/>
  <c r="J61" i="47"/>
  <c r="J40" i="47"/>
  <c r="J35" i="47"/>
  <c r="J51" i="47"/>
  <c r="J78" i="47"/>
  <c r="J55" i="47"/>
  <c r="J33" i="47"/>
  <c r="J41" i="47"/>
  <c r="J52" i="47"/>
  <c r="J66" i="47"/>
  <c r="J53" i="47"/>
  <c r="J49" i="47"/>
  <c r="J67" i="47"/>
  <c r="J37" i="47"/>
  <c r="J31" i="47"/>
  <c r="W31" i="47" s="1"/>
  <c r="J46" i="47"/>
  <c r="J45" i="47"/>
  <c r="J75" i="47"/>
  <c r="J48" i="47"/>
  <c r="J62" i="47"/>
  <c r="J69" i="47"/>
  <c r="J60" i="47"/>
  <c r="J84" i="47"/>
  <c r="J68" i="47"/>
  <c r="J47" i="47"/>
  <c r="J38" i="47"/>
  <c r="J86" i="47"/>
  <c r="J65" i="47"/>
  <c r="J36" i="47"/>
  <c r="J63" i="47"/>
  <c r="J32" i="47"/>
  <c r="J30" i="47"/>
  <c r="J39" i="47"/>
  <c r="J64" i="47"/>
  <c r="J71" i="47"/>
  <c r="J79" i="47"/>
  <c r="J81" i="47"/>
  <c r="J83" i="47"/>
  <c r="J56" i="47"/>
  <c r="J54" i="47"/>
  <c r="J77" i="47"/>
  <c r="J70" i="47"/>
  <c r="J85" i="47"/>
  <c r="J82" i="47"/>
  <c r="J50" i="47"/>
  <c r="J80" i="47"/>
  <c r="J34" i="47"/>
  <c r="I27" i="47"/>
  <c r="I29" i="47" s="1"/>
  <c r="O27" i="47"/>
  <c r="O29" i="47" s="1"/>
  <c r="J27" i="47"/>
  <c r="J29" i="47" s="1"/>
  <c r="M27" i="47"/>
  <c r="M29" i="47" s="1"/>
  <c r="L27" i="47"/>
  <c r="L29" i="47" s="1"/>
  <c r="N27" i="47"/>
  <c r="N29" i="47" s="1"/>
  <c r="K29" i="47"/>
  <c r="M158" i="47" l="1"/>
  <c r="M141" i="47"/>
  <c r="M145" i="47"/>
  <c r="M113" i="47"/>
  <c r="M140" i="47"/>
  <c r="M121" i="47"/>
  <c r="M151" i="47"/>
  <c r="E32" i="43"/>
  <c r="M143" i="47"/>
  <c r="M153" i="47"/>
  <c r="M125" i="47"/>
  <c r="M137" i="47"/>
  <c r="M138" i="47"/>
  <c r="M139" i="47"/>
  <c r="M146" i="47"/>
  <c r="M120" i="47"/>
  <c r="M131" i="47"/>
  <c r="M155" i="47"/>
  <c r="M136" i="47"/>
  <c r="M135" i="47"/>
  <c r="M115" i="47"/>
  <c r="M105" i="47"/>
  <c r="M107" i="47"/>
  <c r="M122" i="47"/>
  <c r="M157" i="47"/>
  <c r="M161" i="47"/>
  <c r="M142" i="47"/>
  <c r="M160" i="47"/>
  <c r="M144" i="47"/>
  <c r="M159" i="47"/>
  <c r="M130" i="47"/>
  <c r="M156" i="47"/>
  <c r="M124" i="47"/>
  <c r="M106" i="47"/>
  <c r="M108" i="47"/>
  <c r="M110" i="47"/>
  <c r="M112" i="47"/>
  <c r="M128" i="47"/>
  <c r="M152" i="47"/>
  <c r="M129" i="47"/>
  <c r="M123" i="47"/>
  <c r="M127" i="47"/>
  <c r="M126" i="47"/>
  <c r="M150" i="47"/>
  <c r="M154" i="47"/>
  <c r="M109" i="47"/>
  <c r="K158" i="47"/>
  <c r="K112" i="47"/>
  <c r="K151" i="47"/>
  <c r="K115" i="47"/>
  <c r="K143" i="47"/>
  <c r="K137" i="47"/>
  <c r="K111" i="47"/>
  <c r="K120" i="47"/>
  <c r="K110" i="47"/>
  <c r="K157" i="47"/>
  <c r="K146" i="47"/>
  <c r="K150" i="47"/>
  <c r="K116" i="47"/>
  <c r="K107" i="47"/>
  <c r="K113" i="47"/>
  <c r="K138" i="47"/>
  <c r="K153" i="47"/>
  <c r="K128" i="47"/>
  <c r="K142" i="47"/>
  <c r="K114" i="47"/>
  <c r="K129" i="47"/>
  <c r="K121" i="47"/>
  <c r="K122" i="47"/>
  <c r="K136" i="47"/>
  <c r="K159" i="47"/>
  <c r="K141" i="47"/>
  <c r="K123" i="47"/>
  <c r="K127" i="47"/>
  <c r="K131" i="47"/>
  <c r="E30" i="43"/>
  <c r="K140" i="47"/>
  <c r="K135" i="47"/>
  <c r="K152" i="47"/>
  <c r="K154" i="47"/>
  <c r="K130" i="47"/>
  <c r="K105" i="47"/>
  <c r="K156" i="47"/>
  <c r="K139" i="47"/>
  <c r="K125" i="47"/>
  <c r="K108" i="47"/>
  <c r="K160" i="47"/>
  <c r="K161" i="47"/>
  <c r="K144" i="47"/>
  <c r="K155" i="47"/>
  <c r="K109" i="47"/>
  <c r="K124" i="47"/>
  <c r="K106" i="47"/>
  <c r="K145" i="47"/>
  <c r="K126" i="47"/>
  <c r="AD583" i="79"/>
  <c r="I72" i="43" s="1"/>
  <c r="G72" i="43"/>
  <c r="R71" i="43"/>
  <c r="V57" i="47"/>
  <c r="V59" i="47" s="1"/>
  <c r="V72" i="47" s="1"/>
  <c r="V74" i="47" s="1"/>
  <c r="V87" i="47" s="1"/>
  <c r="V89" i="47" s="1"/>
  <c r="V102" i="47" s="1"/>
  <c r="W30" i="47"/>
  <c r="AM396" i="79"/>
  <c r="R68" i="43"/>
  <c r="AM768" i="79"/>
  <c r="R74" i="43"/>
  <c r="S57" i="47"/>
  <c r="S59" i="47" s="1"/>
  <c r="S72" i="47" s="1"/>
  <c r="S74" i="47" s="1"/>
  <c r="S87" i="47" s="1"/>
  <c r="S89" i="47" s="1"/>
  <c r="S102" i="47" s="1"/>
  <c r="T57" i="47"/>
  <c r="T59" i="47" s="1"/>
  <c r="T72" i="47" s="1"/>
  <c r="T74" i="47" s="1"/>
  <c r="T87" i="47" s="1"/>
  <c r="T89" i="47" s="1"/>
  <c r="T102" i="47" s="1"/>
  <c r="W41" i="47"/>
  <c r="Q57" i="47"/>
  <c r="Q59" i="47" s="1"/>
  <c r="Q72" i="47" s="1"/>
  <c r="Q74" i="47" s="1"/>
  <c r="Q87" i="47" s="1"/>
  <c r="Q89" i="47" s="1"/>
  <c r="Q102" i="47" s="1"/>
  <c r="W37" i="47"/>
  <c r="W38" i="47"/>
  <c r="W40" i="47"/>
  <c r="W33" i="47"/>
  <c r="W35" i="47"/>
  <c r="W34" i="47"/>
  <c r="W36" i="47"/>
  <c r="W39" i="47"/>
  <c r="U42" i="47"/>
  <c r="U44" i="47" s="1"/>
  <c r="U57" i="47" s="1"/>
  <c r="U59" i="47" s="1"/>
  <c r="U72" i="47" s="1"/>
  <c r="U74" i="47" s="1"/>
  <c r="U87" i="47" s="1"/>
  <c r="U89" i="47" s="1"/>
  <c r="U102" i="47" s="1"/>
  <c r="W32" i="47"/>
  <c r="M102" i="43"/>
  <c r="W27" i="47"/>
  <c r="C104" i="43" s="1"/>
  <c r="P87" i="47"/>
  <c r="P89" i="47" s="1"/>
  <c r="P102" i="47" s="1"/>
  <c r="R57" i="47"/>
  <c r="R59" i="47" s="1"/>
  <c r="R72" i="47" s="1"/>
  <c r="R74" i="47" s="1"/>
  <c r="R87" i="47" s="1"/>
  <c r="R89" i="47" s="1"/>
  <c r="R102" i="47" s="1"/>
  <c r="W64" i="47"/>
  <c r="W55" i="47"/>
  <c r="W46" i="47"/>
  <c r="W48" i="47"/>
  <c r="W66" i="47"/>
  <c r="W94" i="47"/>
  <c r="W91" i="47"/>
  <c r="W82" i="47"/>
  <c r="W92" i="47"/>
  <c r="W56" i="47"/>
  <c r="W61" i="47"/>
  <c r="W76" i="47"/>
  <c r="W85" i="47"/>
  <c r="W83" i="47"/>
  <c r="W45" i="47"/>
  <c r="W50" i="47"/>
  <c r="W93" i="47"/>
  <c r="W98" i="47"/>
  <c r="W51" i="47"/>
  <c r="W69" i="47"/>
  <c r="W99" i="47"/>
  <c r="W79" i="47"/>
  <c r="W77" i="47"/>
  <c r="W47" i="47"/>
  <c r="W54" i="47"/>
  <c r="W68" i="47"/>
  <c r="W71" i="47"/>
  <c r="W101" i="47"/>
  <c r="W52" i="47"/>
  <c r="W67" i="47"/>
  <c r="W100" i="47"/>
  <c r="W49" i="47"/>
  <c r="W96" i="47"/>
  <c r="W80" i="47"/>
  <c r="W95" i="47"/>
  <c r="W70" i="47"/>
  <c r="W78" i="47"/>
  <c r="W81" i="47"/>
  <c r="W84" i="47"/>
  <c r="W86" i="47"/>
  <c r="W90" i="47"/>
  <c r="W53" i="47"/>
  <c r="W97" i="47"/>
  <c r="W62" i="47"/>
  <c r="W65" i="47"/>
  <c r="W63" i="47"/>
  <c r="W75" i="47"/>
  <c r="W60" i="47"/>
  <c r="J42" i="47"/>
  <c r="J44" i="47" s="1"/>
  <c r="J57" i="47" s="1"/>
  <c r="J59" i="47" s="1"/>
  <c r="I42" i="47"/>
  <c r="I44" i="47" s="1"/>
  <c r="I57" i="47" s="1"/>
  <c r="I59" i="47" s="1"/>
  <c r="O42" i="47"/>
  <c r="O44" i="47" s="1"/>
  <c r="O57" i="47" s="1"/>
  <c r="O59" i="47" s="1"/>
  <c r="N42" i="47"/>
  <c r="N44" i="47" s="1"/>
  <c r="N57" i="47" s="1"/>
  <c r="N59" i="47" s="1"/>
  <c r="M42" i="47"/>
  <c r="M44" i="47" s="1"/>
  <c r="M57" i="47" s="1"/>
  <c r="M59" i="47" s="1"/>
  <c r="L42" i="47"/>
  <c r="AM583" i="79" l="1"/>
  <c r="I103" i="43" s="1"/>
  <c r="M103" i="43" s="1"/>
  <c r="N122" i="47"/>
  <c r="N121" i="47"/>
  <c r="N160" i="47"/>
  <c r="N151" i="47"/>
  <c r="N109" i="47"/>
  <c r="N159" i="47"/>
  <c r="N142" i="47"/>
  <c r="N126" i="47"/>
  <c r="N130" i="47"/>
  <c r="N106" i="47"/>
  <c r="N154" i="47"/>
  <c r="N139" i="47"/>
  <c r="N115" i="47"/>
  <c r="N153" i="47"/>
  <c r="N138" i="47"/>
  <c r="N135" i="47"/>
  <c r="N157" i="47"/>
  <c r="N107" i="47"/>
  <c r="N116" i="47"/>
  <c r="N129" i="47"/>
  <c r="N145" i="47"/>
  <c r="N158" i="47"/>
  <c r="N114" i="47"/>
  <c r="N125" i="47"/>
  <c r="N131" i="47"/>
  <c r="N112" i="47"/>
  <c r="N105" i="47"/>
  <c r="N146" i="47"/>
  <c r="N144" i="47"/>
  <c r="N152" i="47"/>
  <c r="N141" i="47"/>
  <c r="N156" i="47"/>
  <c r="N123" i="47"/>
  <c r="E33" i="43"/>
  <c r="N111" i="47"/>
  <c r="N127" i="47"/>
  <c r="N140" i="47"/>
  <c r="N110" i="47"/>
  <c r="N143" i="47"/>
  <c r="N150" i="47"/>
  <c r="N136" i="47"/>
  <c r="N161" i="47"/>
  <c r="N124" i="47"/>
  <c r="N120" i="47"/>
  <c r="N108" i="47"/>
  <c r="N113" i="47"/>
  <c r="N128" i="47"/>
  <c r="N137" i="47"/>
  <c r="N155" i="47"/>
  <c r="R72" i="43"/>
  <c r="L116" i="47"/>
  <c r="W116" i="47" s="1"/>
  <c r="L114" i="47"/>
  <c r="L126" i="47"/>
  <c r="L129" i="47"/>
  <c r="L136" i="47"/>
  <c r="L127" i="47"/>
  <c r="W127" i="47" s="1"/>
  <c r="L151" i="47"/>
  <c r="L158" i="47"/>
  <c r="L157" i="47"/>
  <c r="W157" i="47" s="1"/>
  <c r="L146" i="47"/>
  <c r="W146" i="47" s="1"/>
  <c r="L153" i="47"/>
  <c r="W153" i="47" s="1"/>
  <c r="L105" i="47"/>
  <c r="L107" i="47"/>
  <c r="W107" i="47" s="1"/>
  <c r="L124" i="47"/>
  <c r="L123" i="47"/>
  <c r="W123" i="47" s="1"/>
  <c r="L128" i="47"/>
  <c r="L161" i="47"/>
  <c r="W161" i="47" s="1"/>
  <c r="L135" i="47"/>
  <c r="W135" i="47" s="1"/>
  <c r="L145" i="47"/>
  <c r="W145" i="47" s="1"/>
  <c r="L159" i="47"/>
  <c r="W159" i="47" s="1"/>
  <c r="L138" i="47"/>
  <c r="W138" i="47" s="1"/>
  <c r="L152" i="47"/>
  <c r="W152" i="47" s="1"/>
  <c r="L106" i="47"/>
  <c r="W106" i="47" s="1"/>
  <c r="L113" i="47"/>
  <c r="W113" i="47" s="1"/>
  <c r="L120" i="47"/>
  <c r="L131" i="47"/>
  <c r="W131" i="47" s="1"/>
  <c r="L121" i="47"/>
  <c r="W121" i="47" s="1"/>
  <c r="L155" i="47"/>
  <c r="L137" i="47"/>
  <c r="L144" i="47"/>
  <c r="W144" i="47" s="1"/>
  <c r="L150" i="47"/>
  <c r="L143" i="47"/>
  <c r="L110" i="47"/>
  <c r="W110" i="47" s="1"/>
  <c r="L108" i="47"/>
  <c r="W108" i="47" s="1"/>
  <c r="L111" i="47"/>
  <c r="L109" i="47"/>
  <c r="W109" i="47" s="1"/>
  <c r="L115" i="47"/>
  <c r="W115" i="47" s="1"/>
  <c r="L112" i="47"/>
  <c r="L122" i="47"/>
  <c r="W122" i="47" s="1"/>
  <c r="L130" i="47"/>
  <c r="W130" i="47" s="1"/>
  <c r="L156" i="47"/>
  <c r="L142" i="47"/>
  <c r="L125" i="47"/>
  <c r="L140" i="47"/>
  <c r="W140" i="47" s="1"/>
  <c r="L160" i="47"/>
  <c r="W160" i="47" s="1"/>
  <c r="L154" i="47"/>
  <c r="E31" i="43"/>
  <c r="E42" i="43" s="1"/>
  <c r="L141" i="47"/>
  <c r="L139" i="47"/>
  <c r="W112" i="47"/>
  <c r="W158" i="47"/>
  <c r="AM584" i="79"/>
  <c r="H18" i="43"/>
  <c r="V104" i="47"/>
  <c r="V117" i="47" s="1"/>
  <c r="V119" i="47" s="1"/>
  <c r="V132" i="47" s="1"/>
  <c r="V134" i="47" s="1"/>
  <c r="V147" i="47" s="1"/>
  <c r="P104" i="47"/>
  <c r="P117" i="47" s="1"/>
  <c r="P119" i="47" s="1"/>
  <c r="P132" i="47" s="1"/>
  <c r="P134" i="47" s="1"/>
  <c r="P147" i="47" s="1"/>
  <c r="R104" i="47"/>
  <c r="R117" i="47" s="1"/>
  <c r="R119" i="47" s="1"/>
  <c r="R132" i="47" s="1"/>
  <c r="R134" i="47" s="1"/>
  <c r="R147" i="47" s="1"/>
  <c r="Q104" i="47"/>
  <c r="Q117" i="47" s="1"/>
  <c r="Q119" i="47" s="1"/>
  <c r="Q132" i="47" s="1"/>
  <c r="Q134" i="47" s="1"/>
  <c r="Q147" i="47" s="1"/>
  <c r="S104" i="47"/>
  <c r="S117" i="47" s="1"/>
  <c r="S119" i="47" s="1"/>
  <c r="S132" i="47" s="1"/>
  <c r="S134" i="47" s="1"/>
  <c r="S147" i="47" s="1"/>
  <c r="T104" i="47"/>
  <c r="T117" i="47" s="1"/>
  <c r="T119" i="47" s="1"/>
  <c r="T132" i="47" s="1"/>
  <c r="T134" i="47" s="1"/>
  <c r="T147" i="47" s="1"/>
  <c r="U104" i="47"/>
  <c r="U117" i="47" s="1"/>
  <c r="U119" i="47" s="1"/>
  <c r="U132" i="47" s="1"/>
  <c r="U134" i="47" s="1"/>
  <c r="U147" i="47" s="1"/>
  <c r="W29" i="47"/>
  <c r="C105" i="43"/>
  <c r="M72" i="47"/>
  <c r="M74" i="47" s="1"/>
  <c r="M87" i="47" s="1"/>
  <c r="M89" i="47" s="1"/>
  <c r="M102" i="47" s="1"/>
  <c r="I72" i="47"/>
  <c r="J72" i="47"/>
  <c r="J74" i="47" s="1"/>
  <c r="J87" i="47" s="1"/>
  <c r="J89" i="47" s="1"/>
  <c r="J102" i="47" s="1"/>
  <c r="N72" i="47"/>
  <c r="N74" i="47" s="1"/>
  <c r="N87" i="47" s="1"/>
  <c r="N89" i="47" s="1"/>
  <c r="N102" i="47" s="1"/>
  <c r="O72" i="47"/>
  <c r="O74" i="47" s="1"/>
  <c r="O87" i="47" s="1"/>
  <c r="O89" i="47" s="1"/>
  <c r="O102" i="47" s="1"/>
  <c r="L44" i="47"/>
  <c r="L57" i="47" s="1"/>
  <c r="L59" i="47" s="1"/>
  <c r="W136" i="47" l="1"/>
  <c r="W141" i="47"/>
  <c r="W111" i="47"/>
  <c r="W154" i="47"/>
  <c r="W142" i="47"/>
  <c r="W124" i="47"/>
  <c r="W114" i="47"/>
  <c r="W129" i="47"/>
  <c r="W137" i="47"/>
  <c r="W139" i="47"/>
  <c r="W156" i="47"/>
  <c r="W120" i="47"/>
  <c r="W143" i="47"/>
  <c r="W155" i="47"/>
  <c r="W128" i="47"/>
  <c r="W105" i="47"/>
  <c r="W125" i="47"/>
  <c r="W150" i="47"/>
  <c r="W151" i="47"/>
  <c r="W126" i="47"/>
  <c r="H19" i="43"/>
  <c r="U149" i="47"/>
  <c r="U162" i="47" s="1"/>
  <c r="P83" i="43"/>
  <c r="P84" i="43" s="1"/>
  <c r="S149" i="47"/>
  <c r="S162" i="47" s="1"/>
  <c r="N83" i="43"/>
  <c r="N84" i="43" s="1"/>
  <c r="R149" i="47"/>
  <c r="R162" i="47" s="1"/>
  <c r="M83" i="43"/>
  <c r="M84" i="43" s="1"/>
  <c r="T149" i="47"/>
  <c r="T162" i="47" s="1"/>
  <c r="O83" i="43"/>
  <c r="O84" i="43" s="1"/>
  <c r="Q149" i="47"/>
  <c r="Q162" i="47" s="1"/>
  <c r="L83" i="43"/>
  <c r="L84" i="43" s="1"/>
  <c r="P149" i="47"/>
  <c r="P162" i="47" s="1"/>
  <c r="K83" i="43"/>
  <c r="K84" i="43" s="1"/>
  <c r="V149" i="47"/>
  <c r="V162" i="47" s="1"/>
  <c r="Q83" i="43"/>
  <c r="Q84" i="43" s="1"/>
  <c r="I74" i="47"/>
  <c r="I87" i="47" s="1"/>
  <c r="I89" i="47" s="1"/>
  <c r="I102" i="47" s="1"/>
  <c r="I104" i="47" s="1"/>
  <c r="I117" i="47" s="1"/>
  <c r="O104" i="47"/>
  <c r="O117" i="47" s="1"/>
  <c r="O119" i="47" s="1"/>
  <c r="O132" i="47" s="1"/>
  <c r="J104" i="47"/>
  <c r="J117" i="47" s="1"/>
  <c r="M104" i="47"/>
  <c r="M117" i="47" s="1"/>
  <c r="N104" i="47"/>
  <c r="N117" i="47" s="1"/>
  <c r="L72" i="47"/>
  <c r="L74" i="47" s="1"/>
  <c r="L87" i="47" s="1"/>
  <c r="L89" i="47" s="1"/>
  <c r="L102" i="47" s="1"/>
  <c r="F36" i="43" l="1"/>
  <c r="G36" i="43" s="1"/>
  <c r="F37" i="43"/>
  <c r="G37" i="43" s="1"/>
  <c r="F40" i="43"/>
  <c r="G40" i="43" s="1"/>
  <c r="F38" i="43"/>
  <c r="G38" i="43" s="1"/>
  <c r="F41" i="43"/>
  <c r="G41" i="43" s="1"/>
  <c r="F39" i="43"/>
  <c r="G39" i="43" s="1"/>
  <c r="F35" i="43"/>
  <c r="G35" i="43" s="1"/>
  <c r="O134" i="47"/>
  <c r="O147" i="47" s="1"/>
  <c r="N119" i="47"/>
  <c r="J119" i="47"/>
  <c r="J132" i="47" s="1"/>
  <c r="M119" i="47"/>
  <c r="M132" i="47" s="1"/>
  <c r="L104" i="47"/>
  <c r="L117" i="47" s="1"/>
  <c r="I119" i="47"/>
  <c r="I132" i="47" s="1"/>
  <c r="O149" i="47" l="1"/>
  <c r="O162" i="47" s="1"/>
  <c r="J83" i="43"/>
  <c r="N132" i="47"/>
  <c r="N134" i="47" s="1"/>
  <c r="N147" i="47" s="1"/>
  <c r="J134" i="47"/>
  <c r="J147" i="47" s="1"/>
  <c r="I134" i="47"/>
  <c r="I147" i="47" s="1"/>
  <c r="M134" i="47"/>
  <c r="M147" i="47" s="1"/>
  <c r="L119" i="47"/>
  <c r="L132" i="47" s="1"/>
  <c r="W42" i="47"/>
  <c r="D104" i="43" s="1"/>
  <c r="K42" i="47"/>
  <c r="M149" i="47" l="1"/>
  <c r="M162" i="47" s="1"/>
  <c r="H83" i="43"/>
  <c r="H84" i="43" s="1"/>
  <c r="I149" i="47"/>
  <c r="I162" i="47" s="1"/>
  <c r="D83" i="43"/>
  <c r="F28" i="43" s="1"/>
  <c r="G28" i="43" s="1"/>
  <c r="J149" i="47"/>
  <c r="J162" i="47" s="1"/>
  <c r="E83" i="43"/>
  <c r="F29" i="43" s="1"/>
  <c r="G29" i="43" s="1"/>
  <c r="N149" i="47"/>
  <c r="N162" i="47" s="1"/>
  <c r="I83" i="43"/>
  <c r="F33" i="43" s="1"/>
  <c r="G33" i="43" s="1"/>
  <c r="F34" i="43"/>
  <c r="G34" i="43" s="1"/>
  <c r="J84" i="43"/>
  <c r="L134" i="47"/>
  <c r="L147" i="47" s="1"/>
  <c r="D105" i="43"/>
  <c r="K44" i="47"/>
  <c r="K57" i="47" s="1"/>
  <c r="K59" i="47" s="1"/>
  <c r="W44" i="47"/>
  <c r="W57" i="47" s="1"/>
  <c r="F32" i="43" l="1"/>
  <c r="G32" i="43" s="1"/>
  <c r="D84" i="43"/>
  <c r="E84" i="43"/>
  <c r="L149" i="47"/>
  <c r="L162" i="47" s="1"/>
  <c r="G83" i="43"/>
  <c r="F31" i="43" s="1"/>
  <c r="G31" i="43" s="1"/>
  <c r="I84" i="43"/>
  <c r="W59" i="47"/>
  <c r="W72" i="47" s="1"/>
  <c r="E104" i="43"/>
  <c r="K72" i="47"/>
  <c r="K74" i="47" s="1"/>
  <c r="K87" i="47" s="1"/>
  <c r="K89" i="47" s="1"/>
  <c r="K102" i="47" s="1"/>
  <c r="G84" i="43" l="1"/>
  <c r="K104" i="47"/>
  <c r="K117" i="47" s="1"/>
  <c r="W74" i="47"/>
  <c r="W87" i="47" s="1"/>
  <c r="F104" i="43"/>
  <c r="F105" i="43" s="1"/>
  <c r="E105" i="43"/>
  <c r="K119" i="47" l="1"/>
  <c r="K132" i="47" s="1"/>
  <c r="W89" i="47"/>
  <c r="W102" i="47" s="1"/>
  <c r="G104" i="43"/>
  <c r="K134" i="47" l="1"/>
  <c r="K147" i="47" s="1"/>
  <c r="G105" i="43"/>
  <c r="W104" i="47"/>
  <c r="W117" i="47" s="1"/>
  <c r="H104" i="43"/>
  <c r="H105" i="43" s="1"/>
  <c r="K149" i="47" l="1"/>
  <c r="K162" i="47" s="1"/>
  <c r="F83" i="43"/>
  <c r="F30" i="43" s="1"/>
  <c r="F42" i="43" s="1"/>
  <c r="W119" i="47"/>
  <c r="W132" i="47" s="1"/>
  <c r="I104" i="43"/>
  <c r="I105" i="43" s="1"/>
  <c r="F84" i="43" l="1"/>
  <c r="J104" i="43"/>
  <c r="G30" i="43"/>
  <c r="G42" i="43" s="1"/>
  <c r="L16" i="43" s="1"/>
  <c r="W134" i="47"/>
  <c r="W147" i="47" s="1"/>
  <c r="R83" i="43" s="1"/>
  <c r="R84" i="43" l="1"/>
  <c r="H20" i="43"/>
  <c r="H21" i="43" s="1"/>
  <c r="J105" i="43"/>
  <c r="K104" i="43"/>
  <c r="K105" i="43" s="1"/>
  <c r="W149" i="47"/>
  <c r="W162" i="47" s="1"/>
  <c r="L104" i="43" s="1"/>
  <c r="L105" i="43" s="1"/>
  <c r="M104" i="43" l="1"/>
  <c r="M105" i="43" s="1"/>
</calcChain>
</file>

<file path=xl/comments1.xml><?xml version="1.0" encoding="utf-8"?>
<comments xmlns="http://schemas.openxmlformats.org/spreadsheetml/2006/main">
  <authors>
    <author>Keith Ritchie</author>
  </authors>
  <commentList>
    <comment ref="H105" authorId="0" shapeId="0">
      <text>
        <r>
          <rPr>
            <b/>
            <sz val="9"/>
            <color indexed="81"/>
            <rFont val="Tahoma"/>
            <family val="2"/>
          </rPr>
          <t>OEB Staff:</t>
        </r>
        <r>
          <rPr>
            <sz val="9"/>
            <color indexed="81"/>
            <rFont val="Tahoma"/>
            <family val="2"/>
          </rPr>
          <t xml:space="preserve">
Values for monthly rates should use the applicable quarterly rate, but should also be capable of being overridden.
May 1, 2017 effective dates highlight the issue. Carrying charges are calculated to April 30, 2017 (fior the first quarter of Q2), but not for May and June, which are after disposition. The quarterly rate only applies in the first month - the  utility needs to be able to change the values based on this.</t>
        </r>
      </text>
    </comment>
  </commentList>
</comments>
</file>

<file path=xl/comments2.xml><?xml version="1.0" encoding="utf-8"?>
<comments xmlns="http://schemas.openxmlformats.org/spreadsheetml/2006/main">
  <authors>
    <author>Sabrina Liu</author>
  </authors>
  <commentList>
    <comment ref="B37" authorId="0" shapeId="0">
      <text>
        <r>
          <rPr>
            <b/>
            <sz val="9"/>
            <color indexed="81"/>
            <rFont val="Tahoma"/>
            <family val="2"/>
          </rPr>
          <t>Sabrina Liu:</t>
        </r>
        <r>
          <rPr>
            <sz val="9"/>
            <color indexed="81"/>
            <rFont val="Tahoma"/>
            <family val="2"/>
          </rPr>
          <t xml:space="preserve">
should be 100% allocated to residential customers</t>
        </r>
      </text>
    </comment>
  </commentList>
</comments>
</file>

<file path=xl/sharedStrings.xml><?xml version="1.0" encoding="utf-8"?>
<sst xmlns="http://schemas.openxmlformats.org/spreadsheetml/2006/main" count="9332" uniqueCount="821">
  <si>
    <t>Consumer Program</t>
  </si>
  <si>
    <t>Appliance Retirement</t>
  </si>
  <si>
    <t>Appliance Exchange</t>
  </si>
  <si>
    <t>HVAC Incentives</t>
  </si>
  <si>
    <t>Conservation Instant Coupon Booklet</t>
  </si>
  <si>
    <t>Bi-Annual Retailer Event</t>
  </si>
  <si>
    <t>Retailer Co-op</t>
  </si>
  <si>
    <t>Residential New Construction</t>
  </si>
  <si>
    <t>Business Program</t>
  </si>
  <si>
    <t>Demand Response 3</t>
  </si>
  <si>
    <t>Industrial Program</t>
  </si>
  <si>
    <t>Process &amp; System Upgrades</t>
  </si>
  <si>
    <t>Monitoring &amp; Targeting</t>
  </si>
  <si>
    <t>Energy Manager</t>
  </si>
  <si>
    <t>Home Assistance Program</t>
  </si>
  <si>
    <t>Pre-2011 Programs completed in 2011</t>
  </si>
  <si>
    <t>Electricity Retrofit Incentive Program</t>
  </si>
  <si>
    <t>High Performance New Construction</t>
  </si>
  <si>
    <t>Toronto Comprehensive</t>
  </si>
  <si>
    <t>Multifamily Energy Efficiency Rebates</t>
  </si>
  <si>
    <t>Energy Audit</t>
  </si>
  <si>
    <t>Direct Install Lighting</t>
  </si>
  <si>
    <t>Retrofit</t>
  </si>
  <si>
    <t>Building Commissioning</t>
  </si>
  <si>
    <t>New Construction</t>
  </si>
  <si>
    <t>Verified</t>
  </si>
  <si>
    <t>Total</t>
  </si>
  <si>
    <t>kWh</t>
  </si>
  <si>
    <t>kW</t>
  </si>
  <si>
    <t>Residential</t>
  </si>
  <si>
    <t>Sentinel Lighting</t>
  </si>
  <si>
    <t>Street Lighting</t>
  </si>
  <si>
    <t>Unmetered Scattered Load</t>
  </si>
  <si>
    <t>Results Status</t>
  </si>
  <si>
    <t>Description</t>
  </si>
  <si>
    <t>2011 Forecast</t>
  </si>
  <si>
    <t>2012 Forecast</t>
  </si>
  <si>
    <t>2013 Forecast</t>
  </si>
  <si>
    <t>2013 Actuals</t>
  </si>
  <si>
    <t>2014 Forecast</t>
  </si>
  <si>
    <t>2014 Actuals</t>
  </si>
  <si>
    <t>Billing Unit</t>
  </si>
  <si>
    <t>Residential Demand Response</t>
  </si>
  <si>
    <t>Carrying Charges</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</si>
  <si>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</si>
  <si>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</si>
  <si>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</si>
  <si>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</si>
  <si>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</si>
  <si>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</si>
  <si>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</si>
  <si>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</si>
  <si>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</si>
  <si>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</si>
  <si>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</si>
  <si>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</si>
  <si>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</si>
  <si>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</si>
  <si>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</si>
  <si>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</si>
  <si>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</si>
  <si>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</si>
  <si>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Month</t>
  </si>
  <si>
    <t>Quarter</t>
  </si>
  <si>
    <t>Monthly Rate</t>
  </si>
  <si>
    <t>Q1</t>
  </si>
  <si>
    <t>Q2</t>
  </si>
  <si>
    <t>Amount Cleared</t>
  </si>
  <si>
    <t>Q3</t>
  </si>
  <si>
    <t>Q4</t>
  </si>
  <si>
    <t>2012 Savings Persisting in 2013</t>
  </si>
  <si>
    <t>2012 Savings Persisting in 2014</t>
  </si>
  <si>
    <t>2013 Savings Persisting in 2014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</si>
  <si>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</si>
  <si>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</si>
  <si>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</si>
  <si>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</si>
  <si>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</si>
  <si>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</si>
  <si>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</si>
  <si>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</si>
  <si>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</si>
  <si>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</si>
  <si>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</si>
  <si>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</si>
  <si>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</si>
  <si>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</si>
  <si>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</si>
  <si>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</si>
  <si>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</si>
  <si>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Q3</t>
  </si>
  <si>
    <t>2020 Q2</t>
  </si>
  <si>
    <t>2020 Q4</t>
  </si>
  <si>
    <t>2015 Forecast</t>
  </si>
  <si>
    <t>2015 Actuals</t>
  </si>
  <si>
    <t>Coupon Initiative</t>
  </si>
  <si>
    <t>Bi-Annual Retailer Event Initiative</t>
  </si>
  <si>
    <t>Appliance Retirement Initiative</t>
  </si>
  <si>
    <t>HVAC Incentives Initaitive</t>
  </si>
  <si>
    <t>Residential New Construction and Major Renovation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</si>
  <si>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</si>
  <si>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</si>
  <si>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</si>
  <si>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</si>
  <si>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</si>
  <si>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</si>
  <si>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</si>
  <si>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</si>
  <si>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Low Income Program</t>
  </si>
  <si>
    <t>Low Income Initiative</t>
  </si>
  <si>
    <t>Loblaws Pilot</t>
  </si>
  <si>
    <t>Social Benchmarking Pliot</t>
  </si>
  <si>
    <t>Conservation Fund Pilot - SEG</t>
  </si>
  <si>
    <t>Conservation Fund Pilot - EnerNOC</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</si>
  <si>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</si>
  <si>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</si>
  <si>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</si>
  <si>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</si>
  <si>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</si>
  <si>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</si>
  <si>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</si>
  <si>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</si>
  <si>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</si>
  <si>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</si>
  <si>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</si>
  <si>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</si>
  <si>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Business Refrigeration Local Program</t>
  </si>
  <si>
    <t>First Nation Conservation Local Program</t>
  </si>
  <si>
    <t>Social Benchmarking Local Program</t>
  </si>
  <si>
    <t>Enersource Hydro Mississauga Inc. - Performance-Based Conservation Pilot Program - Conservation Fund</t>
  </si>
  <si>
    <t>EnWin Utilities Ltd. - Building Optimization Pilot</t>
  </si>
  <si>
    <t>EnWin Utilities Ltd. - Re-Invest Pilot</t>
  </si>
  <si>
    <t>Horizon Utilities Corporation - ECM Furnace Motor Pilot</t>
  </si>
  <si>
    <t>Horizon Utilities Corporation - Social Benchmarking Pilot</t>
  </si>
  <si>
    <t>Hydro Ottawa Limited - Conservation Voltage Regulation (CVR) Leveraging AMI Data Pilot</t>
  </si>
  <si>
    <t>Hydro Ottawa Limited - Residential Demand Response Wi-Fi Thermostat Pilot</t>
  </si>
  <si>
    <t>Kitchener-Wilmot Hydro Inc. - Pilot - DCKV</t>
  </si>
  <si>
    <t>Niagara-on-the-Lake Hydro Inc. - Direct Install Energy Efficiency Measures for the Agricultural Sector</t>
  </si>
  <si>
    <t>Oakville Hydro Electricity Distribution Inc. - Direct Install - Hydronic</t>
  </si>
  <si>
    <t>Oakville Hydro Electricity Distribution Inc. - Direct Install - RTU Controls</t>
  </si>
  <si>
    <t>Toronto Hydro-Electric System Limited - Direct Install - Hydronic (Pilot Savings)</t>
  </si>
  <si>
    <t>Toronto Hydro-Electric System Limited - Direct Install - RTU Controls (Pilot Savings)</t>
  </si>
  <si>
    <t>Toronto Hydro-Electric System Limited - PFP - Large (Pilot Savings)</t>
  </si>
  <si>
    <t>2011 Actuals</t>
  </si>
  <si>
    <t>2012 Actuals</t>
  </si>
  <si>
    <t>2015 Savings Persisting in 2016</t>
  </si>
  <si>
    <t>2015 Savings Persisting in 2017</t>
  </si>
  <si>
    <t>2015 Savings Persisting in 2018</t>
  </si>
  <si>
    <t>2015 Savings Persisting in 2019</t>
  </si>
  <si>
    <t>2015 Savings Persisting in 2020</t>
  </si>
  <si>
    <t>Lost Revenue in 2015 from 2011 programs</t>
  </si>
  <si>
    <t>Lost Revenue in 2015 from 2012 programs</t>
  </si>
  <si>
    <t>Lost Revenue in 2015 from 2013 programs</t>
  </si>
  <si>
    <t>Lost Revenue in 2015 from 2014 programs</t>
  </si>
  <si>
    <t>Lost Revenue in 2015 from 2015 programs</t>
  </si>
  <si>
    <t>Lost Revenue in 2012 from 2011 programs</t>
  </si>
  <si>
    <t>Lost Revenue in 2012 from 2012 programs</t>
  </si>
  <si>
    <t>Lost Revenue in 2013 from 2011 programs</t>
  </si>
  <si>
    <t>Lost Revenue in 2013 from 2012 programs</t>
  </si>
  <si>
    <t>Lost Revenue in 2013 from 2013 programs</t>
  </si>
  <si>
    <t>Lost Revenue in 2014 from 2011 programs</t>
  </si>
  <si>
    <t>Lost Revenue in 2014 from 2012 programs</t>
  </si>
  <si>
    <t>Lost Revenue in 2014 from 2013 programs</t>
  </si>
  <si>
    <t>Lost Revenue in 2014 from 2014 programs</t>
  </si>
  <si>
    <t>True-up</t>
  </si>
  <si>
    <t>Distribution Rate in 2011</t>
  </si>
  <si>
    <t>Distribution Rate in 2012</t>
  </si>
  <si>
    <t>Distribution Rate in 2013</t>
  </si>
  <si>
    <t>Distribution Rate in 2014</t>
  </si>
  <si>
    <t>Distribution Rate in 2015</t>
  </si>
  <si>
    <t>3.  Distribution Rates</t>
  </si>
  <si>
    <t>1.  LRAMVA Summary</t>
  </si>
  <si>
    <t>Legend</t>
  </si>
  <si>
    <t>Auto Populated Cells (White)</t>
  </si>
  <si>
    <t xml:space="preserve">    Description</t>
  </si>
  <si>
    <t>Generic LRAMVA Work Forms</t>
  </si>
  <si>
    <t>User Inputs (Green)</t>
  </si>
  <si>
    <t>2015 Q3</t>
  </si>
  <si>
    <t>2015 Q4</t>
  </si>
  <si>
    <t>2011-2012</t>
  </si>
  <si>
    <t>2011-2013</t>
  </si>
  <si>
    <t>2011-2014</t>
  </si>
  <si>
    <t>2011-2015</t>
  </si>
  <si>
    <t>Check OEB website</t>
  </si>
  <si>
    <t>2011-2016</t>
  </si>
  <si>
    <t>2011-2017</t>
  </si>
  <si>
    <t>2011-2018</t>
  </si>
  <si>
    <t>2011-2019</t>
  </si>
  <si>
    <t>2011-2020</t>
  </si>
  <si>
    <t>Rate Year</t>
  </si>
  <si>
    <t>2012 Savings Persisting in 2015</t>
  </si>
  <si>
    <t>2012 Savings Persisting in 2016</t>
  </si>
  <si>
    <t>2012 Savings Persisting in 2017</t>
  </si>
  <si>
    <t>2012 Savings Persisting in 2018</t>
  </si>
  <si>
    <t>2012 Savings Persisting in 2019</t>
  </si>
  <si>
    <t>2012 Savings Persisting in 2020</t>
  </si>
  <si>
    <t>2013 Savings Persisting in 2015</t>
  </si>
  <si>
    <t>2013 Savings Persisting in 2016</t>
  </si>
  <si>
    <t>2013 Savings Persisting in 2017</t>
  </si>
  <si>
    <t>2013 Savings Persisting in 2018</t>
  </si>
  <si>
    <t>2013 Savings Persisting in 2019</t>
  </si>
  <si>
    <t>2013 Savings Persisting in 2020</t>
  </si>
  <si>
    <t>2014 Savings Persisting in 2015</t>
  </si>
  <si>
    <t>2014 Savings Persisting in 2016</t>
  </si>
  <si>
    <t>2014 Savings Persisting in 2017</t>
  </si>
  <si>
    <t>2014 Savings Persisting in 2018</t>
  </si>
  <si>
    <t>2014 Savings Persisting in 2019</t>
  </si>
  <si>
    <t>2014 Savings Persisting in 2020</t>
  </si>
  <si>
    <t>update</t>
  </si>
  <si>
    <t>+ Carrying Charges ($) by Rate Class</t>
  </si>
  <si>
    <t>LDC</t>
  </si>
  <si>
    <t>Net Energy Savings Persistence (kWh)</t>
  </si>
  <si>
    <t>Forecast Lost Revenues in 2011</t>
  </si>
  <si>
    <t>Program</t>
  </si>
  <si>
    <t>Net Peak Demand Savings Persistence (kW)</t>
  </si>
  <si>
    <t>Monthly Multiplier</t>
  </si>
  <si>
    <t>Adjustment to 2011 savings</t>
  </si>
  <si>
    <t>2011 Savings Persisting in 2012</t>
  </si>
  <si>
    <t>2011 Savings Persisting in 2013</t>
  </si>
  <si>
    <t>2011 Savings Persisting in 2014</t>
  </si>
  <si>
    <t>2011 Savings Persisting in 2015</t>
  </si>
  <si>
    <t>2011 Savings Persisting in 2016</t>
  </si>
  <si>
    <t>2011 Savings Persisting in 2017</t>
  </si>
  <si>
    <t>2011 Savings Persisting in 2018</t>
  </si>
  <si>
    <t>2011 Savings Persisting in 2019</t>
  </si>
  <si>
    <t>2011 Savings Persisting in 2020</t>
  </si>
  <si>
    <t>Note:  LDC to make note of assumptions included above</t>
  </si>
  <si>
    <t>2016 Forecast</t>
  </si>
  <si>
    <t>2016 Actuals</t>
  </si>
  <si>
    <t>2017 Forecast</t>
  </si>
  <si>
    <t>2017 Actuals</t>
  </si>
  <si>
    <t>2018 Forecast</t>
  </si>
  <si>
    <t>2018 Actuals</t>
  </si>
  <si>
    <t>2019 Forecast</t>
  </si>
  <si>
    <t>2019 Actuals</t>
  </si>
  <si>
    <t>2020 Forecast</t>
  </si>
  <si>
    <t>2020 Actuals</t>
  </si>
  <si>
    <t>Year</t>
  </si>
  <si>
    <t>Table 6.  Prescribed Interest Rates</t>
  </si>
  <si>
    <t>Table 6-a.  Calculation of Carrying Costs by Rate Class</t>
  </si>
  <si>
    <t>Actual CDM Savings in 2011</t>
  </si>
  <si>
    <t>Forecast CDM Savings in 2011</t>
  </si>
  <si>
    <t>LDC Name</t>
  </si>
  <si>
    <t>Total LRAMVA Balance</t>
  </si>
  <si>
    <t>Table 4-a.  2011 Lost Revenues Work Form</t>
  </si>
  <si>
    <t>Table 4-b.  2012 Lost Revenues Work Form</t>
  </si>
  <si>
    <t>Rate Allocations for LRAMVA</t>
  </si>
  <si>
    <t>Adjustment to 2012 savings</t>
  </si>
  <si>
    <t>Actual CDM Savings in 2012</t>
  </si>
  <si>
    <t>Forecast CDM Savings in 2012</t>
  </si>
  <si>
    <t>Forecast Lost Revenues in 2012</t>
  </si>
  <si>
    <t>Table 4-c.  2013 Lost Revenues Work Form</t>
  </si>
  <si>
    <t>Adjustment to 2013 savings</t>
  </si>
  <si>
    <t>Actual CDM Savings in 2013</t>
  </si>
  <si>
    <t>Forecast CDM Savings in 2013</t>
  </si>
  <si>
    <t>Forecast Lost Revenues in 2013</t>
  </si>
  <si>
    <t>Lost Revenue in 2011 from 2011 programs</t>
  </si>
  <si>
    <t>Total Lost Revenues in 2012</t>
  </si>
  <si>
    <t>LRAMVA in 2012</t>
  </si>
  <si>
    <t>LRAMVA in 2011</t>
  </si>
  <si>
    <t>Total Lost Revenues in 2013</t>
  </si>
  <si>
    <t>Table 4-d.  2014 Lost Revenues Work Form</t>
  </si>
  <si>
    <t>Adjustment to 2014 savings</t>
  </si>
  <si>
    <t>Actual CDM Savings in 2014</t>
  </si>
  <si>
    <t>Forecast CDM Savings in 2014</t>
  </si>
  <si>
    <t>Total Lost Revenues in 2014</t>
  </si>
  <si>
    <t>Forecast Lost Revenues in 2014</t>
  </si>
  <si>
    <t>LRAMVA in 2013</t>
  </si>
  <si>
    <t>LRAMVA in 2014</t>
  </si>
  <si>
    <t>Table 5-a.  2015 Lost Revenues Work Form</t>
  </si>
  <si>
    <t>Adjustment to 2015 savings</t>
  </si>
  <si>
    <t>Total Lost Revenues in 2015</t>
  </si>
  <si>
    <t>Forecast Lost Revenues in 2015</t>
  </si>
  <si>
    <t>LRAMVA in 2015</t>
  </si>
  <si>
    <t>Actual CDM Savings in 2015</t>
  </si>
  <si>
    <t>Forecast CDM Savings in 2015</t>
  </si>
  <si>
    <t>Table 5-b.  2016 Lost Revenues Work Form</t>
  </si>
  <si>
    <t>Actual CDM Savings in 2016</t>
  </si>
  <si>
    <t>Forecast CDM Savings in 2016</t>
  </si>
  <si>
    <t>Distribution Rate in 2016</t>
  </si>
  <si>
    <t>Lost Revenue in 2016 from 2011 programs</t>
  </si>
  <si>
    <t>Lost Revenue in 2016 from 2012 programs</t>
  </si>
  <si>
    <t>Lost Revenue in 2016 from 2013 programs</t>
  </si>
  <si>
    <t>Lost Revenue in 2016 from 2014 programs</t>
  </si>
  <si>
    <t>Lost Revenue in 2016 from 2015 programs</t>
  </si>
  <si>
    <t>Total Lost Revenues in 2016</t>
  </si>
  <si>
    <t>Forecast Lost Revenues in 2016</t>
  </si>
  <si>
    <t>LRAMVA in 2016</t>
  </si>
  <si>
    <t>2016 Savings Persisting in 2017</t>
  </si>
  <si>
    <t>2016 Savings Persisting in 2018</t>
  </si>
  <si>
    <t>2016 Savings Persisting in 2019</t>
  </si>
  <si>
    <t>2016 Savings Persisting in 2020</t>
  </si>
  <si>
    <t>Adjustment to 2016 savings</t>
  </si>
  <si>
    <t>Lost Revenue in 2016 from 2016 programs</t>
  </si>
  <si>
    <t>Table 5-c.  2017 Lost Revenues Work Form</t>
  </si>
  <si>
    <t>Actual CDM Savings in 2017</t>
  </si>
  <si>
    <t>Forecast CDM Savings in 2017</t>
  </si>
  <si>
    <t>Distribution Rate in 2017</t>
  </si>
  <si>
    <t>Lost Revenue in 2017 from 2011 programs</t>
  </si>
  <si>
    <t>Lost Revenue in 2017 from 2012 programs</t>
  </si>
  <si>
    <t>Lost Revenue in 2017 from 2013 programs</t>
  </si>
  <si>
    <t>Lost Revenue in 2017 from 2014 programs</t>
  </si>
  <si>
    <t>Lost Revenue in 2017 from 2015 programs</t>
  </si>
  <si>
    <t>Lost Revenue in 2017 from 2016 programs</t>
  </si>
  <si>
    <t>Lost Revenue in 2017 from 2017 programs</t>
  </si>
  <si>
    <t>Total Lost Revenues in 2017</t>
  </si>
  <si>
    <t>Forecast Lost Revenues in 2017</t>
  </si>
  <si>
    <t>LRAMVA in 2017</t>
  </si>
  <si>
    <t>2017 Savings Persisting in 2018</t>
  </si>
  <si>
    <t>2017 Savings Persisting in 2019</t>
  </si>
  <si>
    <t>2017 Savings Persisting in 2020</t>
  </si>
  <si>
    <t>Adjustment to 2017 savings</t>
  </si>
  <si>
    <t>Table 5-d.  2018 Lost Revenues Work Form</t>
  </si>
  <si>
    <t>Adjustment to 2018 savings</t>
  </si>
  <si>
    <t>Actual CDM Savings in 2018</t>
  </si>
  <si>
    <t>Forecast CDM Savings in 2018</t>
  </si>
  <si>
    <t>Distribution Rate in 2018</t>
  </si>
  <si>
    <t>Lost Revenue in 2018 from 2011 programs</t>
  </si>
  <si>
    <t>Lost Revenue in 2018 from 2012 programs</t>
  </si>
  <si>
    <t>Lost Revenue in 2018 from 2013 programs</t>
  </si>
  <si>
    <t>Lost Revenue in 2018 from 2014 programs</t>
  </si>
  <si>
    <t>Lost Revenue in 2018 from 2015 programs</t>
  </si>
  <si>
    <t>Lost Revenue in 2018 from 2016 programs</t>
  </si>
  <si>
    <t>Lost Revenue in 2018 from 2017 programs</t>
  </si>
  <si>
    <t>Lost Revenue in 2018 from 2018 programs</t>
  </si>
  <si>
    <t>Total Lost Revenues in 2018</t>
  </si>
  <si>
    <t>Forecast Lost Revenues in 2018</t>
  </si>
  <si>
    <t>LRAMVA in 2018</t>
  </si>
  <si>
    <t>2018 Savings Persisting in 2019</t>
  </si>
  <si>
    <t>2018 Savings Persisting in 2020</t>
  </si>
  <si>
    <t>Table 5-e.  2019 Lost Revenues Work Form</t>
  </si>
  <si>
    <t>Actual CDM Savings in 2019</t>
  </si>
  <si>
    <t>Forecast CDM Savings in 2019</t>
  </si>
  <si>
    <t>Distribution Rate in 2019</t>
  </si>
  <si>
    <t>Lost Revenue in 2019 from 2011 programs</t>
  </si>
  <si>
    <t>Lost Revenue in 2019 from 2012 programs</t>
  </si>
  <si>
    <t>Lost Revenue in 2019 from 2013 programs</t>
  </si>
  <si>
    <t>Lost Revenue in 2019 from 2014 programs</t>
  </si>
  <si>
    <t>Lost Revenue in 2019 from 2015 programs</t>
  </si>
  <si>
    <t>Lost Revenue in 2019 from 2016 programs</t>
  </si>
  <si>
    <t>Lost Revenue in 2019 from 2017 programs</t>
  </si>
  <si>
    <t>Lost Revenue in 2019 from 2018 programs</t>
  </si>
  <si>
    <t>Lost Revenue in 2019 from 2019 programs</t>
  </si>
  <si>
    <t>2019 Savings Persisting in 2020</t>
  </si>
  <si>
    <t>Table 5-f.  2020 Lost Revenues Work Form</t>
  </si>
  <si>
    <t>Adjustment to 2019 savings</t>
  </si>
  <si>
    <t>Total Lost Revenues in 2019</t>
  </si>
  <si>
    <t>Forecast Lost Revenues in 2019</t>
  </si>
  <si>
    <t>LRAMVA in 2019</t>
  </si>
  <si>
    <t>Adjustment to 2020 savings</t>
  </si>
  <si>
    <t>Actual CDM Savings in 2020</t>
  </si>
  <si>
    <t>Forecast CDM Savings in 2020</t>
  </si>
  <si>
    <t>Distribution Rate in 2020</t>
  </si>
  <si>
    <t>LRAMVA in 2020</t>
  </si>
  <si>
    <t>Forecast Lost Revenues in 2020</t>
  </si>
  <si>
    <t>Total Lost Revenues in 2020</t>
  </si>
  <si>
    <t>Lost Revenue in 2020 from 2011 programs</t>
  </si>
  <si>
    <t>Lost Revenue in 2020 from 2012 programs</t>
  </si>
  <si>
    <t>Lost Revenue in 2020 from 2013 programs</t>
  </si>
  <si>
    <t>Lost Revenue in 2020 from 2014 programs</t>
  </si>
  <si>
    <t>Lost Revenue in 2020 from 2015 programs</t>
  </si>
  <si>
    <t>Lost Revenue in 2020 from 2016 programs</t>
  </si>
  <si>
    <t>Lost Revenue in 2020 from 2017 programs</t>
  </si>
  <si>
    <t>Lost Revenue in 2020 from 2018 programs</t>
  </si>
  <si>
    <t>Lost Revenue in 2020 from 2019 programs</t>
  </si>
  <si>
    <t>Lost Revenue in 2020 from 2020 programs</t>
  </si>
  <si>
    <t>A</t>
  </si>
  <si>
    <t>B</t>
  </si>
  <si>
    <t>C</t>
  </si>
  <si>
    <t>Basis of Threshold</t>
  </si>
  <si>
    <t>Source of Threshold</t>
  </si>
  <si>
    <t>2.  LRAMVA Threshold</t>
  </si>
  <si>
    <t>4.  2011-2014 LRAM</t>
  </si>
  <si>
    <t>5.  2015-2020 LRAM</t>
  </si>
  <si>
    <t>6.  Carrying Charges</t>
  </si>
  <si>
    <t>GS&lt;50 kW</t>
  </si>
  <si>
    <t>GS&gt;50 kW</t>
  </si>
  <si>
    <t>General Service ≥ 1,000 kW</t>
  </si>
  <si>
    <t>General Service ≥ 1,500 kW</t>
  </si>
  <si>
    <t xml:space="preserve">General Service 1,000 kW and Greater </t>
  </si>
  <si>
    <t>General Service 1,000 to 4,999 kW</t>
  </si>
  <si>
    <t>General Service 1,000 to 4,999 kW (co-generation)</t>
  </si>
  <si>
    <t>General Service 1,500 to 4,999 kW</t>
  </si>
  <si>
    <t>General Service 3,000 to 4,999 kW</t>
  </si>
  <si>
    <t>General Service 50 to 1,499 kW</t>
  </si>
  <si>
    <t>General Service 50 to 2,999 kW</t>
  </si>
  <si>
    <t>General Service 50 to 4,999 kW</t>
  </si>
  <si>
    <t>General Service 50 to 499 kW</t>
  </si>
  <si>
    <t>General Service 50 to 699 kW</t>
  </si>
  <si>
    <t>General Service 50 to 999 kW</t>
  </si>
  <si>
    <t>General Service 500 to 1,499 kW</t>
  </si>
  <si>
    <t>General Service 500 to 4,999 kW</t>
  </si>
  <si>
    <t>General Service 700 to 4,999 kW</t>
  </si>
  <si>
    <t>General Service Demand Billed (50 kW and above) - GSd</t>
  </si>
  <si>
    <t>General Service Intermediate 1,000 to 4,999 kW</t>
  </si>
  <si>
    <t>Intermediate With Self Generation</t>
  </si>
  <si>
    <t>Intermediate With Self Generation - excluding MUSH customers</t>
  </si>
  <si>
    <t>Sub-Transmission (Embedded supply to LDC or loads &gt; 500 kW) - ST</t>
  </si>
  <si>
    <t>Urban General Service Demand Billed (50 kW and above) - UGd</t>
  </si>
  <si>
    <t>Embedded Distributor</t>
  </si>
  <si>
    <t>Large Use</t>
  </si>
  <si>
    <t>Standby Power</t>
  </si>
  <si>
    <t>Standby Power - 1,500 - 4,999 kW</t>
  </si>
  <si>
    <t>Standby Power - 1000-4999 kW</t>
  </si>
  <si>
    <t>Standby Power - 50 - 1,499 kW</t>
  </si>
  <si>
    <t>Standby Power - 50 - 499 kW</t>
  </si>
  <si>
    <t>Standby Power - 50 - 4999 kW</t>
  </si>
  <si>
    <t>Standby Power - 50 - 999 kW</t>
  </si>
  <si>
    <t>Standby Power - 500 - 4999 kW</t>
  </si>
  <si>
    <t>Standby Power - Large Use</t>
  </si>
  <si>
    <t>Drop Down List (Blue)</t>
  </si>
  <si>
    <t>Tables 1-a and 1-b</t>
  </si>
  <si>
    <t>Principle ($)</t>
  </si>
  <si>
    <t>Carrying Charges ($)</t>
  </si>
  <si>
    <t>Total LRAMVA ($)</t>
  </si>
  <si>
    <t>Service Classifications</t>
  </si>
  <si>
    <t>Table 2-b.  LRAMVA Threshold</t>
  </si>
  <si>
    <t>Application of Current LRAMVA Claim</t>
  </si>
  <si>
    <t>Response</t>
  </si>
  <si>
    <t>Yes</t>
  </si>
  <si>
    <t>No</t>
  </si>
  <si>
    <t>Not Applicable</t>
  </si>
  <si>
    <t xml:space="preserve">Table 1-a.  LRAMVA Totals by Rate Class </t>
  </si>
  <si>
    <t>Worksheet Name</t>
  </si>
  <si>
    <t>Amount of LRAMVA Claimed in Previous Application</t>
  </si>
  <si>
    <t>Net Energy Savings (kWh)</t>
  </si>
  <si>
    <t xml:space="preserve">Net Demand Savings (kW) </t>
  </si>
  <si>
    <t>Application of Previous LRAMVA Claim</t>
  </si>
  <si>
    <t>Opening Balance for 2012</t>
  </si>
  <si>
    <t>Opening Balance for 2013</t>
  </si>
  <si>
    <t>Opening Balance for 2014</t>
  </si>
  <si>
    <t>Opening Balance for 2015</t>
  </si>
  <si>
    <t>Opening Balance for 2016</t>
  </si>
  <si>
    <t>Opening Balance for 2017</t>
  </si>
  <si>
    <t>Opening Balance for 2018</t>
  </si>
  <si>
    <t>Opening Balance for 2019</t>
  </si>
  <si>
    <t>Opening Balance for 2020</t>
  </si>
  <si>
    <t xml:space="preserve">Period of New LRAMVA in this Application </t>
  </si>
  <si>
    <t>Actual Lost Revenues ($)</t>
  </si>
  <si>
    <t>Forecast Lost Revenues ($)</t>
  </si>
  <si>
    <t>Tabs "4.  2011-2014 LRAM" and "5.  2015-2020 LRAM"</t>
  </si>
  <si>
    <t>Tab "4.  2011-2014 LRAM"</t>
  </si>
  <si>
    <t>Source of Data Inputs</t>
  </si>
  <si>
    <t>Tab "3.  Distribution Rates"</t>
  </si>
  <si>
    <t>Tab "1.  LRAMVA Summary"</t>
  </si>
  <si>
    <t>Tabs "1.  LRAMVA Summary" and "6.  Carrying Charges"</t>
  </si>
  <si>
    <t xml:space="preserve">Tables 4-a to 4-d / 5-a to 5-f (Columns D &amp; O) </t>
  </si>
  <si>
    <t>Tables 4-a to 4-d / 5-a to 5-f (Columns D-M &amp; Columns O-X)</t>
  </si>
  <si>
    <t>IESO Verified Persistence Results Reports</t>
  </si>
  <si>
    <t>Tables 4-a to 4-d / 5-a to 5-f (Columns E-M &amp; Columns P-X)</t>
  </si>
  <si>
    <t>Tables 4-a to 4-d / 5-a to 5-f (Columns Y-AJ)</t>
  </si>
  <si>
    <t>Inputs (Tables to Complete)</t>
  </si>
  <si>
    <t>Tables 4-a to 4-d / 5-a to 5-f (Columns Y-AL)</t>
  </si>
  <si>
    <t>A-B+C</t>
  </si>
  <si>
    <t>Threshold</t>
  </si>
  <si>
    <t>Summary</t>
  </si>
  <si>
    <t>LRAMVA ($) by Rate Class</t>
  </si>
  <si>
    <t>Table 2-c.   Inputs for LRAMVA Thresholds</t>
  </si>
  <si>
    <t>Period of LRAMVA Claimed in Previous Application</t>
  </si>
  <si>
    <t>+   Initiative Level Savings Persistence</t>
  </si>
  <si>
    <t>x   Allocation % to Rate Class</t>
  </si>
  <si>
    <t>x   Distribution Rate by Rate Class</t>
  </si>
  <si>
    <t xml:space="preserve">+/- IESO Verified Savings Adjustments </t>
  </si>
  <si>
    <t>LDC's Approved Tariff Sheets</t>
  </si>
  <si>
    <t>Table 1-b.  Annual LRAMVA Breakdown by Year and Rate Class</t>
  </si>
  <si>
    <t>Total for 2011</t>
  </si>
  <si>
    <t>Total for 2012</t>
  </si>
  <si>
    <t>Total for 2013</t>
  </si>
  <si>
    <t>Total for 2014</t>
  </si>
  <si>
    <t>Total for 2015</t>
  </si>
  <si>
    <t>Total for 2016</t>
  </si>
  <si>
    <t>Total for 2017</t>
  </si>
  <si>
    <t>Total for 2018</t>
  </si>
  <si>
    <t>Total for 2019</t>
  </si>
  <si>
    <t>Total for 2020</t>
  </si>
  <si>
    <t>Source of Calculation</t>
  </si>
  <si>
    <t xml:space="preserve">Approved Deferral &amp; Variance Accounts </t>
  </si>
  <si>
    <t>#</t>
  </si>
  <si>
    <t>Portfolio</t>
  </si>
  <si>
    <t>Initiative</t>
  </si>
  <si>
    <t>Sector</t>
  </si>
  <si>
    <t xml:space="preserve">Conservation Resource Type </t>
  </si>
  <si>
    <t>(Implementation) Year</t>
  </si>
  <si>
    <t>Tx (Transmission) or Dx (Distribution) Connected</t>
  </si>
  <si>
    <t>Status</t>
  </si>
  <si>
    <t>Notes</t>
  </si>
  <si>
    <t>Activity Unit Name</t>
  </si>
  <si>
    <t>Activity / Participation
(i.e. # of appliances)</t>
  </si>
  <si>
    <t>Gross Summer Peak Demand Savings (kW)</t>
  </si>
  <si>
    <t>Gross Energy Savings (kWh)</t>
  </si>
  <si>
    <t>Net Verified Annual Peak Demand Savings at the End-User Level (kW)</t>
  </si>
  <si>
    <t>Net Verified Annual Energy Savings at the End-User Level (kWh)</t>
  </si>
  <si>
    <t>etc.</t>
  </si>
  <si>
    <r>
      <t>LRAMVA ($) = (Actual Net CDM Savings - Forecast CDM Savings)</t>
    </r>
    <r>
      <rPr>
        <b/>
        <sz val="14"/>
        <color theme="1"/>
        <rFont val="Arial"/>
        <family val="2"/>
      </rPr>
      <t xml:space="preserve"> x Distribution Volumetric Rate</t>
    </r>
    <r>
      <rPr>
        <b/>
        <vertAlign val="subscript"/>
        <sz val="14"/>
        <color theme="1"/>
        <rFont val="Arial"/>
        <family val="2"/>
      </rPr>
      <t xml:space="preserve"> </t>
    </r>
    <r>
      <rPr>
        <b/>
        <sz val="14"/>
        <color theme="1"/>
        <rFont val="Arial"/>
        <family val="2"/>
      </rPr>
      <t>+ Carrying Charges from LRAMVA balance</t>
    </r>
  </si>
  <si>
    <t>Table 3</t>
  </si>
  <si>
    <t>Table 3.  Inputs for Distribution Rates and Adjustments by Rate Class</t>
  </si>
  <si>
    <t>Table 3-a.  Distribution Rates by Rate Class</t>
  </si>
  <si>
    <t>Residential Demand Response (IHD)</t>
  </si>
  <si>
    <t xml:space="preserve">Small Commercial Demand Response </t>
  </si>
  <si>
    <t>Small Commercial Demand Response (IHD)</t>
  </si>
  <si>
    <t>Aboriginal Program</t>
  </si>
  <si>
    <t>LDC Custom Programs</t>
  </si>
  <si>
    <t>Other</t>
  </si>
  <si>
    <t>Program Enabled Savings</t>
  </si>
  <si>
    <t>Time of Use Savings</t>
  </si>
  <si>
    <t>LDC Pilots</t>
  </si>
  <si>
    <t>Period</t>
  </si>
  <si>
    <t>Aboriginal Conservation Program</t>
  </si>
  <si>
    <t>Conservation Fund Pilots</t>
  </si>
  <si>
    <t>Residential Program</t>
  </si>
  <si>
    <t>Commercial &amp; Institutional Program</t>
  </si>
  <si>
    <t>Residential Province-Wide Programs</t>
  </si>
  <si>
    <t>Non-Residential Province-Wide Programs</t>
  </si>
  <si>
    <t>Local &amp; Regional Programs</t>
  </si>
  <si>
    <t>Pilot Programs</t>
  </si>
  <si>
    <t>Conservation First Framework</t>
  </si>
  <si>
    <t>Legacy Framework</t>
  </si>
  <si>
    <t>0.5* 201X + 20XX + 0.5 * 20XX (if available)</t>
  </si>
  <si>
    <t>Instructions</t>
  </si>
  <si>
    <t>C.  Documentation of Changes</t>
  </si>
  <si>
    <r>
      <rPr>
        <b/>
        <sz val="12"/>
        <color theme="1"/>
        <rFont val="Arial"/>
        <family val="2"/>
      </rPr>
      <t xml:space="preserve">2.  </t>
    </r>
    <r>
      <rPr>
        <sz val="12"/>
        <color theme="1"/>
        <rFont val="Arial"/>
        <family val="2"/>
      </rPr>
      <t>Please ensure that verified adjustments to 2011 programs that become available in future evaluation audits are included in the 2011 form below.</t>
    </r>
  </si>
  <si>
    <r>
      <rPr>
        <b/>
        <sz val="12"/>
        <color theme="1"/>
        <rFont val="Arial"/>
        <family val="2"/>
      </rPr>
      <t xml:space="preserve">2.  </t>
    </r>
    <r>
      <rPr>
        <sz val="12"/>
        <color theme="1"/>
        <rFont val="Arial"/>
        <family val="2"/>
      </rPr>
      <t>Please ensure that verified adjustments to 2012 programs that become available in future evaluation audits are included in the 2012 form below.</t>
    </r>
  </si>
  <si>
    <r>
      <rPr>
        <b/>
        <sz val="12"/>
        <color theme="1"/>
        <rFont val="Arial"/>
        <family val="2"/>
      </rPr>
      <t>1.</t>
    </r>
    <r>
      <rPr>
        <sz val="12"/>
        <color theme="1"/>
        <rFont val="Arial"/>
        <family val="2"/>
      </rPr>
      <t xml:space="preserve">  LDCs are requested to paste a copy of the 2011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</si>
  <si>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2012 "LDC CDM Program Results Persistence Report
" in the space below as it relates to the calculation of LRAMVA.</t>
    </r>
  </si>
  <si>
    <r>
      <rPr>
        <b/>
        <sz val="12"/>
        <color theme="1"/>
        <rFont val="Arial"/>
        <family val="2"/>
      </rPr>
      <t>1.</t>
    </r>
    <r>
      <rPr>
        <sz val="12"/>
        <color theme="1"/>
        <rFont val="Arial"/>
        <family val="2"/>
      </rPr>
      <t xml:space="preserve">  LDCs are requested to paste a copy of the 2013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</si>
  <si>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2013 programs that become available in future evaluation audits are included in the 2013 form below.</t>
    </r>
  </si>
  <si>
    <r>
      <rPr>
        <b/>
        <sz val="12"/>
        <color theme="1"/>
        <rFont val="Arial"/>
        <family val="2"/>
      </rPr>
      <t>1.</t>
    </r>
    <r>
      <rPr>
        <sz val="12"/>
        <color theme="1"/>
        <rFont val="Arial"/>
        <family val="2"/>
      </rPr>
      <t xml:space="preserve">  LDCs are requested to paste a copy of the 2014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</si>
  <si>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2014 programs that become available in future evaluation audits are included in the 2014 form below.</t>
    </r>
  </si>
  <si>
    <r>
      <rPr>
        <b/>
        <sz val="12"/>
        <color theme="1"/>
        <rFont val="Arial"/>
        <family val="2"/>
      </rPr>
      <t>1.</t>
    </r>
    <r>
      <rPr>
        <sz val="12"/>
        <color theme="1"/>
        <rFont val="Arial"/>
        <family val="2"/>
      </rPr>
      <t xml:space="preserve">  LDCs are requested to paste a copy of the 2015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</si>
  <si>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2015 programs that become available in future evaluation audits are included in the 2015 form below.</t>
    </r>
  </si>
  <si>
    <r>
      <rPr>
        <b/>
        <sz val="12"/>
        <color theme="1"/>
        <rFont val="Arial"/>
        <family val="2"/>
      </rPr>
      <t>1.</t>
    </r>
    <r>
      <rPr>
        <sz val="12"/>
        <color theme="1"/>
        <rFont val="Arial"/>
        <family val="2"/>
      </rPr>
      <t xml:space="preserve">  LDCs are requested to paste a copy of the 2016 "LDC CDM Program Results Persistence Report
" in the space below as it relates to the calculation of LRAMVA.</t>
    </r>
  </si>
  <si>
    <r>
      <rPr>
        <b/>
        <sz val="12"/>
        <color theme="1"/>
        <rFont val="Arial"/>
        <family val="2"/>
      </rPr>
      <t xml:space="preserve">2.  </t>
    </r>
    <r>
      <rPr>
        <sz val="12"/>
        <color theme="1"/>
        <rFont val="Arial"/>
        <family val="2"/>
      </rPr>
      <t>Please ensure that verified adjustments to 2016 programs that become available in future evaluation audits are included in the 2016 form below.</t>
    </r>
  </si>
  <si>
    <r>
      <rPr>
        <b/>
        <sz val="12"/>
        <rFont val="Arial"/>
        <family val="2"/>
      </rPr>
      <t>Table 6-b</t>
    </r>
    <r>
      <rPr>
        <sz val="12"/>
        <rFont val="Arial"/>
        <family val="2"/>
      </rPr>
      <t xml:space="preserve"> includes the variance on carrying charges related to the LRAMVA disposition.</t>
    </r>
  </si>
  <si>
    <t>Customer Class</t>
  </si>
  <si>
    <t xml:space="preserve">A.  Previous LRAMVA Application </t>
  </si>
  <si>
    <t>B.  Current LRAMVA Application</t>
  </si>
  <si>
    <t>LRAMVA Threshold
(select year)</t>
  </si>
  <si>
    <t>LRAMVA ($) for Account 1568</t>
  </si>
  <si>
    <t>Rate rider for tax sharing</t>
  </si>
  <si>
    <t>Rate rider for foregone revenue</t>
  </si>
  <si>
    <t>Changes in Transformer Allowance</t>
  </si>
  <si>
    <t>Adjusted rate</t>
  </si>
  <si>
    <t>Calendar year equivalent</t>
  </si>
  <si>
    <t>7.  Persistence Data</t>
  </si>
  <si>
    <t>Original Amount</t>
  </si>
  <si>
    <t>Amount for Final Disposition</t>
  </si>
  <si>
    <t>LRAMVA Previously Claimed</t>
  </si>
  <si>
    <t>Forecast Lost Revenues</t>
  </si>
  <si>
    <t xml:space="preserve">Actual Lost Revenues </t>
  </si>
  <si>
    <t>Table 7-a.  2011 Persisting Savings</t>
  </si>
  <si>
    <t>Application Details</t>
  </si>
  <si>
    <r>
      <rPr>
        <b/>
        <sz val="12"/>
        <rFont val="Arial"/>
        <family val="2"/>
      </rPr>
      <t>Tables 1-a and 1-b</t>
    </r>
    <r>
      <rPr>
        <sz val="12"/>
        <rFont val="Arial"/>
        <family val="2"/>
      </rPr>
      <t xml:space="preserve"> provide a summary of the LRAMVA balances and carrying charges associated with the LRAMVA disposition. The balances are populated from entries into other tabs throughout this work form.</t>
    </r>
  </si>
  <si>
    <r>
      <rPr>
        <b/>
        <sz val="12"/>
        <rFont val="Arial"/>
        <family val="2"/>
      </rPr>
      <t>Tables 2-a,  2-b and 2-c</t>
    </r>
    <r>
      <rPr>
        <sz val="12"/>
        <rFont val="Arial"/>
        <family val="2"/>
      </rPr>
      <t xml:space="preserve"> include the LRAMVA thresholds and allocations by rate class.</t>
    </r>
  </si>
  <si>
    <r>
      <rPr>
        <b/>
        <sz val="12"/>
        <rFont val="Arial"/>
        <family val="2"/>
      </rPr>
      <t>Tables 3-a and 3-b</t>
    </r>
    <r>
      <rPr>
        <sz val="12"/>
        <rFont val="Arial"/>
        <family val="2"/>
      </rPr>
      <t xml:space="preserve"> include the distribution rates that are used to calculate lost revenues.</t>
    </r>
  </si>
  <si>
    <r>
      <rPr>
        <b/>
        <sz val="12"/>
        <rFont val="Arial"/>
        <family val="2"/>
      </rPr>
      <t>Tables 4-a, 4-b, 4-c and 4-d</t>
    </r>
    <r>
      <rPr>
        <sz val="12"/>
        <rFont val="Arial"/>
        <family val="2"/>
      </rPr>
      <t xml:space="preserve"> include the template 2011-2014 LRAMVA work forms.  </t>
    </r>
  </si>
  <si>
    <r>
      <rPr>
        <b/>
        <sz val="12"/>
        <rFont val="Arial"/>
        <family val="2"/>
      </rPr>
      <t>Tables 5-a, 5-b, 5-c and 5-d</t>
    </r>
    <r>
      <rPr>
        <sz val="12"/>
        <rFont val="Arial"/>
        <family val="2"/>
      </rPr>
      <t xml:space="preserve"> include the template 2015-2020 LRAMVA work forms.</t>
    </r>
  </si>
  <si>
    <t>Tab 7-a.  2011</t>
  </si>
  <si>
    <t>Tab 7-b. 2012</t>
  </si>
  <si>
    <t>Tab 7-c. 2013</t>
  </si>
  <si>
    <t>Tab 7-d. 2014</t>
  </si>
  <si>
    <t>Tab 7-e. 2015</t>
  </si>
  <si>
    <t>Tab 7-f. 2016</t>
  </si>
  <si>
    <t>Tab 7-g. 2017</t>
  </si>
  <si>
    <t>Tab 7-h. 2018</t>
  </si>
  <si>
    <t>Tab 7-j. 2020</t>
  </si>
  <si>
    <t>Tab 7-i. 2019</t>
  </si>
  <si>
    <t>Table 7-b.  2012 Persisting Savings</t>
  </si>
  <si>
    <t>Table 7-c.  2013 Persisting Savings</t>
  </si>
  <si>
    <t>Table 7-d.  2014 Persisting Savings</t>
  </si>
  <si>
    <t>Table 7-e.  2015 Persisting Savings</t>
  </si>
  <si>
    <t>Table 7-f.  2016 Persisting Savings</t>
  </si>
  <si>
    <t>Return to Top</t>
  </si>
  <si>
    <t>Table 4-a.  2011 Lost Revenues</t>
  </si>
  <si>
    <t>Table 4-b.  2012 Lost Revenues</t>
  </si>
  <si>
    <t>Table 4-c.  2013 Lost Revenues</t>
  </si>
  <si>
    <t xml:space="preserve">Table 4-d.  2014 Lost Revenues </t>
  </si>
  <si>
    <t>Return to top</t>
  </si>
  <si>
    <t>Tables</t>
  </si>
  <si>
    <t>Table 3-a.</t>
  </si>
  <si>
    <t>Table 5-a.  2015 Lost Revenues</t>
  </si>
  <si>
    <t xml:space="preserve">Table 5-b.  2016 Lost Revenues </t>
  </si>
  <si>
    <t xml:space="preserve">Table 5-c.  2017 Lost Revenues </t>
  </si>
  <si>
    <t xml:space="preserve">Table 5-d.  2018 Lost Revenues </t>
  </si>
  <si>
    <t>Table 5-e.  2019 Lost Revenues</t>
  </si>
  <si>
    <t>Table 5-f.  2020 Lost Revenues</t>
  </si>
  <si>
    <t>Go to Tab 1: Summary</t>
  </si>
  <si>
    <t>Go to Tab 4.</t>
  </si>
  <si>
    <t>Go to Persistence Report</t>
  </si>
  <si>
    <t xml:space="preserve">Go to Persistence Report </t>
  </si>
  <si>
    <t>Go to Tab 5.</t>
  </si>
  <si>
    <t>The persistence data tabs have been structured in a way to match the formatting of the persistence report provided by the IESO.</t>
  </si>
  <si>
    <t>Note: LDC to make note of assumptions included above, if any</t>
  </si>
  <si>
    <t>Note:  LDC to make note of assumptions affecting the distribution rates above, if any</t>
  </si>
  <si>
    <t>Table 1-c.  Breakdown of Incremental and Persisting Lost Revenues Amounts (Dollars)</t>
  </si>
  <si>
    <t>Important Checklist Items</t>
  </si>
  <si>
    <r>
      <rPr>
        <b/>
        <sz val="12"/>
        <rFont val="Arial"/>
        <family val="2"/>
      </rPr>
      <t xml:space="preserve">Tables 7-a to 7-j </t>
    </r>
    <r>
      <rPr>
        <sz val="12"/>
        <rFont val="Arial"/>
        <family val="2"/>
      </rPr>
      <t>should be populated with CDM savings persistence data provided to LDCs from the IESO.</t>
    </r>
  </si>
  <si>
    <t>Tab "2. LRAMVA Threshold" Tables 2-a, 2-b and 2-c</t>
  </si>
  <si>
    <t>Total LRAMVA ($) by Rate Class</t>
  </si>
  <si>
    <t>Work Form Calculations</t>
  </si>
  <si>
    <t>Supporting Documentation</t>
  </si>
  <si>
    <t>Actual Lost Revenues (kWh and kW) by Rate Class</t>
  </si>
  <si>
    <t>- Forecast Lost Revenues (kWh and kW) by Rate Class</t>
  </si>
  <si>
    <t xml:space="preserve">Actual Incremental CDM Savings by Initiative </t>
  </si>
  <si>
    <t>Rationale</t>
  </si>
  <si>
    <t>Cell Reference</t>
  </si>
  <si>
    <t>No.</t>
  </si>
  <si>
    <t>Previous LRAMVA Application (EB#)</t>
  </si>
  <si>
    <t>Current LRAMVA Application (EB#)</t>
  </si>
  <si>
    <t>Tabs</t>
  </si>
  <si>
    <t>2. LRAMVA Threshold</t>
  </si>
  <si>
    <t>Instructions (Grey)</t>
  </si>
  <si>
    <t>1-a.  Summary of Changes</t>
  </si>
  <si>
    <t>Outputs of Data (Auto-Populated)</t>
  </si>
  <si>
    <t>Table 6-a</t>
  </si>
  <si>
    <t>Table 6</t>
  </si>
  <si>
    <t>Included documentation or analysis of how rate class allocations were determined each year in a new tab in this work form</t>
  </si>
  <si>
    <t>Please fill in the requested information: a) the amounts approved in the previous LRAMVA application, b) details on the current application, and c) documentation of changes if applicable.</t>
  </si>
  <si>
    <t xml:space="preserve">LDCs are requested to clear the cells in the table to show only the amounts related to this LRAMVA application.  This table is a check on the LRAMVA disposition providing a breakdown of actual incremental and persisting savings by year.  </t>
  </si>
  <si>
    <t>7. Persistence Data</t>
  </si>
  <si>
    <t>Period 1 (# months)</t>
  </si>
  <si>
    <t>Period 2 (# months)</t>
  </si>
  <si>
    <t xml:space="preserve">The following tabs 7-a to 7-j must be populated with the verified savings results from the IESO's (or former OPA's) persistence reports. </t>
  </si>
  <si>
    <r>
      <t xml:space="preserve">Included </t>
    </r>
    <r>
      <rPr>
        <sz val="12"/>
        <rFont val="Arial"/>
        <family val="2"/>
      </rPr>
      <t>any necessary</t>
    </r>
    <r>
      <rPr>
        <sz val="12"/>
        <color theme="1"/>
        <rFont val="Arial"/>
        <family val="2"/>
      </rPr>
      <t xml:space="preserve"> assumptions in the "Notes" section of the work form tables and summarized important assumptions in Tab 1-a</t>
    </r>
  </si>
  <si>
    <t>Included initiative-level persistence savings information as provided by the IESO directly in this work form (pasted in Tabs 7-a, 7-b, etc.)</t>
  </si>
  <si>
    <t>Applied IESO verified savings adjustments back to year of program implementation in Tabs 4 and 5</t>
  </si>
  <si>
    <t>Depending on the period of LRAMVA to be claimed in the current application, LDCs are expected to adjust the applicable totals for carrying charges in row 83 of this table and the years included in the Total LRAMVA balance in row 84, as appropriate.</t>
  </si>
  <si>
    <t>LDCs are requested to document any changes related to interrogatories or questions during the application process that affect the LRAMVA amount.</t>
  </si>
  <si>
    <t>Please document any changes in assumptions made to the work form that affect the calculation of LRAMVA.  This may include, but are not limited to, the use of different monthly multipliers to claim demand savings from energy efficiency programs; use of different rate allocations between savings and adjustments; claiming historical savings persistence beyond a re-basing year; inclusion of additional adjustments affecting distribution rates; use of a different LRAMVA threshold; etc.  All important changes should be highlighted in the work form as well.</t>
  </si>
  <si>
    <t>Tab</t>
  </si>
  <si>
    <t xml:space="preserve">Please provide the LRAMVA threshold approved in the last COS application, which is used as the comparator against actual savings in the period of the LRAMVA claim.  The LRAMVA threshold should generally be consistent with the annualized savings targets developed from Appendix 2-I.  If a manual update is required to reflect a different allocation of forecast savings that was approved by the OEB, please note the changes and provide rationale for the change in Tab 1-a. </t>
  </si>
  <si>
    <t>Please complete Table 2-c below by selecting the appropriate LRAMVA threshold year in column C.  The LRAMVA threshold values in Table 2-c will auto-populate from Tables 2-a and 2-b depending on the year selected.  If there was no LRAMVA threshold established for a particular year, please select the "blank" option, although it is generally expected that 2 COS applications would have been approved during the 2011 to 2020 period.  The LRAMVA threshold values in Table 2-c will be auto-populated in Tabs 4 and 5 of this work form.</t>
  </si>
  <si>
    <t>Table 3-a below pulls the average distribution rates from Table 3 above. Please ensure that the distribution rates relevant to the years of the LRAMVA disposition are used by clearing the rates for year(s) that are not part of the LRAMVA claim.  The distribution rates that remain in Table 3-a will be carried over to Tabs 4 and 5 of the work form to calculate lost revenues.</t>
  </si>
  <si>
    <r>
      <rPr>
        <b/>
        <sz val="12"/>
        <rFont val="Arial"/>
        <family val="2"/>
      </rPr>
      <t xml:space="preserve">2.  </t>
    </r>
    <r>
      <rPr>
        <sz val="12"/>
        <rFont val="Arial"/>
        <family val="2"/>
      </rPr>
      <t>Please ensure that the IESO verified savings adjustments apply back to the program year it relates to.  For example, savings adjustments related to 2016 programs that were reported by the IESO in 2017 should be included in the 2016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</si>
  <si>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rPr>
        <b/>
        <sz val="12"/>
        <rFont val="Arial"/>
        <family val="2"/>
      </rPr>
      <t xml:space="preserve">2.  </t>
    </r>
    <r>
      <rPr>
        <sz val="12"/>
        <rFont val="Arial"/>
        <family val="2"/>
      </rPr>
      <t>Please ensure that the IESO verified savings adjustments apply back to the program year it relates to.  For example, savings adjustments related to 2012 programs that were reported by the IESO in 2013 should be included in the 2012 program savings table.  In order for persisting savings to be claimed in future years, past year's initiative level savings results need to be filled out in the tables below.   If the IESO adjustments were made available to the LDC after the LRAMVA was approved, the persistence of those savings adjustments can be claimed as past approved LRAMVA amounts are considered to be final.</t>
    </r>
  </si>
  <si>
    <r>
      <t xml:space="preserve">In column C of Table 1-b below, please indicate with a 'check mark' the years in which LRAMVA has been claimed.  This is to ensure that there are no amounts claimed retroactively.  If you have inserted a check-mark for a particular year, please delete the amounts associated with actual and forecast lost revenues for all rate classes for that year, up to and including the total.  Any prior years that a distributor has claimed lost revenues should not be included in the current LRAMVA disposition, with the exception of the case noted below.  </t>
    </r>
    <r>
      <rPr>
        <b/>
        <sz val="12"/>
        <rFont val="Arial"/>
        <family val="2"/>
      </rPr>
      <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</si>
  <si>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2015-2020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</si>
  <si>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3.  </t>
    </r>
    <r>
      <rPr>
        <sz val="12"/>
        <rFont val="Arial"/>
        <family val="2"/>
      </rPr>
      <t xml:space="preserve">The work forms below include the monthly multipliers for most programs in order to claim demand savings from energy efficiency programs, consistent with the monthly multipliers indicated in the OEB's updated LRAM policy related to peak demand savings in EB-2016-0182.  Demand Response (DR3) savings should generally not be included with the LRAMVA calculation, unless suported by empirical evidence.  LDCs are requested to confirm the monthly multipliers for all programs each year as placeholder values are provided.  If a different monthly multiplier is used, please include rationale in Tab 1-a and highlight the change. </t>
    </r>
  </si>
  <si>
    <r>
      <rPr>
        <b/>
        <sz val="12"/>
        <rFont val="Arial"/>
        <family val="2"/>
      </rPr>
      <t xml:space="preserve">4.  </t>
    </r>
    <r>
      <rPr>
        <sz val="12"/>
        <rFont val="Arial"/>
        <family val="2"/>
      </rPr>
      <t>LDC are requested to input the applicable rate class allocation percentages indicating the customer's share of consumption to allocate actual savings to the rate classes.  The generic template currently includes the same allocation percentage for programs and its savings adjustments.  If a different allocation is proposed for savings adjustments, please highlight the change and provide rationale in Tab 1-a.  Please also be advised that the same rate classes (of up to 14) are carried over from the Summary Tab 1.  LDCs would need to manually update the tables and formulas below if more rate classes are needed.</t>
    </r>
  </si>
  <si>
    <r>
      <rPr>
        <b/>
        <sz val="12"/>
        <rFont val="Arial"/>
        <family val="2"/>
      </rPr>
      <t xml:space="preserve">1.  </t>
    </r>
    <r>
      <rPr>
        <sz val="12"/>
        <rFont val="Arial"/>
        <family val="2"/>
      </rPr>
      <t xml:space="preserve">LDCs can apply for disposition of LRAMVA amounts at any time, but at a minimum, must do so as part of a cost of service (COS) application.   The following LRAMVA work forms apply to LDCs that need to recover lost revenues from the 2011-2014 period.  Please input or manually link the savings, adjustments and program savings persistence in these tables from the LDC's Persistence Reports provided by the IESO (which are pasted following Tab 7. Persistence Data, tabs "7-a.  2011, 7-b.  2012, ... 7-j.  2020") to complete the tables below.  </t>
    </r>
  </si>
  <si>
    <r>
      <rPr>
        <b/>
        <sz val="12"/>
        <rFont val="Arial"/>
        <family val="2"/>
      </rPr>
      <t xml:space="preserve">2.  </t>
    </r>
    <r>
      <rPr>
        <sz val="12"/>
        <rFont val="Arial"/>
        <family val="2"/>
      </rPr>
      <t>The annual carrying charges totals in Table 6-a below pertain to the amount that was originally collected in interest from forecasted CDM savings and what should have been collected based on actual CDM savings.  As the amounts calculated in Table 6-a are cumulative, LDCs are requested to enter any collected interest amounts into the "Amounts Cleared" row in order to clear the balance and calculate outstanding variances on carrying charges.</t>
    </r>
  </si>
  <si>
    <r>
      <rPr>
        <b/>
        <sz val="12"/>
        <rFont val="Arial"/>
        <family val="2"/>
      </rPr>
      <t>Tables X-1 and X-2</t>
    </r>
    <r>
      <rPr>
        <sz val="12"/>
        <rFont val="Arial"/>
        <family val="2"/>
      </rPr>
      <t xml:space="preserve"> include a template for LDCs to summarize changes to the LRAMVA work form.</t>
    </r>
  </si>
  <si>
    <t>Highlighted changes to this work form, if any, and provided rationale for the change in Tab 1-a</t>
  </si>
  <si>
    <r>
      <rPr>
        <b/>
        <sz val="14"/>
        <rFont val="Arial"/>
        <family val="2"/>
      </rPr>
      <t>General Note on the LRAMVA Model</t>
    </r>
    <r>
      <rPr>
        <sz val="12"/>
        <rFont val="Arial"/>
        <family val="2"/>
      </rPr>
      <t xml:space="preserve">
The LRAMVA work form has been created in a generic manner that should allow for use by all LDCs.  There are some elements that are not applicable at this time (i.e., 2017, 2018, 2019 and 2020 related components).  These have been included (but hidden in the work form) in an effort to avoid major updates in the future.  This LRAMVA work form consolidates information that LDCs are already required to file with the OEB.  The model has been created to provide LDCs with a consistent format to display CDM impacts, the forecast savings component and, ultimately, any variance between actual CDM savings and forecast CDM savings.  The majority of the information required in the LRAMVA work form will be provided to LDCs from the IESO as part of the Final CDM Results each year.    Please contact the IESO for any reports that may be required to complete this LRAMVA work form.
The LRAMVA work form is unlocked to enable LDCs to tailor it to their own unique circumstances. 
</t>
    </r>
  </si>
  <si>
    <t>Included the basis and source of the LRAMVA threshold to determine forecast CDM savings in Tab 2</t>
  </si>
  <si>
    <t>Included documentation or data substantiating program savings that are included in the claim, but not provided in the IESO's verified results reports, in a new tab in this work form (streetlighting projects, etc.)</t>
  </si>
  <si>
    <t>Please update the customer rate classes applicable to the LDC in Table 1-a below.  This will update all tables throughout the workform.  The LRAMVA total by rate class in Table 1-a should be used to inform the determination of rate riders in the Deferral and Variance Account Work Form or IRM Rate Generator Model.  If the LDC has more than 14 customer classes, LDCs are required to add rows to Table 1-a and update all tables and formulas in the work form accordingly.  Please also ensure that the principle amounts in column E of Table 1-a capture the appropriate years and amounts for the LRAMVA claim.</t>
  </si>
  <si>
    <r>
      <t xml:space="preserve">If LDCs are seeking to claim true-up amounts that were previously approved by the OEB, please note that the "Amount Cleared" rows are applicable to the LDC and should be filled out.  This may relate to claiming the difference in LRAM approved before the May 19, 2016 Peak Demand Consultation, and the lost revenues that would have been incurred after that consultation, as approved by the OEB.   If this is the case, reference to the decision must be noted in the rate application.  </t>
    </r>
    <r>
      <rPr>
        <sz val="12"/>
        <color theme="1"/>
        <rFont val="Arial"/>
        <family val="2"/>
      </rPr>
      <t>If this is not the case, LDCs are requested to leave those rows blank.</t>
    </r>
  </si>
  <si>
    <t>The rate classes in column B of Table 3 below are auto-populated from the customer class inputs in Table 1-a of the Summary Tab.  Please provide the distribution rates by rate year and applicable adjustments per rate class starting from column D of Table 3 below.  Any adjustments that affect distribution rates can be incorporated in the calculation by expanding the "plus" button at the left hand bar.  Table 3 will convert the distribution rates to a calendar year rate (January to December) based on the number of months from January to the start of the LDC's rate year, entered in row 16 of Table 3 (referred to as period 1).  If rates are already on a January 1 to December 31 timeline, please enter 0 in row 16.</t>
  </si>
  <si>
    <r>
      <rPr>
        <b/>
        <sz val="12"/>
        <rFont val="Arial"/>
        <family val="2"/>
      </rPr>
      <t xml:space="preserve">5.  </t>
    </r>
    <r>
      <rPr>
        <sz val="12"/>
        <rFont val="Arial"/>
        <family val="2"/>
      </rPr>
      <t>The persistence of future savings is expected to be included in the distributor's load forecast after re-basing.  LDCs are requested to delete the applicable savings persistence rows (auto-calculated after the LRAMVA totals for the year) if future year's persistence of savings is already captured in the updated load forecast.  LDCs are requested to provide assumptions about the years that persistence is captured in the load forecast calculation in the "Notes" section below each table.  If this is not the case, the LDC is requested to clearly articulate the rationale for including the persistence of future savings beyond the re-basing year in Tab 1-a.</t>
    </r>
  </si>
  <si>
    <r>
      <rPr>
        <b/>
        <sz val="12"/>
        <rFont val="Arial"/>
        <family val="2"/>
      </rPr>
      <t xml:space="preserve">1.  </t>
    </r>
    <r>
      <rPr>
        <sz val="12"/>
        <rFont val="Arial"/>
        <family val="2"/>
      </rPr>
      <t>Please update Table 6 as new approved prescribed interest rates for deferral and variance accounts become available. The quarterly interest rates are used to calculate the carrying charges for LRAMVA.  Starting from column I, the principle will auto-populate as monthly variances in Table 6-a, and are multiplied by the interest rates from column H to determine the monthly variances on carrying charges for each rate class by year.</t>
    </r>
  </si>
  <si>
    <t>HVAC Incentives Initiative</t>
  </si>
  <si>
    <t>Tier 1</t>
  </si>
  <si>
    <t>Consumer</t>
  </si>
  <si>
    <t>Horizon Utilities Corporation</t>
  </si>
  <si>
    <t>EE</t>
  </si>
  <si>
    <t>DR</t>
  </si>
  <si>
    <t>Business</t>
  </si>
  <si>
    <t>Commercial Demand Response (part of the Residential program schedule)</t>
  </si>
  <si>
    <t>Commercial &amp; Institutional</t>
  </si>
  <si>
    <t>Demand Response 3 (part of the Industrial program schedule)</t>
  </si>
  <si>
    <t>Industrial</t>
  </si>
  <si>
    <t>Pre-2011 Programs Completed in 2011</t>
  </si>
  <si>
    <t>Final; Released August 31, 2012</t>
  </si>
  <si>
    <t>Appliances</t>
  </si>
  <si>
    <t>Products</t>
  </si>
  <si>
    <t>Installations</t>
  </si>
  <si>
    <t>New participants during the peaksaver extension period + Continuing participants that have signed a peaksaver PLUS agreement</t>
  </si>
  <si>
    <t>Devices</t>
  </si>
  <si>
    <t>Custom retailer initiative; Not evaluated</t>
  </si>
  <si>
    <t>Gross reflects contracted MW and Net reflects Ex ante MW</t>
  </si>
  <si>
    <t>Facilities</t>
  </si>
  <si>
    <t>Projects</t>
  </si>
  <si>
    <t>Not evaluated</t>
  </si>
  <si>
    <t>Audits</t>
  </si>
  <si>
    <t>Not evaluated; 2010 Evaluation findings used</t>
  </si>
  <si>
    <t>C&amp;I</t>
  </si>
  <si>
    <t>Home Assistance</t>
  </si>
  <si>
    <t>Non-Tier 1</t>
  </si>
  <si>
    <t>Residential and Small Commercial Demand Response</t>
  </si>
  <si>
    <t>Tier 1 - 2011 Adjustment</t>
  </si>
  <si>
    <t>Final; Released August 31, 2013</t>
  </si>
  <si>
    <t>Buildings</t>
  </si>
  <si>
    <t>Energy Audit Funding</t>
  </si>
  <si>
    <t>DR-3</t>
  </si>
  <si>
    <t>peaksaverPLUS</t>
  </si>
  <si>
    <t>peaksaverPLUS (IHD)</t>
  </si>
  <si>
    <t>Small Business Lighting</t>
  </si>
  <si>
    <t>Annual Coupons</t>
  </si>
  <si>
    <t>Bi-Annual Retailer Events</t>
  </si>
  <si>
    <t>HVAC</t>
  </si>
  <si>
    <t>Non-LDC</t>
  </si>
  <si>
    <t>Dx</t>
  </si>
  <si>
    <t>N/A</t>
  </si>
  <si>
    <t>Audit</t>
  </si>
  <si>
    <t>Custom loadshapes for some clotheslines, outdoor timers and power bars based on survey results.</t>
  </si>
  <si>
    <t>measures</t>
  </si>
  <si>
    <t>Dehumidifier Load Shape</t>
  </si>
  <si>
    <t>Projects Completed</t>
  </si>
  <si>
    <t>Blended Load Shape used for furnaces</t>
  </si>
  <si>
    <t>Equipment</t>
  </si>
  <si>
    <t xml:space="preserve">                 -  </t>
  </si>
  <si>
    <t xml:space="preserve">                      -  </t>
  </si>
  <si>
    <t xml:space="preserve">     -  </t>
  </si>
  <si>
    <t xml:space="preserve">                    -  </t>
  </si>
  <si>
    <t xml:space="preserve">              -  </t>
  </si>
  <si>
    <t xml:space="preserve">                -  </t>
  </si>
  <si>
    <t>Time-of-Use Savings</t>
  </si>
  <si>
    <t>non-Tier 1</t>
  </si>
  <si>
    <t>Commercial Demand Response</t>
  </si>
  <si>
    <t xml:space="preserve">Demand Response 3 </t>
  </si>
  <si>
    <t>Energy Managers</t>
  </si>
  <si>
    <t>Commercial</t>
  </si>
  <si>
    <t>n/a</t>
  </si>
  <si>
    <t>Custom loadshapes for clotheslines, outdoor timers and power bars based on survey results.</t>
  </si>
  <si>
    <t>Homes</t>
  </si>
  <si>
    <t xml:space="preserve">                     -  </t>
  </si>
  <si>
    <t xml:space="preserve">                       -  </t>
  </si>
  <si>
    <t xml:space="preserve">            -  </t>
  </si>
  <si>
    <t xml:space="preserve">      -  </t>
  </si>
  <si>
    <t xml:space="preserve">                        -  </t>
  </si>
  <si>
    <t xml:space="preserve">                           -  </t>
  </si>
  <si>
    <t xml:space="preserve">          -  </t>
  </si>
  <si>
    <t>Alectra Utilities - Legacy Horizon Utilities Corporation</t>
  </si>
  <si>
    <t>Save on Energy Heating &amp; Cooling Program</t>
  </si>
  <si>
    <t>Home Depot Home Appliance Market Uplift Conservation Fund Pilot Program</t>
  </si>
  <si>
    <t>2015 Adjustment</t>
  </si>
  <si>
    <t>EB-2014-0002; January 1, 2015 - December 31, 2015</t>
  </si>
  <si>
    <t>EB-2009-0228; May 1, 2010 - April 30, 2011</t>
  </si>
  <si>
    <t>EB-2010-0131; May 1, 2011 - December 31, 2011</t>
  </si>
  <si>
    <t>EB-2011-0172; January 1, 2012 - December 31, 2012</t>
  </si>
  <si>
    <t>EB-2012-0132; January 1, 2013 - December 31, 2013</t>
  </si>
  <si>
    <t>EB-2013-0137; January 1, 2014 - December 31, 2014</t>
  </si>
  <si>
    <t>EB-2014-0002, Exhibit 3, Tab 1, Schedule 2, Page 10 of 33</t>
  </si>
  <si>
    <t xml:space="preserve">Efficiency:Equipment Replacement Incentive Initiative (Streetlight project) </t>
  </si>
  <si>
    <t>EB-2015-0075
January 1, 2016-December 31, 2016</t>
  </si>
  <si>
    <t>EB-2016-0077
January 1, 2017 to December 31, 2017</t>
  </si>
  <si>
    <t xml:space="preserve">Smart Thermostat Program </t>
  </si>
  <si>
    <t>Save on Energy Instant Discount Program</t>
  </si>
  <si>
    <t>Whole Home Pilot Program</t>
  </si>
  <si>
    <t>Save on Energy Business Refrigeration Incentive Program</t>
  </si>
  <si>
    <t>Save on Energy Energy Performance Program for Multi-Site Customers</t>
  </si>
  <si>
    <t>Business Refrigeration Incentives Program</t>
  </si>
  <si>
    <t>IESO - Energy Performance Program</t>
  </si>
  <si>
    <t>Please provide documentation and/or data to substantiate program savings that were not provided in the IESO's verified results reports (i.e., streetlighting projects).</t>
  </si>
  <si>
    <t>Distributors are encouraged to provide data in the following format, and complete a separate set of following tables for each project. The tables below are meant to be an example.  Distributors should complete the tables based on the actual project details. Please create the necessary links to Tab 4/5 and tabulations within this LRAMVA workform to calculate the LRAMVA amounts.  Alternatively, LDCs may submit a separate attachment with the project level details for billed demand by type of bulb.</t>
  </si>
  <si>
    <t>Details of Project #1 (Month, Year)</t>
  </si>
  <si>
    <t>Actual lost revenue based on kW billing</t>
  </si>
  <si>
    <t>Pre-conversion billing demand</t>
  </si>
  <si>
    <t>Post-conversion billing demand</t>
  </si>
  <si>
    <t>Billed amount (kW)</t>
  </si>
  <si>
    <t>Gross kW reduction</t>
  </si>
  <si>
    <t>Net to Gross Ratio</t>
  </si>
  <si>
    <t>Net kW reduction</t>
  </si>
  <si>
    <t>Fixture type</t>
  </si>
  <si>
    <t>Billing Wattage (kW)</t>
  </si>
  <si>
    <t>Quantity</t>
  </si>
  <si>
    <t>a</t>
  </si>
  <si>
    <t>b</t>
  </si>
  <si>
    <t>c</t>
  </si>
  <si>
    <t>b * c</t>
  </si>
  <si>
    <t>d</t>
  </si>
  <si>
    <t>e</t>
  </si>
  <si>
    <t>d * e</t>
  </si>
  <si>
    <r>
      <t xml:space="preserve">d </t>
    </r>
    <r>
      <rPr>
        <b/>
        <vertAlign val="subscript"/>
        <sz val="11"/>
        <color theme="0"/>
        <rFont val="Calibri"/>
        <family val="2"/>
        <scheme val="minor"/>
      </rPr>
      <t>1</t>
    </r>
  </si>
  <si>
    <r>
      <t xml:space="preserve">e </t>
    </r>
    <r>
      <rPr>
        <b/>
        <vertAlign val="subscript"/>
        <sz val="11"/>
        <color theme="0"/>
        <rFont val="Calibri"/>
        <family val="2"/>
        <scheme val="minor"/>
      </rPr>
      <t>1</t>
    </r>
  </si>
  <si>
    <r>
      <t xml:space="preserve">d </t>
    </r>
    <r>
      <rPr>
        <b/>
        <vertAlign val="subscript"/>
        <sz val="11"/>
        <color theme="0"/>
        <rFont val="Calibri"/>
        <family val="2"/>
        <scheme val="minor"/>
      </rPr>
      <t>1</t>
    </r>
    <r>
      <rPr>
        <b/>
        <sz val="11"/>
        <color theme="0"/>
        <rFont val="Calibri"/>
        <family val="2"/>
        <scheme val="minor"/>
      </rPr>
      <t xml:space="preserve"> * e </t>
    </r>
    <r>
      <rPr>
        <b/>
        <vertAlign val="subscript"/>
        <sz val="11"/>
        <color theme="0"/>
        <rFont val="Calibri"/>
        <family val="2"/>
        <scheme val="minor"/>
      </rPr>
      <t>1</t>
    </r>
  </si>
  <si>
    <t xml:space="preserve">LDCs must clearly show how it has allocated actual CDM savings to applicable rate classes, including supporting documentation and rationale for its proposal.  This should be shown by customer class and program each year.  </t>
  </si>
  <si>
    <t>3-a.  Rate Class Allocations</t>
  </si>
  <si>
    <t>A blank spreadsheet is provided to allow LDCs to populate distributor specific rate class percentages to allocate actual CDM savings to different customer classes.</t>
  </si>
  <si>
    <t>8.  Streetlighting</t>
  </si>
  <si>
    <t>A blank spreadsheet is provided to allow LDCs to populate data on streetlighting projects whose savings were not provided by the IESO in the CDM Final Results Report (i.e., streetlighting projects).</t>
  </si>
  <si>
    <t>Smart Thermostat Program</t>
  </si>
  <si>
    <t>Save on Energy Manager Program</t>
  </si>
  <si>
    <t>Tab 8 Streetlight information</t>
  </si>
  <si>
    <t>Tab 8 of detail streetlight project information has been updated</t>
  </si>
  <si>
    <t>The rationale is to align with the OEB approach to calculate Streetlight related demand savings</t>
  </si>
  <si>
    <t>Adjustments to 2017 Savings</t>
  </si>
  <si>
    <t>Adjustment to 2017 savings were provided on the Participation and Cost Report to account for any subsequent savings related to the 2017 program</t>
  </si>
  <si>
    <t>Alectra has calculated the Adjustments to the 2017 savings in order to report and calculate LRAMVA results.</t>
  </si>
  <si>
    <t xml:space="preserve"> </t>
  </si>
  <si>
    <t>Table 8-a:  City of Hamilton</t>
  </si>
  <si>
    <t>Summary of Project #134184</t>
  </si>
  <si>
    <t>Pre-Conversion</t>
  </si>
  <si>
    <t>No high voltage</t>
  </si>
  <si>
    <t>ERS1-0-H2-E1-5-40-A-GRAY-DLR</t>
  </si>
  <si>
    <t>No high voltage CO#2</t>
  </si>
  <si>
    <t>ERS1-0-J2-E1-5-40-A-GRAY-DLR</t>
  </si>
  <si>
    <t>No high voltage no LOA</t>
  </si>
  <si>
    <t>ERS2-0-H3-E1-7-40-A-GRAY-DLR</t>
  </si>
  <si>
    <t>No high voltage with LOA</t>
  </si>
  <si>
    <t>ERS2-0-K2-D2-5-40-A-GRAY-DLR</t>
  </si>
  <si>
    <t>ERS2-0-Q2-E1-5-40-A-GRAY-DLR</t>
  </si>
  <si>
    <t>ERX1-0-G1-E1-5-40-A-GRAY-DR</t>
  </si>
  <si>
    <t>Persistence in 2016</t>
  </si>
  <si>
    <t>Persistence in 2017</t>
  </si>
  <si>
    <t>Persistence in 2018</t>
  </si>
  <si>
    <t>Persistence in 2019</t>
  </si>
  <si>
    <t>Table 8-b:  City of St. Catharines</t>
  </si>
  <si>
    <t>Summary of Project #143257</t>
  </si>
  <si>
    <t>Luminaires - 70 W HPS</t>
  </si>
  <si>
    <t>ERL10A7A140AGRAYL</t>
  </si>
  <si>
    <t>Luminaires - 100 W HPS</t>
  </si>
  <si>
    <t>ERL10B7E140GRAYL</t>
  </si>
  <si>
    <t>ERL10E3E140AGRAYL</t>
  </si>
  <si>
    <t>ERRS10J2C1540AGRAYL</t>
  </si>
  <si>
    <t>Persistence in 2020</t>
  </si>
  <si>
    <t>Luminaires - 200W HPS</t>
  </si>
  <si>
    <t>Luminaires - 200 W HPS</t>
  </si>
  <si>
    <t xml:space="preserve">Table A-1.  Changes in Assumptions from Generic Inputs in Work Form </t>
  </si>
  <si>
    <t>Table A-2.  Updates to LRAMVA Disposition</t>
  </si>
  <si>
    <t>EB-2019-0018</t>
  </si>
  <si>
    <t>2019 IRM Application</t>
  </si>
  <si>
    <t>EB-2018-0016</t>
  </si>
  <si>
    <t>2020 IRM Application</t>
  </si>
  <si>
    <t>The IESO performs evaluations for all of its programs, which includes examining gross energy savings from the programs and the net-to-gross ratio (“NTGR”). From these evaluations the IESO calculates net energy savings by initiative within a program group (residential, business, industrial and low income). Peak load savings are also calculated, and reported by initiative within a program group. For initiatives implemented under the Residential and Low Income Programs, 100% of CDM savings were attributed to the Residential Rate Class. For initiatives implemented under the Commercial and Industrial programs that apply to more than one rate class, the savings were estimated by rate class, based on participant-specific information, where available.</t>
  </si>
  <si>
    <t>Modify 2017 threshold from incremental to cumulative kWh</t>
  </si>
  <si>
    <t>OEB stated HRZ should use cumulative forecast savings kWh in this filing</t>
  </si>
  <si>
    <t>Cell C15</t>
  </si>
  <si>
    <t>Y578 to AB578</t>
  </si>
  <si>
    <t>Include 2014 Persistence savings to 2017</t>
  </si>
  <si>
    <t>New threshold includes forcasted persistence from 2014 to 2017 so the persistnce saving should also incude 2014 persisting to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</si>
</sst>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quot;$&quot;#,##0.0000"/>
    <numFmt numFmtId="173" formatCode="&quot;$&quot;#,##0.00"/>
    <numFmt numFmtId="174" formatCode="0.0_);[Red]\(0.0\)"/>
    <numFmt numFmtId="175" formatCode="&quot;$&quot;#,##0"/>
    <numFmt numFmtId="176" formatCode="0.0000"/>
    <numFmt numFmtId="177" formatCode="&quot;$&quot;#,##0.00;[Red]&quot;$&quot;#,##0.00"/>
    <numFmt numFmtId="178" formatCode="_-* #,##0_-;\-* #,##0_-;_-* &quot;-&quot;??_-;_-@_-"/>
    <numFmt numFmtId="179" formatCode="_(* #,##0.0_);_(* \(#,##0.0\);_(* &quot;-&quot;??_);_(@_)"/>
    <numFmt numFmtId="180" formatCode="_-&quot;$&quot;* #,##0.0000_-;\-&quot;$&quot;* #,##0.0000_-;_-&quot;$&quot;* &quot;-&quot;??_-;_-@_-"/>
    <numFmt numFmtId="181" formatCode="_(* #,##0_);_(* \(#,##0\);_(* &quot;-&quot;??_);_(@_)"/>
    <numFmt numFmtId="182" formatCode="#,##0.0_);\(#,##0.0\)"/>
    <numFmt numFmtId="183" formatCode="&quot;$&quot;_(#,##0.00_);&quot;$&quot;\(#,##0.00\)"/>
    <numFmt numFmtId="184" formatCode="_(&quot;$&quot;* #,##0.00000000000000000_);_(&quot;$&quot;* \(#,##0.00000000000000000\);_(&quot;$&quot;* &quot;-&quot;??_);_(@_)"/>
    <numFmt numFmtId="185" formatCode="_-&quot;£&quot;* #,##0.00_-;\-&quot;£&quot;* #,##0.00_-;_-&quot;£&quot;* &quot;-&quot;??_-;_-@_-"/>
    <numFmt numFmtId="186" formatCode="#,##0.0_)\x;\(#,##0.0\)\x"/>
    <numFmt numFmtId="187" formatCode="_(&quot;$&quot;* #,##0.00000000_);_(&quot;$&quot;* \(#,##0.00000000\);_(&quot;$&quot;* &quot;-&quot;??_);_(@_)"/>
    <numFmt numFmtId="188" formatCode="_(&quot;$&quot;* #,##0.00000000000_);_(&quot;$&quot;* \(#,##0.00000000000\);_(&quot;$&quot;* &quot;-&quot;??_);_(@_)"/>
    <numFmt numFmtId="189" formatCode="_(&quot;$&quot;* #,##0.000000000000_);_(&quot;$&quot;* \(#,##0.000000000000\);_(&quot;$&quot;* &quot;-&quot;??_);_(@_)"/>
    <numFmt numFmtId="190" formatCode="_-&quot;£&quot;* #,##0_-;\-&quot;£&quot;* #,##0_-;_-&quot;£&quot;* &quot;-&quot;_-;_-@_-"/>
    <numFmt numFmtId="191" formatCode="#,##0.0_)_x;\(#,##0.0\)_x"/>
    <numFmt numFmtId="192" formatCode="_(* #,##0.0_);_(* \(#,##0.0\);_(* &quot;-&quot;?_);_(@_)"/>
    <numFmt numFmtId="193" formatCode="#,##0.0_)_x;\(#,##0.0\)_x;0.0_)_x;@_)_x"/>
    <numFmt numFmtId="194" formatCode="_(&quot;$&quot;* #,##0.00000000000000_);_(&quot;$&quot;* \(#,##0.00000000000000\);_(&quot;$&quot;* &quot;-&quot;??_);_(@_)"/>
    <numFmt numFmtId="195" formatCode="0.0_)\%;\(0.0\)\%"/>
    <numFmt numFmtId="196" formatCode="_(&quot;$&quot;* #,##0.000000000000000_);_(&quot;$&quot;* \(#,##0.000000000000000\);_(&quot;$&quot;* &quot;-&quot;??_);_(@_)"/>
    <numFmt numFmtId="197" formatCode="#,##0.0_)_%;\(#,##0.0\)_%"/>
    <numFmt numFmtId="198" formatCode="_(* #,##0.000_);_(* \(#,##0.000\);_(* &quot;-&quot;??_);_(@_)"/>
    <numFmt numFmtId="199" formatCode="#,##0.0_);\(#,##0.0\);0_._0_)"/>
    <numFmt numFmtId="200" formatCode="0.000000"/>
    <numFmt numFmtId="201" formatCode="\¥\ #,##0_);[Red]\(\¥\ #,##0\)"/>
    <numFmt numFmtId="202" formatCode="[&gt;1]&quot;10Q: &quot;0&quot; qtrs&quot;;&quot;10Q: &quot;0&quot; qtr&quot;"/>
    <numFmt numFmtId="203" formatCode="0.0%;[Red]\(0.0%\)"/>
    <numFmt numFmtId="204" formatCode="#,##0.0\ \ \ _);\(#,##0.0\)\ \ "/>
    <numFmt numFmtId="205" formatCode="_-* #,##0.00\ _F_-;\-* #,##0.00\ _F_-;_-* &quot;-&quot;??\ _F_-;_-@_-"/>
    <numFmt numFmtId="206" formatCode="m\-d\-yy"/>
    <numFmt numFmtId="207" formatCode="&quot;£&quot;#,##0.00_);[Red]\(&quot;£&quot;#,##0.00\)"/>
    <numFmt numFmtId="208" formatCode="0.0_)"/>
    <numFmt numFmtId="209" formatCode="m/yy"/>
    <numFmt numFmtId="210" formatCode="#,###.0#"/>
    <numFmt numFmtId="211" formatCode="#,###.#"/>
    <numFmt numFmtId="212" formatCode="0000\ \-\ 0000"/>
    <numFmt numFmtId="213" formatCode="[Red][&gt;0.0000001]\+#,##0.?#;[Red][&lt;-0.0000001]\-#,##0.?#;[Green]&quot;=  &quot;"/>
    <numFmt numFmtId="214" formatCode="#.#######\x"/>
    <numFmt numFmtId="215" formatCode="0.00000E+00"/>
    <numFmt numFmtId="216" formatCode="_(* #,##0.0_);_(* \(#,##0.0\);_(* &quot;-&quot;_);_(@_)"/>
    <numFmt numFmtId="217" formatCode="_-* #,##0.00\ _D_M_-;\-* #,##0.00\ _D_M_-;_-* &quot;-&quot;??\ _D_M_-;_-@_-"/>
    <numFmt numFmtId="218" formatCode="#,##0.00_%_);\(#,##0.00\)_%;**;@_%_)"/>
    <numFmt numFmtId="219" formatCode="0.000\x"/>
    <numFmt numFmtId="220" formatCode="_(&quot;$&quot;* #,##0.0_);_(&quot;$&quot;* \(#,##0.0\);_(&quot;$&quot;* &quot;-&quot;_);_(@_)"/>
    <numFmt numFmtId="221" formatCode="_(&quot;$&quot;* #,##0_);_(&quot;$&quot;* \(#,##0\);_(&quot;$&quot;* &quot;-&quot;??_);_(@_)"/>
    <numFmt numFmtId="222" formatCode="&quot;$&quot;#,##0.00_%_);\(&quot;$&quot;#,##0.00\)_%;**;@_%_)"/>
    <numFmt numFmtId="223" formatCode="&quot;$&quot;#,##0.00_%_);\(&quot;$&quot;#,##0.00\)_%;&quot;$&quot;###0.00_%_);@_%_)"/>
    <numFmt numFmtId="224" formatCode="&quot;$&quot;#,##0.00_);[Red]\(&quot;$&quot;#,##0.00\);&quot;--  &quot;;_(@_)"/>
    <numFmt numFmtId="225" formatCode="_(\§\ #,##0_)\ ;[Red]\(\§\ #,##0\)\ ;&quot; - &quot;;_(@\ _)"/>
    <numFmt numFmtId="226" formatCode="_(\§\ #,##0.00_);[Red]\(\§\ #,##0.00\);&quot; - &quot;_0_0;_(@_)"/>
    <numFmt numFmtId="227" formatCode="###0.00_)"/>
    <numFmt numFmtId="228" formatCode="m/d/yy_%_)"/>
    <numFmt numFmtId="229" formatCode="mmm\-d\-yyyy"/>
    <numFmt numFmtId="230" formatCode="mmm\-dd\-yyyy"/>
    <numFmt numFmtId="231" formatCode="mmm\-yyyy"/>
    <numFmt numFmtId="232" formatCode="m/d/yy_%_);;**"/>
    <numFmt numFmtId="233" formatCode="#,##0.0_);[Red]\(#,##0.0\)"/>
    <numFmt numFmtId="234" formatCode="_([$€-2]* #,##0.00_);_([$€-2]* \(#,##0.00\);_([$€-2]* &quot;-&quot;??_)"/>
    <numFmt numFmtId="235" formatCode="&quot;$&quot;#,##0.000_);[Red]\(&quot;$&quot;#,##0.000\)"/>
    <numFmt numFmtId="236" formatCode="0.0000000000000"/>
    <numFmt numFmtId="237" formatCode="0.0%"/>
    <numFmt numFmtId="238" formatCode="0_)"/>
    <numFmt numFmtId="239" formatCode="[$-409]d\-mmm\-yy;@"/>
    <numFmt numFmtId="240" formatCode="#,##0.00_);[Red]\(#,##0.00\);\-\-\ \ \ "/>
    <numFmt numFmtId="241" formatCode="General_)"/>
    <numFmt numFmtId="242" formatCode="&quot;&quot;"/>
    <numFmt numFmtId="243" formatCode="#,##0.0\ ;\(#,##0.0\ \)"/>
    <numFmt numFmtId="244" formatCode="0.0%;0.0%;\-\ "/>
    <numFmt numFmtId="245" formatCode="0.0%\ ;\(0.0%\)"/>
    <numFmt numFmtId="246" formatCode="_ * #,##0.00_)\ _$_ ;_ * \(#,##0.00\)\ _$_ ;_ * &quot;-&quot;??_)\ _$_ ;_ @_ "/>
    <numFmt numFmtId="247" formatCode="#,##0.00000\ ;\(#,##0.00000\ \)"/>
    <numFmt numFmtId="248" formatCode="0.000000000000"/>
    <numFmt numFmtId="249" formatCode="_ * #,##0.00_)\ &quot;$&quot;_ ;_ * \(#,##0.00\)\ &quot;$&quot;_ ;_ * &quot;-&quot;??_)\ &quot;$&quot;_ ;_ @_ "/>
    <numFmt numFmtId="250" formatCode="#,##0.0000\ ;\(#,##0.0000\ \)"/>
    <numFmt numFmtId="251" formatCode="0.000%\ ;\(0.000%\)"/>
    <numFmt numFmtId="252" formatCode="#,##0.0\x_)_);\(#,##0.0\x\)_);#,##0.0\x_)_);@_%_)"/>
    <numFmt numFmtId="253" formatCode="_(* #,##0.00000_);_(* \(#,##0.00000\);_(* &quot;-&quot;?_);_(@_)"/>
    <numFmt numFmtId="254" formatCode="0.00_)"/>
    <numFmt numFmtId="255" formatCode="#,##0.000_);[Red]\(#,##0.000\)"/>
    <numFmt numFmtId="256" formatCode="0_);\(0\)"/>
    <numFmt numFmtId="257" formatCode="[$-1009]d\-mmm\-yy;@"/>
    <numFmt numFmtId="258" formatCode="#,##0.0_);[Red]\(#,##0.0\);&quot;--  &quot;"/>
    <numFmt numFmtId="259" formatCode="#,##0.00&quot;x&quot;_);[Red]\(#,##0.00&quot;x&quot;\)"/>
    <numFmt numFmtId="260" formatCode="#,##0_);\(#,##0\);&quot;-  &quot;"/>
    <numFmt numFmtId="261" formatCode="#,##0.0_);\(#,##0.0\);&quot;-  &quot;"/>
    <numFmt numFmtId="262" formatCode="#,##0.0_);\(#,##0.0\);\-_)"/>
    <numFmt numFmtId="263" formatCode="0.00000000"/>
    <numFmt numFmtId="264" formatCode="#,##0.0%_);[Red]\(#,##0.0%\)"/>
    <numFmt numFmtId="265" formatCode="#,##0.00%_);[Red]\(#,##0.00%\)"/>
    <numFmt numFmtId="266" formatCode="0.0%_);\(0.0%\);&quot;-  &quot;"/>
    <numFmt numFmtId="267" formatCode="#,##0.0\%_);\(#,##0.0\%\);#,##0.0\%_);@_%_)"/>
    <numFmt numFmtId="268" formatCode="mm/dd/yy"/>
    <numFmt numFmtId="269" formatCode="0.00\ ;\-0.00\ ;&quot;- &quot;"/>
    <numFmt numFmtId="270" formatCode="#,##0.0000"/>
    <numFmt numFmtId="271" formatCode="#,##0\ ;[Red]\(#,##0\);\ \-\ "/>
    <numFmt numFmtId="272" formatCode="#,##0.00_);\(#,##0.00\);#,##0.00_);@_)"/>
    <numFmt numFmtId="273" formatCode="[White]General"/>
    <numFmt numFmtId="274" formatCode="#,###.##"/>
    <numFmt numFmtId="275" formatCode="&quot;$&quot;#,##0.000000_);[Red]\(&quot;$&quot;#,##0.000000\)"/>
    <numFmt numFmtId="276" formatCode="&quot;Table &quot;0"/>
    <numFmt numFmtId="277" formatCode="_(General_)"/>
    <numFmt numFmtId="278" formatCode="0.00\ "/>
    <numFmt numFmtId="279" formatCode="_-&quot;L.&quot;\ * #,##0.00_-;\-&quot;L.&quot;\ * #,##0.00_-;_-&quot;L.&quot;\ * &quot;-&quot;??_-;_-@_-"/>
    <numFmt numFmtId="280" formatCode="0_%_);\(0\)_%;0_%_);@_%_)"/>
    <numFmt numFmtId="281" formatCode="0,000\x"/>
    <numFmt numFmtId="282" formatCode="yyyy&quot;A&quot;"/>
    <numFmt numFmtId="283" formatCode="_-* #,##0\ _D_M_-;\-* #,##0\ _D_M_-;_-* &quot;-&quot;\ _D_M_-;_-@_-"/>
    <numFmt numFmtId="284" formatCode="&quot;@ &quot;0.00"/>
    <numFmt numFmtId="285" formatCode="&quot;Yes&quot;_%_);&quot;Error&quot;_%_);&quot;No&quot;_%_);&quot;--&quot;_%_)"/>
    <numFmt numFmtId="286" formatCode="&quot;$&quot;#,##0.00000"/>
    <numFmt numFmtId="287" formatCode="_-&quot;$&quot;* #,##0_-;\-&quot;$&quot;* #,##0_-;_-&quot;$&quot;* &quot;-&quot;??_-;_-@_-"/>
    <numFmt numFmtId="288" formatCode="&quot;$&quot;#,##0.0000_);[Red]\(&quot;$&quot;#,##0.0000\)"/>
    <numFmt numFmtId="289" formatCode="#,##0.00;[Red]\(#,##0.00\)"/>
    <numFmt numFmtId="290" formatCode="#,##0_%_);\(#,##0\)_%;#,##0_%_);@_%_)"/>
    <numFmt numFmtId="291" formatCode="0.0000%"/>
    <numFmt numFmtId="292" formatCode="#,##0.0"/>
    <numFmt numFmtId="293" formatCode="mm/dd/yyyy"/>
    <numFmt numFmtId="294" formatCode="0\-0"/>
    <numFmt numFmtId="295" formatCode="_(* #,##0.0000_);_(* \(#,##0.0000\);_(* &quot;-&quot;??_);_(@_)"/>
    <numFmt numFmtId="296" formatCode="&quot;$&quot;#,##0\ ;\(&quot;$&quot;#,##0\)"/>
    <numFmt numFmtId="297" formatCode="##\-#"/>
    <numFmt numFmtId="298" formatCode="&quot;£ &quot;#,##0.00;[Red]\-&quot;£ &quot;#,##0.00"/>
    <numFmt numFmtId="299" formatCode="_-&quot;$&quot;* #,##0.0_-;\-&quot;$&quot;* #,##0.0_-;_-&quot;$&quot;* &quot;-&quot;??_-;_-@_-"/>
  </numFmts>
  <fonts count="263">
    <font>
      <sz val="11"/>
      <color theme="1"/>
      <name val="Calibri"/>
      <family val="2"/>
      <scheme val="minor"/>
    </font>
    <font>
      <sz val="11"/>
      <color theme="1"/>
      <name val="Arial"/>
      <family val="2"/>
    </font>
    <font>
      <sz val="10"/>
      <color theme="1"/>
      <name val="Calibri"/>
      <family val="2"/>
      <scheme val="minor"/>
    </font>
    <font>
      <sz val="10"/>
      <color theme="1"/>
      <name val="Calibri"/>
      <family val="2"/>
      <scheme val="minor"/>
    </font>
    <font>
      <b/>
      <sz val="11"/>
      <color theme="1"/>
      <name val="Calibri"/>
      <family val="2"/>
      <scheme val="minor"/>
    </font>
    <font>
      <b/>
      <sz val="11"/>
      <name val="Calibri"/>
      <family val="2"/>
      <scheme val="minor"/>
    </font>
    <font>
      <sz val="10"/>
      <name val="Calibri"/>
      <family val="2"/>
      <scheme val="minor"/>
    </font>
    <font>
      <sz val="11"/>
      <color theme="1"/>
      <name val="Calibri"/>
      <family val="2"/>
      <scheme val="minor"/>
    </font>
    <font>
      <sz val="11"/>
      <name val="Calibri"/>
      <family val="2"/>
      <scheme val="minor"/>
    </font>
    <font>
      <b/>
      <sz val="11"/>
      <name val="Arial"/>
      <family val="2"/>
    </font>
    <font>
      <sz val="9"/>
      <color indexed="81"/>
      <name val="Tahoma"/>
      <family val="2"/>
    </font>
    <font>
      <b/>
      <sz val="9"/>
      <color indexed="81"/>
      <name val="Tahoma"/>
      <family val="2"/>
    </font>
    <font>
      <b/>
      <sz val="10"/>
      <name val="Arial"/>
      <family val="2"/>
    </font>
    <font>
      <sz val="10"/>
      <name val="Arial"/>
      <family val="2"/>
    </font>
    <font>
      <sz val="12"/>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theme="1"/>
      <name val="Calibri"/>
      <family val="2"/>
      <scheme val="minor"/>
    </font>
    <font>
      <b/>
      <i/>
      <sz val="14"/>
      <color theme="1"/>
      <name val="Calibri"/>
      <family val="2"/>
      <scheme val="minor"/>
    </font>
    <font>
      <sz val="10"/>
      <color theme="1"/>
      <name val="Arial"/>
      <family val="2"/>
    </font>
    <font>
      <sz val="10"/>
      <color rgb="FFFF0000"/>
      <name val="Arial"/>
      <family val="2"/>
    </font>
    <font>
      <sz val="9"/>
      <color rgb="FFFF0000"/>
      <name val="Arial"/>
      <family val="2"/>
    </font>
    <font>
      <sz val="9"/>
      <name val="Arial"/>
      <family val="2"/>
    </font>
    <font>
      <u/>
      <sz val="11"/>
      <color theme="10"/>
      <name val="Calibri"/>
      <family val="2"/>
      <scheme val="minor"/>
    </font>
    <font>
      <sz val="11"/>
      <name val="Calibri"/>
      <family val="2"/>
    </font>
    <font>
      <b/>
      <i/>
      <sz val="16"/>
      <color theme="1"/>
      <name val="Calibri"/>
      <family val="2"/>
      <scheme val="minor"/>
    </font>
    <font>
      <sz val="11"/>
      <color theme="1"/>
      <name val="Arial"/>
      <family val="2"/>
    </font>
    <font>
      <b/>
      <sz val="11"/>
      <color theme="1"/>
      <name val="Arial"/>
      <family val="2"/>
    </font>
    <font>
      <b/>
      <sz val="10"/>
      <color theme="1"/>
      <name val="Arial"/>
      <family val="2"/>
    </font>
    <font>
      <b/>
      <sz val="12"/>
      <color theme="1"/>
      <name val="Arial"/>
      <family val="2"/>
    </font>
    <font>
      <sz val="11"/>
      <name val="Arial"/>
      <family val="2"/>
    </font>
    <font>
      <b/>
      <i/>
      <sz val="16"/>
      <color theme="1"/>
      <name val="Arial"/>
      <family val="2"/>
    </font>
    <font>
      <b/>
      <sz val="12"/>
      <name val="Arial"/>
      <family val="2"/>
    </font>
    <font>
      <sz val="12"/>
      <color theme="1"/>
      <name val="Arial"/>
      <family val="2"/>
    </font>
    <font>
      <b/>
      <sz val="11"/>
      <color rgb="FF0033CC"/>
      <name val="Arial"/>
      <family val="2"/>
    </font>
    <font>
      <b/>
      <i/>
      <sz val="12"/>
      <color theme="1"/>
      <name val="Arial"/>
      <family val="2"/>
    </font>
    <font>
      <sz val="11"/>
      <color rgb="FF000000"/>
      <name val="Arial"/>
      <family val="2"/>
    </font>
    <font>
      <b/>
      <sz val="11"/>
      <color theme="0"/>
      <name val="Arial"/>
      <family val="2"/>
    </font>
    <font>
      <b/>
      <i/>
      <sz val="16"/>
      <name val="Arial"/>
      <family val="2"/>
    </font>
    <font>
      <i/>
      <sz val="11"/>
      <name val="Arial"/>
      <family val="2"/>
    </font>
    <font>
      <sz val="11"/>
      <color theme="0"/>
      <name val="Arial"/>
      <family val="2"/>
    </font>
    <font>
      <b/>
      <sz val="11"/>
      <color theme="0" tint="-0.499984740745262"/>
      <name val="Arial"/>
      <family val="2"/>
    </font>
    <font>
      <b/>
      <i/>
      <sz val="12"/>
      <name val="Arial"/>
      <family val="2"/>
    </font>
    <font>
      <sz val="11"/>
      <color rgb="FFFF0000"/>
      <name val="Arial"/>
      <family val="2"/>
    </font>
    <font>
      <b/>
      <sz val="10"/>
      <color rgb="FFFF0000"/>
      <name val="Arial"/>
      <family val="2"/>
    </font>
    <font>
      <b/>
      <i/>
      <sz val="14"/>
      <name val="Calibri"/>
      <family val="2"/>
      <scheme val="minor"/>
    </font>
    <font>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1"/>
      <name val="Calibri"/>
      <family val="2"/>
      <scheme val="minor"/>
    </font>
    <font>
      <sz val="10"/>
      <name val="Verdana"/>
      <family val="2"/>
    </font>
    <font>
      <sz val="10"/>
      <name val="Helv"/>
      <charset val="204"/>
    </font>
    <font>
      <sz val="10"/>
      <name val="Frutiger 45 Light"/>
    </font>
    <font>
      <sz val="10"/>
      <name val="Times New Roman"/>
      <family val="1"/>
    </font>
    <font>
      <sz val="8"/>
      <color indexed="12"/>
      <name val="Arial"/>
      <family val="2"/>
    </font>
    <font>
      <sz val="10"/>
      <name val="Book Antiqua"/>
      <family val="1"/>
    </font>
    <font>
      <sz val="10"/>
      <name val="Geneva"/>
    </font>
    <font>
      <sz val="12"/>
      <name val="Times New Roman"/>
      <family val="1"/>
    </font>
    <font>
      <b/>
      <sz val="8"/>
      <name val="Arial"/>
      <family val="2"/>
    </font>
    <font>
      <sz val="12"/>
      <color theme="1"/>
      <name val="Times New Roman"/>
      <family val="2"/>
    </font>
    <font>
      <b/>
      <sz val="12"/>
      <color indexed="8"/>
      <name val="Times New Roman"/>
      <family val="1"/>
    </font>
    <font>
      <sz val="10"/>
      <name val="Arial Narrow"/>
      <family val="2"/>
    </font>
    <font>
      <sz val="8"/>
      <color indexed="8"/>
      <name val="Times New Roman"/>
      <family val="1"/>
    </font>
    <font>
      <sz val="10"/>
      <color indexed="8"/>
      <name val="Times New Roman"/>
      <family val="1"/>
    </font>
    <font>
      <sz val="12"/>
      <name val="Arial"/>
      <family val="2"/>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sz val="8"/>
      <name val="Times New Roman"/>
      <family val="1"/>
    </font>
    <font>
      <b/>
      <sz val="7"/>
      <name val="Arial"/>
      <family val="2"/>
    </font>
    <font>
      <b/>
      <sz val="11"/>
      <color rgb="FFFA7D00"/>
      <name val="Arial"/>
      <family val="2"/>
    </font>
    <font>
      <sz val="10"/>
      <name val="MS Sans Serif"/>
      <family val="2"/>
    </font>
    <font>
      <sz val="11"/>
      <color indexed="12"/>
      <name val="Arial"/>
      <family val="2"/>
    </font>
    <font>
      <sz val="10"/>
      <color indexed="39"/>
      <name val="Century Schoolbook"/>
      <family val="1"/>
    </font>
    <font>
      <sz val="10"/>
      <name val="Sabon"/>
    </font>
    <font>
      <sz val="12"/>
      <color theme="1"/>
      <name val="Calibri"/>
      <family val="2"/>
    </font>
    <font>
      <sz val="8"/>
      <name val="Palatino"/>
      <family val="1"/>
    </font>
    <font>
      <sz val="12"/>
      <color indexed="8"/>
      <name val="Arial"/>
      <family val="2"/>
    </font>
    <font>
      <sz val="8"/>
      <name val="Arial"/>
      <family val="2"/>
    </font>
    <font>
      <sz val="10"/>
      <color indexed="24"/>
      <name val="Arial"/>
      <family val="2"/>
    </font>
    <font>
      <sz val="11"/>
      <name val="Times New Roman"/>
      <family val="1"/>
    </font>
    <font>
      <i/>
      <sz val="9"/>
      <name val="MS Sans Serif"/>
      <family val="2"/>
    </font>
    <font>
      <sz val="24"/>
      <name val="MS Sans Serif"/>
      <family val="2"/>
    </font>
    <font>
      <sz val="11"/>
      <color indexed="12"/>
      <name val="Book Antiqua"/>
      <family val="1"/>
    </font>
    <font>
      <sz val="8"/>
      <color indexed="16"/>
      <name val="Palatino"/>
      <family val="1"/>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rgb="FF006100"/>
      <name val="Arial"/>
      <family val="2"/>
    </font>
    <font>
      <sz val="8"/>
      <name val="Courier"/>
      <family val="3"/>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2"/>
      <name val="Helv"/>
    </font>
    <font>
      <b/>
      <sz val="14"/>
      <color indexed="9"/>
      <name val="Times New Roman"/>
      <family val="1"/>
    </font>
    <font>
      <b/>
      <sz val="14"/>
      <name val="Times New Roman"/>
      <family val="1"/>
    </font>
    <font>
      <b/>
      <sz val="12"/>
      <color theme="1"/>
      <name val="Calibri"/>
      <family val="2"/>
    </font>
    <font>
      <u/>
      <sz val="8"/>
      <color indexed="8"/>
      <name val="Arial"/>
      <family val="2"/>
    </font>
    <font>
      <sz val="16"/>
      <name val="WarburgLogo"/>
      <family val="1"/>
    </font>
    <font>
      <sz val="8"/>
      <color indexed="12"/>
      <name val="Times New Roman"/>
      <family val="1"/>
    </font>
    <font>
      <b/>
      <sz val="11"/>
      <color rgb="FFFF0000"/>
      <name val="Arial"/>
      <family val="2"/>
    </font>
    <font>
      <u/>
      <sz val="11"/>
      <name val="Arial"/>
      <family val="2"/>
    </font>
    <font>
      <b/>
      <sz val="10"/>
      <name val="Calibri"/>
      <family val="2"/>
      <scheme val="minor"/>
    </font>
    <font>
      <sz val="11"/>
      <color theme="0" tint="-0.499984740745262"/>
      <name val="Arial"/>
      <family val="2"/>
    </font>
    <font>
      <sz val="10"/>
      <color theme="0" tint="-0.499984740745262"/>
      <name val="Arial"/>
      <family val="2"/>
    </font>
    <font>
      <sz val="12"/>
      <color rgb="FF000000"/>
      <name val="Arial"/>
      <family val="2"/>
    </font>
    <font>
      <b/>
      <sz val="12"/>
      <color theme="0"/>
      <name val="Arial"/>
      <family val="2"/>
    </font>
    <font>
      <sz val="11"/>
      <color theme="0" tint="-0.249977111117893"/>
      <name val="Arial"/>
      <family val="2"/>
    </font>
    <font>
      <b/>
      <i/>
      <sz val="16"/>
      <color rgb="FFFF0000"/>
      <name val="Calibri"/>
      <family val="2"/>
      <scheme val="minor"/>
    </font>
    <font>
      <b/>
      <sz val="12"/>
      <color rgb="FF000000"/>
      <name val="Arial"/>
      <family val="2"/>
    </font>
    <font>
      <b/>
      <sz val="12"/>
      <color theme="1"/>
      <name val="Calibri"/>
      <family val="2"/>
      <scheme val="minor"/>
    </font>
    <font>
      <b/>
      <sz val="12"/>
      <name val="Calibri"/>
      <family val="2"/>
      <scheme val="minor"/>
    </font>
    <font>
      <sz val="12"/>
      <name val="Calibri"/>
      <family val="2"/>
      <scheme val="minor"/>
    </font>
    <font>
      <sz val="12"/>
      <color rgb="FFFF0000"/>
      <name val="Calibri"/>
      <family val="2"/>
      <scheme val="minor"/>
    </font>
    <font>
      <u/>
      <sz val="12"/>
      <name val="Arial"/>
      <family val="2"/>
    </font>
    <font>
      <sz val="12"/>
      <color rgb="FFFF0000"/>
      <name val="Arial"/>
      <family val="2"/>
    </font>
    <font>
      <b/>
      <i/>
      <sz val="12"/>
      <color theme="1"/>
      <name val="Calibri"/>
      <family val="2"/>
      <scheme val="minor"/>
    </font>
    <font>
      <b/>
      <i/>
      <sz val="12"/>
      <name val="Calibri"/>
      <family val="2"/>
      <scheme val="minor"/>
    </font>
    <font>
      <u/>
      <sz val="12"/>
      <color theme="10"/>
      <name val="Calibri"/>
      <family val="2"/>
      <scheme val="minor"/>
    </font>
    <font>
      <b/>
      <u/>
      <sz val="12"/>
      <color theme="1"/>
      <name val="Arial"/>
      <family val="2"/>
    </font>
    <font>
      <b/>
      <sz val="12"/>
      <color rgb="FF0033CC"/>
      <name val="Arial"/>
      <family val="2"/>
    </font>
    <font>
      <b/>
      <sz val="11"/>
      <color rgb="FF0033CC"/>
      <name val="Calibri"/>
      <family val="2"/>
      <scheme val="minor"/>
    </font>
    <font>
      <b/>
      <vertAlign val="subscript"/>
      <sz val="14"/>
      <color theme="1"/>
      <name val="Arial"/>
      <family val="2"/>
    </font>
    <font>
      <b/>
      <sz val="14"/>
      <color theme="1"/>
      <name val="Arial"/>
      <family val="2"/>
    </font>
    <font>
      <b/>
      <u/>
      <sz val="12"/>
      <name val="Arial"/>
      <family val="2"/>
    </font>
    <font>
      <u/>
      <sz val="11"/>
      <color theme="1"/>
      <name val="Arial"/>
      <family val="2"/>
    </font>
    <font>
      <b/>
      <u/>
      <sz val="11"/>
      <color rgb="FF0033CC"/>
      <name val="Arial"/>
      <family val="2"/>
    </font>
    <font>
      <b/>
      <u/>
      <sz val="11"/>
      <color theme="1"/>
      <name val="Arial"/>
      <family val="2"/>
    </font>
    <font>
      <b/>
      <u/>
      <sz val="11"/>
      <color rgb="FFFF0000"/>
      <name val="Arial"/>
      <family val="2"/>
    </font>
    <font>
      <u/>
      <sz val="11"/>
      <color theme="10"/>
      <name val="Arial"/>
      <family val="2"/>
    </font>
    <font>
      <sz val="10"/>
      <name val="Frutiger 45 Light"/>
      <family val="2"/>
    </font>
    <font>
      <sz val="11"/>
      <color indexed="8"/>
      <name val="宋体"/>
      <charset val="134"/>
    </font>
    <font>
      <sz val="12"/>
      <name val="Goudy Old Style"/>
      <family val="1"/>
    </font>
    <font>
      <sz val="10"/>
      <name val="Helv"/>
    </font>
    <font>
      <sz val="9"/>
      <name val="Frutiger 45 Light"/>
    </font>
    <font>
      <sz val="18"/>
      <color theme="3"/>
      <name val="Cambria"/>
      <family val="2"/>
      <scheme val="major"/>
    </font>
    <font>
      <b/>
      <sz val="15"/>
      <color theme="3"/>
      <name val="Arial"/>
      <family val="2"/>
    </font>
    <font>
      <b/>
      <sz val="13"/>
      <color theme="3"/>
      <name val="Arial"/>
      <family val="2"/>
    </font>
    <font>
      <b/>
      <sz val="11"/>
      <color theme="3"/>
      <name val="Arial"/>
      <family val="2"/>
    </font>
    <font>
      <sz val="11"/>
      <color theme="1"/>
      <name val="Calibri"/>
      <family val="2"/>
    </font>
    <font>
      <b/>
      <sz val="18"/>
      <color theme="3"/>
      <name val="Cambria"/>
      <family val="2"/>
      <scheme val="major"/>
    </font>
    <font>
      <b/>
      <sz val="10"/>
      <color indexed="52"/>
      <name val="Arial"/>
      <family val="2"/>
    </font>
    <font>
      <b/>
      <sz val="10"/>
      <color indexed="52"/>
      <name val="Tahoma"/>
      <family val="2"/>
    </font>
    <font>
      <sz val="10"/>
      <name val="Tahoma"/>
      <family val="2"/>
    </font>
    <font>
      <u/>
      <sz val="10"/>
      <color theme="10"/>
      <name val="Arial"/>
      <family val="2"/>
    </font>
    <font>
      <sz val="10"/>
      <color indexed="62"/>
      <name val="Arial"/>
      <family val="2"/>
    </font>
    <font>
      <sz val="11"/>
      <color theme="1"/>
      <name val="Calibri"/>
      <family val="2"/>
      <charset val="204"/>
      <scheme val="minor"/>
    </font>
    <font>
      <sz val="11"/>
      <color indexed="8"/>
      <name val="Calibri"/>
      <family val="2"/>
      <charset val="204"/>
    </font>
    <font>
      <sz val="11"/>
      <name val="돋움"/>
      <family val="3"/>
      <charset val="129"/>
    </font>
    <font>
      <b/>
      <sz val="16"/>
      <color indexed="8"/>
      <name val="Calibri"/>
      <family val="2"/>
      <scheme val="minor"/>
    </font>
    <font>
      <b/>
      <sz val="10"/>
      <color indexed="8"/>
      <name val="Calibri"/>
      <family val="2"/>
      <scheme val="minor"/>
    </font>
    <font>
      <b/>
      <vertAlign val="subscript"/>
      <sz val="11"/>
      <color theme="0"/>
      <name val="Calibri"/>
      <family val="2"/>
      <scheme val="minor"/>
    </font>
    <font>
      <sz val="10"/>
      <color theme="5"/>
      <name val="Calibri"/>
      <family val="2"/>
      <scheme val="minor"/>
    </font>
    <font>
      <sz val="10"/>
      <color theme="8"/>
      <name val="Calibri"/>
      <family val="2"/>
      <scheme val="minor"/>
    </font>
    <font>
      <u/>
      <sz val="12"/>
      <color theme="10"/>
      <name val="Arial"/>
      <family val="2"/>
    </font>
  </fonts>
  <fills count="93">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1"/>
        <bgColor indexed="64"/>
      </patternFill>
    </fill>
    <fill>
      <patternFill patternType="solid">
        <fgColor theme="1"/>
        <bgColor rgb="FF000000"/>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rgb="FF000000"/>
      </patternFill>
    </fill>
    <fill>
      <patternFill patternType="solid">
        <fgColor theme="4" tint="0.79998168889431442"/>
        <bgColor indexed="64"/>
      </patternFill>
    </fill>
    <fill>
      <patternFill patternType="solid">
        <fgColor rgb="FFEBF1DE"/>
        <bgColor rgb="FF000000"/>
      </patternFill>
    </fill>
    <fill>
      <patternFill patternType="solid">
        <fgColor theme="0" tint="-4.9989318521683403E-2"/>
        <bgColor indexed="64"/>
      </patternFill>
    </fill>
    <fill>
      <patternFill patternType="solid">
        <fgColor theme="8" tint="0.79998168889431442"/>
        <bgColor indexed="64"/>
      </patternFill>
    </fill>
  </fills>
  <borders count="202">
    <border>
      <left/>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right/>
      <top/>
      <bottom style="hair">
        <color indexed="64"/>
      </bottom>
      <diagonal/>
    </border>
    <border>
      <left style="thin">
        <color indexed="64"/>
      </left>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style="thin">
        <color indexed="64"/>
      </top>
      <bottom/>
      <diagonal/>
    </border>
    <border>
      <left style="thin">
        <color indexed="64"/>
      </left>
      <right style="thin">
        <color theme="0"/>
      </right>
      <top/>
      <bottom/>
      <diagonal/>
    </border>
    <border>
      <left style="hair">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style="double">
        <color auto="1"/>
      </left>
      <right/>
      <top/>
      <bottom style="hair">
        <color auto="1"/>
      </bottom>
      <diagonal/>
    </border>
    <border>
      <left/>
      <right/>
      <top style="thin">
        <color indexed="8"/>
      </top>
      <bottom/>
      <diagonal/>
    </border>
    <border>
      <left/>
      <right/>
      <top/>
      <bottom style="medium">
        <color auto="1"/>
      </bottom>
      <diagonal/>
    </border>
    <border>
      <left/>
      <right/>
      <top/>
      <bottom style="thin">
        <color indexed="28"/>
      </bottom>
      <diagonal/>
    </border>
    <border>
      <left/>
      <right style="thin">
        <color indexed="8"/>
      </right>
      <top style="thin">
        <color indexed="8"/>
      </top>
      <bottom/>
      <diagonal/>
    </border>
    <border>
      <left style="thin">
        <color indexed="23"/>
      </left>
      <right style="thin">
        <color indexed="23"/>
      </right>
      <top/>
      <bottom/>
      <diagonal/>
    </border>
    <border>
      <left/>
      <right/>
      <top/>
      <bottom style="thin">
        <color indexed="22"/>
      </bottom>
      <diagonal/>
    </border>
    <border>
      <left/>
      <right/>
      <top/>
      <bottom style="dotted">
        <color auto="1"/>
      </bottom>
      <diagonal/>
    </border>
    <border>
      <left/>
      <right/>
      <top style="medium">
        <color auto="1"/>
      </top>
      <bottom style="medium">
        <color auto="1"/>
      </bottom>
      <diagonal/>
    </border>
    <border>
      <left/>
      <right/>
      <top/>
      <bottom style="thick">
        <color auto="1"/>
      </bottom>
      <diagonal/>
    </border>
    <border>
      <left/>
      <right/>
      <top/>
      <bottom style="thin">
        <color indexed="8"/>
      </bottom>
      <diagonal/>
    </border>
    <border>
      <left style="thin">
        <color auto="1"/>
      </left>
      <right style="hair">
        <color auto="1"/>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auto="1"/>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auto="1"/>
      </top>
      <bottom style="medium">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left>
      <right/>
      <top style="thin">
        <color theme="0"/>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hair">
        <color indexed="64"/>
      </left>
      <right style="hair">
        <color indexed="64"/>
      </right>
      <top/>
      <bottom/>
      <diagonal/>
    </border>
    <border>
      <left/>
      <right/>
      <top style="thin">
        <color indexed="64"/>
      </top>
      <bottom/>
      <diagonal/>
    </border>
    <border>
      <left style="thin">
        <color theme="0"/>
      </left>
      <right style="thin">
        <color theme="0"/>
      </right>
      <top style="thin">
        <color indexed="64"/>
      </top>
      <bottom style="thin">
        <color theme="0"/>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theme="0"/>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rgb="FFFFFFFF"/>
      </right>
      <top style="medium">
        <color rgb="FFFFFFFF"/>
      </top>
      <bottom/>
      <diagonal/>
    </border>
    <border>
      <left style="thin">
        <color indexed="64"/>
      </left>
      <right style="medium">
        <color rgb="FFFFFFFF"/>
      </right>
      <top/>
      <bottom style="medium">
        <color rgb="FFFFFFFF"/>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left>
      <right/>
      <top/>
      <bottom style="thin">
        <color theme="0"/>
      </bottom>
      <diagonal/>
    </border>
    <border>
      <left/>
      <right/>
      <top/>
      <bottom style="thin">
        <color theme="0"/>
      </bottom>
      <diagonal/>
    </border>
    <border>
      <left/>
      <right style="thin">
        <color indexed="64"/>
      </right>
      <top/>
      <bottom style="thin">
        <color theme="0"/>
      </bottom>
      <diagonal/>
    </border>
    <border>
      <left style="medium">
        <color rgb="FFFFFFFF"/>
      </left>
      <right/>
      <top/>
      <bottom/>
      <diagonal/>
    </border>
    <border>
      <left/>
      <right style="thin">
        <color indexed="64"/>
      </right>
      <top style="thin">
        <color indexed="64"/>
      </top>
      <bottom style="thin">
        <color indexed="64"/>
      </bottom>
      <diagonal/>
    </border>
    <border>
      <left style="thin">
        <color theme="0"/>
      </left>
      <right style="thin">
        <color indexed="64"/>
      </right>
      <top style="thin">
        <color theme="0"/>
      </top>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medium">
        <color theme="0"/>
      </top>
      <bottom style="medium">
        <color rgb="FFFFFFFF"/>
      </bottom>
      <diagonal/>
    </border>
    <border>
      <left style="thin">
        <color indexed="64"/>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hair">
        <color indexed="64"/>
      </right>
      <top/>
      <bottom/>
      <diagonal/>
    </border>
    <border>
      <left style="thin">
        <color indexed="64"/>
      </left>
      <right/>
      <top style="thin">
        <color indexed="64"/>
      </top>
      <bottom/>
      <diagonal/>
    </border>
    <border>
      <left/>
      <right/>
      <top style="thin">
        <color auto="1"/>
      </top>
      <bottom/>
      <diagonal/>
    </border>
    <border>
      <left/>
      <right/>
      <top style="thin">
        <color indexed="8"/>
      </top>
      <bottom/>
      <diagonal/>
    </border>
    <border>
      <left/>
      <right style="thin">
        <color indexed="8"/>
      </right>
      <top style="thin">
        <color indexed="8"/>
      </top>
      <bottom/>
      <diagonal/>
    </border>
    <border>
      <left/>
      <right/>
      <top/>
      <bottom style="thick">
        <color indexed="64"/>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thick">
        <color auto="1"/>
      </bottom>
      <diagonal/>
    </border>
    <border>
      <left/>
      <right/>
      <top style="thin">
        <color auto="1"/>
      </top>
      <bottom style="medium">
        <color auto="1"/>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right/>
      <top style="thin">
        <color indexed="23"/>
      </top>
      <bottom style="thin">
        <color indexed="2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thin">
        <color auto="1"/>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23"/>
      </top>
      <bottom style="thin">
        <color indexed="23"/>
      </bottom>
      <diagonal/>
    </border>
    <border>
      <left/>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4265">
    <xf numFmtId="0" fontId="0" fillId="0" borderId="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4" fillId="0" borderId="0"/>
    <xf numFmtId="0" fontId="13" fillId="0" borderId="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4" borderId="0" applyNumberFormat="0" applyBorder="0" applyAlignment="0" applyProtection="0"/>
    <xf numFmtId="0" fontId="18" fillId="21" borderId="15" applyNumberFormat="0" applyAlignment="0" applyProtection="0"/>
    <xf numFmtId="0" fontId="19" fillId="22" borderId="16" applyNumberFormat="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0" fontId="21" fillId="0" borderId="0" applyNumberFormat="0" applyFill="0" applyBorder="0" applyAlignment="0" applyProtection="0"/>
    <xf numFmtId="0" fontId="22" fillId="5" borderId="0" applyNumberFormat="0" applyBorder="0" applyAlignment="0" applyProtection="0"/>
    <xf numFmtId="0" fontId="23" fillId="0" borderId="17" applyNumberFormat="0" applyFill="0" applyAlignment="0" applyProtection="0"/>
    <xf numFmtId="0" fontId="24" fillId="0" borderId="18" applyNumberFormat="0" applyFill="0" applyAlignment="0" applyProtection="0"/>
    <xf numFmtId="0" fontId="25" fillId="0" borderId="19" applyNumberFormat="0" applyFill="0" applyAlignment="0" applyProtection="0"/>
    <xf numFmtId="0" fontId="25" fillId="0" borderId="0" applyNumberFormat="0" applyFill="0" applyBorder="0" applyAlignment="0" applyProtection="0"/>
    <xf numFmtId="0" fontId="26" fillId="8" borderId="15" applyNumberFormat="0" applyAlignment="0" applyProtection="0"/>
    <xf numFmtId="0" fontId="27" fillId="0" borderId="20" applyNumberFormat="0" applyFill="0" applyAlignment="0" applyProtection="0"/>
    <xf numFmtId="0" fontId="28" fillId="23" borderId="0" applyNumberFormat="0" applyBorder="0" applyAlignment="0" applyProtection="0"/>
    <xf numFmtId="0" fontId="20" fillId="0" borderId="0"/>
    <xf numFmtId="0" fontId="20" fillId="0" borderId="0"/>
    <xf numFmtId="0" fontId="7" fillId="0" borderId="0"/>
    <xf numFmtId="0" fontId="13" fillId="0" borderId="0"/>
    <xf numFmtId="0" fontId="7" fillId="0" borderId="0"/>
    <xf numFmtId="0" fontId="13" fillId="24" borderId="21" applyNumberFormat="0" applyFont="0" applyAlignment="0" applyProtection="0"/>
    <xf numFmtId="0" fontId="13" fillId="24" borderId="21" applyNumberFormat="0" applyFont="0" applyAlignment="0" applyProtection="0"/>
    <xf numFmtId="0" fontId="29" fillId="21" borderId="22" applyNumberFormat="0" applyAlignment="0" applyProtection="0"/>
    <xf numFmtId="9" fontId="7" fillId="0" borderId="0" applyFont="0" applyFill="0" applyBorder="0" applyAlignment="0" applyProtection="0"/>
    <xf numFmtId="0" fontId="13" fillId="25" borderId="1" applyNumberFormat="0" applyProtection="0">
      <alignment horizontal="left" vertical="center"/>
    </xf>
    <xf numFmtId="0" fontId="13" fillId="25" borderId="1" applyNumberFormat="0" applyProtection="0">
      <alignment horizontal="left" vertical="center"/>
    </xf>
    <xf numFmtId="0" fontId="30" fillId="0" borderId="0" applyNumberFormat="0" applyFill="0" applyBorder="0" applyAlignment="0" applyProtection="0"/>
    <xf numFmtId="0" fontId="31" fillId="0" borderId="23" applyNumberFormat="0" applyFill="0" applyAlignment="0" applyProtection="0"/>
    <xf numFmtId="0" fontId="32" fillId="0" borderId="0" applyNumberFormat="0" applyFill="0" applyBorder="0" applyAlignment="0" applyProtection="0"/>
    <xf numFmtId="0" fontId="18" fillId="21" borderId="24" applyNumberFormat="0" applyAlignment="0" applyProtection="0"/>
    <xf numFmtId="0" fontId="26" fillId="8" borderId="24" applyNumberFormat="0" applyAlignment="0" applyProtection="0"/>
    <xf numFmtId="0" fontId="13" fillId="24" borderId="25" applyNumberFormat="0" applyFont="0" applyAlignment="0" applyProtection="0"/>
    <xf numFmtId="0" fontId="13" fillId="24" borderId="25" applyNumberFormat="0" applyFont="0" applyAlignment="0" applyProtection="0"/>
    <xf numFmtId="0" fontId="29" fillId="21" borderId="26" applyNumberFormat="0" applyAlignment="0" applyProtection="0"/>
    <xf numFmtId="0" fontId="31" fillId="0" borderId="27" applyNumberFormat="0" applyFill="0" applyAlignment="0" applyProtection="0"/>
    <xf numFmtId="169"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39" fillId="0" borderId="0" applyNumberFormat="0" applyFill="0" applyBorder="0" applyAlignment="0" applyProtection="0"/>
    <xf numFmtId="0" fontId="7" fillId="0" borderId="0"/>
    <xf numFmtId="9" fontId="7" fillId="0" borderId="0" applyFont="0" applyFill="0" applyBorder="0" applyAlignment="0" applyProtection="0"/>
    <xf numFmtId="0" fontId="13" fillId="25" borderId="34" applyNumberFormat="0" applyProtection="0">
      <alignment horizontal="left" vertical="center"/>
    </xf>
    <xf numFmtId="0" fontId="13" fillId="25" borderId="34" applyNumberFormat="0" applyProtection="0">
      <alignment horizontal="left" vertical="center"/>
    </xf>
    <xf numFmtId="0" fontId="18" fillId="21" borderId="29" applyNumberFormat="0" applyAlignment="0" applyProtection="0"/>
    <xf numFmtId="0" fontId="26" fillId="8" borderId="29" applyNumberFormat="0" applyAlignment="0" applyProtection="0"/>
    <xf numFmtId="0" fontId="13" fillId="24" borderId="30" applyNumberFormat="0" applyFont="0" applyAlignment="0" applyProtection="0"/>
    <xf numFmtId="0" fontId="13" fillId="24" borderId="30" applyNumberFormat="0" applyFont="0" applyAlignment="0" applyProtection="0"/>
    <xf numFmtId="0" fontId="29" fillId="21" borderId="31" applyNumberFormat="0" applyAlignment="0" applyProtection="0"/>
    <xf numFmtId="0" fontId="31" fillId="0" borderId="32" applyNumberFormat="0" applyFill="0" applyAlignment="0" applyProtection="0"/>
    <xf numFmtId="0" fontId="18" fillId="21" borderId="29" applyNumberFormat="0" applyAlignment="0" applyProtection="0"/>
    <xf numFmtId="0" fontId="26" fillId="8" borderId="29" applyNumberFormat="0" applyAlignment="0" applyProtection="0"/>
    <xf numFmtId="0" fontId="13" fillId="24" borderId="30" applyNumberFormat="0" applyFont="0" applyAlignment="0" applyProtection="0"/>
    <xf numFmtId="0" fontId="13" fillId="24" borderId="30" applyNumberFormat="0" applyFont="0" applyAlignment="0" applyProtection="0"/>
    <xf numFmtId="0" fontId="29" fillId="21" borderId="31" applyNumberFormat="0" applyAlignment="0" applyProtection="0"/>
    <xf numFmtId="0" fontId="31" fillId="0" borderId="32" applyNumberFormat="0" applyFill="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3" fillId="25" borderId="34" applyNumberFormat="0" applyProtection="0">
      <alignment horizontal="left" vertical="center"/>
    </xf>
    <xf numFmtId="0" fontId="13" fillId="25" borderId="34" applyNumberFormat="0" applyProtection="0">
      <alignment horizontal="left" vertical="center"/>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8" fillId="0" borderId="0" applyFon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 fillId="0" borderId="0"/>
    <xf numFmtId="0" fontId="13" fillId="0" borderId="0"/>
    <xf numFmtId="0" fontId="13" fillId="0" borderId="0" applyFont="0" applyFill="0" applyBorder="0" applyAlignment="0" applyProtection="0"/>
    <xf numFmtId="182" fontId="13" fillId="0" borderId="0" applyFont="0" applyFill="0" applyBorder="0" applyAlignment="0" applyProtection="0"/>
    <xf numFmtId="0" fontId="79" fillId="0" borderId="0"/>
    <xf numFmtId="0" fontId="80"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4" fontId="81" fillId="0" borderId="0" applyFont="0" applyFill="0" applyBorder="0" applyAlignment="0" applyProtection="0"/>
    <xf numFmtId="185" fontId="81" fillId="0" borderId="0" applyFont="0" applyFill="0" applyBorder="0" applyAlignment="0" applyProtection="0"/>
    <xf numFmtId="39" fontId="13" fillId="0" borderId="0" applyFont="0" applyFill="0" applyBorder="0" applyAlignment="0" applyProtection="0"/>
    <xf numFmtId="0" fontId="79" fillId="0" borderId="0"/>
    <xf numFmtId="0" fontId="13" fillId="0" borderId="0">
      <alignment vertical="top"/>
    </xf>
    <xf numFmtId="0" fontId="80" fillId="0" borderId="0" applyNumberFormat="0" applyFill="0">
      <alignment horizontal="left" vertical="center" wrapText="1"/>
    </xf>
    <xf numFmtId="186" fontId="13" fillId="0" borderId="0" applyFont="0" applyFill="0" applyBorder="0" applyAlignment="0" applyProtection="0"/>
    <xf numFmtId="187" fontId="81" fillId="0" borderId="0" applyFont="0" applyFill="0" applyBorder="0" applyAlignment="0" applyProtection="0"/>
    <xf numFmtId="188" fontId="81" fillId="0" borderId="0" applyFont="0" applyFill="0" applyBorder="0" applyAlignment="0" applyProtection="0"/>
    <xf numFmtId="189" fontId="81" fillId="0" borderId="0" applyFont="0" applyFill="0" applyBorder="0" applyAlignment="0" applyProtection="0"/>
    <xf numFmtId="190" fontId="81" fillId="0" borderId="0" applyFont="0" applyFill="0" applyBorder="0" applyAlignment="0" applyProtection="0"/>
    <xf numFmtId="191" fontId="13" fillId="0" borderId="0" applyFont="0" applyFill="0" applyBorder="0" applyAlignment="0" applyProtection="0"/>
    <xf numFmtId="192" fontId="13" fillId="0" borderId="0" applyFont="0" applyFill="0" applyBorder="0" applyAlignment="0" applyProtection="0"/>
    <xf numFmtId="193" fontId="13" fillId="0" borderId="0" applyFont="0" applyFill="0" applyBorder="0" applyProtection="0">
      <alignment horizontal="right"/>
    </xf>
    <xf numFmtId="194" fontId="81" fillId="0" borderId="0" applyFont="0" applyFill="0" applyBorder="0" applyAlignment="0" applyProtection="0"/>
    <xf numFmtId="168" fontId="81" fillId="0" borderId="0" applyFont="0" applyFill="0" applyBorder="0" applyAlignment="0" applyProtection="0"/>
    <xf numFmtId="195" fontId="13" fillId="0" borderId="0" applyFont="0" applyFill="0" applyBorder="0" applyAlignment="0" applyProtection="0"/>
    <xf numFmtId="176" fontId="13" fillId="0" borderId="0" applyFont="0" applyFill="0" applyBorder="0" applyAlignment="0" applyProtection="0"/>
    <xf numFmtId="196" fontId="81" fillId="0" borderId="0" applyFont="0" applyFill="0" applyBorder="0" applyAlignment="0" applyProtection="0"/>
    <xf numFmtId="196" fontId="13" fillId="0" borderId="0" applyFont="0" applyFill="0" applyBorder="0" applyAlignment="0" applyProtection="0"/>
    <xf numFmtId="197" fontId="13" fillId="0" borderId="0" applyFont="0" applyFill="0" applyBorder="0" applyAlignment="0" applyProtection="0"/>
    <xf numFmtId="198" fontId="13" fillId="0" borderId="0" applyFont="0" applyFill="0" applyBorder="0" applyAlignment="0" applyProtection="0"/>
    <xf numFmtId="199" fontId="13" fillId="0" borderId="0" applyFont="0" applyFill="0" applyBorder="0" applyAlignment="0" applyProtection="0"/>
    <xf numFmtId="0" fontId="13" fillId="0" borderId="0"/>
    <xf numFmtId="0" fontId="13" fillId="0" borderId="0"/>
    <xf numFmtId="9" fontId="82" fillId="0" borderId="0">
      <alignment horizontal="right"/>
    </xf>
    <xf numFmtId="9" fontId="80" fillId="0" borderId="0">
      <alignment horizontal="right"/>
    </xf>
    <xf numFmtId="0" fontId="13" fillId="60" borderId="29" applyNumberFormat="0">
      <alignment horizontal="centerContinuous" vertical="center" wrapText="1"/>
    </xf>
    <xf numFmtId="0" fontId="13" fillId="61" borderId="29" applyNumberFormat="0">
      <alignment horizontal="left" vertical="center"/>
    </xf>
    <xf numFmtId="170" fontId="83" fillId="0" borderId="0" applyFont="0" applyFill="0" applyBorder="0" applyAlignment="0" applyProtection="0"/>
    <xf numFmtId="0" fontId="13" fillId="0" borderId="0"/>
    <xf numFmtId="9" fontId="84" fillId="0" borderId="0" applyFont="0" applyFill="0" applyBorder="0" applyAlignment="0" applyProtection="0"/>
    <xf numFmtId="10" fontId="84" fillId="0" borderId="0" applyFont="0" applyFill="0" applyBorder="0" applyAlignment="0" applyProtection="0"/>
    <xf numFmtId="0" fontId="81" fillId="0" borderId="0" applyNumberFormat="0" applyFill="0" applyBorder="0" applyAlignment="0" applyProtection="0"/>
    <xf numFmtId="0" fontId="20" fillId="0" borderId="0"/>
    <xf numFmtId="200" fontId="80" fillId="0" borderId="0" applyNumberFormat="0" applyFill="0">
      <alignment horizontal="left" vertical="center" wrapText="1"/>
    </xf>
    <xf numFmtId="164" fontId="84" fillId="0" borderId="0" applyFont="0" applyFill="0" applyBorder="0" applyAlignment="0" applyProtection="0"/>
    <xf numFmtId="166" fontId="84" fillId="0" borderId="0" applyFont="0" applyFill="0" applyBorder="0" applyAlignment="0" applyProtection="0"/>
    <xf numFmtId="0" fontId="85" fillId="0" borderId="0" applyFont="0" applyFill="0" applyBorder="0" applyAlignment="0" applyProtection="0"/>
    <xf numFmtId="201" fontId="85" fillId="0" borderId="0" applyFont="0" applyFill="0" applyBorder="0" applyAlignment="0" applyProtection="0"/>
    <xf numFmtId="0" fontId="80" fillId="25" borderId="0" applyFont="0" applyFill="0" applyProtection="0"/>
    <xf numFmtId="182" fontId="13" fillId="0" borderId="0"/>
    <xf numFmtId="202" fontId="86" fillId="0" borderId="0" applyFill="0" applyBorder="0" applyAlignment="0" applyProtection="0">
      <alignment horizontal="right"/>
    </xf>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7"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8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7"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42" fillId="41" borderId="0" applyNumberFormat="0" applyBorder="0" applyAlignment="0" applyProtection="0"/>
    <xf numFmtId="0" fontId="8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7"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8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7"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8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7"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8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7"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8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7"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42" fillId="38" borderId="0" applyNumberFormat="0" applyBorder="0" applyAlignment="0" applyProtection="0"/>
    <xf numFmtId="0" fontId="8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7"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8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7"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8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7"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8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7"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8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7"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8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76" fillId="39" borderId="0" applyNumberFormat="0" applyBorder="0" applyAlignment="0" applyProtection="0"/>
    <xf numFmtId="0" fontId="76" fillId="39"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76" fillId="43" borderId="0" applyNumberFormat="0" applyBorder="0" applyAlignment="0" applyProtection="0"/>
    <xf numFmtId="0" fontId="76" fillId="43"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76" fillId="55" borderId="0" applyNumberFormat="0" applyBorder="0" applyAlignment="0" applyProtection="0"/>
    <xf numFmtId="0" fontId="76" fillId="55"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76" fillId="59" borderId="0" applyNumberFormat="0" applyBorder="0" applyAlignment="0" applyProtection="0"/>
    <xf numFmtId="0" fontId="76" fillId="59" borderId="0" applyNumberFormat="0" applyBorder="0" applyAlignment="0" applyProtection="0"/>
    <xf numFmtId="203" fontId="13" fillId="0" borderId="10">
      <alignment horizontal="right"/>
    </xf>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76" fillId="36" borderId="0" applyNumberFormat="0" applyBorder="0" applyAlignment="0" applyProtection="0"/>
    <xf numFmtId="0" fontId="76" fillId="36"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76" fillId="40" borderId="0" applyNumberFormat="0" applyBorder="0" applyAlignment="0" applyProtection="0"/>
    <xf numFmtId="0" fontId="76" fillId="40"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76" fillId="56" borderId="0" applyNumberFormat="0" applyBorder="0" applyAlignment="0" applyProtection="0"/>
    <xf numFmtId="0" fontId="76" fillId="56" borderId="0" applyNumberFormat="0" applyBorder="0" applyAlignment="0" applyProtection="0"/>
    <xf numFmtId="167" fontId="88" fillId="0" borderId="0" applyFont="0"/>
    <xf numFmtId="167" fontId="88" fillId="0" borderId="65" applyFont="0"/>
    <xf numFmtId="168" fontId="88" fillId="0" borderId="0" applyFont="0"/>
    <xf numFmtId="204" fontId="89" fillId="0" borderId="10">
      <alignment horizontal="right"/>
    </xf>
    <xf numFmtId="204" fontId="89" fillId="0" borderId="10" applyFill="0">
      <alignment horizontal="right"/>
    </xf>
    <xf numFmtId="3" fontId="13" fillId="0" borderId="10" applyFill="0">
      <alignment horizontal="right"/>
    </xf>
    <xf numFmtId="205" fontId="89" fillId="0" borderId="10" applyFill="0">
      <alignment horizontal="right"/>
    </xf>
    <xf numFmtId="206" fontId="12" fillId="62" borderId="66">
      <alignment horizontal="center" vertical="center"/>
    </xf>
    <xf numFmtId="0" fontId="13" fillId="0" borderId="0"/>
    <xf numFmtId="182" fontId="90" fillId="0" borderId="0"/>
    <xf numFmtId="0" fontId="13" fillId="0" borderId="0"/>
    <xf numFmtId="207" fontId="13" fillId="0" borderId="10">
      <alignment horizontal="right"/>
      <protection locked="0"/>
    </xf>
    <xf numFmtId="165" fontId="89" fillId="0" borderId="10" applyNumberFormat="0" applyFont="0" applyBorder="0" applyProtection="0">
      <alignment horizontal="right"/>
    </xf>
    <xf numFmtId="208" fontId="91" fillId="63" borderId="67"/>
    <xf numFmtId="0" fontId="13" fillId="0" borderId="0" applyNumberFormat="0" applyFill="0" applyBorder="0" applyAlignment="0" applyProtection="0"/>
    <xf numFmtId="0" fontId="92" fillId="0" borderId="0" applyNumberFormat="0" applyFill="0" applyBorder="0" applyAlignment="0" applyProtection="0"/>
    <xf numFmtId="0" fontId="93" fillId="0" borderId="0"/>
    <xf numFmtId="0" fontId="32" fillId="0" borderId="0" applyNumberFormat="0" applyFill="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67" fillId="30" borderId="0" applyNumberFormat="0" applyBorder="0" applyAlignment="0" applyProtection="0"/>
    <xf numFmtId="0" fontId="67" fillId="30" borderId="0" applyNumberFormat="0" applyBorder="0" applyAlignment="0" applyProtection="0"/>
    <xf numFmtId="1" fontId="95" fillId="64" borderId="11" applyNumberFormat="0" applyBorder="0" applyAlignment="0">
      <alignment horizontal="center" vertical="top" wrapText="1"/>
      <protection hidden="1"/>
    </xf>
    <xf numFmtId="0" fontId="96" fillId="65" borderId="0"/>
    <xf numFmtId="0" fontId="97" fillId="0" borderId="0" applyAlignment="0"/>
    <xf numFmtId="0" fontId="98" fillId="0" borderId="5" applyNumberFormat="0" applyFill="0" applyAlignment="0" applyProtection="0"/>
    <xf numFmtId="0" fontId="99" fillId="0" borderId="68" applyNumberFormat="0" applyFont="0" applyFill="0" applyAlignment="0" applyProtection="0"/>
    <xf numFmtId="0" fontId="100" fillId="0" borderId="69" applyNumberFormat="0" applyFont="0" applyFill="0" applyAlignment="0" applyProtection="0">
      <alignment horizontal="centerContinuous"/>
    </xf>
    <xf numFmtId="0" fontId="84" fillId="0" borderId="5" applyNumberFormat="0" applyFont="0" applyFill="0" applyAlignment="0" applyProtection="0"/>
    <xf numFmtId="0" fontId="84" fillId="0" borderId="11" applyNumberFormat="0" applyFont="0" applyFill="0" applyAlignment="0" applyProtection="0"/>
    <xf numFmtId="0" fontId="84" fillId="0" borderId="12" applyNumberFormat="0" applyFont="0" applyFill="0" applyAlignment="0" applyProtection="0"/>
    <xf numFmtId="0" fontId="84" fillId="0" borderId="44" applyNumberFormat="0" applyFont="0" applyFill="0" applyAlignment="0" applyProtection="0"/>
    <xf numFmtId="209" fontId="13" fillId="0" borderId="0" applyFont="0" applyFill="0" applyBorder="0" applyAlignment="0" applyProtection="0"/>
    <xf numFmtId="0" fontId="81" fillId="0" borderId="0">
      <alignment horizontal="right"/>
    </xf>
    <xf numFmtId="0" fontId="85" fillId="0" borderId="0" applyFont="0" applyFill="0" applyBorder="0" applyAlignment="0" applyProtection="0"/>
    <xf numFmtId="210" fontId="81" fillId="0" borderId="0" applyFill="0" applyBorder="0" applyAlignment="0"/>
    <xf numFmtId="211" fontId="81" fillId="0" borderId="0" applyFill="0" applyBorder="0" applyAlignment="0"/>
    <xf numFmtId="173" fontId="81" fillId="0" borderId="0" applyFill="0" applyBorder="0" applyAlignment="0"/>
    <xf numFmtId="212" fontId="81" fillId="0" borderId="0" applyFill="0" applyBorder="0" applyAlignment="0"/>
    <xf numFmtId="173" fontId="13"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0" fontId="18" fillId="21" borderId="2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101" fillId="33" borderId="59" applyNumberFormat="0" applyAlignment="0" applyProtection="0"/>
    <xf numFmtId="0" fontId="71" fillId="33" borderId="59" applyNumberFormat="0" applyAlignment="0" applyProtection="0"/>
    <xf numFmtId="0" fontId="71" fillId="33" borderId="59" applyNumberFormat="0" applyAlignment="0" applyProtection="0"/>
    <xf numFmtId="182" fontId="99" fillId="66" borderId="0" applyNumberFormat="0" applyFont="0" applyBorder="0" applyAlignment="0">
      <alignment horizontal="left"/>
    </xf>
    <xf numFmtId="0" fontId="27" fillId="0" borderId="20" applyNumberFormat="0" applyFill="0" applyAlignment="0" applyProtection="0"/>
    <xf numFmtId="213" fontId="13" fillId="0" borderId="0" applyFont="0" applyFill="0" applyBorder="0" applyProtection="0">
      <alignment horizontal="center" vertical="center"/>
    </xf>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53" fillId="34" borderId="62" applyNumberFormat="0" applyAlignment="0" applyProtection="0"/>
    <xf numFmtId="0" fontId="73" fillId="34" borderId="62" applyNumberFormat="0" applyAlignment="0" applyProtection="0"/>
    <xf numFmtId="0" fontId="73" fillId="34" borderId="62" applyNumberFormat="0" applyAlignment="0" applyProtection="0"/>
    <xf numFmtId="214" fontId="13" fillId="0" borderId="0" applyNumberFormat="0" applyFont="0" applyFill="0" applyAlignment="0" applyProtection="0"/>
    <xf numFmtId="0" fontId="98" fillId="0" borderId="5" applyNumberFormat="0" applyFill="0" applyProtection="0">
      <alignment horizontal="left" vertical="center"/>
    </xf>
    <xf numFmtId="0" fontId="102" fillId="0" borderId="0">
      <alignment horizontal="center" wrapText="1"/>
      <protection hidden="1"/>
    </xf>
    <xf numFmtId="0" fontId="103" fillId="0" borderId="0">
      <alignment horizontal="right"/>
    </xf>
    <xf numFmtId="171" fontId="86" fillId="0" borderId="0" applyBorder="0">
      <alignment horizontal="right"/>
    </xf>
    <xf numFmtId="171" fontId="86" fillId="0" borderId="68" applyAlignment="0">
      <alignment horizontal="right"/>
    </xf>
    <xf numFmtId="215" fontId="81" fillId="0" borderId="0"/>
    <xf numFmtId="215" fontId="81" fillId="0" borderId="0"/>
    <xf numFmtId="215" fontId="81" fillId="0" borderId="0"/>
    <xf numFmtId="215" fontId="81" fillId="0" borderId="0"/>
    <xf numFmtId="215" fontId="81" fillId="0" borderId="0"/>
    <xf numFmtId="215" fontId="81" fillId="0" borderId="0"/>
    <xf numFmtId="215" fontId="81" fillId="0" borderId="0"/>
    <xf numFmtId="215" fontId="81" fillId="0" borderId="0"/>
    <xf numFmtId="168" fontId="104" fillId="0" borderId="0" applyFont="0" applyBorder="0">
      <alignment horizontal="right"/>
    </xf>
    <xf numFmtId="210" fontId="81" fillId="0" borderId="0" applyFont="0" applyFill="0" applyBorder="0" applyAlignment="0" applyProtection="0"/>
    <xf numFmtId="216" fontId="13" fillId="0" borderId="0" applyFont="0"/>
    <xf numFmtId="0" fontId="105" fillId="0" borderId="0" applyFont="0" applyFill="0" applyBorder="0" applyProtection="0">
      <alignment horizontal="right"/>
    </xf>
    <xf numFmtId="0" fontId="105" fillId="0" borderId="0" applyFont="0" applyFill="0" applyBorder="0" applyProtection="0">
      <alignment horizontal="right"/>
    </xf>
    <xf numFmtId="176" fontId="13" fillId="0" borderId="0" applyFont="0" applyFill="0" applyBorder="0" applyAlignment="0" applyProtection="0">
      <alignment horizontal="right"/>
    </xf>
    <xf numFmtId="217" fontId="13"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170" fontId="13" fillId="0" borderId="0" applyFont="0" applyFill="0" applyBorder="0" applyAlignment="0" applyProtection="0"/>
    <xf numFmtId="170" fontId="106" fillId="0" borderId="0" applyFont="0" applyFill="0" applyBorder="0" applyAlignment="0" applyProtection="0"/>
    <xf numFmtId="43" fontId="13"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3" fillId="0" borderId="0" applyFont="0" applyFill="0" applyBorder="0" applyAlignment="0" applyProtection="0"/>
    <xf numFmtId="170" fontId="106"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170" fontId="102" fillId="0" borderId="0" applyFont="0" applyFill="0" applyBorder="0" applyAlignment="0" applyProtection="0"/>
    <xf numFmtId="170" fontId="106" fillId="0" borderId="0" applyFont="0" applyFill="0" applyBorder="0" applyAlignment="0" applyProtection="0"/>
    <xf numFmtId="170" fontId="102" fillId="0" borderId="0" applyFont="0" applyFill="0" applyBorder="0" applyAlignment="0" applyProtection="0"/>
    <xf numFmtId="170" fontId="102" fillId="0" borderId="0" applyFont="0" applyFill="0" applyBorder="0" applyAlignment="0" applyProtection="0"/>
    <xf numFmtId="170" fontId="102" fillId="0" borderId="0" applyFont="0" applyFill="0" applyBorder="0" applyAlignment="0" applyProtection="0"/>
    <xf numFmtId="170" fontId="106"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218" fontId="107"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92"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43" fontId="10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0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09"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81"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3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8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3" fontId="110" fillId="0" borderId="0" applyFont="0" applyFill="0" applyBorder="0" applyAlignment="0" applyProtection="0"/>
    <xf numFmtId="182" fontId="111" fillId="0" borderId="0"/>
    <xf numFmtId="0" fontId="112" fillId="0" borderId="0"/>
    <xf numFmtId="0" fontId="13" fillId="24" borderId="30" applyNumberFormat="0" applyFont="0" applyAlignment="0" applyProtection="0"/>
    <xf numFmtId="0" fontId="113" fillId="67" borderId="0">
      <alignment horizontal="center" vertical="center" wrapText="1"/>
    </xf>
    <xf numFmtId="219" fontId="13" fillId="0" borderId="0" applyFill="0" applyBorder="0">
      <alignment horizontal="right"/>
      <protection locked="0"/>
    </xf>
    <xf numFmtId="211" fontId="81" fillId="0" borderId="0" applyFont="0" applyFill="0" applyBorder="0" applyAlignment="0" applyProtection="0"/>
    <xf numFmtId="220" fontId="38" fillId="0" borderId="0">
      <alignment horizontal="right"/>
    </xf>
    <xf numFmtId="166" fontId="114" fillId="0" borderId="70">
      <protection locked="0"/>
    </xf>
    <xf numFmtId="0" fontId="105" fillId="0" borderId="0" applyFont="0" applyFill="0" applyBorder="0" applyProtection="0">
      <alignment horizontal="right"/>
    </xf>
    <xf numFmtId="191" fontId="13" fillId="0" borderId="0" applyFont="0" applyFill="0" applyBorder="0" applyAlignment="0" applyProtection="0">
      <alignment horizontal="right"/>
    </xf>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5" fillId="0" borderId="0" applyFont="0" applyFill="0" applyBorder="0" applyAlignment="0" applyProtection="0"/>
    <xf numFmtId="169" fontId="9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0" fillId="0" borderId="0" applyFont="0" applyFill="0" applyBorder="0" applyAlignment="0" applyProtection="0"/>
    <xf numFmtId="169" fontId="78" fillId="0" borderId="0" applyFont="0" applyFill="0" applyBorder="0" applyAlignment="0" applyProtection="0"/>
    <xf numFmtId="169" fontId="92" fillId="0" borderId="0" applyFont="0" applyFill="0" applyBorder="0" applyAlignment="0" applyProtection="0"/>
    <xf numFmtId="14" fontId="13"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44" fontId="108" fillId="0" borderId="0" applyFont="0" applyFill="0" applyBorder="0" applyAlignment="0" applyProtection="0"/>
    <xf numFmtId="44" fontId="13" fillId="0" borderId="0" applyFont="0" applyFill="0" applyBorder="0" applyAlignment="0" applyProtection="0"/>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169" fontId="13" fillId="0" borderId="0" applyFont="0" applyFill="0" applyBorder="0" applyAlignment="0" applyProtection="0"/>
    <xf numFmtId="169" fontId="20" fillId="0" borderId="0" applyFont="0" applyFill="0" applyBorder="0" applyAlignment="0" applyProtection="0"/>
    <xf numFmtId="44" fontId="7" fillId="0" borderId="0" applyFont="0" applyFill="0" applyBorder="0" applyAlignment="0" applyProtection="0"/>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222" fontId="11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8" fillId="0" borderId="0" applyFont="0" applyFill="0" applyBorder="0" applyAlignment="0" applyProtection="0"/>
    <xf numFmtId="169" fontId="7"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44" fontId="109" fillId="0" borderId="0" applyFont="0" applyFill="0" applyBorder="0" applyAlignment="0" applyProtection="0"/>
    <xf numFmtId="169" fontId="78"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20"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223" fontId="81" fillId="0" borderId="0" applyFont="0" applyFill="0" applyBorder="0" applyProtection="0">
      <alignment horizontal="right"/>
    </xf>
    <xf numFmtId="224" fontId="109" fillId="0" borderId="71" applyFont="0" applyFill="0" applyBorder="0" applyAlignment="0" applyProtection="0"/>
    <xf numFmtId="225" fontId="89" fillId="0" borderId="0" applyFont="0" applyFill="0" applyBorder="0" applyAlignment="0" applyProtection="0">
      <alignment vertical="center"/>
    </xf>
    <xf numFmtId="226" fontId="89" fillId="0" borderId="0" applyFont="0" applyFill="0" applyBorder="0" applyAlignment="0" applyProtection="0">
      <alignment vertical="center"/>
    </xf>
    <xf numFmtId="0" fontId="102" fillId="0" borderId="0" applyFont="0" applyFill="0" applyBorder="0" applyAlignment="0">
      <protection locked="0"/>
    </xf>
    <xf numFmtId="0" fontId="85" fillId="0" borderId="0" applyFont="0" applyFill="0" applyBorder="0" applyAlignment="0" applyProtection="0"/>
    <xf numFmtId="227" fontId="79" fillId="0" borderId="72" applyNumberFormat="0" applyFill="0">
      <alignment horizontal="right"/>
    </xf>
    <xf numFmtId="227" fontId="79" fillId="0" borderId="72" applyNumberFormat="0" applyFill="0">
      <alignment horizontal="right"/>
    </xf>
    <xf numFmtId="1" fontId="116" fillId="0" borderId="0"/>
    <xf numFmtId="228" fontId="99" fillId="0" borderId="0" applyFont="0" applyFill="0" applyBorder="0" applyProtection="0">
      <alignment horizontal="right"/>
    </xf>
    <xf numFmtId="229" fontId="82" fillId="65" borderId="9" applyFont="0" applyFill="0" applyBorder="0" applyAlignment="0" applyProtection="0"/>
    <xf numFmtId="230" fontId="109" fillId="0" borderId="0" applyFont="0" applyFill="0" applyBorder="0" applyAlignment="0" applyProtection="0"/>
    <xf numFmtId="230" fontId="109" fillId="0" borderId="0" applyFont="0" applyFill="0" applyBorder="0" applyAlignment="0" applyProtection="0"/>
    <xf numFmtId="231" fontId="86" fillId="0" borderId="5" applyFont="0" applyFill="0" applyBorder="0" applyAlignment="0" applyProtection="0"/>
    <xf numFmtId="183" fontId="13" fillId="0" borderId="0" applyFont="0" applyFill="0" applyBorder="0" applyAlignment="0" applyProtection="0"/>
    <xf numFmtId="232" fontId="107" fillId="0" borderId="0" applyFont="0" applyFill="0" applyBorder="0" applyAlignment="0" applyProtection="0"/>
    <xf numFmtId="14" fontId="20" fillId="0" borderId="0" applyFill="0" applyBorder="0" applyAlignment="0"/>
    <xf numFmtId="0" fontId="13" fillId="0" borderId="0">
      <alignment horizontal="left" vertical="top"/>
    </xf>
    <xf numFmtId="167" fontId="117" fillId="0" borderId="0"/>
    <xf numFmtId="0" fontId="109" fillId="0" borderId="0"/>
    <xf numFmtId="168" fontId="13" fillId="0" borderId="0" applyFont="0" applyFill="0" applyBorder="0" applyAlignment="0" applyProtection="0"/>
    <xf numFmtId="170" fontId="13" fillId="0" borderId="0" applyFont="0" applyFill="0" applyBorder="0" applyAlignment="0" applyProtection="0"/>
    <xf numFmtId="0" fontId="118" fillId="0" borderId="0">
      <protection locked="0"/>
    </xf>
    <xf numFmtId="0" fontId="13" fillId="0" borderId="0"/>
    <xf numFmtId="167" fontId="81" fillId="0" borderId="0"/>
    <xf numFmtId="171" fontId="13" fillId="0" borderId="73" applyNumberFormat="0" applyFont="0" applyFill="0" applyAlignment="0" applyProtection="0"/>
    <xf numFmtId="171" fontId="13" fillId="0" borderId="73" applyNumberFormat="0" applyFont="0" applyFill="0" applyAlignment="0" applyProtection="0"/>
    <xf numFmtId="171" fontId="13" fillId="0" borderId="73" applyNumberFormat="0" applyFont="0" applyFill="0" applyAlignment="0" applyProtection="0"/>
    <xf numFmtId="167" fontId="119" fillId="0" borderId="0" applyFill="0" applyBorder="0" applyAlignment="0" applyProtection="0"/>
    <xf numFmtId="1" fontId="99" fillId="0" borderId="0"/>
    <xf numFmtId="233" fontId="120" fillId="0" borderId="0">
      <protection locked="0"/>
    </xf>
    <xf numFmtId="233" fontId="120" fillId="0" borderId="0">
      <protection locked="0"/>
    </xf>
    <xf numFmtId="210" fontId="81" fillId="0" borderId="0" applyFill="0" applyBorder="0" applyAlignment="0"/>
    <xf numFmtId="211" fontId="81"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0" fontId="26" fillId="8" borderId="29" applyNumberFormat="0" applyAlignment="0" applyProtection="0"/>
    <xf numFmtId="234" fontId="80" fillId="0" borderId="0" applyFon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35" fontId="102" fillId="68" borderId="11">
      <alignment horizontal="left"/>
    </xf>
    <xf numFmtId="1" fontId="122" fillId="69" borderId="43" applyNumberFormat="0" applyBorder="0" applyAlignment="0">
      <alignment horizontal="centerContinuous" vertical="center"/>
      <protection locked="0"/>
    </xf>
    <xf numFmtId="236" fontId="13" fillId="0" borderId="0">
      <protection locked="0"/>
    </xf>
    <xf numFmtId="214" fontId="13" fillId="0" borderId="0">
      <protection locked="0"/>
    </xf>
    <xf numFmtId="2" fontId="110" fillId="0" borderId="0" applyFont="0" applyFill="0" applyBorder="0" applyAlignment="0" applyProtection="0"/>
    <xf numFmtId="0" fontId="123" fillId="0" borderId="0" applyNumberFormat="0" applyFill="0" applyBorder="0" applyAlignment="0" applyProtection="0"/>
    <xf numFmtId="0" fontId="124" fillId="0" borderId="0" applyFill="0" applyBorder="0" applyProtection="0">
      <alignment horizontal="left"/>
    </xf>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38" fontId="109" fillId="70" borderId="0" applyNumberFormat="0" applyBorder="0" applyAlignment="0" applyProtection="0"/>
    <xf numFmtId="0" fontId="126" fillId="0" borderId="0" applyNumberFormat="0">
      <alignment horizontal="right"/>
    </xf>
    <xf numFmtId="0" fontId="13" fillId="0" borderId="0"/>
    <xf numFmtId="0" fontId="13" fillId="0" borderId="0"/>
    <xf numFmtId="0" fontId="13" fillId="0" borderId="0"/>
    <xf numFmtId="0" fontId="13" fillId="0" borderId="0"/>
    <xf numFmtId="237" fontId="13" fillId="71" borderId="34" applyNumberFormat="0" applyFont="0" applyBorder="0" applyAlignment="0" applyProtection="0"/>
    <xf numFmtId="186" fontId="13" fillId="0" borderId="0" applyFont="0" applyFill="0" applyBorder="0" applyAlignment="0" applyProtection="0">
      <alignment horizontal="right"/>
    </xf>
    <xf numFmtId="182" fontId="127" fillId="71" borderId="0" applyNumberFormat="0" applyFont="0" applyAlignment="0"/>
    <xf numFmtId="0" fontId="128" fillId="0" borderId="0" applyProtection="0">
      <alignment horizontal="right"/>
    </xf>
    <xf numFmtId="0" fontId="48" fillId="0" borderId="74" applyNumberFormat="0" applyAlignment="0" applyProtection="0">
      <alignment horizontal="left" vertical="center"/>
    </xf>
    <xf numFmtId="0" fontId="48" fillId="0" borderId="33">
      <alignment horizontal="left" vertical="center"/>
    </xf>
    <xf numFmtId="49" fontId="129" fillId="0" borderId="0">
      <alignment horizontal="centerContinuous"/>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3" fillId="0" borderId="56" applyNumberFormat="0" applyFill="0" applyAlignment="0" applyProtection="0"/>
    <xf numFmtId="0" fontId="130" fillId="0" borderId="0" applyNumberFormat="0" applyFill="0" applyBorder="0" applyAlignment="0" applyProtection="0"/>
    <xf numFmtId="0" fontId="131" fillId="0" borderId="0" applyProtection="0">
      <alignment horizontal="left"/>
    </xf>
    <xf numFmtId="0" fontId="131" fillId="0" borderId="0" applyProtection="0">
      <alignment horizontal="left"/>
    </xf>
    <xf numFmtId="0" fontId="131" fillId="0" borderId="0" applyProtection="0">
      <alignment horizontal="left"/>
    </xf>
    <xf numFmtId="0" fontId="131" fillId="0" borderId="0" applyProtection="0">
      <alignment horizontal="left"/>
    </xf>
    <xf numFmtId="0" fontId="64" fillId="0" borderId="57" applyNumberFormat="0" applyFill="0" applyAlignment="0" applyProtection="0"/>
    <xf numFmtId="0" fontId="131"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2" fillId="0" borderId="0" applyProtection="0">
      <alignment horizontal="left"/>
    </xf>
    <xf numFmtId="0" fontId="133" fillId="0" borderId="58" applyNumberFormat="0" applyFill="0" applyAlignment="0" applyProtection="0"/>
    <xf numFmtId="0" fontId="65" fillId="0" borderId="58" applyNumberFormat="0" applyFill="0" applyAlignment="0" applyProtection="0"/>
    <xf numFmtId="0" fontId="132" fillId="0" borderId="0" applyProtection="0">
      <alignment horizontal="left"/>
    </xf>
    <xf numFmtId="0" fontId="65" fillId="0" borderId="0" applyNumberFormat="0" applyFill="0" applyBorder="0" applyAlignment="0" applyProtection="0"/>
    <xf numFmtId="0" fontId="65" fillId="0" borderId="0" applyNumberFormat="0" applyFill="0" applyBorder="0" applyAlignment="0" applyProtection="0"/>
    <xf numFmtId="0" fontId="134" fillId="0" borderId="0"/>
    <xf numFmtId="0" fontId="93" fillId="0" borderId="0"/>
    <xf numFmtId="238" fontId="88" fillId="0" borderId="0">
      <alignment horizontal="centerContinuous"/>
    </xf>
    <xf numFmtId="0" fontId="135" fillId="0" borderId="75" applyNumberFormat="0" applyFill="0" applyBorder="0" applyAlignment="0" applyProtection="0">
      <alignment horizontal="left"/>
    </xf>
    <xf numFmtId="238" fontId="88" fillId="0" borderId="76">
      <alignment horizontal="center"/>
    </xf>
    <xf numFmtId="0" fontId="13" fillId="0" borderId="0" applyNumberFormat="0" applyFill="0" applyBorder="0" applyProtection="0">
      <alignment wrapText="1"/>
    </xf>
    <xf numFmtId="0" fontId="13" fillId="0" borderId="0" applyNumberFormat="0" applyFill="0" applyBorder="0" applyProtection="0">
      <alignment horizontal="justify" vertical="top" wrapText="1"/>
    </xf>
    <xf numFmtId="0" fontId="136" fillId="0" borderId="38">
      <alignment horizontal="left" vertical="center"/>
    </xf>
    <xf numFmtId="0" fontId="136" fillId="72" borderId="0">
      <alignment horizontal="centerContinuous" wrapText="1"/>
    </xf>
    <xf numFmtId="0" fontId="137" fillId="0" borderId="0" applyNumberFormat="0" applyFill="0" applyBorder="0" applyAlignment="0" applyProtection="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39" fillId="0" borderId="0" applyNumberFormat="0" applyFill="0" applyBorder="0" applyAlignment="0" applyProtection="0"/>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239" fontId="138" fillId="0" borderId="0" applyNumberFormat="0" applyFill="0" applyBorder="0" applyAlignment="0" applyProtection="0">
      <alignment vertical="top"/>
      <protection locked="0"/>
    </xf>
    <xf numFmtId="0" fontId="13" fillId="0" borderId="0" applyNumberFormat="0" applyFill="0" applyBorder="0" applyAlignment="0" applyProtection="0"/>
    <xf numFmtId="0" fontId="13" fillId="0" borderId="0">
      <alignment horizontal="right"/>
    </xf>
    <xf numFmtId="10" fontId="109" fillId="65" borderId="34" applyNumberFormat="0" applyBorder="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143" fillId="32" borderId="59" applyNumberFormat="0" applyAlignment="0" applyProtection="0"/>
    <xf numFmtId="0" fontId="69" fillId="32" borderId="59" applyNumberFormat="0" applyAlignment="0" applyProtection="0"/>
    <xf numFmtId="240" fontId="102" fillId="0" borderId="0" applyNumberFormat="0" applyFill="0" applyBorder="0" applyAlignment="0" applyProtection="0"/>
    <xf numFmtId="0" fontId="13" fillId="0" borderId="0" applyNumberFormat="0" applyFill="0" applyBorder="0" applyAlignment="0">
      <protection locked="0"/>
    </xf>
    <xf numFmtId="0" fontId="144" fillId="65" borderId="0" applyNumberFormat="0" applyFont="0" applyBorder="0" applyAlignment="0">
      <alignment horizontal="right"/>
      <protection locked="0"/>
    </xf>
    <xf numFmtId="0" fontId="145" fillId="23" borderId="0" applyNumberFormat="0" applyFont="0" applyBorder="0" applyAlignment="0">
      <alignment horizontal="right" vertical="top"/>
      <protection locked="0"/>
    </xf>
    <xf numFmtId="241" fontId="13" fillId="65" borderId="77" applyNumberFormat="0" applyFont="0" applyBorder="0" applyAlignment="0">
      <alignment horizontal="right" vertical="center"/>
      <protection locked="0"/>
    </xf>
    <xf numFmtId="0" fontId="145" fillId="23" borderId="0" applyNumberFormat="0" applyFont="0" applyBorder="0" applyAlignment="0">
      <alignment horizontal="right" vertical="top"/>
      <protection locked="0"/>
    </xf>
    <xf numFmtId="0" fontId="102" fillId="0" borderId="0" applyFill="0" applyBorder="0">
      <alignment horizontal="right"/>
      <protection locked="0"/>
    </xf>
    <xf numFmtId="242" fontId="146" fillId="0" borderId="78" applyFont="0" applyFill="0" applyBorder="0" applyAlignment="0" applyProtection="0"/>
    <xf numFmtId="243" fontId="13" fillId="0" borderId="0" applyFill="0" applyBorder="0">
      <alignment horizontal="right"/>
      <protection locked="0"/>
    </xf>
    <xf numFmtId="0" fontId="147" fillId="0" borderId="0" applyFill="0" applyBorder="0"/>
    <xf numFmtId="0" fontId="148" fillId="73" borderId="79">
      <alignment horizontal="left" vertical="center" wrapText="1"/>
    </xf>
    <xf numFmtId="0" fontId="85" fillId="0" borderId="0" applyNumberFormat="0" applyFill="0" applyBorder="0" applyProtection="0">
      <alignment horizontal="left" vertical="center"/>
    </xf>
    <xf numFmtId="0" fontId="14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81" fillId="74" borderId="0" applyNumberFormat="0" applyFont="0" applyBorder="0" applyProtection="0"/>
    <xf numFmtId="2" fontId="150" fillId="0" borderId="5"/>
    <xf numFmtId="210" fontId="81" fillId="0" borderId="0" applyFill="0" applyBorder="0" applyAlignment="0"/>
    <xf numFmtId="211" fontId="81"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72" fillId="0" borderId="61" applyNumberFormat="0" applyFill="0" applyAlignment="0" applyProtection="0"/>
    <xf numFmtId="0" fontId="72" fillId="0" borderId="61" applyNumberFormat="0" applyFill="0" applyAlignment="0" applyProtection="0"/>
    <xf numFmtId="14" fontId="86" fillId="0" borderId="5" applyFont="0" applyFill="0" applyBorder="0" applyAlignment="0" applyProtection="0"/>
    <xf numFmtId="3" fontId="13" fillId="0" borderId="0"/>
    <xf numFmtId="1" fontId="152" fillId="0" borderId="0"/>
    <xf numFmtId="244" fontId="153" fillId="75" borderId="0" applyBorder="0" applyAlignment="0">
      <alignment horizontal="right"/>
    </xf>
    <xf numFmtId="168" fontId="13" fillId="0" borderId="0" applyFont="0" applyFill="0" applyBorder="0" applyAlignment="0" applyProtection="0"/>
    <xf numFmtId="17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5" fontId="13" fillId="0" borderId="0" applyFont="0" applyFill="0" applyBorder="0" applyAlignment="0" applyProtection="0"/>
    <xf numFmtId="246" fontId="7" fillId="0" borderId="0" applyFont="0" applyFill="0" applyBorder="0" applyAlignment="0" applyProtection="0"/>
    <xf numFmtId="247" fontId="13" fillId="0" borderId="0" applyFont="0" applyFill="0" applyBorder="0" applyAlignment="0" applyProtection="0"/>
    <xf numFmtId="14" fontId="84" fillId="0" borderId="0" applyFont="0" applyFill="0" applyBorder="0" applyAlignment="0" applyProtection="0"/>
    <xf numFmtId="3" fontId="85" fillId="0" borderId="0"/>
    <xf numFmtId="3" fontId="85" fillId="0" borderId="0"/>
    <xf numFmtId="0" fontId="13" fillId="0" borderId="0" applyFont="0" applyFill="0" applyBorder="0" applyAlignment="0" applyProtection="0"/>
    <xf numFmtId="0" fontId="13" fillId="0" borderId="0" applyFont="0" applyFill="0" applyBorder="0" applyAlignment="0" applyProtection="0"/>
    <xf numFmtId="248" fontId="13" fillId="0" borderId="0" applyFont="0" applyFill="0" applyBorder="0" applyAlignment="0" applyProtection="0"/>
    <xf numFmtId="249" fontId="7" fillId="0" borderId="0" applyFont="0" applyFill="0" applyBorder="0" applyAlignment="0" applyProtection="0"/>
    <xf numFmtId="250" fontId="13" fillId="0" borderId="0" applyFont="0" applyFill="0" applyBorder="0" applyAlignment="0" applyProtection="0"/>
    <xf numFmtId="251" fontId="13" fillId="0" borderId="0">
      <protection locked="0"/>
    </xf>
    <xf numFmtId="231" fontId="109" fillId="65" borderId="0">
      <alignment horizontal="center"/>
    </xf>
    <xf numFmtId="252" fontId="107" fillId="0" borderId="0" applyFont="0" applyFill="0" applyBorder="0" applyProtection="0">
      <alignment horizontal="right"/>
    </xf>
    <xf numFmtId="253" fontId="13" fillId="0" borderId="0" applyFont="0" applyFill="0" applyBorder="0" applyAlignment="0" applyProtection="0"/>
    <xf numFmtId="179" fontId="13" fillId="0" borderId="0" applyFont="0" applyFill="0" applyBorder="0" applyAlignment="0" applyProtection="0"/>
    <xf numFmtId="0" fontId="105" fillId="0" borderId="0" applyFont="0" applyFill="0" applyBorder="0" applyProtection="0">
      <alignment horizontal="right"/>
    </xf>
    <xf numFmtId="0" fontId="105" fillId="0" borderId="0" applyFont="0" applyFill="0" applyBorder="0" applyProtection="0">
      <alignment horizontal="right"/>
    </xf>
    <xf numFmtId="0" fontId="105" fillId="0" borderId="0" applyFont="0" applyFill="0" applyBorder="0" applyProtection="0">
      <alignment horizontal="right"/>
    </xf>
    <xf numFmtId="0" fontId="13" fillId="0" borderId="0" applyFont="0" applyFill="0" applyBorder="0" applyProtection="0">
      <alignment horizontal="right"/>
    </xf>
    <xf numFmtId="171" fontId="13" fillId="0" borderId="0" applyFont="0" applyFill="0" applyBorder="0" applyProtection="0">
      <alignment horizontal="right"/>
    </xf>
    <xf numFmtId="0" fontId="13" fillId="0" borderId="80" applyBorder="0" applyAlignment="0" applyProtection="0">
      <alignment horizontal="center"/>
    </xf>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68" fillId="31" borderId="0" applyNumberFormat="0" applyBorder="0" applyAlignment="0" applyProtection="0"/>
    <xf numFmtId="0" fontId="68" fillId="31" borderId="0" applyNumberFormat="0" applyBorder="0" applyAlignment="0" applyProtection="0"/>
    <xf numFmtId="0" fontId="97" fillId="0" borderId="0"/>
    <xf numFmtId="241" fontId="89" fillId="0" borderId="0" applyNumberFormat="0" applyFont="0" applyFill="0" applyBorder="0" applyAlignment="0" applyProtection="0">
      <alignment vertical="center"/>
    </xf>
    <xf numFmtId="37" fontId="155" fillId="0" borderId="0"/>
    <xf numFmtId="0" fontId="156" fillId="0" borderId="0"/>
    <xf numFmtId="0" fontId="38" fillId="76" borderId="0" applyNumberFormat="0" applyBorder="0" applyAlignment="0">
      <alignment horizontal="right"/>
      <protection hidden="1"/>
    </xf>
    <xf numFmtId="241" fontId="157" fillId="0" borderId="0" applyNumberFormat="0" applyFill="0" applyBorder="0" applyAlignment="0" applyProtection="0">
      <alignment vertical="center"/>
    </xf>
    <xf numFmtId="1" fontId="85" fillId="0" borderId="0"/>
    <xf numFmtId="254" fontId="158" fillId="0" borderId="0"/>
    <xf numFmtId="37" fontId="82" fillId="77" borderId="0" applyFont="0" applyFill="0" applyBorder="0" applyAlignment="0" applyProtection="0"/>
    <xf numFmtId="233" fontId="13" fillId="0" borderId="0" applyFont="0" applyFill="0" applyBorder="0" applyAlignment="0"/>
    <xf numFmtId="255" fontId="109" fillId="0" borderId="0" applyFont="0" applyFill="0" applyBorder="0" applyAlignment="0"/>
    <xf numFmtId="256" fontId="109" fillId="0" borderId="0" applyFont="0" applyFill="0" applyBorder="0" applyAlignment="0"/>
    <xf numFmtId="255" fontId="109" fillId="0" borderId="0" applyFont="0" applyFill="0" applyBorder="0" applyAlignment="0"/>
    <xf numFmtId="257" fontId="7" fillId="0" borderId="0"/>
    <xf numFmtId="0" fontId="13" fillId="0" borderId="0"/>
    <xf numFmtId="0" fontId="13" fillId="0" borderId="0"/>
    <xf numFmtId="0" fontId="13" fillId="0" borderId="0"/>
    <xf numFmtId="0" fontId="13" fillId="0" borderId="0"/>
    <xf numFmtId="0" fontId="102" fillId="0" borderId="0"/>
    <xf numFmtId="0" fontId="13" fillId="0" borderId="0"/>
    <xf numFmtId="0" fontId="7" fillId="0" borderId="0"/>
    <xf numFmtId="0" fontId="13" fillId="0" borderId="0"/>
    <xf numFmtId="0" fontId="7" fillId="0" borderId="0"/>
    <xf numFmtId="0" fontId="7" fillId="0" borderId="0"/>
    <xf numFmtId="0" fontId="7" fillId="0" borderId="0"/>
    <xf numFmtId="0" fontId="102" fillId="0" borderId="0"/>
    <xf numFmtId="0" fontId="13" fillId="0" borderId="0"/>
    <xf numFmtId="0" fontId="20" fillId="0" borderId="0"/>
    <xf numFmtId="0" fontId="7" fillId="0" borderId="0"/>
    <xf numFmtId="0" fontId="7" fillId="0" borderId="0"/>
    <xf numFmtId="0" fontId="7" fillId="0" borderId="0"/>
    <xf numFmtId="0" fontId="7" fillId="0" borderId="0"/>
    <xf numFmtId="0" fontId="13" fillId="0" borderId="34"/>
    <xf numFmtId="0" fontId="20" fillId="0" borderId="0">
      <alignment vertical="top"/>
    </xf>
    <xf numFmtId="0" fontId="20" fillId="0" borderId="0">
      <alignment vertical="top"/>
    </xf>
    <xf numFmtId="0" fontId="13" fillId="0" borderId="0"/>
    <xf numFmtId="0" fontId="7" fillId="0" borderId="0"/>
    <xf numFmtId="0" fontId="13" fillId="0" borderId="0"/>
    <xf numFmtId="0" fontId="7" fillId="0" borderId="0"/>
    <xf numFmtId="0" fontId="13" fillId="0" borderId="0"/>
    <xf numFmtId="0" fontId="13" fillId="0" borderId="0"/>
    <xf numFmtId="0" fontId="13" fillId="0" borderId="0"/>
    <xf numFmtId="0" fontId="13" fillId="0" borderId="0"/>
    <xf numFmtId="0" fontId="7" fillId="0" borderId="0"/>
    <xf numFmtId="0" fontId="13" fillId="0" borderId="0"/>
    <xf numFmtId="0" fontId="13" fillId="0" borderId="0"/>
    <xf numFmtId="0" fontId="102" fillId="0" borderId="0"/>
    <xf numFmtId="0" fontId="7"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35" fillId="0" borderId="0"/>
    <xf numFmtId="0" fontId="13" fillId="0" borderId="0"/>
    <xf numFmtId="0" fontId="13" fillId="0" borderId="0"/>
    <xf numFmtId="0" fontId="35" fillId="0" borderId="0"/>
    <xf numFmtId="0" fontId="102" fillId="0" borderId="0"/>
    <xf numFmtId="0" fontId="13" fillId="0" borderId="0"/>
    <xf numFmtId="239" fontId="13" fillId="0" borderId="0"/>
    <xf numFmtId="0" fontId="102" fillId="0" borderId="0"/>
    <xf numFmtId="0" fontId="102" fillId="0" borderId="0"/>
    <xf numFmtId="239" fontId="13" fillId="0" borderId="0"/>
    <xf numFmtId="0" fontId="35"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9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5" fillId="0" borderId="0"/>
    <xf numFmtId="0" fontId="126" fillId="0" borderId="0"/>
    <xf numFmtId="0" fontId="13" fillId="0" borderId="0"/>
    <xf numFmtId="239" fontId="13" fillId="0" borderId="0"/>
    <xf numFmtId="239"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239"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102" fillId="0" borderId="0"/>
    <xf numFmtId="0" fontId="78" fillId="0" borderId="0"/>
    <xf numFmtId="0" fontId="102" fillId="0" borderId="0"/>
    <xf numFmtId="0" fontId="102"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5" fillId="0" borderId="0"/>
    <xf numFmtId="0" fontId="102" fillId="0" borderId="0"/>
    <xf numFmtId="0" fontId="78" fillId="0" borderId="0"/>
    <xf numFmtId="0" fontId="78" fillId="0" borderId="0"/>
    <xf numFmtId="0" fontId="102"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8" fillId="0" borderId="0"/>
    <xf numFmtId="0" fontId="7" fillId="0" borderId="0"/>
    <xf numFmtId="0" fontId="102" fillId="0" borderId="0"/>
    <xf numFmtId="0" fontId="13" fillId="0" borderId="0"/>
    <xf numFmtId="0" fontId="78" fillId="0" borderId="0"/>
    <xf numFmtId="0" fontId="13" fillId="0" borderId="0"/>
    <xf numFmtId="0" fontId="13" fillId="0" borderId="0"/>
    <xf numFmtId="0" fontId="78" fillId="0" borderId="0"/>
    <xf numFmtId="0" fontId="13" fillId="0" borderId="0"/>
    <xf numFmtId="0" fontId="13" fillId="0" borderId="0"/>
    <xf numFmtId="0" fontId="13" fillId="0" borderId="0"/>
    <xf numFmtId="0" fontId="13" fillId="0" borderId="0"/>
    <xf numFmtId="0" fontId="13" fillId="0" borderId="0"/>
    <xf numFmtId="0" fontId="78" fillId="0" borderId="0"/>
    <xf numFmtId="0" fontId="13" fillId="0" borderId="0"/>
    <xf numFmtId="0" fontId="102" fillId="0" borderId="0"/>
    <xf numFmtId="0" fontId="78" fillId="0" borderId="0"/>
    <xf numFmtId="0" fontId="13" fillId="0" borderId="0"/>
    <xf numFmtId="0" fontId="13" fillId="0" borderId="0"/>
    <xf numFmtId="0" fontId="92" fillId="0" borderId="0"/>
    <xf numFmtId="0" fontId="102" fillId="0" borderId="0"/>
    <xf numFmtId="0" fontId="102"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239" fontId="13" fillId="0" borderId="0"/>
    <xf numFmtId="239" fontId="13" fillId="0" borderId="0"/>
    <xf numFmtId="0"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159" fillId="0" borderId="0"/>
    <xf numFmtId="0" fontId="159" fillId="0" borderId="0"/>
    <xf numFmtId="239" fontId="13" fillId="0" borderId="0"/>
    <xf numFmtId="239" fontId="13" fillId="0" borderId="0"/>
    <xf numFmtId="0" fontId="9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57" fontId="7" fillId="0" borderId="0"/>
    <xf numFmtId="0" fontId="7" fillId="0" borderId="0"/>
    <xf numFmtId="0" fontId="108" fillId="0" borderId="0"/>
    <xf numFmtId="239" fontId="13" fillId="0" borderId="0"/>
    <xf numFmtId="0" fontId="13" fillId="0" borderId="0"/>
    <xf numFmtId="239" fontId="13" fillId="0" borderId="0"/>
    <xf numFmtId="0" fontId="78" fillId="0" borderId="0"/>
    <xf numFmtId="0" fontId="7" fillId="0" borderId="0"/>
    <xf numFmtId="0" fontId="78" fillId="0" borderId="0"/>
    <xf numFmtId="239" fontId="13"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0" fontId="7" fillId="0" borderId="0"/>
    <xf numFmtId="239" fontId="13" fillId="0" borderId="0"/>
    <xf numFmtId="239" fontId="13" fillId="0" borderId="0"/>
    <xf numFmtId="239" fontId="13" fillId="0" borderId="0"/>
    <xf numFmtId="0" fontId="7" fillId="0" borderId="0"/>
    <xf numFmtId="0" fontId="13" fillId="0" borderId="0"/>
    <xf numFmtId="0" fontId="13" fillId="0" borderId="0"/>
    <xf numFmtId="0" fontId="13" fillId="0" borderId="0"/>
    <xf numFmtId="0" fontId="13" fillId="0" borderId="0"/>
    <xf numFmtId="239" fontId="13" fillId="0" borderId="0"/>
    <xf numFmtId="0"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81"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239" fontId="13" fillId="0" borderId="0"/>
    <xf numFmtId="239" fontId="13" fillId="0" borderId="0"/>
    <xf numFmtId="239" fontId="13" fillId="0" borderId="0"/>
    <xf numFmtId="0" fontId="13" fillId="0" borderId="0">
      <alignment wrapText="1"/>
    </xf>
    <xf numFmtId="0" fontId="13" fillId="0" borderId="0">
      <alignment wrapText="1"/>
    </xf>
    <xf numFmtId="0" fontId="9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239" fontId="13" fillId="0" borderId="0"/>
    <xf numFmtId="0" fontId="13" fillId="0" borderId="0"/>
    <xf numFmtId="0" fontId="7" fillId="0" borderId="0"/>
    <xf numFmtId="239" fontId="13"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0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xf numFmtId="239" fontId="13" fillId="0" borderId="0"/>
    <xf numFmtId="239" fontId="13" fillId="0" borderId="0"/>
    <xf numFmtId="239" fontId="13" fillId="0" borderId="0"/>
    <xf numFmtId="0" fontId="42" fillId="0" borderId="0"/>
    <xf numFmtId="0" fontId="42" fillId="0" borderId="0"/>
    <xf numFmtId="0" fontId="13" fillId="0" borderId="0">
      <alignment wrapText="1"/>
    </xf>
    <xf numFmtId="0" fontId="13" fillId="0" borderId="0">
      <alignment wrapText="1"/>
    </xf>
    <xf numFmtId="0" fontId="13" fillId="0" borderId="0">
      <alignment wrapText="1"/>
    </xf>
    <xf numFmtId="0" fontId="42" fillId="0" borderId="0"/>
    <xf numFmtId="0" fontId="4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239" fontId="13" fillId="0" borderId="0"/>
    <xf numFmtId="0" fontId="102" fillId="0" borderId="0"/>
    <xf numFmtId="0" fontId="13" fillId="0" borderId="0">
      <alignment wrapText="1"/>
    </xf>
    <xf numFmtId="239" fontId="13"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0" fontId="7" fillId="0" borderId="0"/>
    <xf numFmtId="0" fontId="7" fillId="0" borderId="0"/>
    <xf numFmtId="0" fontId="7"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13" fillId="0" borderId="0">
      <alignment wrapText="1"/>
    </xf>
    <xf numFmtId="0" fontId="102"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3" fillId="0" borderId="0"/>
    <xf numFmtId="0" fontId="35" fillId="0" borderId="0"/>
    <xf numFmtId="0" fontId="20"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102" fillId="0" borderId="0"/>
    <xf numFmtId="0" fontId="13" fillId="0" borderId="0"/>
    <xf numFmtId="0" fontId="13" fillId="0" borderId="0"/>
    <xf numFmtId="0" fontId="13" fillId="0" borderId="0"/>
    <xf numFmtId="0" fontId="13" fillId="0" borderId="0"/>
    <xf numFmtId="0" fontId="13" fillId="0" borderId="0"/>
    <xf numFmtId="0" fontId="20" fillId="0" borderId="0"/>
    <xf numFmtId="0" fontId="20" fillId="0" borderId="0"/>
    <xf numFmtId="239" fontId="13" fillId="0" borderId="0"/>
    <xf numFmtId="0" fontId="13" fillId="0" borderId="0"/>
    <xf numFmtId="0" fontId="102" fillId="0" borderId="0"/>
    <xf numFmtId="0" fontId="102" fillId="0" borderId="0"/>
    <xf numFmtId="0" fontId="102"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8" fillId="0" borderId="0"/>
    <xf numFmtId="257" fontId="7"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7" fillId="0" borderId="0"/>
    <xf numFmtId="0" fontId="13"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7" fillId="0" borderId="0"/>
    <xf numFmtId="0" fontId="102" fillId="0" borderId="0"/>
    <xf numFmtId="0" fontId="102" fillId="0" borderId="0"/>
    <xf numFmtId="0" fontId="102" fillId="0" borderId="0"/>
    <xf numFmtId="0" fontId="102" fillId="0" borderId="0"/>
    <xf numFmtId="0" fontId="102" fillId="0" borderId="0"/>
    <xf numFmtId="0" fontId="13" fillId="0" borderId="0"/>
    <xf numFmtId="0" fontId="102"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102" fillId="0" borderId="0"/>
    <xf numFmtId="0" fontId="102" fillId="0" borderId="0"/>
    <xf numFmtId="0" fontId="102" fillId="0" borderId="0"/>
    <xf numFmtId="0" fontId="102" fillId="0" borderId="0"/>
    <xf numFmtId="0" fontId="102" fillId="0" borderId="0"/>
    <xf numFmtId="257" fontId="7" fillId="0" borderId="0"/>
    <xf numFmtId="0" fontId="20" fillId="0" borderId="0"/>
    <xf numFmtId="0" fontId="13" fillId="0" borderId="0"/>
    <xf numFmtId="0" fontId="13" fillId="0" borderId="0"/>
    <xf numFmtId="0" fontId="109" fillId="0" borderId="0"/>
    <xf numFmtId="0" fontId="7" fillId="0" borderId="0"/>
    <xf numFmtId="0" fontId="102" fillId="0" borderId="0"/>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258" fontId="109" fillId="0" borderId="0" applyFont="0" applyFill="0" applyBorder="0" applyAlignment="0" applyProtection="0">
      <alignment horizontal="right"/>
    </xf>
    <xf numFmtId="0" fontId="160" fillId="0" borderId="0"/>
    <xf numFmtId="0" fontId="13" fillId="0" borderId="0"/>
    <xf numFmtId="0" fontId="161" fillId="0" borderId="0"/>
    <xf numFmtId="259" fontId="109" fillId="0" borderId="0" applyFont="0" applyFill="0" applyBorder="0" applyAlignment="0" applyProtection="0"/>
    <xf numFmtId="0" fontId="87" fillId="35" borderId="63" applyNumberFormat="0" applyFont="0" applyAlignment="0" applyProtection="0"/>
    <xf numFmtId="0" fontId="7" fillId="35" borderId="63" applyNumberFormat="0" applyFont="0" applyAlignment="0" applyProtection="0"/>
    <xf numFmtId="0" fontId="42" fillId="35" borderId="63" applyNumberFormat="0" applyFont="0" applyAlignment="0" applyProtection="0"/>
    <xf numFmtId="0" fontId="7" fillId="35" borderId="63" applyNumberFormat="0" applyFont="0" applyAlignment="0" applyProtection="0"/>
    <xf numFmtId="0" fontId="42"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162"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260" fontId="163" fillId="0" borderId="0" applyBorder="0" applyProtection="0">
      <alignment horizontal="right"/>
    </xf>
    <xf numFmtId="260" fontId="164" fillId="78" borderId="0" applyBorder="0" applyProtection="0">
      <alignment horizontal="right"/>
    </xf>
    <xf numFmtId="260" fontId="165" fillId="0" borderId="33" applyBorder="0"/>
    <xf numFmtId="260" fontId="163" fillId="0" borderId="0" applyBorder="0" applyProtection="0">
      <alignment horizontal="right"/>
    </xf>
    <xf numFmtId="261" fontId="163" fillId="0" borderId="0" applyBorder="0" applyProtection="0">
      <alignment horizontal="right"/>
    </xf>
    <xf numFmtId="261" fontId="166" fillId="78" borderId="0" applyProtection="0">
      <alignment horizontal="right"/>
    </xf>
    <xf numFmtId="37" fontId="80" fillId="0" borderId="0" applyFill="0" applyBorder="0" applyProtection="0">
      <alignment horizontal="right"/>
    </xf>
    <xf numFmtId="192" fontId="82" fillId="0" borderId="0" applyFont="0" applyFill="0" applyBorder="0" applyProtection="0">
      <alignment horizontal="right"/>
    </xf>
    <xf numFmtId="262" fontId="163" fillId="0" borderId="0" applyFill="0" applyBorder="0" applyProtection="0"/>
    <xf numFmtId="0" fontId="96" fillId="65" borderId="0">
      <alignment horizontal="right"/>
    </xf>
    <xf numFmtId="0" fontId="13" fillId="0" borderId="0">
      <alignment horizontal="right"/>
    </xf>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167" fillId="33" borderId="60" applyNumberFormat="0" applyAlignment="0" applyProtection="0"/>
    <xf numFmtId="0" fontId="70" fillId="33" borderId="60" applyNumberFormat="0" applyAlignment="0" applyProtection="0"/>
    <xf numFmtId="0" fontId="70" fillId="33" borderId="60" applyNumberFormat="0" applyAlignment="0" applyProtection="0"/>
    <xf numFmtId="0" fontId="168" fillId="0" borderId="0" applyProtection="0">
      <alignment horizontal="left"/>
    </xf>
    <xf numFmtId="0" fontId="168" fillId="0" borderId="0" applyFill="0" applyBorder="0" applyProtection="0">
      <alignment horizontal="left"/>
    </xf>
    <xf numFmtId="0" fontId="169" fillId="0" borderId="0" applyFill="0" applyBorder="0" applyProtection="0">
      <alignment horizontal="left"/>
    </xf>
    <xf numFmtId="1" fontId="170" fillId="0" borderId="0" applyProtection="0">
      <alignment horizontal="right" vertical="center"/>
    </xf>
    <xf numFmtId="241" fontId="171" fillId="0" borderId="5">
      <alignment vertical="center"/>
    </xf>
    <xf numFmtId="2" fontId="99" fillId="0" borderId="0"/>
    <xf numFmtId="237" fontId="172" fillId="0" borderId="0" applyFill="0" applyBorder="0" applyAlignment="0" applyProtection="0"/>
    <xf numFmtId="173" fontId="13" fillId="0" borderId="0" applyFont="0" applyFill="0" applyBorder="0" applyAlignment="0" applyProtection="0"/>
    <xf numFmtId="263" fontId="81" fillId="0" borderId="0" applyFont="0" applyFill="0" applyBorder="0" applyAlignment="0" applyProtection="0"/>
    <xf numFmtId="264" fontId="173" fillId="65" borderId="34" applyFill="0" applyBorder="0" applyAlignment="0" applyProtection="0">
      <alignment horizontal="right"/>
      <protection locked="0"/>
    </xf>
    <xf numFmtId="265" fontId="173" fillId="70" borderId="0" applyFill="0" applyBorder="0" applyAlignment="0" applyProtection="0">
      <protection hidden="1"/>
    </xf>
    <xf numFmtId="10" fontId="13" fillId="0" borderId="0" applyFont="0" applyFill="0" applyBorder="0" applyAlignment="0" applyProtection="0"/>
    <xf numFmtId="10" fontId="13" fillId="0" borderId="0" applyFont="0" applyFill="0" applyBorder="0" applyAlignment="0" applyProtection="0"/>
    <xf numFmtId="266" fontId="163" fillId="0" borderId="0" applyBorder="0" applyProtection="0">
      <alignment horizontal="right"/>
    </xf>
    <xf numFmtId="266" fontId="164" fillId="78" borderId="0" applyProtection="0">
      <alignment horizontal="right"/>
    </xf>
    <xf numFmtId="266" fontId="163" fillId="0" borderId="0" applyFont="0" applyBorder="0" applyProtection="0">
      <alignment horizontal="right"/>
    </xf>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37"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267" fontId="99" fillId="0" borderId="0" applyFont="0" applyFill="0" applyBorder="0" applyProtection="0">
      <alignment horizontal="right"/>
    </xf>
    <xf numFmtId="9" fontId="13" fillId="0" borderId="0"/>
    <xf numFmtId="268" fontId="13" fillId="0" borderId="0" applyFill="0" applyBorder="0">
      <alignment horizontal="right"/>
      <protection locked="0"/>
    </xf>
    <xf numFmtId="1" fontId="85" fillId="0" borderId="0"/>
    <xf numFmtId="251" fontId="13" fillId="0" borderId="0">
      <protection locked="0"/>
    </xf>
    <xf numFmtId="237" fontId="13" fillId="0" borderId="0" applyFont="0" applyFill="0" applyBorder="0" applyAlignment="0" applyProtection="0"/>
    <xf numFmtId="210" fontId="81" fillId="0" borderId="0" applyFill="0" applyBorder="0" applyAlignment="0"/>
    <xf numFmtId="211" fontId="81" fillId="0" borderId="0" applyFill="0" applyBorder="0" applyAlignment="0"/>
    <xf numFmtId="210" fontId="81" fillId="0" borderId="0" applyFill="0" applyBorder="0" applyAlignment="0"/>
    <xf numFmtId="212" fontId="13" fillId="0" borderId="0" applyFill="0" applyBorder="0" applyAlignment="0"/>
    <xf numFmtId="211" fontId="81" fillId="0" borderId="0" applyFill="0" applyBorder="0" applyAlignment="0"/>
    <xf numFmtId="10" fontId="99" fillId="0" borderId="0"/>
    <xf numFmtId="10" fontId="99" fillId="73" borderId="0"/>
    <xf numFmtId="9" fontId="99" fillId="0" borderId="0" applyFont="0" applyFill="0" applyBorder="0" applyAlignment="0" applyProtection="0"/>
    <xf numFmtId="171" fontId="20" fillId="0" borderId="0"/>
    <xf numFmtId="269" fontId="174" fillId="70" borderId="0" applyBorder="0" applyAlignment="0">
      <protection hidden="1"/>
    </xf>
    <xf numFmtId="1" fontId="174" fillId="70" borderId="0">
      <alignment horizontal="center"/>
    </xf>
    <xf numFmtId="0" fontId="102" fillId="0" borderId="0" applyNumberFormat="0" applyFont="0" applyFill="0" applyBorder="0" applyAlignment="0" applyProtection="0">
      <alignment horizontal="left"/>
    </xf>
    <xf numFmtId="15" fontId="102" fillId="0" borderId="0" applyFont="0" applyFill="0" applyBorder="0" applyAlignment="0" applyProtection="0"/>
    <xf numFmtId="4" fontId="102" fillId="0" borderId="0" applyFont="0" applyFill="0" applyBorder="0" applyAlignment="0" applyProtection="0"/>
    <xf numFmtId="0" fontId="148" fillId="0" borderId="68">
      <alignment horizontal="center"/>
    </xf>
    <xf numFmtId="3" fontId="102" fillId="0" borderId="0" applyFont="0" applyFill="0" applyBorder="0" applyAlignment="0" applyProtection="0"/>
    <xf numFmtId="0" fontId="102" fillId="79" borderId="0" applyNumberFormat="0" applyFont="0" applyBorder="0" applyAlignment="0" applyProtection="0"/>
    <xf numFmtId="0" fontId="102" fillId="0" borderId="0">
      <alignment horizontal="right"/>
      <protection locked="0"/>
    </xf>
    <xf numFmtId="233" fontId="175" fillId="0" borderId="0" applyNumberFormat="0" applyFill="0" applyBorder="0" applyAlignment="0" applyProtection="0">
      <alignment horizontal="left"/>
    </xf>
    <xf numFmtId="0" fontId="176" fillId="68" borderId="0"/>
    <xf numFmtId="0" fontId="85" fillId="0" borderId="0" applyNumberFormat="0" applyFill="0" applyBorder="0" applyProtection="0">
      <alignment horizontal="right" vertical="center"/>
    </xf>
    <xf numFmtId="0" fontId="177" fillId="0" borderId="81">
      <alignment vertical="center"/>
    </xf>
    <xf numFmtId="270" fontId="13" fillId="0" borderId="0" applyFill="0" applyBorder="0">
      <alignment horizontal="right"/>
      <protection hidden="1"/>
    </xf>
    <xf numFmtId="0" fontId="178" fillId="67" borderId="34">
      <alignment horizontal="center" vertical="center" wrapText="1"/>
      <protection hidden="1"/>
    </xf>
    <xf numFmtId="0" fontId="102" fillId="80" borderId="82"/>
    <xf numFmtId="0" fontId="81" fillId="81" borderId="0" applyNumberFormat="0" applyFont="0" applyBorder="0" applyAlignment="0" applyProtection="0"/>
    <xf numFmtId="167" fontId="179" fillId="0" borderId="0" applyFill="0" applyBorder="0" applyAlignment="0" applyProtection="0"/>
    <xf numFmtId="168" fontId="180" fillId="0" borderId="0"/>
    <xf numFmtId="0" fontId="109" fillId="0" borderId="0"/>
    <xf numFmtId="0" fontId="181" fillId="0" borderId="0">
      <alignment horizontal="right"/>
    </xf>
    <xf numFmtId="0" fontId="116" fillId="0" borderId="0">
      <alignment horizontal="left"/>
    </xf>
    <xf numFmtId="237" fontId="182" fillId="0" borderId="76"/>
    <xf numFmtId="271" fontId="89" fillId="75" borderId="0" applyFont="0" applyBorder="0"/>
    <xf numFmtId="0" fontId="183" fillId="0" borderId="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13" fillId="0" borderId="0">
      <alignment vertical="top"/>
    </xf>
    <xf numFmtId="168" fontId="13" fillId="0" borderId="0" applyFont="0" applyFill="0" applyBorder="0" applyAlignment="0" applyProtection="0"/>
    <xf numFmtId="0" fontId="38" fillId="0" borderId="0">
      <alignment vertical="top"/>
    </xf>
    <xf numFmtId="0" fontId="81" fillId="0" borderId="0">
      <alignment vertical="top"/>
    </xf>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9" fontId="13" fillId="0" borderId="0" applyFont="0" applyFill="0" applyBorder="0" applyAlignment="0" applyProtection="0"/>
    <xf numFmtId="0" fontId="81"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84" fillId="81" borderId="34" applyNumberFormat="0" applyProtection="0">
      <alignment horizontal="center" vertical="center"/>
    </xf>
    <xf numFmtId="0" fontId="81" fillId="0" borderId="0">
      <alignment vertical="top"/>
    </xf>
    <xf numFmtId="0" fontId="12" fillId="81" borderId="34" applyNumberFormat="0" applyProtection="0">
      <alignment horizontal="center" vertical="center" wrapText="1"/>
    </xf>
    <xf numFmtId="0" fontId="12" fillId="81" borderId="34" applyNumberFormat="0" applyProtection="0">
      <alignment horizontal="center" vertical="center"/>
    </xf>
    <xf numFmtId="0" fontId="12" fillId="81" borderId="34" applyNumberFormat="0" applyProtection="0">
      <alignment horizontal="center" vertical="center" wrapText="1"/>
    </xf>
    <xf numFmtId="0" fontId="185" fillId="0" borderId="0" applyNumberFormat="0" applyFill="0" applyBorder="0" applyAlignment="0" applyProtection="0"/>
    <xf numFmtId="0" fontId="12" fillId="60" borderId="34" applyNumberFormat="0" applyProtection="0">
      <alignment horizontal="left" vertical="center" wrapText="1"/>
    </xf>
    <xf numFmtId="0" fontId="81" fillId="0" borderId="0">
      <alignment vertical="top"/>
    </xf>
    <xf numFmtId="0" fontId="81" fillId="0" borderId="0">
      <alignment vertical="top"/>
    </xf>
    <xf numFmtId="0" fontId="48" fillId="0" borderId="0" applyNumberFormat="0" applyFill="0" applyBorder="0" applyAlignment="0" applyProtection="0"/>
    <xf numFmtId="257" fontId="12" fillId="82" borderId="34" applyNumberFormat="0" applyProtection="0">
      <alignment horizontal="center" vertical="center" wrapText="1"/>
    </xf>
    <xf numFmtId="0" fontId="13" fillId="25" borderId="34" applyNumberFormat="0" applyProtection="0">
      <alignment horizontal="left" vertical="center" wrapText="1"/>
    </xf>
    <xf numFmtId="0" fontId="81" fillId="0" borderId="0">
      <alignment vertical="top"/>
    </xf>
    <xf numFmtId="0" fontId="12" fillId="60" borderId="34" applyNumberFormat="0" applyProtection="0">
      <alignment horizontal="left" vertical="center" wrapText="1"/>
    </xf>
    <xf numFmtId="0" fontId="81" fillId="0" borderId="0">
      <alignment vertical="top"/>
    </xf>
    <xf numFmtId="0" fontId="81" fillId="0" borderId="0">
      <alignment vertical="top"/>
    </xf>
    <xf numFmtId="0" fontId="186" fillId="83" borderId="0" applyNumberFormat="0" applyBorder="0" applyAlignment="0" applyProtection="0"/>
    <xf numFmtId="0" fontId="81" fillId="0" borderId="0">
      <alignment vertical="top"/>
    </xf>
    <xf numFmtId="0" fontId="81" fillId="0" borderId="0">
      <alignment vertical="top"/>
    </xf>
    <xf numFmtId="0" fontId="81" fillId="0" borderId="0">
      <alignment vertical="top"/>
    </xf>
    <xf numFmtId="170" fontId="80"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185"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169" fontId="13"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72"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272" fontId="99" fillId="0" borderId="0" applyFont="0" applyFill="0" applyBorder="0" applyAlignment="0" applyProtection="0"/>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81" fillId="0" borderId="0">
      <alignment vertical="top"/>
    </xf>
    <xf numFmtId="0" fontId="20" fillId="0" borderId="0" applyNumberFormat="0" applyBorder="0" applyAlignment="0"/>
    <xf numFmtId="0" fontId="187" fillId="0" borderId="0" applyNumberFormat="0" applyBorder="0" applyAlignment="0"/>
    <xf numFmtId="0" fontId="188" fillId="0" borderId="0" applyNumberFormat="0" applyBorder="0" applyAlignment="0"/>
    <xf numFmtId="0" fontId="98" fillId="0" borderId="0" applyNumberFormat="0" applyFill="0" applyBorder="0" applyProtection="0">
      <alignment horizontal="left" vertical="center"/>
    </xf>
    <xf numFmtId="0" fontId="98" fillId="0" borderId="33" applyNumberFormat="0" applyFill="0" applyProtection="0">
      <alignment horizontal="left" vertical="center"/>
    </xf>
    <xf numFmtId="273" fontId="89" fillId="84" borderId="0" applyNumberFormat="0" applyFont="0" applyBorder="0">
      <alignment horizontal="center" vertical="center"/>
      <protection locked="0"/>
    </xf>
    <xf numFmtId="9" fontId="13" fillId="0" borderId="0"/>
    <xf numFmtId="0" fontId="100" fillId="0" borderId="0" applyFill="0" applyBorder="0" applyProtection="0">
      <alignment horizontal="center" vertical="center"/>
    </xf>
    <xf numFmtId="0" fontId="189" fillId="0" borderId="0" applyBorder="0" applyProtection="0">
      <alignment vertical="center"/>
    </xf>
    <xf numFmtId="171" fontId="13" fillId="0" borderId="5" applyBorder="0" applyProtection="0">
      <alignment horizontal="right" vertical="center"/>
    </xf>
    <xf numFmtId="0" fontId="190" fillId="85" borderId="0" applyBorder="0" applyProtection="0">
      <alignment horizontal="centerContinuous" vertical="center"/>
    </xf>
    <xf numFmtId="0" fontId="190" fillId="83" borderId="5" applyBorder="0" applyProtection="0">
      <alignment horizontal="centerContinuous" vertical="center"/>
    </xf>
    <xf numFmtId="0" fontId="191" fillId="0" borderId="0"/>
    <xf numFmtId="0" fontId="100" fillId="0" borderId="0" applyFill="0" applyBorder="0" applyProtection="0"/>
    <xf numFmtId="0" fontId="161" fillId="0" borderId="0"/>
    <xf numFmtId="0" fontId="192" fillId="0" borderId="0" applyFill="0" applyBorder="0" applyProtection="0">
      <alignment horizontal="left"/>
    </xf>
    <xf numFmtId="0" fontId="193" fillId="0" borderId="0" applyFill="0" applyBorder="0" applyProtection="0">
      <alignment horizontal="left" vertical="top"/>
    </xf>
    <xf numFmtId="0" fontId="194" fillId="0" borderId="0">
      <alignment horizontal="centerContinuous"/>
    </xf>
    <xf numFmtId="241" fontId="13" fillId="25" borderId="83" applyNumberFormat="0" applyAlignment="0">
      <alignment vertical="center"/>
    </xf>
    <xf numFmtId="241" fontId="195" fillId="86" borderId="84" applyNumberFormat="0" applyBorder="0" applyAlignment="0" applyProtection="0">
      <alignment vertical="center"/>
    </xf>
    <xf numFmtId="241" fontId="13" fillId="25" borderId="83" applyNumberFormat="0" applyProtection="0">
      <alignment horizontal="centerContinuous" vertical="center"/>
    </xf>
    <xf numFmtId="241" fontId="196" fillId="87" borderId="0" applyNumberFormat="0" applyBorder="0" applyAlignment="0" applyProtection="0">
      <alignment vertical="center"/>
    </xf>
    <xf numFmtId="241" fontId="13" fillId="86" borderId="0" applyBorder="0" applyAlignment="0" applyProtection="0">
      <alignment vertical="center"/>
    </xf>
    <xf numFmtId="49" fontId="80" fillId="0" borderId="5">
      <alignment vertical="center"/>
    </xf>
    <xf numFmtId="0" fontId="197" fillId="0" borderId="0"/>
    <xf numFmtId="0" fontId="198" fillId="0" borderId="0"/>
    <xf numFmtId="49" fontId="20" fillId="0" borderId="0" applyFill="0" applyBorder="0" applyAlignment="0"/>
    <xf numFmtId="274" fontId="81" fillId="0" borderId="0" applyFill="0" applyBorder="0" applyAlignment="0"/>
    <xf numFmtId="275" fontId="81" fillId="0" borderId="0" applyFill="0" applyBorder="0" applyAlignment="0"/>
    <xf numFmtId="0" fontId="84" fillId="0" borderId="0" applyNumberFormat="0" applyFont="0" applyFill="0" applyBorder="0" applyProtection="0">
      <alignment horizontal="left" vertical="top" wrapText="1"/>
    </xf>
    <xf numFmtId="18" fontId="109" fillId="0" borderId="0" applyFill="0" applyBorder="0" applyAlignment="0" applyProtection="0"/>
    <xf numFmtId="0" fontId="81" fillId="0" borderId="0" applyNumberFormat="0" applyFill="0" applyBorder="0" applyAlignment="0" applyProtection="0"/>
    <xf numFmtId="0" fontId="85" fillId="0" borderId="0" applyNumberFormat="0" applyFill="0" applyBorder="0" applyAlignment="0" applyProtection="0"/>
    <xf numFmtId="40" fontId="199" fillId="0" borderId="0"/>
    <xf numFmtId="0" fontId="200" fillId="0" borderId="0" applyNumberFormat="0" applyBorder="0" applyAlignment="0" applyProtection="0"/>
    <xf numFmtId="0" fontId="200" fillId="0" borderId="0" applyNumberFormat="0" applyBorder="0" applyAlignment="0" applyProtection="0"/>
    <xf numFmtId="0" fontId="201" fillId="0" borderId="0">
      <alignment horizontal="left"/>
    </xf>
    <xf numFmtId="276" fontId="202" fillId="83" borderId="0" applyNumberFormat="0" applyProtection="0">
      <alignment horizontal="left" vertical="center"/>
    </xf>
    <xf numFmtId="0" fontId="203" fillId="0" borderId="0" applyNumberFormat="0" applyProtection="0">
      <alignment horizontal="left" vertical="center"/>
    </xf>
    <xf numFmtId="0" fontId="102" fillId="0" borderId="0" applyBorder="0"/>
    <xf numFmtId="1" fontId="81" fillId="72" borderId="0" applyNumberFormat="0" applyFont="0" applyBorder="0" applyProtection="0">
      <alignment horizontal="left"/>
    </xf>
    <xf numFmtId="277" fontId="13" fillId="0" borderId="0" applyNumberFormat="0" applyFill="0" applyBorder="0" applyProtection="0">
      <alignment vertical="top"/>
    </xf>
    <xf numFmtId="0" fontId="4"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43" fillId="0" borderId="64" applyNumberFormat="0" applyFill="0" applyAlignment="0" applyProtection="0"/>
    <xf numFmtId="0" fontId="204" fillId="0" borderId="64" applyNumberFormat="0" applyFill="0" applyAlignment="0" applyProtection="0"/>
    <xf numFmtId="39" fontId="13" fillId="0" borderId="65">
      <protection locked="0"/>
    </xf>
    <xf numFmtId="165" fontId="194" fillId="0" borderId="65" applyFill="0" applyAlignment="0" applyProtection="0"/>
    <xf numFmtId="171" fontId="86" fillId="0" borderId="85"/>
    <xf numFmtId="0" fontId="205" fillId="0" borderId="0">
      <alignment horizontal="fill"/>
    </xf>
    <xf numFmtId="278" fontId="174" fillId="70" borderId="11" applyBorder="0">
      <alignment horizontal="right" vertical="center"/>
      <protection locked="0"/>
    </xf>
    <xf numFmtId="167" fontId="13" fillId="0" borderId="0" applyFont="0" applyFill="0" applyBorder="0" applyAlignment="0" applyProtection="0"/>
    <xf numFmtId="27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277" fontId="206" fillId="86" borderId="0" applyNumberFormat="0" applyBorder="0" applyProtection="0">
      <alignment horizontal="centerContinuous" vertical="center"/>
    </xf>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07" fillId="0" borderId="0"/>
    <xf numFmtId="1" fontId="207" fillId="0" borderId="0"/>
    <xf numFmtId="280" fontId="99" fillId="0" borderId="0" applyFont="0" applyFill="0" applyBorder="0" applyProtection="0">
      <alignment horizontal="right"/>
    </xf>
    <xf numFmtId="281" fontId="13" fillId="0" borderId="0"/>
    <xf numFmtId="282" fontId="163" fillId="0" borderId="0" applyFill="0" applyBorder="0" applyProtection="0"/>
    <xf numFmtId="0" fontId="13" fillId="0" borderId="0">
      <alignment horizontal="center"/>
    </xf>
    <xf numFmtId="283" fontId="80" fillId="0" borderId="5">
      <alignment horizontal="right"/>
    </xf>
    <xf numFmtId="284" fontId="13" fillId="0" borderId="0" applyFont="0" applyFill="0" applyBorder="0" applyAlignment="0" applyProtection="0"/>
    <xf numFmtId="285" fontId="91" fillId="0" borderId="0" applyFont="0" applyFill="0" applyBorder="0" applyProtection="0">
      <alignment horizontal="right"/>
    </xf>
    <xf numFmtId="0" fontId="13" fillId="0" borderId="0"/>
    <xf numFmtId="43" fontId="13" fillId="0" borderId="0" applyFont="0" applyFill="0" applyBorder="0" applyAlignment="0" applyProtection="0"/>
    <xf numFmtId="257" fontId="13" fillId="0" borderId="0"/>
    <xf numFmtId="0" fontId="46"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 fillId="0" borderId="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03" fontId="13" fillId="0" borderId="88">
      <alignment horizontal="right"/>
    </xf>
    <xf numFmtId="204" fontId="89" fillId="0" borderId="88">
      <alignment horizontal="right"/>
    </xf>
    <xf numFmtId="204" fontId="89" fillId="0" borderId="88" applyFill="0">
      <alignment horizontal="right"/>
    </xf>
    <xf numFmtId="3" fontId="13" fillId="0" borderId="88" applyFill="0">
      <alignment horizontal="right"/>
    </xf>
    <xf numFmtId="205" fontId="89" fillId="0" borderId="88" applyFill="0">
      <alignment horizontal="right"/>
    </xf>
    <xf numFmtId="207" fontId="13" fillId="0" borderId="88">
      <alignment horizontal="right"/>
      <protection locked="0"/>
    </xf>
    <xf numFmtId="165" fontId="89" fillId="0" borderId="88" applyNumberFormat="0" applyFont="0" applyBorder="0" applyProtection="0">
      <alignment horizontal="right"/>
    </xf>
    <xf numFmtId="1" fontId="95" fillId="64" borderId="89" applyNumberFormat="0" applyBorder="0" applyAlignment="0">
      <alignment horizontal="center" vertical="top" wrapText="1"/>
      <protection hidden="1"/>
    </xf>
    <xf numFmtId="0" fontId="98" fillId="0" borderId="86" applyNumberFormat="0" applyFill="0" applyAlignment="0" applyProtection="0"/>
    <xf numFmtId="0" fontId="84" fillId="0" borderId="86" applyNumberFormat="0" applyFont="0" applyFill="0" applyAlignment="0" applyProtection="0"/>
    <xf numFmtId="0" fontId="84" fillId="0" borderId="89" applyNumberFormat="0" applyFont="0" applyFill="0" applyAlignment="0" applyProtection="0"/>
    <xf numFmtId="229" fontId="82" fillId="65" borderId="87" applyFont="0" applyFill="0" applyBorder="0" applyAlignment="0" applyProtection="0"/>
    <xf numFmtId="231" fontId="86" fillId="0" borderId="86" applyFont="0" applyFill="0" applyBorder="0" applyAlignment="0" applyProtection="0"/>
    <xf numFmtId="235" fontId="102" fillId="68" borderId="89">
      <alignment horizontal="left"/>
    </xf>
    <xf numFmtId="2" fontId="150" fillId="0" borderId="86"/>
    <xf numFmtId="14" fontId="86" fillId="0" borderId="86"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71" fontId="13" fillId="0" borderId="86" applyBorder="0" applyProtection="0">
      <alignment horizontal="right" vertical="center"/>
    </xf>
    <xf numFmtId="43" fontId="7" fillId="0" borderId="0" applyFont="0" applyFill="0" applyBorder="0" applyAlignment="0" applyProtection="0"/>
    <xf numFmtId="0" fontId="190" fillId="83" borderId="86" applyBorder="0" applyProtection="0">
      <alignment horizontal="centerContinuous" vertical="center"/>
    </xf>
    <xf numFmtId="49" fontId="80" fillId="0" borderId="86">
      <alignment vertical="center"/>
    </xf>
    <xf numFmtId="278" fontId="174" fillId="70" borderId="89" applyBorder="0">
      <alignment horizontal="right" vertical="center"/>
      <protection locked="0"/>
    </xf>
    <xf numFmtId="283" fontId="80" fillId="0" borderId="86">
      <alignment horizontal="right"/>
    </xf>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48" fillId="73" borderId="92">
      <alignment horizontal="left" vertical="center" wrapText="1"/>
    </xf>
    <xf numFmtId="166" fontId="114" fillId="0" borderId="91">
      <protection locked="0"/>
    </xf>
    <xf numFmtId="208" fontId="91" fillId="63" borderId="9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241" fontId="195" fillId="86" borderId="93" applyNumberFormat="0" applyBorder="0" applyAlignment="0" applyProtection="0">
      <alignment vertical="center"/>
    </xf>
    <xf numFmtId="171" fontId="86" fillId="0" borderId="94"/>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18" fillId="21" borderId="125" applyNumberFormat="0" applyAlignment="0" applyProtection="0"/>
    <xf numFmtId="0" fontId="25" fillId="0" borderId="126" applyNumberFormat="0" applyFill="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3" fillId="25" borderId="110" applyNumberFormat="0" applyProtection="0">
      <alignment horizontal="left" vertical="center"/>
    </xf>
    <xf numFmtId="0" fontId="13" fillId="25" borderId="110" applyNumberFormat="0" applyProtection="0">
      <alignment horizontal="left" vertical="center"/>
    </xf>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8" fillId="21" borderId="125" applyNumberFormat="0" applyAlignment="0" applyProtection="0"/>
    <xf numFmtId="0" fontId="26" fillId="8" borderId="125" applyNumberFormat="0" applyAlignment="0" applyProtection="0"/>
    <xf numFmtId="0" fontId="13" fillId="24" borderId="127" applyNumberFormat="0" applyFont="0" applyAlignment="0" applyProtection="0"/>
    <xf numFmtId="0" fontId="13" fillId="24" borderId="127" applyNumberFormat="0" applyFont="0" applyAlignment="0" applyProtection="0"/>
    <xf numFmtId="0" fontId="29" fillId="21" borderId="128" applyNumberFormat="0" applyAlignment="0" applyProtection="0"/>
    <xf numFmtId="0" fontId="31" fillId="0" borderId="129" applyNumberFormat="0" applyFill="0" applyAlignment="0" applyProtection="0"/>
    <xf numFmtId="0" fontId="18" fillId="21" borderId="142" applyNumberFormat="0" applyAlignment="0" applyProtection="0"/>
    <xf numFmtId="0" fontId="18" fillId="21" borderId="142" applyNumberFormat="0" applyAlignment="0" applyProtection="0"/>
    <xf numFmtId="0" fontId="18" fillId="21" borderId="142" applyNumberFormat="0" applyAlignment="0" applyProtection="0"/>
    <xf numFmtId="0" fontId="18" fillId="21" borderId="142" applyNumberFormat="0" applyAlignment="0" applyProtection="0"/>
    <xf numFmtId="0" fontId="26" fillId="8" borderId="142" applyNumberFormat="0" applyAlignment="0" applyProtection="0"/>
    <xf numFmtId="0" fontId="26" fillId="8" borderId="142" applyNumberFormat="0" applyAlignment="0" applyProtection="0"/>
    <xf numFmtId="0" fontId="26" fillId="8" borderId="142" applyNumberFormat="0" applyAlignment="0" applyProtection="0"/>
    <xf numFmtId="0" fontId="26" fillId="8" borderId="142" applyNumberForma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13" fillId="24" borderId="143" applyNumberFormat="0" applyFont="0" applyAlignment="0" applyProtection="0"/>
    <xf numFmtId="0" fontId="29" fillId="21" borderId="144" applyNumberFormat="0" applyAlignment="0" applyProtection="0"/>
    <xf numFmtId="0" fontId="29" fillId="21" borderId="144" applyNumberFormat="0" applyAlignment="0" applyProtection="0"/>
    <xf numFmtId="0" fontId="29" fillId="21" borderId="144" applyNumberFormat="0" applyAlignment="0" applyProtection="0"/>
    <xf numFmtId="0" fontId="29" fillId="21" borderId="144" applyNumberFormat="0" applyAlignment="0" applyProtection="0"/>
    <xf numFmtId="0" fontId="13" fillId="25" borderId="110" applyNumberFormat="0" applyProtection="0">
      <alignment horizontal="left" vertical="center"/>
    </xf>
    <xf numFmtId="0" fontId="13" fillId="25" borderId="110" applyNumberFormat="0" applyProtection="0">
      <alignment horizontal="left" vertical="center"/>
    </xf>
    <xf numFmtId="0" fontId="31" fillId="0" borderId="145" applyNumberFormat="0" applyFill="0" applyAlignment="0" applyProtection="0"/>
    <xf numFmtId="0" fontId="31" fillId="0" borderId="145" applyNumberFormat="0" applyFill="0" applyAlignment="0" applyProtection="0"/>
    <xf numFmtId="0" fontId="31" fillId="0" borderId="145" applyNumberFormat="0" applyFill="0" applyAlignment="0" applyProtection="0"/>
    <xf numFmtId="0" fontId="31" fillId="0" borderId="145" applyNumberFormat="0" applyFill="0" applyAlignment="0" applyProtection="0"/>
    <xf numFmtId="289" fontId="13" fillId="0" borderId="88">
      <alignment horizontal="right"/>
    </xf>
    <xf numFmtId="3" fontId="99" fillId="0" borderId="88" applyFill="0">
      <alignment horizontal="right"/>
    </xf>
    <xf numFmtId="290" fontId="107" fillId="0" borderId="0" applyFont="0" applyFill="0" applyBorder="0" applyAlignment="0" applyProtection="0">
      <alignment horizontal="right"/>
    </xf>
    <xf numFmtId="0" fontId="107" fillId="0" borderId="0" applyFont="0" applyFill="0" applyBorder="0" applyAlignment="0" applyProtection="0"/>
    <xf numFmtId="0" fontId="42" fillId="0" borderId="0"/>
    <xf numFmtId="43" fontId="42" fillId="0" borderId="0" applyFont="0" applyFill="0" applyBorder="0" applyAlignment="0" applyProtection="0"/>
    <xf numFmtId="169" fontId="42" fillId="0" borderId="0" applyFont="0" applyFill="0" applyBorder="0" applyAlignment="0" applyProtection="0"/>
    <xf numFmtId="43" fontId="7" fillId="0" borderId="0" applyFont="0" applyFill="0" applyBorder="0" applyAlignment="0" applyProtection="0"/>
    <xf numFmtId="0" fontId="7" fillId="0" borderId="0"/>
    <xf numFmtId="0" fontId="13" fillId="60" borderId="142" applyNumberFormat="0">
      <alignment horizontal="centerContinuous" vertical="center" wrapText="1"/>
    </xf>
    <xf numFmtId="0" fontId="13" fillId="61" borderId="142" applyNumberFormat="0">
      <alignment horizontal="left" vertical="center"/>
    </xf>
    <xf numFmtId="0" fontId="238" fillId="0" borderId="0" applyNumberFormat="0" applyFill="0">
      <alignment horizontal="left" vertical="center" wrapText="1"/>
    </xf>
    <xf numFmtId="200" fontId="238" fillId="0" borderId="0" applyNumberFormat="0" applyFill="0">
      <alignment horizontal="left" vertical="center" wrapText="1"/>
    </xf>
    <xf numFmtId="0" fontId="238" fillId="25" borderId="0" applyFont="0" applyFill="0" applyProtection="0"/>
    <xf numFmtId="0" fontId="12" fillId="60" borderId="158" applyNumberFormat="0" applyProtection="0">
      <alignment horizontal="left" vertical="center" wrapText="1"/>
    </xf>
    <xf numFmtId="0" fontId="13" fillId="25" borderId="158" applyNumberFormat="0" applyProtection="0">
      <alignment horizontal="left" vertical="center" wrapText="1"/>
    </xf>
    <xf numFmtId="257" fontId="12" fillId="82" borderId="158" applyNumberFormat="0" applyProtection="0">
      <alignment horizontal="center" vertical="center" wrapText="1"/>
    </xf>
    <xf numFmtId="0" fontId="12" fillId="60" borderId="158" applyNumberFormat="0" applyProtection="0">
      <alignment horizontal="left" vertical="center" wrapText="1"/>
    </xf>
    <xf numFmtId="0" fontId="13" fillId="25" borderId="158" applyNumberFormat="0" applyProtection="0">
      <alignment horizontal="left" vertical="center"/>
    </xf>
    <xf numFmtId="0" fontId="13" fillId="25" borderId="158" applyNumberFormat="0" applyProtection="0">
      <alignment horizontal="left" vertical="center"/>
    </xf>
    <xf numFmtId="0" fontId="12" fillId="81" borderId="158" applyNumberFormat="0" applyProtection="0">
      <alignment horizontal="center" vertical="center" wrapText="1"/>
    </xf>
    <xf numFmtId="0" fontId="12" fillId="81" borderId="158" applyNumberFormat="0" applyProtection="0">
      <alignment horizontal="center" vertical="center"/>
    </xf>
    <xf numFmtId="0" fontId="12" fillId="81" borderId="158" applyNumberFormat="0" applyProtection="0">
      <alignment horizontal="center" vertical="center" wrapText="1"/>
    </xf>
    <xf numFmtId="0" fontId="184" fillId="81" borderId="158" applyNumberFormat="0" applyProtection="0">
      <alignment horizontal="center" vertical="center"/>
    </xf>
    <xf numFmtId="0" fontId="178" fillId="67" borderId="158">
      <alignment horizontal="center" vertical="center" wrapText="1"/>
      <protection hidden="1"/>
    </xf>
    <xf numFmtId="264" fontId="173" fillId="65" borderId="158" applyFill="0" applyBorder="0" applyAlignment="0" applyProtection="0">
      <alignment horizontal="right"/>
      <protection locked="0"/>
    </xf>
    <xf numFmtId="261" fontId="242" fillId="0" borderId="0" applyBorder="0" applyProtection="0">
      <alignment horizontal="right"/>
    </xf>
    <xf numFmtId="260" fontId="165" fillId="0" borderId="159" applyBorder="0"/>
    <xf numFmtId="0" fontId="15" fillId="24" borderId="165" applyNumberFormat="0" applyFont="0" applyAlignment="0" applyProtection="0"/>
    <xf numFmtId="0" fontId="15" fillId="24" borderId="165" applyNumberFormat="0" applyFont="0" applyAlignment="0" applyProtection="0"/>
    <xf numFmtId="208" fontId="91" fillId="63" borderId="150"/>
    <xf numFmtId="0" fontId="84" fillId="0" borderId="149" applyNumberFormat="0" applyFont="0" applyFill="0" applyAlignment="0" applyProtection="0"/>
    <xf numFmtId="0" fontId="18" fillId="21" borderId="142" applyNumberFormat="0" applyAlignment="0" applyProtection="0"/>
    <xf numFmtId="0" fontId="101" fillId="33" borderId="59" applyNumberFormat="0" applyAlignment="0" applyProtection="0"/>
    <xf numFmtId="170" fontId="239" fillId="0" borderId="0" applyFont="0" applyFill="0" applyBorder="0" applyAlignment="0" applyProtection="0"/>
    <xf numFmtId="43" fontId="240" fillId="0" borderId="0" applyFont="0" applyFill="0" applyBorder="0" applyAlignment="0" applyProtection="0"/>
    <xf numFmtId="257" fontId="7" fillId="0" borderId="0"/>
    <xf numFmtId="170" fontId="49" fillId="0" borderId="0" applyFont="0" applyFill="0" applyBorder="0" applyAlignment="0" applyProtection="0"/>
    <xf numFmtId="0" fontId="13" fillId="24" borderId="127" applyNumberFormat="0" applyFont="0" applyAlignment="0" applyProtection="0"/>
    <xf numFmtId="166" fontId="114" fillId="0" borderId="151">
      <protection locked="0"/>
    </xf>
    <xf numFmtId="257" fontId="7" fillId="0" borderId="0"/>
    <xf numFmtId="227" fontId="241" fillId="0" borderId="72" applyNumberFormat="0" applyFill="0">
      <alignment horizontal="right"/>
    </xf>
    <xf numFmtId="227" fontId="241" fillId="0" borderId="72" applyNumberFormat="0" applyFill="0">
      <alignment horizontal="right"/>
    </xf>
    <xf numFmtId="0" fontId="26" fillId="8" borderId="142" applyNumberFormat="0" applyAlignment="0" applyProtection="0"/>
    <xf numFmtId="1" fontId="122" fillId="69" borderId="148" applyNumberFormat="0" applyBorder="0" applyAlignment="0">
      <alignment horizontal="centerContinuous" vertical="center"/>
      <protection locked="0"/>
    </xf>
    <xf numFmtId="237" fontId="13" fillId="71" borderId="110" applyNumberFormat="0" applyFont="0" applyBorder="0" applyAlignment="0" applyProtection="0"/>
    <xf numFmtId="0" fontId="48" fillId="0" borderId="146">
      <alignment horizontal="left" vertical="center"/>
    </xf>
    <xf numFmtId="0" fontId="135" fillId="0" borderId="152" applyNumberFormat="0" applyFill="0" applyBorder="0" applyAlignment="0" applyProtection="0">
      <alignment horizontal="left"/>
    </xf>
    <xf numFmtId="10" fontId="109" fillId="65" borderId="110" applyNumberFormat="0" applyBorder="0" applyAlignment="0" applyProtection="0"/>
    <xf numFmtId="0" fontId="143" fillId="32" borderId="59" applyNumberFormat="0" applyAlignment="0" applyProtection="0"/>
    <xf numFmtId="241" fontId="13" fillId="65" borderId="147" applyNumberFormat="0" applyFont="0" applyBorder="0" applyAlignment="0">
      <alignment horizontal="right" vertical="center"/>
      <protection locked="0"/>
    </xf>
    <xf numFmtId="0" fontId="148" fillId="73" borderId="153">
      <alignment horizontal="left" vertical="center" wrapText="1"/>
    </xf>
    <xf numFmtId="0" fontId="13" fillId="0" borderId="110"/>
    <xf numFmtId="257" fontId="13" fillId="0" borderId="0"/>
    <xf numFmtId="0" fontId="13" fillId="0" borderId="0"/>
    <xf numFmtId="257" fontId="7" fillId="0" borderId="0"/>
    <xf numFmtId="257" fontId="7" fillId="0" borderId="0"/>
    <xf numFmtId="257" fontId="7" fillId="0" borderId="0"/>
    <xf numFmtId="0" fontId="13" fillId="0" borderId="158"/>
    <xf numFmtId="0" fontId="148" fillId="73" borderId="167">
      <alignment horizontal="left" vertical="center" wrapText="1"/>
    </xf>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10" fontId="109" fillId="65" borderId="158" applyNumberFormat="0" applyBorder="0" applyAlignment="0" applyProtection="0"/>
    <xf numFmtId="0" fontId="48" fillId="0" borderId="159">
      <alignment horizontal="left" vertical="center"/>
    </xf>
    <xf numFmtId="0" fontId="48" fillId="0" borderId="161" applyNumberFormat="0" applyAlignment="0" applyProtection="0">
      <alignment horizontal="left" vertical="center"/>
    </xf>
    <xf numFmtId="237" fontId="13" fillId="71" borderId="158" applyNumberFormat="0" applyFont="0" applyBorder="0" applyAlignment="0" applyProtection="0"/>
    <xf numFmtId="1" fontId="122" fillId="69" borderId="160" applyNumberFormat="0" applyBorder="0" applyAlignment="0">
      <alignment horizontal="centerContinuous" vertical="center"/>
      <protection locked="0"/>
    </xf>
    <xf numFmtId="0" fontId="26" fillId="8" borderId="162" applyNumberFormat="0" applyAlignment="0" applyProtection="0"/>
    <xf numFmtId="257" fontId="7" fillId="0" borderId="0"/>
    <xf numFmtId="166" fontId="114" fillId="0" borderId="166">
      <protection locked="0"/>
    </xf>
    <xf numFmtId="0" fontId="13" fillId="24" borderId="165" applyNumberFormat="0" applyFont="0" applyAlignment="0" applyProtection="0"/>
    <xf numFmtId="257" fontId="7" fillId="0" borderId="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84" fillId="0" borderId="164" applyNumberFormat="0" applyFont="0" applyFill="0" applyAlignment="0" applyProtection="0"/>
    <xf numFmtId="167" fontId="88" fillId="0" borderId="163" applyFont="0"/>
    <xf numFmtId="0" fontId="15" fillId="24" borderId="127" applyNumberFormat="0" applyFont="0" applyAlignment="0" applyProtection="0"/>
    <xf numFmtId="0" fontId="162" fillId="35" borderId="63" applyNumberFormat="0" applyFont="0" applyAlignment="0" applyProtection="0"/>
    <xf numFmtId="0" fontId="15" fillId="24" borderId="127" applyNumberFormat="0" applyFont="0" applyAlignment="0" applyProtection="0"/>
    <xf numFmtId="0" fontId="87" fillId="35" borderId="63" applyNumberFormat="0" applyFont="0" applyAlignment="0" applyProtection="0"/>
    <xf numFmtId="0" fontId="7" fillId="35" borderId="63" applyNumberFormat="0" applyFont="0" applyAlignment="0" applyProtection="0"/>
    <xf numFmtId="0" fontId="7" fillId="35" borderId="63" applyNumberFormat="0" applyFont="0" applyAlignment="0" applyProtection="0"/>
    <xf numFmtId="260" fontId="165" fillId="0" borderId="146" applyBorder="0"/>
    <xf numFmtId="261" fontId="242" fillId="0" borderId="0" applyBorder="0" applyProtection="0">
      <alignment horizontal="right"/>
    </xf>
    <xf numFmtId="37" fontId="238" fillId="0" borderId="0" applyFill="0" applyBorder="0" applyProtection="0">
      <alignment horizontal="right"/>
    </xf>
    <xf numFmtId="0" fontId="29" fillId="21" borderId="154" applyNumberFormat="0" applyAlignment="0" applyProtection="0"/>
    <xf numFmtId="0" fontId="29" fillId="21" borderId="154" applyNumberFormat="0" applyAlignment="0" applyProtection="0"/>
    <xf numFmtId="0" fontId="167" fillId="33" borderId="60" applyNumberFormat="0" applyAlignment="0" applyProtection="0"/>
    <xf numFmtId="0" fontId="29" fillId="21" borderId="154" applyNumberFormat="0" applyAlignment="0" applyProtection="0"/>
    <xf numFmtId="264" fontId="173" fillId="65" borderId="110" applyFill="0" applyBorder="0" applyAlignment="0" applyProtection="0">
      <alignment horizontal="right"/>
      <protection locked="0"/>
    </xf>
    <xf numFmtId="9" fontId="13" fillId="0" borderId="0" applyFont="0" applyFill="0" applyBorder="0" applyAlignment="0" applyProtection="0"/>
    <xf numFmtId="0" fontId="178" fillId="67" borderId="110">
      <alignment horizontal="center" vertical="center" wrapText="1"/>
      <protection hidden="1"/>
    </xf>
    <xf numFmtId="0" fontId="184" fillId="81" borderId="110" applyNumberFormat="0" applyProtection="0">
      <alignment horizontal="center" vertical="center"/>
    </xf>
    <xf numFmtId="0" fontId="12" fillId="81" borderId="110" applyNumberFormat="0" applyProtection="0">
      <alignment horizontal="center" vertical="center" wrapText="1"/>
    </xf>
    <xf numFmtId="0" fontId="12" fillId="81" borderId="110" applyNumberFormat="0" applyProtection="0">
      <alignment horizontal="center" vertical="center"/>
    </xf>
    <xf numFmtId="0" fontId="12" fillId="81" borderId="110" applyNumberFormat="0" applyProtection="0">
      <alignment horizontal="center" vertical="center" wrapText="1"/>
    </xf>
    <xf numFmtId="0" fontId="81" fillId="0" borderId="0">
      <alignment vertical="top"/>
    </xf>
    <xf numFmtId="0" fontId="12" fillId="60" borderId="110" applyNumberFormat="0" applyProtection="0">
      <alignment horizontal="left" vertical="center" wrapText="1"/>
    </xf>
    <xf numFmtId="257" fontId="12" fillId="82" borderId="110" applyNumberFormat="0" applyProtection="0">
      <alignment horizontal="center" vertical="center" wrapText="1"/>
    </xf>
    <xf numFmtId="0" fontId="13" fillId="25" borderId="110" applyNumberFormat="0" applyProtection="0">
      <alignment horizontal="left" vertical="center" wrapText="1"/>
    </xf>
    <xf numFmtId="0" fontId="12" fillId="60" borderId="110" applyNumberFormat="0" applyProtection="0">
      <alignment horizontal="left" vertical="center" wrapText="1"/>
    </xf>
    <xf numFmtId="241" fontId="195" fillId="86" borderId="155" applyNumberFormat="0" applyBorder="0" applyAlignment="0" applyProtection="0">
      <alignment vertical="center"/>
    </xf>
    <xf numFmtId="49" fontId="238" fillId="0" borderId="5">
      <alignment vertical="center"/>
    </xf>
    <xf numFmtId="0" fontId="31" fillId="0" borderId="156" applyNumberFormat="0" applyFill="0" applyAlignment="0" applyProtection="0"/>
    <xf numFmtId="0" fontId="31" fillId="0" borderId="156" applyNumberFormat="0" applyFill="0" applyAlignment="0" applyProtection="0"/>
    <xf numFmtId="0" fontId="43" fillId="0" borderId="64" applyNumberFormat="0" applyFill="0" applyAlignment="0" applyProtection="0"/>
    <xf numFmtId="0" fontId="31" fillId="0" borderId="156" applyNumberFormat="0" applyFill="0" applyAlignment="0" applyProtection="0"/>
    <xf numFmtId="171" fontId="86" fillId="0" borderId="157"/>
    <xf numFmtId="0" fontId="13" fillId="61" borderId="162" applyNumberFormat="0">
      <alignment horizontal="left" vertical="center"/>
    </xf>
    <xf numFmtId="0" fontId="13" fillId="60" borderId="162" applyNumberFormat="0">
      <alignment horizontal="centerContinuous" vertical="center" wrapText="1"/>
    </xf>
    <xf numFmtId="0" fontId="7" fillId="0" borderId="0"/>
    <xf numFmtId="283" fontId="238" fillId="0" borderId="5">
      <alignment horizontal="right"/>
    </xf>
    <xf numFmtId="169" fontId="42" fillId="0" borderId="0" applyFont="0" applyFill="0" applyBorder="0" applyAlignment="0" applyProtection="0"/>
    <xf numFmtId="43" fontId="42" fillId="0" borderId="0" applyFont="0" applyFill="0" applyBorder="0" applyAlignment="0" applyProtection="0"/>
    <xf numFmtId="0" fontId="42" fillId="0" borderId="0"/>
    <xf numFmtId="39" fontId="13" fillId="0" borderId="163">
      <protection locked="0"/>
    </xf>
    <xf numFmtId="165" fontId="194" fillId="0" borderId="163" applyFill="0" applyAlignment="0" applyProtection="0"/>
    <xf numFmtId="0" fontId="243" fillId="0" borderId="0" applyNumberFormat="0" applyFill="0" applyBorder="0" applyAlignment="0" applyProtection="0"/>
    <xf numFmtId="0" fontId="244" fillId="0" borderId="56" applyNumberFormat="0" applyFill="0" applyAlignment="0" applyProtection="0"/>
    <xf numFmtId="0" fontId="245" fillId="0" borderId="57" applyNumberFormat="0" applyFill="0" applyAlignment="0" applyProtection="0"/>
    <xf numFmtId="0" fontId="246" fillId="0" borderId="58" applyNumberFormat="0" applyFill="0" applyAlignment="0" applyProtection="0"/>
    <xf numFmtId="0" fontId="246" fillId="0" borderId="0" applyNumberFormat="0" applyFill="0" applyBorder="0" applyAlignment="0" applyProtection="0"/>
    <xf numFmtId="0" fontId="125" fillId="29" borderId="0" applyNumberFormat="0" applyBorder="0" applyAlignment="0" applyProtection="0"/>
    <xf numFmtId="0" fontId="94" fillId="30" borderId="0" applyNumberFormat="0" applyBorder="0" applyAlignment="0" applyProtection="0"/>
    <xf numFmtId="0" fontId="154" fillId="31" borderId="0" applyNumberFormat="0" applyBorder="0" applyAlignment="0" applyProtection="0"/>
    <xf numFmtId="0" fontId="143" fillId="32" borderId="59" applyNumberFormat="0" applyAlignment="0" applyProtection="0"/>
    <xf numFmtId="0" fontId="167" fillId="33" borderId="60" applyNumberFormat="0" applyAlignment="0" applyProtection="0"/>
    <xf numFmtId="0" fontId="101" fillId="33" borderId="59" applyNumberFormat="0" applyAlignment="0" applyProtection="0"/>
    <xf numFmtId="0" fontId="151" fillId="0" borderId="61" applyNumberFormat="0" applyFill="0" applyAlignment="0" applyProtection="0"/>
    <xf numFmtId="0" fontId="53" fillId="34" borderId="62" applyNumberFormat="0" applyAlignment="0" applyProtection="0"/>
    <xf numFmtId="0" fontId="59" fillId="0" borderId="0" applyNumberFormat="0" applyFill="0" applyBorder="0" applyAlignment="0" applyProtection="0"/>
    <xf numFmtId="0" fontId="121" fillId="0" borderId="0" applyNumberFormat="0" applyFill="0" applyBorder="0" applyAlignment="0" applyProtection="0"/>
    <xf numFmtId="0" fontId="43" fillId="0" borderId="64" applyNumberFormat="0" applyFill="0" applyAlignment="0" applyProtection="0"/>
    <xf numFmtId="0" fontId="56"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56" fillId="39" borderId="0" applyNumberFormat="0" applyBorder="0" applyAlignment="0" applyProtection="0"/>
    <xf numFmtId="0" fontId="56"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56" fillId="43" borderId="0" applyNumberFormat="0" applyBorder="0" applyAlignment="0" applyProtection="0"/>
    <xf numFmtId="0" fontId="56"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56" fillId="51" borderId="0" applyNumberFormat="0" applyBorder="0" applyAlignment="0" applyProtection="0"/>
    <xf numFmtId="0" fontId="56"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56" fillId="55" borderId="0" applyNumberFormat="0" applyBorder="0" applyAlignment="0" applyProtection="0"/>
    <xf numFmtId="0" fontId="56"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56" fillId="59"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35" borderId="63" applyNumberFormat="0" applyFont="0" applyAlignment="0" applyProtection="0"/>
    <xf numFmtId="0" fontId="23" fillId="0" borderId="168" applyNumberFormat="0" applyFill="0" applyAlignment="0" applyProtection="0"/>
    <xf numFmtId="0" fontId="24" fillId="0" borderId="169" applyNumberFormat="0" applyFill="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5" borderId="158" applyNumberFormat="0" applyProtection="0">
      <alignment horizontal="left" vertical="center"/>
    </xf>
    <xf numFmtId="0" fontId="13" fillId="25" borderId="158" applyNumberFormat="0" applyProtection="0">
      <alignment horizontal="left" vertical="center"/>
    </xf>
    <xf numFmtId="0" fontId="13" fillId="24" borderId="165" applyNumberFormat="0" applyFont="0" applyAlignment="0" applyProtection="0"/>
    <xf numFmtId="0" fontId="13" fillId="24" borderId="165" applyNumberFormat="0" applyFont="0" applyAlignment="0" applyProtection="0"/>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3" fillId="25" borderId="158" applyNumberFormat="0" applyProtection="0">
      <alignment horizontal="left" vertical="center"/>
    </xf>
    <xf numFmtId="0" fontId="13" fillId="25" borderId="158" applyNumberFormat="0" applyProtection="0">
      <alignment horizontal="left" vertical="center"/>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35" fillId="0" borderId="170" applyNumberFormat="0" applyFill="0" applyBorder="0" applyAlignment="0" applyProtection="0">
      <alignment horizontal="left"/>
    </xf>
    <xf numFmtId="0" fontId="1" fillId="0" borderId="0"/>
    <xf numFmtId="0" fontId="1" fillId="0" borderId="0"/>
    <xf numFmtId="0" fontId="1" fillId="0" borderId="0"/>
    <xf numFmtId="0" fontId="1" fillId="0" borderId="0"/>
    <xf numFmtId="0" fontId="1" fillId="35" borderId="63" applyNumberFormat="0" applyFont="0" applyAlignment="0" applyProtection="0"/>
    <xf numFmtId="0" fontId="1" fillId="35" borderId="63" applyNumberFormat="0" applyFont="0" applyAlignment="0" applyProtection="0"/>
    <xf numFmtId="171" fontId="86" fillId="0" borderId="171"/>
    <xf numFmtId="0" fontId="148" fillId="73" borderId="167">
      <alignment horizontal="left" vertical="center" wrapText="1"/>
    </xf>
    <xf numFmtId="166" fontId="114" fillId="0" borderId="166">
      <protection locked="0"/>
    </xf>
    <xf numFmtId="208" fontId="91" fillId="63" borderId="150"/>
    <xf numFmtId="241" fontId="195" fillId="86" borderId="155" applyNumberFormat="0" applyBorder="0" applyAlignment="0" applyProtection="0">
      <alignment vertical="center"/>
    </xf>
    <xf numFmtId="171" fontId="86" fillId="0" borderId="171"/>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3" fillId="25" borderId="158" applyNumberFormat="0" applyProtection="0">
      <alignment horizontal="left" vertical="center"/>
    </xf>
    <xf numFmtId="0" fontId="13" fillId="25" borderId="158" applyNumberFormat="0" applyProtection="0">
      <alignment horizontal="left" vertical="center"/>
    </xf>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8" fillId="21"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31" fillId="0" borderId="156" applyNumberFormat="0" applyFill="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13" fillId="24" borderId="165" applyNumberFormat="0" applyFont="0" applyAlignment="0" applyProtection="0"/>
    <xf numFmtId="0" fontId="29" fillId="21" borderId="154" applyNumberFormat="0" applyAlignment="0" applyProtection="0"/>
    <xf numFmtId="0" fontId="29" fillId="21" borderId="154" applyNumberFormat="0" applyAlignment="0" applyProtection="0"/>
    <xf numFmtId="0" fontId="29" fillId="21" borderId="154" applyNumberFormat="0" applyAlignment="0" applyProtection="0"/>
    <xf numFmtId="0" fontId="29" fillId="21" borderId="154" applyNumberFormat="0" applyAlignment="0" applyProtection="0"/>
    <xf numFmtId="0" fontId="13" fillId="25" borderId="158" applyNumberFormat="0" applyProtection="0">
      <alignment horizontal="left" vertical="center"/>
    </xf>
    <xf numFmtId="0" fontId="13" fillId="25" borderId="158" applyNumberFormat="0" applyProtection="0">
      <alignment horizontal="left" vertical="center"/>
    </xf>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1" fillId="0" borderId="0"/>
    <xf numFmtId="43" fontId="1" fillId="0" borderId="0" applyFont="0" applyFill="0" applyBorder="0" applyAlignment="0" applyProtection="0"/>
    <xf numFmtId="169" fontId="1" fillId="0" borderId="0" applyFont="0" applyFill="0" applyBorder="0" applyAlignment="0" applyProtection="0"/>
    <xf numFmtId="0" fontId="13" fillId="60" borderId="162" applyNumberFormat="0">
      <alignment horizontal="centerContinuous" vertical="center" wrapText="1"/>
    </xf>
    <xf numFmtId="0" fontId="13" fillId="61" borderId="162" applyNumberFormat="0">
      <alignment horizontal="left" vertical="center"/>
    </xf>
    <xf numFmtId="0" fontId="15" fillId="24" borderId="180" applyNumberFormat="0" applyFont="0" applyAlignment="0" applyProtection="0"/>
    <xf numFmtId="0" fontId="15" fillId="24" borderId="180" applyNumberFormat="0" applyFont="0" applyAlignment="0" applyProtection="0"/>
    <xf numFmtId="208" fontId="91" fillId="63" borderId="172"/>
    <xf numFmtId="0" fontId="18" fillId="21" borderId="162" applyNumberFormat="0" applyAlignment="0" applyProtection="0"/>
    <xf numFmtId="0" fontId="13" fillId="24" borderId="165" applyNumberFormat="0" applyFont="0" applyAlignment="0" applyProtection="0"/>
    <xf numFmtId="166" fontId="114" fillId="0" borderId="173">
      <protection locked="0"/>
    </xf>
    <xf numFmtId="0" fontId="26" fillId="8" borderId="162" applyNumberFormat="0" applyAlignment="0" applyProtection="0"/>
    <xf numFmtId="1" fontId="122" fillId="69" borderId="160" applyNumberFormat="0" applyBorder="0" applyAlignment="0">
      <alignment horizontal="centerContinuous" vertical="center"/>
      <protection locked="0"/>
    </xf>
    <xf numFmtId="237" fontId="13" fillId="71" borderId="158" applyNumberFormat="0" applyFont="0" applyBorder="0" applyAlignment="0" applyProtection="0"/>
    <xf numFmtId="0" fontId="48" fillId="0" borderId="159">
      <alignment horizontal="left" vertical="center"/>
    </xf>
    <xf numFmtId="10" fontId="109" fillId="65" borderId="158" applyNumberFormat="0" applyBorder="0" applyAlignment="0" applyProtection="0"/>
    <xf numFmtId="0" fontId="148" fillId="73" borderId="174">
      <alignment horizontal="left" vertical="center" wrapText="1"/>
    </xf>
    <xf numFmtId="0" fontId="13" fillId="0" borderId="158"/>
    <xf numFmtId="0" fontId="148" fillId="73" borderId="174">
      <alignment horizontal="left" vertical="center" wrapText="1"/>
    </xf>
    <xf numFmtId="0" fontId="26" fillId="8" borderId="178" applyNumberFormat="0" applyAlignment="0" applyProtection="0"/>
    <xf numFmtId="0" fontId="26" fillId="8" borderId="178" applyNumberFormat="0" applyAlignment="0" applyProtection="0"/>
    <xf numFmtId="0" fontId="26" fillId="8" borderId="178" applyNumberFormat="0" applyAlignment="0" applyProtection="0"/>
    <xf numFmtId="0" fontId="26" fillId="8" borderId="178" applyNumberFormat="0" applyAlignment="0" applyProtection="0"/>
    <xf numFmtId="166" fontId="114" fillId="0" borderId="173">
      <protection locked="0"/>
    </xf>
    <xf numFmtId="0" fontId="13" fillId="24" borderId="180" applyNumberFormat="0" applyFont="0" applyAlignment="0" applyProtection="0"/>
    <xf numFmtId="0" fontId="18" fillId="21" borderId="178" applyNumberFormat="0" applyAlignment="0" applyProtection="0"/>
    <xf numFmtId="0" fontId="18" fillId="21" borderId="178" applyNumberFormat="0" applyAlignment="0" applyProtection="0"/>
    <xf numFmtId="0" fontId="18" fillId="21" borderId="178" applyNumberFormat="0" applyAlignment="0" applyProtection="0"/>
    <xf numFmtId="0" fontId="18" fillId="21" borderId="178" applyNumberFormat="0" applyAlignment="0" applyProtection="0"/>
    <xf numFmtId="0" fontId="84" fillId="0" borderId="179" applyNumberFormat="0" applyFont="0" applyFill="0" applyAlignment="0" applyProtection="0"/>
    <xf numFmtId="0" fontId="15" fillId="24" borderId="165" applyNumberFormat="0" applyFont="0" applyAlignment="0" applyProtection="0"/>
    <xf numFmtId="0" fontId="15" fillId="24" borderId="165" applyNumberFormat="0" applyFont="0" applyAlignment="0" applyProtection="0"/>
    <xf numFmtId="260" fontId="165" fillId="0" borderId="159" applyBorder="0"/>
    <xf numFmtId="0" fontId="29" fillId="21" borderId="175" applyNumberFormat="0" applyAlignment="0" applyProtection="0"/>
    <xf numFmtId="0" fontId="29" fillId="21" borderId="175" applyNumberFormat="0" applyAlignment="0" applyProtection="0"/>
    <xf numFmtId="0" fontId="29" fillId="21" borderId="175" applyNumberFormat="0" applyAlignment="0" applyProtection="0"/>
    <xf numFmtId="264" fontId="173" fillId="65" borderId="158" applyFill="0" applyBorder="0" applyAlignment="0" applyProtection="0">
      <alignment horizontal="right"/>
      <protection locked="0"/>
    </xf>
    <xf numFmtId="0" fontId="178" fillId="67" borderId="158">
      <alignment horizontal="center" vertical="center" wrapText="1"/>
      <protection hidden="1"/>
    </xf>
    <xf numFmtId="0" fontId="184" fillId="81" borderId="158" applyNumberFormat="0" applyProtection="0">
      <alignment horizontal="center" vertical="center"/>
    </xf>
    <xf numFmtId="0" fontId="12" fillId="81" borderId="158" applyNumberFormat="0" applyProtection="0">
      <alignment horizontal="center" vertical="center" wrapText="1"/>
    </xf>
    <xf numFmtId="0" fontId="12" fillId="81" borderId="158" applyNumberFormat="0" applyProtection="0">
      <alignment horizontal="center" vertical="center"/>
    </xf>
    <xf numFmtId="0" fontId="12" fillId="81" borderId="158" applyNumberFormat="0" applyProtection="0">
      <alignment horizontal="center" vertical="center" wrapText="1"/>
    </xf>
    <xf numFmtId="0" fontId="12" fillId="60" borderId="158" applyNumberFormat="0" applyProtection="0">
      <alignment horizontal="left" vertical="center" wrapText="1"/>
    </xf>
    <xf numFmtId="257" fontId="12" fillId="82" borderId="158" applyNumberFormat="0" applyProtection="0">
      <alignment horizontal="center" vertical="center" wrapText="1"/>
    </xf>
    <xf numFmtId="0" fontId="13" fillId="25" borderId="158" applyNumberFormat="0" applyProtection="0">
      <alignment horizontal="left" vertical="center" wrapText="1"/>
    </xf>
    <xf numFmtId="0" fontId="12" fillId="60" borderId="158" applyNumberFormat="0" applyProtection="0">
      <alignment horizontal="left" vertical="center" wrapText="1"/>
    </xf>
    <xf numFmtId="241" fontId="195" fillId="86" borderId="176" applyNumberFormat="0" applyBorder="0" applyAlignment="0" applyProtection="0">
      <alignment vertical="center"/>
    </xf>
    <xf numFmtId="0" fontId="31" fillId="0" borderId="177" applyNumberFormat="0" applyFill="0" applyAlignment="0" applyProtection="0"/>
    <xf numFmtId="0" fontId="31" fillId="0" borderId="177" applyNumberFormat="0" applyFill="0" applyAlignment="0" applyProtection="0"/>
    <xf numFmtId="0" fontId="31" fillId="0" borderId="177" applyNumberFormat="0" applyFill="0" applyAlignment="0" applyProtection="0"/>
    <xf numFmtId="0" fontId="13" fillId="61" borderId="178" applyNumberFormat="0">
      <alignment horizontal="left" vertical="center"/>
    </xf>
    <xf numFmtId="0" fontId="13" fillId="60" borderId="178" applyNumberFormat="0">
      <alignment horizontal="centerContinuous" vertical="center" wrapText="1"/>
    </xf>
    <xf numFmtId="169" fontId="1" fillId="0" borderId="0" applyFont="0" applyFill="0" applyBorder="0" applyAlignment="0" applyProtection="0"/>
    <xf numFmtId="43" fontId="1" fillId="0" borderId="0" applyFont="0" applyFill="0" applyBorder="0" applyAlignment="0" applyProtection="0"/>
    <xf numFmtId="0" fontId="1" fillId="0" borderId="0"/>
    <xf numFmtId="0" fontId="7" fillId="35" borderId="63" applyNumberFormat="0" applyFont="0" applyAlignment="0" applyProtection="0"/>
    <xf numFmtId="0" fontId="248" fillId="0" borderId="0" applyNumberFormat="0" applyFill="0" applyBorder="0" applyAlignment="0" applyProtection="0"/>
    <xf numFmtId="0" fontId="69" fillId="32" borderId="59" applyNumberFormat="0" applyAlignment="0" applyProtection="0"/>
    <xf numFmtId="0" fontId="70" fillId="33" borderId="60" applyNumberFormat="0" applyAlignment="0" applyProtection="0"/>
    <xf numFmtId="0" fontId="13" fillId="24" borderId="180" applyNumberFormat="0" applyFont="0" applyAlignment="0" applyProtection="0"/>
    <xf numFmtId="0" fontId="13" fillId="24" borderId="180" applyNumberFormat="0" applyFont="0" applyAlignment="0" applyProtection="0"/>
    <xf numFmtId="0" fontId="13" fillId="25" borderId="181" applyNumberFormat="0" applyProtection="0">
      <alignment horizontal="left" vertical="center"/>
    </xf>
    <xf numFmtId="0" fontId="13" fillId="25" borderId="181" applyNumberFormat="0" applyProtection="0">
      <alignment horizontal="left" vertical="center"/>
    </xf>
    <xf numFmtId="0" fontId="13" fillId="24" borderId="180" applyNumberFormat="0" applyFont="0" applyAlignment="0" applyProtection="0"/>
    <xf numFmtId="0" fontId="13" fillId="24" borderId="180" applyNumberFormat="0" applyFont="0" applyAlignment="0" applyProtection="0"/>
    <xf numFmtId="0" fontId="13" fillId="25" borderId="181" applyNumberFormat="0" applyProtection="0">
      <alignment horizontal="left" vertical="center"/>
    </xf>
    <xf numFmtId="0" fontId="13" fillId="25" borderId="181" applyNumberFormat="0" applyProtection="0">
      <alignment horizontal="left" vertical="center"/>
    </xf>
    <xf numFmtId="0" fontId="13" fillId="24" borderId="180" applyNumberFormat="0" applyFont="0" applyAlignment="0" applyProtection="0"/>
    <xf numFmtId="0" fontId="13" fillId="24" borderId="180" applyNumberFormat="0" applyFont="0" applyAlignment="0" applyProtection="0"/>
    <xf numFmtId="0" fontId="18" fillId="21" borderId="178" applyNumberFormat="0" applyAlignment="0" applyProtection="0"/>
    <xf numFmtId="0" fontId="26" fillId="8" borderId="178" applyNumberFormat="0" applyAlignment="0" applyProtection="0"/>
    <xf numFmtId="0" fontId="13" fillId="24" borderId="180" applyNumberFormat="0" applyFont="0" applyAlignment="0" applyProtection="0"/>
    <xf numFmtId="0" fontId="13" fillId="24" borderId="180" applyNumberFormat="0" applyFont="0" applyAlignment="0" applyProtection="0"/>
    <xf numFmtId="0" fontId="29" fillId="21" borderId="175" applyNumberFormat="0" applyAlignment="0" applyProtection="0"/>
    <xf numFmtId="0" fontId="31" fillId="0" borderId="177" applyNumberFormat="0" applyFill="0" applyAlignment="0" applyProtection="0"/>
    <xf numFmtId="0" fontId="13" fillId="25" borderId="181" applyNumberFormat="0" applyProtection="0">
      <alignment horizontal="left" vertical="center"/>
    </xf>
    <xf numFmtId="0" fontId="13" fillId="25" borderId="181" applyNumberFormat="0" applyProtection="0">
      <alignment horizontal="left" vertical="center"/>
    </xf>
    <xf numFmtId="1" fontId="122" fillId="69" borderId="183" applyNumberFormat="0" applyBorder="0" applyAlignment="0">
      <alignment horizontal="centerContinuous" vertical="center"/>
      <protection locked="0"/>
    </xf>
    <xf numFmtId="237" fontId="13" fillId="71" borderId="181" applyNumberFormat="0" applyFont="0" applyBorder="0" applyAlignment="0" applyProtection="0"/>
    <xf numFmtId="0" fontId="48" fillId="0" borderId="182">
      <alignment horizontal="left" vertical="center"/>
    </xf>
    <xf numFmtId="10" fontId="109" fillId="65" borderId="181" applyNumberFormat="0" applyBorder="0" applyAlignment="0" applyProtection="0"/>
    <xf numFmtId="0" fontId="13" fillId="0" borderId="181"/>
    <xf numFmtId="260" fontId="165" fillId="0" borderId="182" applyBorder="0"/>
    <xf numFmtId="264" fontId="173" fillId="65" borderId="181" applyFill="0" applyBorder="0" applyAlignment="0" applyProtection="0">
      <alignment horizontal="right"/>
      <protection locked="0"/>
    </xf>
    <xf numFmtId="0" fontId="178" fillId="67" borderId="181">
      <alignment horizontal="center" vertical="center" wrapText="1"/>
      <protection hidden="1"/>
    </xf>
    <xf numFmtId="0" fontId="184" fillId="81" borderId="181" applyNumberFormat="0" applyProtection="0">
      <alignment horizontal="center" vertical="center"/>
    </xf>
    <xf numFmtId="0" fontId="12" fillId="81" borderId="181" applyNumberFormat="0" applyProtection="0">
      <alignment horizontal="center" vertical="center" wrapText="1"/>
    </xf>
    <xf numFmtId="0" fontId="12" fillId="81" borderId="181" applyNumberFormat="0" applyProtection="0">
      <alignment horizontal="center" vertical="center"/>
    </xf>
    <xf numFmtId="0" fontId="12" fillId="81" borderId="181" applyNumberFormat="0" applyProtection="0">
      <alignment horizontal="center" vertical="center" wrapText="1"/>
    </xf>
    <xf numFmtId="0" fontId="12" fillId="60" borderId="181" applyNumberFormat="0" applyProtection="0">
      <alignment horizontal="left" vertical="center" wrapText="1"/>
    </xf>
    <xf numFmtId="257" fontId="12" fillId="82" borderId="181" applyNumberFormat="0" applyProtection="0">
      <alignment horizontal="center" vertical="center" wrapText="1"/>
    </xf>
    <xf numFmtId="0" fontId="13" fillId="25" borderId="181" applyNumberFormat="0" applyProtection="0">
      <alignment horizontal="left" vertical="center" wrapText="1"/>
    </xf>
    <xf numFmtId="0" fontId="12" fillId="60" borderId="181" applyNumberFormat="0" applyProtection="0">
      <alignment horizontal="left" vertical="center" wrapText="1"/>
    </xf>
    <xf numFmtId="0" fontId="148" fillId="73" borderId="174">
      <alignment horizontal="left" vertical="center" wrapText="1"/>
    </xf>
    <xf numFmtId="166" fontId="114" fillId="0" borderId="173">
      <protection locked="0"/>
    </xf>
    <xf numFmtId="208" fontId="91" fillId="63" borderId="172"/>
    <xf numFmtId="241" fontId="195" fillId="86" borderId="176" applyNumberFormat="0" applyBorder="0" applyAlignment="0" applyProtection="0">
      <alignment vertical="center"/>
    </xf>
    <xf numFmtId="0" fontId="70" fillId="33" borderId="60" applyNumberFormat="0" applyAlignment="0" applyProtection="0"/>
    <xf numFmtId="0" fontId="69" fillId="32" borderId="59" applyNumberFormat="0" applyAlignment="0" applyProtection="0"/>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2" fillId="60" borderId="181" applyNumberFormat="0" applyProtection="0">
      <alignment horizontal="left" vertical="center" wrapText="1"/>
    </xf>
    <xf numFmtId="0" fontId="13" fillId="25" borderId="181" applyNumberFormat="0" applyProtection="0">
      <alignment horizontal="left" vertical="center" wrapText="1"/>
    </xf>
    <xf numFmtId="257" fontId="12" fillId="82" borderId="181" applyNumberFormat="0" applyProtection="0">
      <alignment horizontal="center" vertical="center" wrapText="1"/>
    </xf>
    <xf numFmtId="0" fontId="12" fillId="60" borderId="181" applyNumberFormat="0" applyProtection="0">
      <alignment horizontal="left" vertical="center" wrapText="1"/>
    </xf>
    <xf numFmtId="0" fontId="13" fillId="25" borderId="181" applyNumberFormat="0" applyProtection="0">
      <alignment horizontal="left" vertical="center"/>
    </xf>
    <xf numFmtId="0" fontId="13" fillId="25" borderId="181" applyNumberFormat="0" applyProtection="0">
      <alignment horizontal="left" vertical="center"/>
    </xf>
    <xf numFmtId="0" fontId="12" fillId="81" borderId="181" applyNumberFormat="0" applyProtection="0">
      <alignment horizontal="center" vertical="center" wrapText="1"/>
    </xf>
    <xf numFmtId="0" fontId="12" fillId="81" borderId="181" applyNumberFormat="0" applyProtection="0">
      <alignment horizontal="center" vertical="center"/>
    </xf>
    <xf numFmtId="0" fontId="12" fillId="81" borderId="181" applyNumberFormat="0" applyProtection="0">
      <alignment horizontal="center" vertical="center" wrapText="1"/>
    </xf>
    <xf numFmtId="0" fontId="184" fillId="81" borderId="181" applyNumberFormat="0" applyProtection="0">
      <alignment horizontal="center" vertical="center"/>
    </xf>
    <xf numFmtId="0" fontId="178" fillId="67" borderId="181">
      <alignment horizontal="center" vertical="center" wrapText="1"/>
      <protection hidden="1"/>
    </xf>
    <xf numFmtId="264" fontId="173" fillId="65" borderId="181" applyFill="0" applyBorder="0" applyAlignment="0" applyProtection="0">
      <alignment horizontal="right"/>
      <protection locked="0"/>
    </xf>
    <xf numFmtId="260" fontId="165" fillId="0" borderId="182" applyBorder="0"/>
    <xf numFmtId="166" fontId="114" fillId="0" borderId="166">
      <protection locked="0"/>
    </xf>
    <xf numFmtId="237" fontId="13" fillId="71" borderId="181" applyNumberFormat="0" applyFont="0" applyBorder="0" applyAlignment="0" applyProtection="0"/>
    <xf numFmtId="0" fontId="48" fillId="0" borderId="182">
      <alignment horizontal="left" vertical="center"/>
    </xf>
    <xf numFmtId="0" fontId="135" fillId="0" borderId="170" applyNumberFormat="0" applyFill="0" applyBorder="0" applyAlignment="0" applyProtection="0">
      <alignment horizontal="left"/>
    </xf>
    <xf numFmtId="10" fontId="109" fillId="65" borderId="181" applyNumberFormat="0" applyBorder="0" applyAlignment="0" applyProtection="0"/>
    <xf numFmtId="0" fontId="148" fillId="73" borderId="167">
      <alignment horizontal="left" vertical="center" wrapText="1"/>
    </xf>
    <xf numFmtId="0" fontId="13" fillId="0" borderId="181"/>
    <xf numFmtId="0" fontId="13" fillId="0" borderId="181"/>
    <xf numFmtId="10" fontId="109" fillId="65" borderId="181" applyNumberFormat="0" applyBorder="0" applyAlignment="0" applyProtection="0"/>
    <xf numFmtId="0" fontId="48" fillId="0" borderId="182">
      <alignment horizontal="left" vertical="center"/>
    </xf>
    <xf numFmtId="237" fontId="13" fillId="71" borderId="181" applyNumberFormat="0" applyFont="0" applyBorder="0" applyAlignment="0" applyProtection="0"/>
    <xf numFmtId="260" fontId="165" fillId="0" borderId="182" applyBorder="0"/>
    <xf numFmtId="264" fontId="173" fillId="65" borderId="181" applyFill="0" applyBorder="0" applyAlignment="0" applyProtection="0">
      <alignment horizontal="right"/>
      <protection locked="0"/>
    </xf>
    <xf numFmtId="0" fontId="178" fillId="67" borderId="181">
      <alignment horizontal="center" vertical="center" wrapText="1"/>
      <protection hidden="1"/>
    </xf>
    <xf numFmtId="0" fontId="184" fillId="81" borderId="181" applyNumberFormat="0" applyProtection="0">
      <alignment horizontal="center" vertical="center"/>
    </xf>
    <xf numFmtId="0" fontId="12" fillId="81" borderId="181" applyNumberFormat="0" applyProtection="0">
      <alignment horizontal="center" vertical="center" wrapText="1"/>
    </xf>
    <xf numFmtId="0" fontId="12" fillId="81" borderId="181" applyNumberFormat="0" applyProtection="0">
      <alignment horizontal="center" vertical="center"/>
    </xf>
    <xf numFmtId="0" fontId="12" fillId="81" borderId="181" applyNumberFormat="0" applyProtection="0">
      <alignment horizontal="center" vertical="center" wrapText="1"/>
    </xf>
    <xf numFmtId="0" fontId="12" fillId="60" borderId="181" applyNumberFormat="0" applyProtection="0">
      <alignment horizontal="left" vertical="center" wrapText="1"/>
    </xf>
    <xf numFmtId="257" fontId="12" fillId="82" borderId="181" applyNumberFormat="0" applyProtection="0">
      <alignment horizontal="center" vertical="center" wrapText="1"/>
    </xf>
    <xf numFmtId="0" fontId="13" fillId="25" borderId="181" applyNumberFormat="0" applyProtection="0">
      <alignment horizontal="left" vertical="center" wrapText="1"/>
    </xf>
    <xf numFmtId="0" fontId="12" fillId="60" borderId="181" applyNumberFormat="0" applyProtection="0">
      <alignment horizontal="left" vertical="center" wrapText="1"/>
    </xf>
    <xf numFmtId="171" fontId="86" fillId="0" borderId="184"/>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171" fontId="86" fillId="0" borderId="185"/>
    <xf numFmtId="171" fontId="86" fillId="0" borderId="185"/>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3" fillId="25" borderId="181" applyNumberFormat="0" applyProtection="0">
      <alignment horizontal="left" vertical="center"/>
    </xf>
    <xf numFmtId="0" fontId="15" fillId="24" borderId="165" applyNumberFormat="0" applyFont="0" applyAlignment="0" applyProtection="0"/>
    <xf numFmtId="0" fontId="15" fillId="24" borderId="165" applyNumberFormat="0" applyFont="0" applyAlignment="0" applyProtection="0"/>
    <xf numFmtId="208" fontId="91" fillId="63" borderId="150"/>
    <xf numFmtId="166" fontId="114" fillId="0" borderId="166">
      <protection locked="0"/>
    </xf>
    <xf numFmtId="237" fontId="13" fillId="71" borderId="181" applyNumberFormat="0" applyFont="0" applyBorder="0" applyAlignment="0" applyProtection="0"/>
    <xf numFmtId="0" fontId="48" fillId="0" borderId="182">
      <alignment horizontal="left" vertical="center"/>
    </xf>
    <xf numFmtId="10" fontId="109" fillId="65" borderId="181" applyNumberFormat="0" applyBorder="0" applyAlignment="0" applyProtection="0"/>
    <xf numFmtId="0" fontId="148" fillId="73" borderId="167">
      <alignment horizontal="left" vertical="center" wrapText="1"/>
    </xf>
    <xf numFmtId="0" fontId="13" fillId="0" borderId="181"/>
    <xf numFmtId="0" fontId="148" fillId="73" borderId="167">
      <alignment horizontal="left" vertical="center" wrapText="1"/>
    </xf>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0" fontId="26" fillId="8" borderId="162" applyNumberFormat="0" applyAlignment="0" applyProtection="0"/>
    <xf numFmtId="166" fontId="114" fillId="0" borderId="166">
      <protection locked="0"/>
    </xf>
    <xf numFmtId="0" fontId="13" fillId="24" borderId="165" applyNumberFormat="0" applyFont="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18" fillId="21" borderId="162" applyNumberFormat="0" applyAlignment="0" applyProtection="0"/>
    <xf numFmtId="0" fontId="84" fillId="0" borderId="164" applyNumberFormat="0" applyFont="0" applyFill="0" applyAlignment="0" applyProtection="0"/>
    <xf numFmtId="260" fontId="165" fillId="0" borderId="182" applyBorder="0"/>
    <xf numFmtId="0" fontId="29" fillId="21" borderId="154" applyNumberFormat="0" applyAlignment="0" applyProtection="0"/>
    <xf numFmtId="0" fontId="29" fillId="21" borderId="154" applyNumberFormat="0" applyAlignment="0" applyProtection="0"/>
    <xf numFmtId="0" fontId="29" fillId="21" borderId="154" applyNumberFormat="0" applyAlignment="0" applyProtection="0"/>
    <xf numFmtId="264" fontId="173" fillId="65" borderId="181" applyFill="0" applyBorder="0" applyAlignment="0" applyProtection="0">
      <alignment horizontal="right"/>
      <protection locked="0"/>
    </xf>
    <xf numFmtId="0" fontId="178" fillId="67" borderId="181">
      <alignment horizontal="center" vertical="center" wrapText="1"/>
      <protection hidden="1"/>
    </xf>
    <xf numFmtId="0" fontId="184" fillId="81" borderId="181" applyNumberFormat="0" applyProtection="0">
      <alignment horizontal="center" vertical="center"/>
    </xf>
    <xf numFmtId="0" fontId="12" fillId="81" borderId="181" applyNumberFormat="0" applyProtection="0">
      <alignment horizontal="center" vertical="center" wrapText="1"/>
    </xf>
    <xf numFmtId="0" fontId="12" fillId="81" borderId="181" applyNumberFormat="0" applyProtection="0">
      <alignment horizontal="center" vertical="center"/>
    </xf>
    <xf numFmtId="0" fontId="12" fillId="81" borderId="181" applyNumberFormat="0" applyProtection="0">
      <alignment horizontal="center" vertical="center" wrapText="1"/>
    </xf>
    <xf numFmtId="0" fontId="12" fillId="60" borderId="181" applyNumberFormat="0" applyProtection="0">
      <alignment horizontal="left" vertical="center" wrapText="1"/>
    </xf>
    <xf numFmtId="257" fontId="12" fillId="82" borderId="181" applyNumberFormat="0" applyProtection="0">
      <alignment horizontal="center" vertical="center" wrapText="1"/>
    </xf>
    <xf numFmtId="0" fontId="13" fillId="25" borderId="181" applyNumberFormat="0" applyProtection="0">
      <alignment horizontal="left" vertical="center" wrapText="1"/>
    </xf>
    <xf numFmtId="0" fontId="12" fillId="60" borderId="181" applyNumberFormat="0" applyProtection="0">
      <alignment horizontal="left" vertical="center" wrapText="1"/>
    </xf>
    <xf numFmtId="241" fontId="195" fillId="86" borderId="155" applyNumberFormat="0" applyBorder="0" applyAlignment="0" applyProtection="0">
      <alignment vertical="center"/>
    </xf>
    <xf numFmtId="0" fontId="31" fillId="0" borderId="156" applyNumberFormat="0" applyFill="0" applyAlignment="0" applyProtection="0"/>
    <xf numFmtId="0" fontId="31" fillId="0" borderId="156" applyNumberFormat="0" applyFill="0" applyAlignment="0" applyProtection="0"/>
    <xf numFmtId="0" fontId="31" fillId="0" borderId="156" applyNumberFormat="0" applyFill="0" applyAlignment="0" applyProtection="0"/>
    <xf numFmtId="0" fontId="13" fillId="61" borderId="162" applyNumberFormat="0">
      <alignment horizontal="left" vertical="center"/>
    </xf>
    <xf numFmtId="0" fontId="13" fillId="60" borderId="162" applyNumberFormat="0">
      <alignment horizontal="centerContinuous" vertical="center" wrapText="1"/>
    </xf>
    <xf numFmtId="0" fontId="69" fillId="32" borderId="59" applyNumberFormat="0" applyAlignment="0" applyProtection="0"/>
    <xf numFmtId="0" fontId="70" fillId="33" borderId="60" applyNumberFormat="0" applyAlignment="0" applyProtection="0"/>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0" fontId="13" fillId="60" borderId="186" applyNumberFormat="0">
      <alignment horizontal="centerContinuous" vertical="center" wrapText="1"/>
    </xf>
    <xf numFmtId="0" fontId="13" fillId="61" borderId="186" applyNumberFormat="0">
      <alignment horizontal="left" vertical="center"/>
    </xf>
    <xf numFmtId="208" fontId="91" fillId="63" borderId="194"/>
    <xf numFmtId="0" fontId="84" fillId="0" borderId="193" applyNumberFormat="0" applyFont="0" applyFill="0" applyAlignment="0" applyProtection="0"/>
    <xf numFmtId="0" fontId="18" fillId="21" borderId="186" applyNumberFormat="0" applyAlignment="0" applyProtection="0"/>
    <xf numFmtId="0" fontId="13" fillId="24" borderId="187" applyNumberFormat="0" applyFont="0" applyAlignment="0" applyProtection="0"/>
    <xf numFmtId="166" fontId="114" fillId="0" borderId="195">
      <protection locked="0"/>
    </xf>
    <xf numFmtId="0" fontId="26" fillId="8" borderId="186" applyNumberFormat="0" applyAlignment="0" applyProtection="0"/>
    <xf numFmtId="1" fontId="122" fillId="69" borderId="192" applyNumberFormat="0" applyBorder="0" applyAlignment="0">
      <alignment horizontal="centerContinuous" vertical="center"/>
      <protection locked="0"/>
    </xf>
    <xf numFmtId="237" fontId="13" fillId="71" borderId="191" applyNumberFormat="0" applyFont="0" applyBorder="0" applyAlignment="0" applyProtection="0"/>
    <xf numFmtId="0" fontId="48" fillId="0" borderId="190">
      <alignment horizontal="left" vertical="center"/>
    </xf>
    <xf numFmtId="10" fontId="109" fillId="65" borderId="191" applyNumberFormat="0" applyBorder="0" applyAlignment="0" applyProtection="0"/>
    <xf numFmtId="0" fontId="148" fillId="73" borderId="196">
      <alignment horizontal="left" vertical="center" wrapText="1"/>
    </xf>
    <xf numFmtId="0" fontId="13" fillId="0" borderId="191"/>
    <xf numFmtId="260" fontId="165" fillId="0" borderId="190" applyBorder="0"/>
    <xf numFmtId="264" fontId="173" fillId="65" borderId="191" applyFill="0" applyBorder="0" applyAlignment="0" applyProtection="0">
      <alignment horizontal="right"/>
      <protection locked="0"/>
    </xf>
    <xf numFmtId="0" fontId="178" fillId="67" borderId="191">
      <alignment horizontal="center" vertical="center" wrapText="1"/>
      <protection hidden="1"/>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60" borderId="191" applyNumberFormat="0" applyProtection="0">
      <alignment horizontal="left" vertical="center" wrapText="1"/>
    </xf>
    <xf numFmtId="257" fontId="12" fillId="82" borderId="191" applyNumberFormat="0" applyProtection="0">
      <alignment horizontal="center" vertical="center" wrapText="1"/>
    </xf>
    <xf numFmtId="0" fontId="13" fillId="25" borderId="191" applyNumberFormat="0" applyProtection="0">
      <alignment horizontal="left" vertical="center" wrapText="1"/>
    </xf>
    <xf numFmtId="0" fontId="12" fillId="60" borderId="191" applyNumberFormat="0" applyProtection="0">
      <alignment horizontal="left" vertical="center" wrapText="1"/>
    </xf>
    <xf numFmtId="241" fontId="195" fillId="86" borderId="197" applyNumberFormat="0" applyBorder="0" applyAlignment="0" applyProtection="0">
      <alignment vertical="center"/>
    </xf>
    <xf numFmtId="0" fontId="148" fillId="73" borderId="196">
      <alignment horizontal="left" vertical="center" wrapText="1"/>
    </xf>
    <xf numFmtId="166" fontId="114" fillId="0" borderId="195">
      <protection locked="0"/>
    </xf>
    <xf numFmtId="208" fontId="91" fillId="63" borderId="194"/>
    <xf numFmtId="241" fontId="195" fillId="86" borderId="197" applyNumberFormat="0" applyBorder="0" applyAlignment="0" applyProtection="0">
      <alignment vertical="center"/>
    </xf>
    <xf numFmtId="171" fontId="86" fillId="0" borderId="185"/>
    <xf numFmtId="0" fontId="15" fillId="24" borderId="187" applyNumberFormat="0" applyFont="0" applyAlignment="0" applyProtection="0"/>
    <xf numFmtId="0" fontId="15" fillId="24" borderId="187" applyNumberFormat="0" applyFont="0" applyAlignment="0" applyProtection="0"/>
    <xf numFmtId="208" fontId="91" fillId="63" borderId="194"/>
    <xf numFmtId="166" fontId="114" fillId="0" borderId="195">
      <protection locked="0"/>
    </xf>
    <xf numFmtId="0" fontId="148" fillId="73" borderId="196">
      <alignment horizontal="left" vertical="center" wrapText="1"/>
    </xf>
    <xf numFmtId="0" fontId="148" fillId="73" borderId="196">
      <alignment horizontal="left" vertical="center" wrapText="1"/>
    </xf>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166" fontId="114" fillId="0" borderId="195">
      <protection locked="0"/>
    </xf>
    <xf numFmtId="0" fontId="13" fillId="24" borderId="187" applyNumberFormat="0" applyFon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84" fillId="0" borderId="193" applyNumberFormat="0" applyFont="0" applyFill="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241" fontId="195" fillId="86" borderId="197" applyNumberFormat="0" applyBorder="0" applyAlignment="0" applyProtection="0">
      <alignment vertical="center"/>
    </xf>
    <xf numFmtId="0" fontId="31" fillId="0" borderId="189" applyNumberFormat="0" applyFill="0" applyAlignment="0" applyProtection="0"/>
    <xf numFmtId="0" fontId="31" fillId="0" borderId="189" applyNumberFormat="0" applyFill="0" applyAlignment="0" applyProtection="0"/>
    <xf numFmtId="0" fontId="31" fillId="0" borderId="189" applyNumberFormat="0" applyFill="0" applyAlignment="0" applyProtection="0"/>
    <xf numFmtId="0" fontId="13" fillId="61" borderId="186" applyNumberFormat="0">
      <alignment horizontal="left" vertical="center"/>
    </xf>
    <xf numFmtId="0" fontId="13" fillId="60" borderId="186" applyNumberFormat="0">
      <alignment horizontal="centerContinuous" vertical="center" wrapText="1"/>
    </xf>
    <xf numFmtId="0" fontId="13" fillId="24" borderId="187" applyNumberFormat="0" applyFont="0" applyAlignment="0" applyProtection="0"/>
    <xf numFmtId="0" fontId="13" fillId="24" borderId="187" applyNumberFormat="0" applyFont="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0" fontId="13" fillId="24" borderId="187" applyNumberFormat="0" applyFont="0" applyAlignment="0" applyProtection="0"/>
    <xf numFmtId="0" fontId="13" fillId="24" borderId="187" applyNumberFormat="0" applyFont="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0" fontId="13" fillId="24" borderId="187" applyNumberFormat="0" applyFont="0" applyAlignment="0" applyProtection="0"/>
    <xf numFmtId="0" fontId="13" fillId="24" borderId="187" applyNumberFormat="0" applyFont="0" applyAlignment="0" applyProtection="0"/>
    <xf numFmtId="0" fontId="18" fillId="21" borderId="186" applyNumberFormat="0" applyAlignment="0" applyProtection="0"/>
    <xf numFmtId="0" fontId="26" fillId="8" borderId="186" applyNumberFormat="0" applyAlignment="0" applyProtection="0"/>
    <xf numFmtId="0" fontId="13" fillId="24" borderId="187" applyNumberFormat="0" applyFont="0" applyAlignment="0" applyProtection="0"/>
    <xf numFmtId="0" fontId="13" fillId="24" borderId="187" applyNumberFormat="0" applyFont="0" applyAlignment="0" applyProtection="0"/>
    <xf numFmtId="0" fontId="29" fillId="21" borderId="188" applyNumberFormat="0" applyAlignment="0" applyProtection="0"/>
    <xf numFmtId="0" fontId="31" fillId="0" borderId="189" applyNumberFormat="0" applyFill="0" applyAlignment="0" applyProtection="0"/>
    <xf numFmtId="0" fontId="13" fillId="25" borderId="191" applyNumberFormat="0" applyProtection="0">
      <alignment horizontal="left" vertical="center"/>
    </xf>
    <xf numFmtId="0" fontId="13" fillId="25" borderId="191" applyNumberFormat="0" applyProtection="0">
      <alignment horizontal="left" vertical="center"/>
    </xf>
    <xf numFmtId="1" fontId="122" fillId="69" borderId="192" applyNumberFormat="0" applyBorder="0" applyAlignment="0">
      <alignment horizontal="centerContinuous" vertical="center"/>
      <protection locked="0"/>
    </xf>
    <xf numFmtId="237" fontId="13" fillId="71" borderId="191" applyNumberFormat="0" applyFont="0" applyBorder="0" applyAlignment="0" applyProtection="0"/>
    <xf numFmtId="0" fontId="48" fillId="0" borderId="190">
      <alignment horizontal="left" vertical="center"/>
    </xf>
    <xf numFmtId="10" fontId="109" fillId="65" borderId="191" applyNumberFormat="0" applyBorder="0" applyAlignment="0" applyProtection="0"/>
    <xf numFmtId="0" fontId="13" fillId="0" borderId="191"/>
    <xf numFmtId="260" fontId="165" fillId="0" borderId="190" applyBorder="0"/>
    <xf numFmtId="264" fontId="173" fillId="65" borderId="191" applyFill="0" applyBorder="0" applyAlignment="0" applyProtection="0">
      <alignment horizontal="right"/>
      <protection locked="0"/>
    </xf>
    <xf numFmtId="0" fontId="178" fillId="67" borderId="191">
      <alignment horizontal="center" vertical="center" wrapText="1"/>
      <protection hidden="1"/>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60" borderId="191" applyNumberFormat="0" applyProtection="0">
      <alignment horizontal="left" vertical="center" wrapText="1"/>
    </xf>
    <xf numFmtId="257" fontId="12" fillId="82" borderId="191" applyNumberFormat="0" applyProtection="0">
      <alignment horizontal="center" vertical="center" wrapText="1"/>
    </xf>
    <xf numFmtId="0" fontId="13" fillId="25" borderId="191" applyNumberFormat="0" applyProtection="0">
      <alignment horizontal="left" vertical="center" wrapText="1"/>
    </xf>
    <xf numFmtId="0" fontId="12" fillId="60" borderId="191" applyNumberFormat="0" applyProtection="0">
      <alignment horizontal="left" vertical="center" wrapText="1"/>
    </xf>
    <xf numFmtId="0" fontId="148" fillId="73" borderId="196">
      <alignment horizontal="left" vertical="center" wrapText="1"/>
    </xf>
    <xf numFmtId="166" fontId="114" fillId="0" borderId="195">
      <protection locked="0"/>
    </xf>
    <xf numFmtId="208" fontId="91" fillId="63" borderId="194"/>
    <xf numFmtId="241" fontId="195" fillId="86" borderId="197" applyNumberFormat="0" applyBorder="0" applyAlignment="0" applyProtection="0">
      <alignmen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2" fillId="60" borderId="191" applyNumberFormat="0" applyProtection="0">
      <alignment horizontal="left" vertical="center" wrapText="1"/>
    </xf>
    <xf numFmtId="0" fontId="13" fillId="25" borderId="191" applyNumberFormat="0" applyProtection="0">
      <alignment horizontal="left" vertical="center" wrapText="1"/>
    </xf>
    <xf numFmtId="257" fontId="12" fillId="82" borderId="191" applyNumberFormat="0" applyProtection="0">
      <alignment horizontal="center" vertical="center" wrapText="1"/>
    </xf>
    <xf numFmtId="0" fontId="12" fillId="60" borderId="191" applyNumberFormat="0" applyProtection="0">
      <alignment horizontal="left" vertical="center" wrapText="1"/>
    </xf>
    <xf numFmtId="0" fontId="13" fillId="25" borderId="191" applyNumberFormat="0" applyProtection="0">
      <alignment horizontal="left" vertical="center"/>
    </xf>
    <xf numFmtId="0" fontId="13" fillId="25" borderId="191" applyNumberFormat="0" applyProtection="0">
      <alignment horizontal="left"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84" fillId="81" borderId="191" applyNumberFormat="0" applyProtection="0">
      <alignment horizontal="center" vertical="center"/>
    </xf>
    <xf numFmtId="0" fontId="178" fillId="67" borderId="191">
      <alignment horizontal="center" vertical="center" wrapText="1"/>
      <protection hidden="1"/>
    </xf>
    <xf numFmtId="264" fontId="173" fillId="65" borderId="191" applyFill="0" applyBorder="0" applyAlignment="0" applyProtection="0">
      <alignment horizontal="right"/>
      <protection locked="0"/>
    </xf>
    <xf numFmtId="260" fontId="165" fillId="0" borderId="190" applyBorder="0"/>
    <xf numFmtId="237" fontId="13" fillId="71" borderId="191" applyNumberFormat="0" applyFont="0" applyBorder="0" applyAlignment="0" applyProtection="0"/>
    <xf numFmtId="0" fontId="48" fillId="0" borderId="190">
      <alignment horizontal="left" vertical="center"/>
    </xf>
    <xf numFmtId="10" fontId="109" fillId="65" borderId="191" applyNumberFormat="0" applyBorder="0" applyAlignment="0" applyProtection="0"/>
    <xf numFmtId="0" fontId="13" fillId="0" borderId="191"/>
    <xf numFmtId="0" fontId="13" fillId="0" borderId="191"/>
    <xf numFmtId="10" fontId="109" fillId="65" borderId="191" applyNumberFormat="0" applyBorder="0" applyAlignment="0" applyProtection="0"/>
    <xf numFmtId="0" fontId="48" fillId="0" borderId="190">
      <alignment horizontal="left" vertical="center"/>
    </xf>
    <xf numFmtId="237" fontId="13" fillId="71" borderId="191" applyNumberFormat="0" applyFont="0" applyBorder="0" applyAlignment="0" applyProtection="0"/>
    <xf numFmtId="260" fontId="165" fillId="0" borderId="190" applyBorder="0"/>
    <xf numFmtId="264" fontId="173" fillId="65" borderId="191" applyFill="0" applyBorder="0" applyAlignment="0" applyProtection="0">
      <alignment horizontal="right"/>
      <protection locked="0"/>
    </xf>
    <xf numFmtId="0" fontId="178" fillId="67" borderId="191">
      <alignment horizontal="center" vertical="center" wrapText="1"/>
      <protection hidden="1"/>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60" borderId="191" applyNumberFormat="0" applyProtection="0">
      <alignment horizontal="left" vertical="center" wrapText="1"/>
    </xf>
    <xf numFmtId="257" fontId="12" fillId="82" borderId="191" applyNumberFormat="0" applyProtection="0">
      <alignment horizontal="center" vertical="center" wrapText="1"/>
    </xf>
    <xf numFmtId="0" fontId="13" fillId="25" borderId="191" applyNumberFormat="0" applyProtection="0">
      <alignment horizontal="left" vertical="center" wrapText="1"/>
    </xf>
    <xf numFmtId="0" fontId="12" fillId="60" borderId="191" applyNumberFormat="0" applyProtection="0">
      <alignment horizontal="left" vertical="center" wrapText="1"/>
    </xf>
    <xf numFmtId="171" fontId="86" fillId="0" borderId="198"/>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171" fontId="86" fillId="0" borderId="198"/>
    <xf numFmtId="171" fontId="86" fillId="0" borderId="198"/>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0" fontId="13" fillId="25" borderId="191" applyNumberFormat="0" applyProtection="0">
      <alignment horizontal="left" vertical="center"/>
    </xf>
    <xf numFmtId="237" fontId="13" fillId="71" borderId="191" applyNumberFormat="0" applyFont="0" applyBorder="0" applyAlignment="0" applyProtection="0"/>
    <xf numFmtId="0" fontId="48" fillId="0" borderId="190">
      <alignment horizontal="left" vertical="center"/>
    </xf>
    <xf numFmtId="10" fontId="109" fillId="65" borderId="191" applyNumberFormat="0" applyBorder="0" applyAlignment="0" applyProtection="0"/>
    <xf numFmtId="0" fontId="13" fillId="0" borderId="191"/>
    <xf numFmtId="260" fontId="165" fillId="0" borderId="190" applyBorder="0"/>
    <xf numFmtId="264" fontId="173" fillId="65" borderId="191" applyFill="0" applyBorder="0" applyAlignment="0" applyProtection="0">
      <alignment horizontal="right"/>
      <protection locked="0"/>
    </xf>
    <xf numFmtId="0" fontId="178" fillId="67" borderId="191">
      <alignment horizontal="center" vertical="center" wrapText="1"/>
      <protection hidden="1"/>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60" borderId="191" applyNumberFormat="0" applyProtection="0">
      <alignment horizontal="left" vertical="center" wrapText="1"/>
    </xf>
    <xf numFmtId="257" fontId="12" fillId="82" borderId="191" applyNumberFormat="0" applyProtection="0">
      <alignment horizontal="center" vertical="center" wrapText="1"/>
    </xf>
    <xf numFmtId="0" fontId="13" fillId="25" borderId="191" applyNumberFormat="0" applyProtection="0">
      <alignment horizontal="left" vertical="center" wrapText="1"/>
    </xf>
    <xf numFmtId="0" fontId="12" fillId="60" borderId="191" applyNumberFormat="0" applyProtection="0">
      <alignment horizontal="left" vertical="center" wrapText="1"/>
    </xf>
    <xf numFmtId="8" fontId="84" fillId="0" borderId="0" applyFont="0" applyFill="0" applyBorder="0" applyAlignment="0" applyProtection="0"/>
    <xf numFmtId="5" fontId="84" fillId="0" borderId="0" applyFont="0" applyFill="0" applyBorder="0" applyAlignment="0" applyProtection="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64" fontId="84" fillId="0" borderId="0" applyFont="0" applyFill="0" applyBorder="0" applyAlignment="0" applyProtection="0"/>
    <xf numFmtId="179" fontId="13" fillId="0" borderId="0"/>
    <xf numFmtId="179" fontId="13" fillId="0" borderId="0"/>
    <xf numFmtId="179"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292"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3"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4" fontId="13" fillId="0" borderId="0"/>
    <xf numFmtId="293" fontId="13" fillId="0" borderId="0"/>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0" borderId="186" applyNumberFormat="0">
      <alignment horizontal="centerContinuous" vertical="center" wrapText="1"/>
    </xf>
    <xf numFmtId="0" fontId="13" fillId="61" borderId="186" applyNumberFormat="0">
      <alignment horizontal="left" vertical="center"/>
    </xf>
    <xf numFmtId="0" fontId="13" fillId="61" borderId="186" applyNumberFormat="0">
      <alignment horizontal="left" vertical="center"/>
    </xf>
    <xf numFmtId="0" fontId="13" fillId="61" borderId="186" applyNumberFormat="0">
      <alignment horizontal="left" vertical="center"/>
    </xf>
    <xf numFmtId="0" fontId="13" fillId="61" borderId="186" applyNumberFormat="0">
      <alignment horizontal="left" vertical="center"/>
    </xf>
    <xf numFmtId="0" fontId="13" fillId="61" borderId="186" applyNumberFormat="0">
      <alignment horizontal="left" vertical="center"/>
    </xf>
    <xf numFmtId="0" fontId="13" fillId="61" borderId="186" applyNumberFormat="0">
      <alignment horizontal="left" vertical="center"/>
    </xf>
    <xf numFmtId="43" fontId="83" fillId="0" borderId="0" applyFont="0" applyFill="0" applyBorder="0" applyAlignment="0" applyProtection="0"/>
    <xf numFmtId="168" fontId="81" fillId="0" borderId="0" applyFont="0" applyFill="0" applyBorder="0" applyAlignment="0" applyProtection="0"/>
    <xf numFmtId="0" fontId="7" fillId="37"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1"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7" fillId="37"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7" fillId="41" borderId="0" applyNumberFormat="0" applyBorder="0" applyAlignment="0" applyProtection="0"/>
    <xf numFmtId="0" fontId="15" fillId="4" borderId="0" applyNumberFormat="0" applyBorder="0" applyAlignment="0" applyProtection="0"/>
    <xf numFmtId="0" fontId="1" fillId="41" borderId="0" applyNumberFormat="0" applyBorder="0" applyAlignment="0" applyProtection="0"/>
    <xf numFmtId="0" fontId="7" fillId="41" borderId="0" applyNumberFormat="0" applyBorder="0" applyAlignment="0" applyProtection="0"/>
    <xf numFmtId="0" fontId="1"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15" fillId="4" borderId="0" applyNumberFormat="0" applyBorder="0" applyAlignment="0" applyProtection="0"/>
    <xf numFmtId="0" fontId="7" fillId="41" borderId="0" applyNumberFormat="0" applyBorder="0" applyAlignment="0" applyProtection="0"/>
    <xf numFmtId="0" fontId="15" fillId="4" borderId="0" applyNumberFormat="0" applyBorder="0" applyAlignment="0" applyProtection="0"/>
    <xf numFmtId="0" fontId="7" fillId="41"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7" fillId="45" borderId="0" applyNumberFormat="0" applyBorder="0" applyAlignment="0" applyProtection="0"/>
    <xf numFmtId="0" fontId="15" fillId="5" borderId="0" applyNumberFormat="0" applyBorder="0" applyAlignment="0" applyProtection="0"/>
    <xf numFmtId="0" fontId="1" fillId="45" borderId="0" applyNumberFormat="0" applyBorder="0" applyAlignment="0" applyProtection="0"/>
    <xf numFmtId="0" fontId="7" fillId="45" borderId="0" applyNumberFormat="0" applyBorder="0" applyAlignment="0" applyProtection="0"/>
    <xf numFmtId="0" fontId="1"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15" fillId="5" borderId="0" applyNumberFormat="0" applyBorder="0" applyAlignment="0" applyProtection="0"/>
    <xf numFmtId="0" fontId="7" fillId="45" borderId="0" applyNumberFormat="0" applyBorder="0" applyAlignment="0" applyProtection="0"/>
    <xf numFmtId="0" fontId="15" fillId="5" borderId="0" applyNumberFormat="0" applyBorder="0" applyAlignment="0" applyProtection="0"/>
    <xf numFmtId="0" fontId="7" fillId="4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7" fillId="49" borderId="0" applyNumberFormat="0" applyBorder="0" applyAlignment="0" applyProtection="0"/>
    <xf numFmtId="0" fontId="15" fillId="6" borderId="0" applyNumberFormat="0" applyBorder="0" applyAlignment="0" applyProtection="0"/>
    <xf numFmtId="0" fontId="1" fillId="49" borderId="0" applyNumberFormat="0" applyBorder="0" applyAlignment="0" applyProtection="0"/>
    <xf numFmtId="0" fontId="7" fillId="49" borderId="0" applyNumberFormat="0" applyBorder="0" applyAlignment="0" applyProtection="0"/>
    <xf numFmtId="0" fontId="1"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15" fillId="6" borderId="0" applyNumberFormat="0" applyBorder="0" applyAlignment="0" applyProtection="0"/>
    <xf numFmtId="0" fontId="7" fillId="49" borderId="0" applyNumberFormat="0" applyBorder="0" applyAlignment="0" applyProtection="0"/>
    <xf numFmtId="0" fontId="15" fillId="6" borderId="0" applyNumberFormat="0" applyBorder="0" applyAlignment="0" applyProtection="0"/>
    <xf numFmtId="0" fontId="7" fillId="49"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7" fillId="53" borderId="0" applyNumberFormat="0" applyBorder="0" applyAlignment="0" applyProtection="0"/>
    <xf numFmtId="0" fontId="15" fillId="7" borderId="0" applyNumberFormat="0" applyBorder="0" applyAlignment="0" applyProtection="0"/>
    <xf numFmtId="0" fontId="1" fillId="53" borderId="0" applyNumberFormat="0" applyBorder="0" applyAlignment="0" applyProtection="0"/>
    <xf numFmtId="0" fontId="7" fillId="53" borderId="0" applyNumberFormat="0" applyBorder="0" applyAlignment="0" applyProtection="0"/>
    <xf numFmtId="0" fontId="1"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15" fillId="7" borderId="0" applyNumberFormat="0" applyBorder="0" applyAlignment="0" applyProtection="0"/>
    <xf numFmtId="0" fontId="7" fillId="53" borderId="0" applyNumberFormat="0" applyBorder="0" applyAlignment="0" applyProtection="0"/>
    <xf numFmtId="0" fontId="15" fillId="7" borderId="0" applyNumberFormat="0" applyBorder="0" applyAlignment="0" applyProtection="0"/>
    <xf numFmtId="0" fontId="7" fillId="53"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7" fillId="57" borderId="0" applyNumberFormat="0" applyBorder="0" applyAlignment="0" applyProtection="0"/>
    <xf numFmtId="0" fontId="15" fillId="8" borderId="0" applyNumberFormat="0" applyBorder="0" applyAlignment="0" applyProtection="0"/>
    <xf numFmtId="0" fontId="1" fillId="57" borderId="0" applyNumberFormat="0" applyBorder="0" applyAlignment="0" applyProtection="0"/>
    <xf numFmtId="0" fontId="7" fillId="57" borderId="0" applyNumberFormat="0" applyBorder="0" applyAlignment="0" applyProtection="0"/>
    <xf numFmtId="0" fontId="1" fillId="57" borderId="0" applyNumberFormat="0" applyBorder="0" applyAlignment="0" applyProtection="0"/>
    <xf numFmtId="0" fontId="7" fillId="57" borderId="0" applyNumberFormat="0" applyBorder="0" applyAlignment="0" applyProtection="0"/>
    <xf numFmtId="0" fontId="7" fillId="57" borderId="0" applyNumberFormat="0" applyBorder="0" applyAlignment="0" applyProtection="0"/>
    <xf numFmtId="0" fontId="15" fillId="8" borderId="0" applyNumberFormat="0" applyBorder="0" applyAlignment="0" applyProtection="0"/>
    <xf numFmtId="0" fontId="7" fillId="57" borderId="0" applyNumberFormat="0" applyBorder="0" applyAlignment="0" applyProtection="0"/>
    <xf numFmtId="0" fontId="15" fillId="8" borderId="0" applyNumberFormat="0" applyBorder="0" applyAlignment="0" applyProtection="0"/>
    <xf numFmtId="0" fontId="7" fillId="5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7" fillId="38" borderId="0" applyNumberFormat="0" applyBorder="0" applyAlignment="0" applyProtection="0"/>
    <xf numFmtId="0" fontId="15" fillId="9" borderId="0" applyNumberFormat="0" applyBorder="0" applyAlignment="0" applyProtection="0"/>
    <xf numFmtId="0" fontId="1" fillId="38" borderId="0" applyNumberFormat="0" applyBorder="0" applyAlignment="0" applyProtection="0"/>
    <xf numFmtId="0" fontId="7" fillId="38" borderId="0" applyNumberFormat="0" applyBorder="0" applyAlignment="0" applyProtection="0"/>
    <xf numFmtId="0" fontId="1"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15" fillId="9" borderId="0" applyNumberFormat="0" applyBorder="0" applyAlignment="0" applyProtection="0"/>
    <xf numFmtId="0" fontId="7" fillId="38" borderId="0" applyNumberFormat="0" applyBorder="0" applyAlignment="0" applyProtection="0"/>
    <xf numFmtId="0" fontId="15" fillId="9" borderId="0" applyNumberFormat="0" applyBorder="0" applyAlignment="0" applyProtection="0"/>
    <xf numFmtId="0" fontId="7" fillId="3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7" fillId="42" borderId="0" applyNumberFormat="0" applyBorder="0" applyAlignment="0" applyProtection="0"/>
    <xf numFmtId="0" fontId="15" fillId="10" borderId="0" applyNumberFormat="0" applyBorder="0" applyAlignment="0" applyProtection="0"/>
    <xf numFmtId="0" fontId="1" fillId="42" borderId="0" applyNumberFormat="0" applyBorder="0" applyAlignment="0" applyProtection="0"/>
    <xf numFmtId="0" fontId="7" fillId="42" borderId="0" applyNumberFormat="0" applyBorder="0" applyAlignment="0" applyProtection="0"/>
    <xf numFmtId="0" fontId="1"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15" fillId="10" borderId="0" applyNumberFormat="0" applyBorder="0" applyAlignment="0" applyProtection="0"/>
    <xf numFmtId="0" fontId="7" fillId="42" borderId="0" applyNumberFormat="0" applyBorder="0" applyAlignment="0" applyProtection="0"/>
    <xf numFmtId="0" fontId="15" fillId="10" borderId="0" applyNumberFormat="0" applyBorder="0" applyAlignment="0" applyProtection="0"/>
    <xf numFmtId="0" fontId="7" fillId="42"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7" fillId="46" borderId="0" applyNumberFormat="0" applyBorder="0" applyAlignment="0" applyProtection="0"/>
    <xf numFmtId="0" fontId="15" fillId="11" borderId="0" applyNumberFormat="0" applyBorder="0" applyAlignment="0" applyProtection="0"/>
    <xf numFmtId="0" fontId="1" fillId="46" borderId="0" applyNumberFormat="0" applyBorder="0" applyAlignment="0" applyProtection="0"/>
    <xf numFmtId="0" fontId="7" fillId="46" borderId="0" applyNumberFormat="0" applyBorder="0" applyAlignment="0" applyProtection="0"/>
    <xf numFmtId="0" fontId="1"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15" fillId="11" borderId="0" applyNumberFormat="0" applyBorder="0" applyAlignment="0" applyProtection="0"/>
    <xf numFmtId="0" fontId="7" fillId="46" borderId="0" applyNumberFormat="0" applyBorder="0" applyAlignment="0" applyProtection="0"/>
    <xf numFmtId="0" fontId="15" fillId="11" borderId="0" applyNumberFormat="0" applyBorder="0" applyAlignment="0" applyProtection="0"/>
    <xf numFmtId="0" fontId="7" fillId="46"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7" fillId="50" borderId="0" applyNumberFormat="0" applyBorder="0" applyAlignment="0" applyProtection="0"/>
    <xf numFmtId="0" fontId="15" fillId="6" borderId="0" applyNumberFormat="0" applyBorder="0" applyAlignment="0" applyProtection="0"/>
    <xf numFmtId="0" fontId="1" fillId="50" borderId="0" applyNumberFormat="0" applyBorder="0" applyAlignment="0" applyProtection="0"/>
    <xf numFmtId="0" fontId="7" fillId="50" borderId="0" applyNumberFormat="0" applyBorder="0" applyAlignment="0" applyProtection="0"/>
    <xf numFmtId="0" fontId="1"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15" fillId="6" borderId="0" applyNumberFormat="0" applyBorder="0" applyAlignment="0" applyProtection="0"/>
    <xf numFmtId="0" fontId="7" fillId="50" borderId="0" applyNumberFormat="0" applyBorder="0" applyAlignment="0" applyProtection="0"/>
    <xf numFmtId="0" fontId="15" fillId="6" borderId="0" applyNumberFormat="0" applyBorder="0" applyAlignment="0" applyProtection="0"/>
    <xf numFmtId="0" fontId="7" fillId="50" borderId="0" applyNumberFormat="0" applyBorder="0" applyAlignment="0" applyProtection="0"/>
    <xf numFmtId="0" fontId="15" fillId="6"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7" fillId="54" borderId="0" applyNumberFormat="0" applyBorder="0" applyAlignment="0" applyProtection="0"/>
    <xf numFmtId="0" fontId="15" fillId="9" borderId="0" applyNumberFormat="0" applyBorder="0" applyAlignment="0" applyProtection="0"/>
    <xf numFmtId="0" fontId="1" fillId="54" borderId="0" applyNumberFormat="0" applyBorder="0" applyAlignment="0" applyProtection="0"/>
    <xf numFmtId="0" fontId="7" fillId="54" borderId="0" applyNumberFormat="0" applyBorder="0" applyAlignment="0" applyProtection="0"/>
    <xf numFmtId="0" fontId="1"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5" fillId="9" borderId="0" applyNumberFormat="0" applyBorder="0" applyAlignment="0" applyProtection="0"/>
    <xf numFmtId="0" fontId="7" fillId="54" borderId="0" applyNumberFormat="0" applyBorder="0" applyAlignment="0" applyProtection="0"/>
    <xf numFmtId="0" fontId="15" fillId="9" borderId="0" applyNumberFormat="0" applyBorder="0" applyAlignment="0" applyProtection="0"/>
    <xf numFmtId="0" fontId="7" fillId="54"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7" fillId="58" borderId="0" applyNumberFormat="0" applyBorder="0" applyAlignment="0" applyProtection="0"/>
    <xf numFmtId="0" fontId="15" fillId="12" borderId="0" applyNumberFormat="0" applyBorder="0" applyAlignment="0" applyProtection="0"/>
    <xf numFmtId="0" fontId="1" fillId="58" borderId="0" applyNumberFormat="0" applyBorder="0" applyAlignment="0" applyProtection="0"/>
    <xf numFmtId="0" fontId="7" fillId="58" borderId="0" applyNumberFormat="0" applyBorder="0" applyAlignment="0" applyProtection="0"/>
    <xf numFmtId="0" fontId="1" fillId="58" borderId="0" applyNumberFormat="0" applyBorder="0" applyAlignment="0" applyProtection="0"/>
    <xf numFmtId="0" fontId="7" fillId="58" borderId="0" applyNumberFormat="0" applyBorder="0" applyAlignment="0" applyProtection="0"/>
    <xf numFmtId="0" fontId="7" fillId="58" borderId="0" applyNumberFormat="0" applyBorder="0" applyAlignment="0" applyProtection="0"/>
    <xf numFmtId="0" fontId="15" fillId="12" borderId="0" applyNumberFormat="0" applyBorder="0" applyAlignment="0" applyProtection="0"/>
    <xf numFmtId="0" fontId="7" fillId="58" borderId="0" applyNumberFormat="0" applyBorder="0" applyAlignment="0" applyProtection="0"/>
    <xf numFmtId="0" fontId="15" fillId="12" borderId="0" applyNumberFormat="0" applyBorder="0" applyAlignment="0" applyProtection="0"/>
    <xf numFmtId="0" fontId="7" fillId="58" borderId="0" applyNumberFormat="0" applyBorder="0" applyAlignment="0" applyProtection="0"/>
    <xf numFmtId="0" fontId="15"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56" fillId="39" borderId="0" applyNumberFormat="0" applyBorder="0" applyAlignment="0" applyProtection="0"/>
    <xf numFmtId="0" fontId="56" fillId="39"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76" fillId="3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76" fillId="43"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76"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56" fillId="51" borderId="0" applyNumberFormat="0" applyBorder="0" applyAlignment="0" applyProtection="0"/>
    <xf numFmtId="0" fontId="56" fillId="51"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76" fillId="5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56" fillId="55" borderId="0" applyNumberFormat="0" applyBorder="0" applyAlignment="0" applyProtection="0"/>
    <xf numFmtId="0" fontId="56" fillId="5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76" fillId="5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56" fillId="59" borderId="0" applyNumberFormat="0" applyBorder="0" applyAlignment="0" applyProtection="0"/>
    <xf numFmtId="0" fontId="56" fillId="59"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76" fillId="59"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56" fillId="36" borderId="0" applyNumberFormat="0" applyBorder="0" applyAlignment="0" applyProtection="0"/>
    <xf numFmtId="0" fontId="56" fillId="3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76" fillId="36"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7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76"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76" fillId="4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56" fillId="52" borderId="0" applyNumberFormat="0" applyBorder="0" applyAlignment="0" applyProtection="0"/>
    <xf numFmtId="0" fontId="56" fillId="52"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76" fillId="5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56" fillId="56" borderId="0" applyNumberFormat="0" applyBorder="0" applyAlignment="0" applyProtection="0"/>
    <xf numFmtId="0" fontId="56" fillId="5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76" fillId="56" borderId="0" applyNumberFormat="0" applyBorder="0" applyAlignment="0" applyProtection="0"/>
    <xf numFmtId="42" fontId="88" fillId="0" borderId="0" applyFont="0"/>
    <xf numFmtId="41" fontId="88" fillId="0" borderId="0" applyFont="0"/>
    <xf numFmtId="165" fontId="89" fillId="0" borderId="88" applyNumberFormat="0" applyFont="0" applyBorder="0" applyProtection="0">
      <alignment horizontal="right"/>
    </xf>
    <xf numFmtId="6" fontId="89" fillId="0" borderId="88" applyNumberFormat="0" applyFont="0" applyBorder="0" applyProtection="0">
      <alignment horizontal="right"/>
    </xf>
    <xf numFmtId="208" fontId="91" fillId="63" borderId="172"/>
    <xf numFmtId="208" fontId="91" fillId="63" borderId="172"/>
    <xf numFmtId="208" fontId="91" fillId="63" borderId="172"/>
    <xf numFmtId="208" fontId="91" fillId="63" borderId="172"/>
    <xf numFmtId="208" fontId="91" fillId="63" borderId="172"/>
    <xf numFmtId="0" fontId="17" fillId="4" borderId="0" applyNumberFormat="0" applyBorder="0" applyAlignment="0" applyProtection="0"/>
    <xf numFmtId="0" fontId="17" fillId="4" borderId="0" applyNumberFormat="0" applyBorder="0" applyAlignment="0" applyProtection="0"/>
    <xf numFmtId="0" fontId="94" fillId="30" borderId="0" applyNumberFormat="0" applyBorder="0" applyAlignment="0" applyProtection="0"/>
    <xf numFmtId="0" fontId="94" fillId="30"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67" fillId="30" borderId="0" applyNumberFormat="0" applyBorder="0" applyAlignment="0" applyProtection="0"/>
    <xf numFmtId="0" fontId="98" fillId="0" borderId="5" applyNumberFormat="0" applyFill="0" applyAlignment="0" applyProtection="0"/>
    <xf numFmtId="0" fontId="98" fillId="0" borderId="5" applyNumberFormat="0" applyFill="0" applyAlignment="0" applyProtection="0"/>
    <xf numFmtId="0" fontId="98" fillId="0" borderId="5" applyNumberFormat="0" applyFill="0" applyAlignment="0" applyProtection="0"/>
    <xf numFmtId="0" fontId="98" fillId="0" borderId="5" applyNumberFormat="0" applyFill="0" applyAlignment="0" applyProtection="0"/>
    <xf numFmtId="0" fontId="99" fillId="0" borderId="68" applyNumberFormat="0" applyFont="0" applyFill="0" applyAlignment="0" applyProtection="0"/>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100" fillId="0" borderId="69" applyNumberFormat="0" applyFont="0" applyFill="0" applyAlignment="0" applyProtection="0">
      <alignment horizontal="centerContinuous"/>
    </xf>
    <xf numFmtId="0" fontId="84" fillId="0" borderId="5" applyNumberFormat="0" applyFont="0" applyFill="0" applyAlignment="0" applyProtection="0"/>
    <xf numFmtId="0" fontId="84" fillId="0" borderId="5" applyNumberFormat="0" applyFont="0" applyFill="0" applyAlignment="0" applyProtection="0"/>
    <xf numFmtId="0" fontId="84" fillId="0" borderId="5" applyNumberFormat="0" applyFont="0" applyFill="0" applyAlignment="0" applyProtection="0"/>
    <xf numFmtId="0" fontId="84" fillId="0" borderId="5"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84" fillId="0" borderId="193" applyNumberFormat="0" applyFont="0" applyFill="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257"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249"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250"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18" fillId="21" borderId="186" applyNumberFormat="0" applyAlignment="0" applyProtection="0"/>
    <xf numFmtId="0" fontId="71" fillId="33" borderId="59" applyNumberFormat="0" applyAlignment="0" applyProtection="0"/>
    <xf numFmtId="0" fontId="19" fillId="22" borderId="16" applyNumberFormat="0" applyAlignment="0" applyProtection="0"/>
    <xf numFmtId="0" fontId="19" fillId="22" borderId="16" applyNumberFormat="0" applyAlignment="0" applyProtection="0"/>
    <xf numFmtId="0" fontId="53" fillId="34" borderId="62" applyNumberFormat="0" applyAlignment="0" applyProtection="0"/>
    <xf numFmtId="0" fontId="53" fillId="34" borderId="62" applyNumberFormat="0" applyAlignment="0" applyProtection="0"/>
    <xf numFmtId="0" fontId="19" fillId="22" borderId="16" applyNumberFormat="0" applyAlignment="0" applyProtection="0"/>
    <xf numFmtId="0" fontId="19" fillId="22" borderId="16" applyNumberFormat="0" applyAlignment="0" applyProtection="0"/>
    <xf numFmtId="0" fontId="73" fillId="34" borderId="62" applyNumberFormat="0" applyAlignment="0" applyProtection="0"/>
    <xf numFmtId="171" fontId="86" fillId="0" borderId="68" applyAlignment="0">
      <alignment horizontal="right"/>
    </xf>
    <xf numFmtId="41" fontId="104" fillId="0" borderId="0" applyFont="0" applyBorder="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18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295" fontId="13" fillId="0" borderId="0" applyFont="0" applyFill="0" applyBorder="0" applyAlignment="0" applyProtection="0"/>
    <xf numFmtId="295" fontId="13" fillId="0" borderId="0" applyFont="0" applyFill="0" applyBorder="0" applyAlignment="0" applyProtection="0"/>
    <xf numFmtId="170" fontId="7" fillId="0" borderId="0" applyFont="0" applyFill="0" applyBorder="0" applyAlignment="0" applyProtection="0"/>
    <xf numFmtId="295" fontId="81" fillId="0" borderId="0" applyFont="0" applyFill="0" applyBorder="0" applyAlignment="0" applyProtection="0"/>
    <xf numFmtId="292" fontId="81" fillId="0" borderId="0" applyFont="0" applyFill="0" applyBorder="0" applyAlignment="0" applyProtection="0"/>
    <xf numFmtId="43" fontId="13"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43" fontId="106" fillId="0" borderId="0" applyFont="0" applyFill="0" applyBorder="0" applyAlignment="0" applyProtection="0"/>
    <xf numFmtId="170" fontId="15" fillId="0" borderId="0" applyFont="0" applyFill="0" applyBorder="0" applyAlignment="0" applyProtection="0"/>
    <xf numFmtId="170" fontId="106"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70" fontId="106" fillId="0" borderId="0" applyFont="0" applyFill="0" applyBorder="0" applyAlignment="0" applyProtection="0"/>
    <xf numFmtId="43" fontId="106" fillId="0" borderId="0" applyFont="0" applyFill="0" applyBorder="0" applyAlignment="0" applyProtection="0"/>
    <xf numFmtId="43" fontId="13" fillId="0" borderId="0" applyFont="0" applyFill="0" applyBorder="0" applyAlignment="0" applyProtection="0"/>
    <xf numFmtId="170" fontId="106" fillId="0" borderId="0" applyFont="0" applyFill="0" applyBorder="0" applyAlignment="0" applyProtection="0"/>
    <xf numFmtId="181" fontId="13" fillId="0" borderId="0" applyFont="0" applyFill="0" applyBorder="0" applyAlignment="0" applyProtection="0">
      <alignment horizontal="right"/>
    </xf>
    <xf numFmtId="43" fontId="15" fillId="0" borderId="0" applyFont="0" applyFill="0" applyBorder="0" applyAlignment="0" applyProtection="0"/>
    <xf numFmtId="43" fontId="15"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5"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294" fontId="13" fillId="0" borderId="0" applyFont="0" applyFill="0" applyBorder="0" applyAlignment="0" applyProtection="0"/>
    <xf numFmtId="294" fontId="13" fillId="0" borderId="0" applyFont="0" applyFill="0" applyBorder="0" applyAlignment="0" applyProtection="0"/>
    <xf numFmtId="181" fontId="13" fillId="0" borderId="0" applyFont="0" applyFill="0" applyBorder="0" applyAlignment="0" applyProtection="0">
      <alignment horizontal="right"/>
    </xf>
    <xf numFmtId="294" fontId="13" fillId="0" borderId="0" applyFont="0" applyFill="0" applyBorder="0" applyAlignment="0" applyProtection="0"/>
    <xf numFmtId="43" fontId="13" fillId="0" borderId="0" applyFont="0" applyFill="0" applyBorder="0" applyAlignment="0" applyProtection="0"/>
    <xf numFmtId="43" fontId="106" fillId="0" borderId="0" applyFont="0" applyFill="0" applyBorder="0" applyAlignment="0" applyProtection="0"/>
    <xf numFmtId="43" fontId="13" fillId="0" borderId="0" applyFont="0" applyFill="0" applyBorder="0" applyAlignment="0" applyProtection="0"/>
    <xf numFmtId="170" fontId="2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1" fontId="13" fillId="0" borderId="0" applyFont="0" applyFill="0" applyBorder="0" applyAlignment="0" applyProtection="0">
      <alignment horizontal="right"/>
    </xf>
    <xf numFmtId="170" fontId="15"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43" fontId="15" fillId="0" borderId="0" applyFont="0" applyFill="0" applyBorder="0" applyAlignment="0" applyProtection="0"/>
    <xf numFmtId="43" fontId="15" fillId="0" borderId="0" applyFont="0" applyFill="0" applyBorder="0" applyAlignment="0" applyProtection="0"/>
    <xf numFmtId="181" fontId="13" fillId="0" borderId="0" applyFont="0" applyFill="0" applyBorder="0" applyAlignment="0" applyProtection="0">
      <alignment horizontal="right"/>
    </xf>
    <xf numFmtId="181" fontId="13" fillId="0" borderId="0" applyFont="0" applyFill="0" applyBorder="0" applyAlignment="0" applyProtection="0">
      <alignment horizontal="right"/>
    </xf>
    <xf numFmtId="43" fontId="13" fillId="0" borderId="0" applyFont="0" applyFill="0" applyBorder="0" applyAlignment="0" applyProtection="0"/>
    <xf numFmtId="181" fontId="13" fillId="0" borderId="0" applyFont="0" applyFill="0" applyBorder="0" applyAlignment="0" applyProtection="0">
      <alignment horizontal="right"/>
    </xf>
    <xf numFmtId="43" fontId="13" fillId="0" borderId="0" applyFont="0" applyFill="0" applyBorder="0" applyAlignment="0" applyProtection="0"/>
    <xf numFmtId="43" fontId="102" fillId="0" borderId="0" applyFont="0" applyFill="0" applyBorder="0" applyAlignment="0" applyProtection="0"/>
    <xf numFmtId="170" fontId="13" fillId="0" borderId="0" applyFont="0" applyFill="0" applyBorder="0" applyAlignment="0" applyProtection="0"/>
    <xf numFmtId="43" fontId="106" fillId="0" borderId="0" applyFont="0" applyFill="0" applyBorder="0" applyAlignment="0" applyProtection="0"/>
    <xf numFmtId="43" fontId="102" fillId="0" borderId="0" applyFont="0" applyFill="0" applyBorder="0" applyAlignment="0" applyProtection="0"/>
    <xf numFmtId="43" fontId="240"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02" fillId="0" borderId="0" applyFont="0" applyFill="0" applyBorder="0" applyAlignment="0" applyProtection="0"/>
    <xf numFmtId="43" fontId="102" fillId="0" borderId="0" applyFont="0" applyFill="0" applyBorder="0" applyAlignment="0" applyProtection="0"/>
    <xf numFmtId="170" fontId="15" fillId="0" borderId="0" applyFont="0" applyFill="0" applyBorder="0" applyAlignment="0" applyProtection="0"/>
    <xf numFmtId="43" fontId="15" fillId="0" borderId="0" applyFont="0" applyFill="0" applyBorder="0" applyAlignment="0" applyProtection="0"/>
    <xf numFmtId="170" fontId="102" fillId="0" borderId="0" applyFont="0" applyFill="0" applyBorder="0" applyAlignment="0" applyProtection="0"/>
    <xf numFmtId="170" fontId="106" fillId="0" borderId="0" applyFont="0" applyFill="0" applyBorder="0" applyAlignment="0" applyProtection="0"/>
    <xf numFmtId="43" fontId="106" fillId="0" borderId="0" applyFont="0" applyFill="0" applyBorder="0" applyAlignment="0" applyProtection="0"/>
    <xf numFmtId="43" fontId="15" fillId="0" borderId="0" applyFont="0" applyFill="0" applyBorder="0" applyAlignment="0" applyProtection="0"/>
    <xf numFmtId="170" fontId="106"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02" fillId="0" borderId="0" applyFont="0" applyFill="0" applyBorder="0" applyAlignment="0" applyProtection="0"/>
    <xf numFmtId="43" fontId="102" fillId="0" borderId="0" applyFont="0" applyFill="0" applyBorder="0" applyAlignment="0" applyProtection="0"/>
    <xf numFmtId="0" fontId="13" fillId="0" borderId="0" applyFont="0" applyFill="0" applyBorder="0" applyAlignment="0" applyProtection="0"/>
    <xf numFmtId="170" fontId="102" fillId="0" borderId="0" applyFont="0" applyFill="0" applyBorder="0" applyAlignment="0" applyProtection="0"/>
    <xf numFmtId="0"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5"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15"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5" fontId="15" fillId="0" borderId="0" applyFont="0" applyFill="0" applyBorder="0" applyAlignment="0" applyProtection="0"/>
    <xf numFmtId="164" fontId="15" fillId="0" borderId="0" applyFont="0" applyFill="0" applyBorder="0" applyAlignment="0" applyProtection="0"/>
    <xf numFmtId="5" fontId="15"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5" fontId="15" fillId="0" borderId="0" applyFont="0" applyFill="0" applyBorder="0" applyAlignment="0" applyProtection="0"/>
    <xf numFmtId="164"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239"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70" fontId="92" fillId="0" borderId="0" applyFont="0" applyFill="0" applyBorder="0" applyAlignment="0" applyProtection="0"/>
    <xf numFmtId="43" fontId="92" fillId="0" borderId="0" applyFont="0" applyFill="0" applyBorder="0" applyAlignment="0" applyProtection="0"/>
    <xf numFmtId="43" fontId="13" fillId="0" borderId="0" applyFont="0" applyFill="0" applyBorder="0" applyAlignment="0" applyProtection="0"/>
    <xf numFmtId="170" fontId="92"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8"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5"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96" fontId="13" fillId="0" borderId="0" applyFont="0" applyFill="0" applyBorder="0" applyAlignment="0" applyProtection="0"/>
    <xf numFmtId="43" fontId="7" fillId="0" borderId="0" applyFont="0" applyFill="0" applyBorder="0" applyAlignment="0" applyProtection="0"/>
    <xf numFmtId="170" fontId="108" fillId="0" borderId="0" applyFont="0" applyFill="0" applyBorder="0" applyAlignment="0" applyProtection="0"/>
    <xf numFmtId="43" fontId="10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5"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0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0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237"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4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1"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70"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7" fillId="0" borderId="0" applyFont="0" applyFill="0" applyBorder="0" applyAlignment="0" applyProtection="0"/>
    <xf numFmtId="170"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0" fontId="87" fillId="0" borderId="0" applyFont="0" applyFill="0" applyBorder="0" applyAlignment="0" applyProtection="0"/>
    <xf numFmtId="43" fontId="87"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10"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3" fontId="13" fillId="0" borderId="0" applyFont="0" applyFill="0" applyBorder="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8" fontId="114" fillId="0" borderId="173">
      <protection locked="0"/>
    </xf>
    <xf numFmtId="166" fontId="114" fillId="0" borderId="173">
      <protection locked="0"/>
    </xf>
    <xf numFmtId="166" fontId="114" fillId="0" borderId="173">
      <protection locked="0"/>
    </xf>
    <xf numFmtId="166" fontId="114" fillId="0" borderId="173">
      <protection locked="0"/>
    </xf>
    <xf numFmtId="166" fontId="114" fillId="0" borderId="173">
      <protection locked="0"/>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5"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44" fontId="93"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44" fontId="78" fillId="0" borderId="0" applyFont="0" applyFill="0" applyBorder="0" applyAlignment="0" applyProtection="0"/>
    <xf numFmtId="169" fontId="92" fillId="0" borderId="0" applyFont="0" applyFill="0" applyBorder="0" applyAlignment="0" applyProtection="0"/>
    <xf numFmtId="169" fontId="13" fillId="0" borderId="0" applyFont="0" applyFill="0" applyBorder="0" applyAlignment="0" applyProtection="0"/>
    <xf numFmtId="169" fontId="7" fillId="0" borderId="0" applyFont="0" applyFill="0" applyBorder="0" applyAlignment="0" applyProtection="0"/>
    <xf numFmtId="169" fontId="108"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44" fontId="108"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92" fillId="0" borderId="0" applyFont="0" applyFill="0" applyBorder="0" applyAlignment="0" applyProtection="0"/>
    <xf numFmtId="44" fontId="92" fillId="0" borderId="0" applyFont="0" applyFill="0" applyBorder="0" applyAlignment="0" applyProtection="0"/>
    <xf numFmtId="221" fontId="13" fillId="0" borderId="0" applyFont="0" applyFill="0" applyBorder="0" applyAlignment="0" applyProtection="0">
      <alignment horizontal="right"/>
    </xf>
    <xf numFmtId="169" fontId="13" fillId="0" borderId="0" applyFont="0" applyFill="0" applyBorder="0" applyAlignment="0" applyProtection="0"/>
    <xf numFmtId="287" fontId="13" fillId="0" borderId="0" applyFont="0" applyFill="0" applyBorder="0" applyAlignment="0" applyProtection="0"/>
    <xf numFmtId="287" fontId="13" fillId="0" borderId="0" applyFont="0" applyFill="0" applyBorder="0" applyAlignment="0" applyProtection="0"/>
    <xf numFmtId="287" fontId="13" fillId="0" borderId="0" applyFont="0" applyFill="0" applyBorder="0" applyAlignment="0" applyProtection="0"/>
    <xf numFmtId="169" fontId="13" fillId="0" borderId="0" applyFont="0" applyFill="0" applyBorder="0" applyAlignment="0" applyProtection="0"/>
    <xf numFmtId="44" fontId="20" fillId="0" borderId="0" applyFont="0" applyFill="0" applyBorder="0" applyAlignment="0" applyProtection="0"/>
    <xf numFmtId="44" fontId="15" fillId="0" borderId="0" applyFont="0" applyFill="0" applyBorder="0" applyAlignment="0" applyProtection="0"/>
    <xf numFmtId="169" fontId="15" fillId="0" borderId="0" applyFont="0" applyFill="0" applyBorder="0" applyAlignment="0" applyProtection="0"/>
    <xf numFmtId="221" fontId="13" fillId="0" borderId="0" applyFont="0" applyFill="0" applyBorder="0" applyAlignment="0" applyProtection="0">
      <alignment horizontal="right"/>
    </xf>
    <xf numFmtId="44" fontId="92" fillId="0" borderId="0" applyFont="0" applyFill="0" applyBorder="0" applyAlignment="0" applyProtection="0"/>
    <xf numFmtId="221" fontId="13" fillId="0" borderId="0" applyFont="0" applyFill="0" applyBorder="0" applyAlignment="0" applyProtection="0">
      <alignment horizontal="right"/>
    </xf>
    <xf numFmtId="221" fontId="13" fillId="0" borderId="0" applyFont="0" applyFill="0" applyBorder="0" applyAlignment="0" applyProtection="0">
      <alignment horizontal="right"/>
    </xf>
    <xf numFmtId="0" fontId="13" fillId="0" borderId="0" applyFont="0" applyFill="0" applyBorder="0" applyAlignment="0" applyProtection="0"/>
    <xf numFmtId="0" fontId="13" fillId="0" borderId="0" applyFont="0" applyFill="0" applyBorder="0" applyAlignment="0" applyProtection="0"/>
    <xf numFmtId="169" fontId="20" fillId="0" borderId="0" applyFont="0" applyFill="0" applyBorder="0" applyAlignment="0" applyProtection="0"/>
    <xf numFmtId="44" fontId="20" fillId="0" borderId="0" applyFont="0" applyFill="0" applyBorder="0" applyAlignment="0" applyProtection="0"/>
    <xf numFmtId="169" fontId="13" fillId="0" borderId="0" applyFont="0" applyFill="0" applyBorder="0" applyAlignment="0" applyProtection="0"/>
    <xf numFmtId="169" fontId="20" fillId="0" borderId="0" applyFont="0" applyFill="0" applyBorder="0" applyAlignment="0" applyProtection="0"/>
    <xf numFmtId="44" fontId="20" fillId="0" borderId="0" applyFont="0" applyFill="0" applyBorder="0" applyAlignment="0" applyProtection="0"/>
    <xf numFmtId="169" fontId="92" fillId="0" borderId="0" applyFont="0" applyFill="0" applyBorder="0" applyAlignment="0" applyProtection="0"/>
    <xf numFmtId="44" fontId="15" fillId="0" borderId="0" applyFont="0" applyFill="0" applyBorder="0" applyAlignment="0" applyProtection="0"/>
    <xf numFmtId="169" fontId="15" fillId="0" borderId="0" applyFont="0" applyFill="0" applyBorder="0" applyAlignment="0" applyProtection="0"/>
    <xf numFmtId="44" fontId="15" fillId="0" borderId="0" applyFont="0" applyFill="0" applyBorder="0" applyAlignment="0" applyProtection="0"/>
    <xf numFmtId="169" fontId="2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20"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44" fontId="20"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8" fillId="0" borderId="0" applyFont="0" applyFill="0" applyBorder="0" applyAlignment="0" applyProtection="0"/>
    <xf numFmtId="44" fontId="7" fillId="0" borderId="0" applyFont="0" applyFill="0" applyBorder="0" applyAlignment="0" applyProtection="0"/>
    <xf numFmtId="169" fontId="78" fillId="0" borderId="0" applyFont="0" applyFill="0" applyBorder="0" applyAlignment="0" applyProtection="0"/>
    <xf numFmtId="44" fontId="78"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0" fillId="0" borderId="0" applyFont="0" applyFill="0" applyBorder="0" applyAlignment="0" applyProtection="0"/>
    <xf numFmtId="169" fontId="7" fillId="0" borderId="0" applyFont="0" applyFill="0" applyBorder="0" applyAlignment="0" applyProtection="0"/>
    <xf numFmtId="169"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8" fillId="0" borderId="0" applyFont="0" applyFill="0" applyBorder="0" applyAlignment="0" applyProtection="0"/>
    <xf numFmtId="169" fontId="7" fillId="0" borderId="0" applyFont="0" applyFill="0" applyBorder="0" applyAlignment="0" applyProtection="0"/>
    <xf numFmtId="44" fontId="10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20"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169" fontId="20" fillId="0" borderId="0" applyFont="0" applyFill="0" applyBorder="0" applyAlignment="0" applyProtection="0"/>
    <xf numFmtId="44" fontId="20"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20" fillId="0" borderId="0" applyFont="0" applyFill="0" applyBorder="0" applyAlignment="0" applyProtection="0"/>
    <xf numFmtId="169" fontId="13"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69" fontId="13" fillId="0" borderId="0" applyFont="0" applyFill="0" applyBorder="0" applyAlignment="0" applyProtection="0"/>
    <xf numFmtId="44" fontId="7" fillId="0" borderId="0" applyFont="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225" fontId="89" fillId="0" borderId="0" applyFont="0" applyFill="0" applyBorder="0" applyAlignment="0" applyProtection="0">
      <alignment vertical="center"/>
    </xf>
    <xf numFmtId="5" fontId="13" fillId="0" borderId="0" applyFont="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4" fontId="251" fillId="0" borderId="0"/>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7" fontId="241" fillId="0" borderId="72" applyNumberFormat="0" applyFill="0">
      <alignment horizontal="right"/>
    </xf>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29" fontId="82" fillId="65" borderId="9"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231" fontId="86" fillId="0" borderId="5"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228" fontId="99" fillId="0" borderId="0" applyFont="0" applyFill="0" applyBorder="0" applyProtection="0">
      <alignment horizontal="right"/>
    </xf>
    <xf numFmtId="14" fontId="13" fillId="0" borderId="0" applyFont="0" applyFill="0" applyBorder="0" applyAlignment="0" applyProtection="0"/>
    <xf numFmtId="14" fontId="13" fillId="0" borderId="0" applyFont="0" applyFill="0" applyBorder="0" applyAlignment="0" applyProtection="0"/>
    <xf numFmtId="14" fontId="13" fillId="0" borderId="0" applyFont="0" applyFill="0" applyBorder="0" applyAlignment="0" applyProtection="0"/>
    <xf numFmtId="42" fontId="117" fillId="0" borderId="0"/>
    <xf numFmtId="42" fontId="81" fillId="0" borderId="0"/>
    <xf numFmtId="42" fontId="119" fillId="0" borderId="0" applyFill="0" applyBorder="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80"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234" fontId="13"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75" fillId="0" borderId="0" applyNumberFormat="0" applyFill="0" applyBorder="0" applyAlignment="0" applyProtection="0"/>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1" fontId="122" fillId="69" borderId="192" applyNumberFormat="0" applyBorder="0" applyAlignment="0">
      <alignment horizontal="centerContinuous" vertical="center"/>
      <protection locked="0"/>
    </xf>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10"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0" fontId="22" fillId="5" borderId="0" applyNumberFormat="0" applyBorder="0" applyAlignment="0" applyProtection="0"/>
    <xf numFmtId="0" fontId="22" fillId="5" borderId="0" applyNumberFormat="0" applyBorder="0" applyAlignment="0" applyProtection="0"/>
    <xf numFmtId="0" fontId="125" fillId="29" borderId="0" applyNumberFormat="0" applyBorder="0" applyAlignment="0" applyProtection="0"/>
    <xf numFmtId="0" fontId="125" fillId="29"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66" fillId="29" borderId="0" applyNumberFormat="0" applyBorder="0" applyAlignment="0" applyProtection="0"/>
    <xf numFmtId="38" fontId="109" fillId="70" borderId="0" applyNumberFormat="0" applyBorder="0" applyAlignment="0" applyProtection="0"/>
    <xf numFmtId="0" fontId="128" fillId="0" borderId="0" applyProtection="0">
      <alignment horizontal="right"/>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48" fillId="0" borderId="190">
      <alignment horizontal="left" vertical="center"/>
    </xf>
    <xf numFmtId="0" fontId="130" fillId="0" borderId="0" applyNumberFormat="0" applyFill="0" applyBorder="0" applyAlignment="0" applyProtection="0"/>
    <xf numFmtId="0" fontId="130" fillId="0" borderId="0" applyNumberFormat="0" applyFill="0" applyBorder="0" applyAlignment="0" applyProtection="0"/>
    <xf numFmtId="0" fontId="23" fillId="0" borderId="168" applyNumberFormat="0" applyFill="0" applyAlignment="0" applyProtection="0"/>
    <xf numFmtId="0" fontId="130" fillId="0" borderId="0" applyNumberFormat="0" applyFill="0" applyBorder="0" applyAlignment="0" applyProtection="0"/>
    <xf numFmtId="0" fontId="23" fillId="0" borderId="168" applyNumberFormat="0" applyFill="0" applyAlignment="0" applyProtection="0"/>
    <xf numFmtId="0" fontId="23" fillId="0" borderId="168" applyNumberFormat="0" applyFill="0" applyAlignment="0" applyProtection="0"/>
    <xf numFmtId="0" fontId="63" fillId="0" borderId="56" applyNumberFormat="0" applyFill="0" applyAlignment="0" applyProtection="0"/>
    <xf numFmtId="0" fontId="131" fillId="0" borderId="0" applyProtection="0">
      <alignment horizontal="left"/>
    </xf>
    <xf numFmtId="0" fontId="131" fillId="0" borderId="0" applyProtection="0">
      <alignment horizontal="left"/>
    </xf>
    <xf numFmtId="0" fontId="24" fillId="0" borderId="169" applyNumberFormat="0" applyFill="0" applyAlignment="0" applyProtection="0"/>
    <xf numFmtId="0" fontId="131" fillId="0" borderId="0" applyProtection="0">
      <alignment horizontal="left"/>
    </xf>
    <xf numFmtId="0" fontId="24" fillId="0" borderId="169" applyNumberFormat="0" applyFill="0" applyAlignment="0" applyProtection="0"/>
    <xf numFmtId="0" fontId="24" fillId="0" borderId="169" applyNumberFormat="0" applyFill="0" applyAlignment="0" applyProtection="0"/>
    <xf numFmtId="0" fontId="64" fillId="0" borderId="57" applyNumberFormat="0" applyFill="0" applyAlignment="0" applyProtection="0"/>
    <xf numFmtId="0" fontId="132" fillId="0" borderId="0" applyProtection="0">
      <alignment horizontal="left"/>
    </xf>
    <xf numFmtId="0" fontId="132" fillId="0" borderId="0" applyProtection="0">
      <alignment horizontal="left"/>
    </xf>
    <xf numFmtId="0" fontId="25" fillId="0" borderId="126" applyNumberFormat="0" applyFill="0" applyAlignment="0" applyProtection="0"/>
    <xf numFmtId="0" fontId="132" fillId="0" borderId="0" applyProtection="0">
      <alignment horizontal="left"/>
    </xf>
    <xf numFmtId="0" fontId="25" fillId="0" borderId="126" applyNumberFormat="0" applyFill="0" applyAlignment="0" applyProtection="0"/>
    <xf numFmtId="0" fontId="25" fillId="0" borderId="126" applyNumberFormat="0" applyFill="0" applyAlignment="0" applyProtection="0"/>
    <xf numFmtId="0" fontId="65" fillId="0" borderId="58" applyNumberFormat="0" applyFill="0" applyAlignment="0" applyProtection="0"/>
    <xf numFmtId="0" fontId="6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5" fillId="0" borderId="0" applyNumberFormat="0" applyFill="0" applyBorder="0" applyAlignment="0" applyProtection="0"/>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238" fontId="88" fillId="0" borderId="76">
      <alignment horizontal="center"/>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252" fillId="0" borderId="0" applyNumberFormat="0" applyFill="0" applyBorder="0" applyAlignment="0" applyProtection="0"/>
    <xf numFmtId="0" fontId="39"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alignment vertical="top"/>
      <protection locked="0"/>
    </xf>
    <xf numFmtId="0" fontId="140" fillId="0" borderId="0" applyNumberFormat="0" applyFill="0" applyBorder="0" applyAlignment="0" applyProtection="0"/>
    <xf numFmtId="0" fontId="141"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10" fontId="109" fillId="65" borderId="191" applyNumberFormat="0" applyBorder="0" applyAlignment="0" applyProtection="0"/>
    <xf numFmtId="0" fontId="69" fillId="32" borderId="59" applyNumberFormat="0" applyAlignment="0" applyProtection="0"/>
    <xf numFmtId="0" fontId="69" fillId="32" borderId="59" applyNumberFormat="0" applyAlignment="0" applyProtection="0"/>
    <xf numFmtId="0" fontId="69" fillId="32" borderId="59" applyNumberFormat="0" applyAlignment="0" applyProtection="0"/>
    <xf numFmtId="0" fontId="69" fillId="32" borderId="59" applyNumberFormat="0" applyAlignment="0" applyProtection="0"/>
    <xf numFmtId="0" fontId="69" fillId="32" borderId="59" applyNumberFormat="0" applyAlignment="0" applyProtection="0"/>
    <xf numFmtId="0" fontId="69" fillId="32" borderId="59"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257"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240" fontId="102" fillId="0" borderId="0" applyNumberFormat="0" applyFill="0" applyBorder="0" applyAlignment="0" applyProtection="0"/>
    <xf numFmtId="240" fontId="102" fillId="0" borderId="0" applyNumberFormat="0" applyFill="0" applyBorder="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53"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26" fillId="8" borderId="186" applyNumberFormat="0" applyAlignment="0" applyProtection="0"/>
    <xf numFmtId="0" fontId="69" fillId="32" borderId="59" applyNumberFormat="0" applyAlignment="0" applyProtection="0"/>
    <xf numFmtId="0" fontId="69" fillId="32" borderId="59" applyNumberFormat="0" applyAlignment="0" applyProtection="0"/>
    <xf numFmtId="0" fontId="148" fillId="73" borderId="174">
      <alignment horizontal="left" vertical="center" wrapText="1"/>
    </xf>
    <xf numFmtId="0" fontId="148" fillId="73" borderId="174">
      <alignment horizontal="left" vertical="center" wrapText="1"/>
    </xf>
    <xf numFmtId="0" fontId="148" fillId="73" borderId="174">
      <alignment horizontal="left" vertical="center" wrapText="1"/>
    </xf>
    <xf numFmtId="0" fontId="148" fillId="73" borderId="174">
      <alignment horizontal="left" vertical="center" wrapText="1"/>
    </xf>
    <xf numFmtId="0" fontId="148" fillId="73" borderId="174">
      <alignment horizontal="left" vertical="center" wrapText="1"/>
    </xf>
    <xf numFmtId="2" fontId="150" fillId="0" borderId="5"/>
    <xf numFmtId="2" fontId="150" fillId="0" borderId="5"/>
    <xf numFmtId="2" fontId="150" fillId="0" borderId="5"/>
    <xf numFmtId="2" fontId="150" fillId="0" borderId="5"/>
    <xf numFmtId="2" fontId="150" fillId="0" borderId="5"/>
    <xf numFmtId="2" fontId="150" fillId="0" borderId="5"/>
    <xf numFmtId="2" fontId="150" fillId="0" borderId="5"/>
    <xf numFmtId="2" fontId="150" fillId="0" borderId="5"/>
    <xf numFmtId="2" fontId="150" fillId="0" borderId="5"/>
    <xf numFmtId="2" fontId="150" fillId="0" borderId="5"/>
    <xf numFmtId="0" fontId="27" fillId="0" borderId="20" applyNumberFormat="0" applyFill="0" applyAlignment="0" applyProtection="0"/>
    <xf numFmtId="0" fontId="27" fillId="0" borderId="20" applyNumberFormat="0" applyFill="0" applyAlignment="0" applyProtection="0"/>
    <xf numFmtId="0" fontId="151" fillId="0" borderId="61" applyNumberFormat="0" applyFill="0" applyAlignment="0" applyProtection="0"/>
    <xf numFmtId="0" fontId="151" fillId="0" borderId="61" applyNumberFormat="0" applyFill="0" applyAlignment="0" applyProtection="0"/>
    <xf numFmtId="0" fontId="27" fillId="0" borderId="20" applyNumberFormat="0" applyFill="0" applyAlignment="0" applyProtection="0"/>
    <xf numFmtId="0" fontId="27" fillId="0" borderId="20" applyNumberFormat="0" applyFill="0" applyAlignment="0" applyProtection="0"/>
    <xf numFmtId="0" fontId="72" fillId="0" borderId="61" applyNumberFormat="0" applyFill="0" applyAlignment="0" applyProtection="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81" fontId="13" fillId="0" borderId="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14" fontId="86" fillId="0" borderId="5" applyFont="0" applyFill="0" applyBorder="0" applyAlignment="0" applyProtection="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297" fontId="13" fillId="0" borderId="0"/>
    <xf numFmtId="0" fontId="28" fillId="23" borderId="0" applyNumberFormat="0" applyBorder="0" applyAlignment="0" applyProtection="0"/>
    <xf numFmtId="0" fontId="28" fillId="2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68" fillId="31"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98" fontId="13" fillId="0" borderId="0"/>
    <xf numFmtId="254" fontId="158" fillId="0" borderId="0"/>
    <xf numFmtId="298" fontId="13" fillId="0" borderId="0"/>
    <xf numFmtId="298" fontId="13" fillId="0" borderId="0"/>
    <xf numFmtId="298" fontId="13" fillId="0" borderId="0"/>
    <xf numFmtId="298" fontId="13" fillId="0" borderId="0"/>
    <xf numFmtId="0" fontId="15" fillId="0" borderId="0"/>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5" fillId="0" borderId="0"/>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0"/>
    <xf numFmtId="0" fontId="13" fillId="0" borderId="0"/>
    <xf numFmtId="0" fontId="13" fillId="0" borderId="0"/>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5" fillId="0" borderId="0"/>
    <xf numFmtId="0" fontId="13" fillId="0" borderId="199"/>
    <xf numFmtId="0" fontId="13" fillId="0" borderId="199"/>
    <xf numFmtId="0" fontId="15" fillId="0" borderId="0"/>
    <xf numFmtId="0" fontId="13" fillId="0" borderId="0"/>
    <xf numFmtId="0" fontId="13" fillId="0" borderId="0"/>
    <xf numFmtId="0" fontId="7" fillId="0" borderId="0"/>
    <xf numFmtId="0" fontId="7" fillId="0" borderId="0"/>
    <xf numFmtId="0" fontId="15" fillId="0" borderId="0"/>
    <xf numFmtId="0" fontId="13" fillId="0" borderId="0"/>
    <xf numFmtId="0" fontId="13" fillId="0" borderId="0"/>
    <xf numFmtId="0" fontId="13" fillId="0" borderId="0"/>
    <xf numFmtId="0" fontId="7" fillId="0" borderId="0"/>
    <xf numFmtId="299" fontId="13" fillId="0" borderId="0"/>
    <xf numFmtId="299" fontId="13" fillId="0" borderId="0"/>
    <xf numFmtId="299" fontId="13" fillId="0" borderId="0"/>
    <xf numFmtId="0" fontId="49" fillId="0" borderId="0"/>
    <xf numFmtId="0" fontId="49" fillId="0" borderId="0"/>
    <xf numFmtId="0" fontId="13" fillId="0" borderId="0"/>
    <xf numFmtId="0" fontId="13" fillId="0" borderId="0"/>
    <xf numFmtId="0" fontId="13" fillId="0" borderId="0"/>
    <xf numFmtId="0" fontId="13" fillId="0" borderId="0"/>
    <xf numFmtId="0" fontId="7" fillId="0" borderId="0"/>
    <xf numFmtId="0" fontId="15" fillId="0" borderId="0"/>
    <xf numFmtId="0" fontId="13" fillId="0" borderId="0"/>
    <xf numFmtId="0" fontId="13" fillId="0" borderId="0"/>
    <xf numFmtId="0" fontId="13" fillId="0" borderId="0"/>
    <xf numFmtId="0" fontId="13" fillId="0" borderId="0"/>
    <xf numFmtId="0" fontId="7" fillId="0" borderId="0"/>
    <xf numFmtId="0" fontId="15" fillId="0" borderId="0"/>
    <xf numFmtId="0" fontId="7" fillId="0" borderId="0"/>
    <xf numFmtId="0" fontId="13" fillId="0" borderId="0"/>
    <xf numFmtId="0" fontId="102" fillId="0" borderId="0"/>
    <xf numFmtId="0" fontId="102" fillId="0" borderId="0"/>
    <xf numFmtId="0" fontId="20" fillId="0" borderId="0"/>
    <xf numFmtId="0" fontId="15" fillId="0" borderId="0"/>
    <xf numFmtId="0" fontId="102" fillId="0" borderId="0"/>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3" fillId="0" borderId="199"/>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02" fillId="0" borderId="0"/>
    <xf numFmtId="0" fontId="7" fillId="0" borderId="0"/>
    <xf numFmtId="0" fontId="102" fillId="0" borderId="0"/>
    <xf numFmtId="0" fontId="15"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13" fillId="0" borderId="0"/>
    <xf numFmtId="0" fontId="13" fillId="0" borderId="0"/>
    <xf numFmtId="0" fontId="13" fillId="0" borderId="0"/>
    <xf numFmtId="298" fontId="13" fillId="0" borderId="0"/>
    <xf numFmtId="298" fontId="13" fillId="0" borderId="0"/>
    <xf numFmtId="0" fontId="13" fillId="0" borderId="0"/>
    <xf numFmtId="0" fontId="35" fillId="0" borderId="0"/>
    <xf numFmtId="0" fontId="13" fillId="0" borderId="0"/>
    <xf numFmtId="0" fontId="13" fillId="0" borderId="0"/>
    <xf numFmtId="0" fontId="15" fillId="0" borderId="0"/>
    <xf numFmtId="0" fontId="102" fillId="0" borderId="0"/>
    <xf numFmtId="0" fontId="20" fillId="0" borderId="0"/>
    <xf numFmtId="0" fontId="15" fillId="0" borderId="0"/>
    <xf numFmtId="239" fontId="13" fillId="0" borderId="0"/>
    <xf numFmtId="0" fontId="13" fillId="0" borderId="0"/>
    <xf numFmtId="0" fontId="13" fillId="0" borderId="0"/>
    <xf numFmtId="0" fontId="102" fillId="0" borderId="0"/>
    <xf numFmtId="0" fontId="7" fillId="0" borderId="0"/>
    <xf numFmtId="0" fontId="102" fillId="0" borderId="0"/>
    <xf numFmtId="0" fontId="15" fillId="0" borderId="0"/>
    <xf numFmtId="0" fontId="35" fillId="0" borderId="0"/>
    <xf numFmtId="0" fontId="7" fillId="0" borderId="0"/>
    <xf numFmtId="239" fontId="13" fillId="0" borderId="0"/>
    <xf numFmtId="298" fontId="13" fillId="0" borderId="0"/>
    <xf numFmtId="0" fontId="13" fillId="0" borderId="0"/>
    <xf numFmtId="0" fontId="13" fillId="0" borderId="0"/>
    <xf numFmtId="0" fontId="20" fillId="0" borderId="0"/>
    <xf numFmtId="0" fontId="7" fillId="0" borderId="0"/>
    <xf numFmtId="0" fontId="15" fillId="0" borderId="0"/>
    <xf numFmtId="257" fontId="13" fillId="0" borderId="0"/>
    <xf numFmtId="257" fontId="13" fillId="0" borderId="0"/>
    <xf numFmtId="257" fontId="13" fillId="0" borderId="0"/>
    <xf numFmtId="257" fontId="13" fillId="0" borderId="0"/>
    <xf numFmtId="239" fontId="13" fillId="0" borderId="0"/>
    <xf numFmtId="0" fontId="15" fillId="0" borderId="0"/>
    <xf numFmtId="0" fontId="92" fillId="0" borderId="0"/>
    <xf numFmtId="0" fontId="13" fillId="0" borderId="0"/>
    <xf numFmtId="0" fontId="7" fillId="0" borderId="0"/>
    <xf numFmtId="239" fontId="13" fillId="0" borderId="0"/>
    <xf numFmtId="0" fontId="13" fillId="0" borderId="0"/>
    <xf numFmtId="0" fontId="13" fillId="0" borderId="0"/>
    <xf numFmtId="0" fontId="13" fillId="0" borderId="0"/>
    <xf numFmtId="0" fontId="92" fillId="0" borderId="0"/>
    <xf numFmtId="257" fontId="13" fillId="0" borderId="0"/>
    <xf numFmtId="257" fontId="13" fillId="0" borderId="0"/>
    <xf numFmtId="0" fontId="92" fillId="0" borderId="0"/>
    <xf numFmtId="0" fontId="7" fillId="0" borderId="0"/>
    <xf numFmtId="0" fontId="15" fillId="0" borderId="0"/>
    <xf numFmtId="0" fontId="15" fillId="0" borderId="0"/>
    <xf numFmtId="0" fontId="126" fillId="0" borderId="0"/>
    <xf numFmtId="239" fontId="13" fillId="0" borderId="0"/>
    <xf numFmtId="239" fontId="13" fillId="0" borderId="0"/>
    <xf numFmtId="0" fontId="13" fillId="0" borderId="0"/>
    <xf numFmtId="239" fontId="13" fillId="0" borderId="0"/>
    <xf numFmtId="0" fontId="15" fillId="0" borderId="0"/>
    <xf numFmtId="0" fontId="13" fillId="0" borderId="0"/>
    <xf numFmtId="0" fontId="7" fillId="0" borderId="0"/>
    <xf numFmtId="0" fontId="15" fillId="0" borderId="0"/>
    <xf numFmtId="0" fontId="102" fillId="0" borderId="0"/>
    <xf numFmtId="0" fontId="13" fillId="0" borderId="0"/>
    <xf numFmtId="169" fontId="13" fillId="0" borderId="0"/>
    <xf numFmtId="0" fontId="7" fillId="0" borderId="0"/>
    <xf numFmtId="0" fontId="7" fillId="0" borderId="0"/>
    <xf numFmtId="0" fontId="13" fillId="0" borderId="0"/>
    <xf numFmtId="0" fontId="15" fillId="0" borderId="0"/>
    <xf numFmtId="257" fontId="13" fillId="0" borderId="0"/>
    <xf numFmtId="169" fontId="13" fillId="0" borderId="0"/>
    <xf numFmtId="169" fontId="13" fillId="0" borderId="0"/>
    <xf numFmtId="239" fontId="13" fillId="0" borderId="0"/>
    <xf numFmtId="0" fontId="13" fillId="0" borderId="0"/>
    <xf numFmtId="0" fontId="15" fillId="0" borderId="0"/>
    <xf numFmtId="0" fontId="126" fillId="0" borderId="0"/>
    <xf numFmtId="257"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257" fontId="13" fillId="0" borderId="0"/>
    <xf numFmtId="0" fontId="13" fillId="0" borderId="0"/>
    <xf numFmtId="0" fontId="102"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57" fontId="13" fillId="0" borderId="0"/>
    <xf numFmtId="257" fontId="13" fillId="0" borderId="0"/>
    <xf numFmtId="257" fontId="13" fillId="0" borderId="0"/>
    <xf numFmtId="0" fontId="13"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102" fillId="0" borderId="0"/>
    <xf numFmtId="0" fontId="7" fillId="0" borderId="0"/>
    <xf numFmtId="0" fontId="13" fillId="0" borderId="0"/>
    <xf numFmtId="0" fontId="13" fillId="0" borderId="0"/>
    <xf numFmtId="0" fontId="102" fillId="0" borderId="0"/>
    <xf numFmtId="0" fontId="7" fillId="0" borderId="0"/>
    <xf numFmtId="0" fontId="102" fillId="0" borderId="0"/>
    <xf numFmtId="0" fontId="7" fillId="0" borderId="0"/>
    <xf numFmtId="0" fontId="102" fillId="0" borderId="0"/>
    <xf numFmtId="0" fontId="13" fillId="0" borderId="0"/>
    <xf numFmtId="0" fontId="102" fillId="0" borderId="0"/>
    <xf numFmtId="257" fontId="13" fillId="0" borderId="0"/>
    <xf numFmtId="0" fontId="102" fillId="0" borderId="0"/>
    <xf numFmtId="0" fontId="102" fillId="0" borderId="0"/>
    <xf numFmtId="257" fontId="13" fillId="0" borderId="0"/>
    <xf numFmtId="257" fontId="13" fillId="0" borderId="0"/>
    <xf numFmtId="0" fontId="13" fillId="0" borderId="0">
      <alignment wrapText="1"/>
    </xf>
    <xf numFmtId="0" fontId="13" fillId="0" borderId="0">
      <alignment wrapText="1"/>
    </xf>
    <xf numFmtId="0" fontId="13" fillId="0" borderId="0"/>
    <xf numFmtId="0" fontId="13" fillId="0" borderId="0"/>
    <xf numFmtId="0" fontId="7" fillId="0" borderId="0"/>
    <xf numFmtId="0" fontId="15" fillId="0" borderId="0"/>
    <xf numFmtId="0" fontId="126" fillId="0" borderId="0"/>
    <xf numFmtId="0" fontId="7" fillId="0" borderId="0"/>
    <xf numFmtId="0" fontId="15" fillId="0" borderId="0"/>
    <xf numFmtId="0" fontId="15" fillId="0" borderId="0"/>
    <xf numFmtId="257" fontId="13" fillId="0" borderId="0"/>
    <xf numFmtId="257" fontId="13" fillId="0" borderId="0"/>
    <xf numFmtId="257" fontId="13" fillId="0" borderId="0"/>
    <xf numFmtId="257" fontId="13" fillId="0" borderId="0"/>
    <xf numFmtId="0" fontId="78" fillId="0" borderId="0"/>
    <xf numFmtId="0" fontId="13" fillId="0" borderId="0">
      <alignment wrapText="1"/>
    </xf>
    <xf numFmtId="0" fontId="13" fillId="0" borderId="0">
      <alignment wrapText="1"/>
    </xf>
    <xf numFmtId="0" fontId="102" fillId="0" borderId="0"/>
    <xf numFmtId="0" fontId="13" fillId="0" borderId="0"/>
    <xf numFmtId="0" fontId="13" fillId="0" borderId="0"/>
    <xf numFmtId="0" fontId="13" fillId="0" borderId="0"/>
    <xf numFmtId="0" fontId="78" fillId="0" borderId="0"/>
    <xf numFmtId="257" fontId="7" fillId="0" borderId="0"/>
    <xf numFmtId="257" fontId="13" fillId="0" borderId="0"/>
    <xf numFmtId="257" fontId="13" fillId="0" borderId="0"/>
    <xf numFmtId="0" fontId="102" fillId="0" borderId="0"/>
    <xf numFmtId="0" fontId="13" fillId="0" borderId="0">
      <alignment wrapText="1"/>
    </xf>
    <xf numFmtId="257" fontId="13" fillId="0" borderId="0"/>
    <xf numFmtId="257" fontId="13" fillId="0" borderId="0"/>
    <xf numFmtId="257" fontId="13" fillId="0" borderId="0"/>
    <xf numFmtId="257" fontId="13" fillId="0" borderId="0"/>
    <xf numFmtId="0" fontId="13" fillId="0" borderId="0">
      <alignment wrapText="1"/>
    </xf>
    <xf numFmtId="0" fontId="102" fillId="0" borderId="0"/>
    <xf numFmtId="0" fontId="13" fillId="0" borderId="0"/>
    <xf numFmtId="0" fontId="13" fillId="0" borderId="0"/>
    <xf numFmtId="0" fontId="13" fillId="0" borderId="0"/>
    <xf numFmtId="0" fontId="78" fillId="0" borderId="0"/>
    <xf numFmtId="0" fontId="13" fillId="0" borderId="0">
      <alignment wrapText="1"/>
    </xf>
    <xf numFmtId="0" fontId="13" fillId="0" borderId="0">
      <alignment wrapText="1"/>
    </xf>
    <xf numFmtId="0" fontId="78" fillId="0" borderId="0"/>
    <xf numFmtId="0" fontId="13" fillId="0" borderId="0">
      <alignment wrapText="1"/>
    </xf>
    <xf numFmtId="0" fontId="13" fillId="0" borderId="0"/>
    <xf numFmtId="0" fontId="13" fillId="0" borderId="0"/>
    <xf numFmtId="0" fontId="92" fillId="0" borderId="0"/>
    <xf numFmtId="0" fontId="15" fillId="0" borderId="0"/>
    <xf numFmtId="0" fontId="13" fillId="0" borderId="0">
      <alignment wrapText="1"/>
    </xf>
    <xf numFmtId="0" fontId="92" fillId="0" borderId="0"/>
    <xf numFmtId="0" fontId="13" fillId="0" borderId="0">
      <alignment wrapText="1"/>
    </xf>
    <xf numFmtId="0" fontId="102" fillId="0" borderId="0"/>
    <xf numFmtId="0" fontId="13" fillId="0" borderId="0"/>
    <xf numFmtId="0" fontId="13" fillId="0" borderId="0"/>
    <xf numFmtId="0" fontId="13" fillId="0" borderId="0"/>
    <xf numFmtId="0" fontId="13" fillId="0" borderId="0"/>
    <xf numFmtId="0" fontId="13" fillId="0" borderId="0">
      <alignment wrapText="1"/>
    </xf>
    <xf numFmtId="0" fontId="13" fillId="0" borderId="0">
      <alignment wrapText="1"/>
    </xf>
    <xf numFmtId="0" fontId="13" fillId="0" borderId="0">
      <alignment wrapText="1"/>
    </xf>
    <xf numFmtId="0" fontId="126" fillId="0" borderId="0"/>
    <xf numFmtId="0" fontId="13" fillId="0" borderId="0"/>
    <xf numFmtId="0" fontId="13" fillId="0" borderId="0">
      <alignment wrapText="1"/>
    </xf>
    <xf numFmtId="0" fontId="13" fillId="0" borderId="0">
      <alignment wrapText="1"/>
    </xf>
    <xf numFmtId="0" fontId="15" fillId="0" borderId="0"/>
    <xf numFmtId="0" fontId="13" fillId="0" borderId="0">
      <alignment wrapText="1"/>
    </xf>
    <xf numFmtId="0" fontId="102" fillId="0" borderId="0"/>
    <xf numFmtId="257" fontId="13" fillId="0" borderId="0"/>
    <xf numFmtId="257" fontId="13" fillId="0" borderId="0"/>
    <xf numFmtId="257" fontId="13" fillId="0" borderId="0"/>
    <xf numFmtId="0" fontId="126" fillId="0" borderId="0"/>
    <xf numFmtId="0" fontId="15" fillId="0" borderId="0"/>
    <xf numFmtId="0" fontId="13" fillId="0" borderId="0"/>
    <xf numFmtId="0" fontId="7" fillId="0" borderId="0"/>
    <xf numFmtId="0" fontId="7" fillId="0" borderId="0"/>
    <xf numFmtId="0" fontId="7" fillId="0" borderId="0"/>
    <xf numFmtId="0" fontId="7" fillId="0" borderId="0"/>
    <xf numFmtId="0" fontId="102" fillId="0" borderId="0"/>
    <xf numFmtId="257" fontId="13" fillId="0" borderId="0"/>
    <xf numFmtId="0" fontId="78"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102"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257"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7" fillId="0" borderId="0"/>
    <xf numFmtId="0" fontId="7" fillId="0" borderId="0"/>
    <xf numFmtId="0" fontId="102" fillId="0" borderId="0"/>
    <xf numFmtId="239"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239" fontId="13" fillId="0" borderId="0"/>
    <xf numFmtId="0" fontId="13" fillId="0" borderId="0"/>
    <xf numFmtId="0" fontId="7"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0" fontId="7"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08"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257" fontId="13" fillId="0" borderId="0"/>
    <xf numFmtId="0" fontId="108" fillId="0" borderId="0"/>
    <xf numFmtId="239" fontId="13" fillId="0" borderId="0"/>
    <xf numFmtId="0" fontId="15" fillId="0" borderId="0"/>
    <xf numFmtId="0" fontId="254" fillId="0" borderId="0"/>
    <xf numFmtId="0" fontId="13" fillId="0" borderId="0"/>
    <xf numFmtId="0" fontId="255" fillId="0" borderId="0"/>
    <xf numFmtId="239" fontId="13" fillId="0" borderId="0"/>
    <xf numFmtId="257" fontId="13" fillId="0" borderId="0"/>
    <xf numFmtId="0" fontId="13" fillId="0" borderId="0"/>
    <xf numFmtId="0" fontId="7" fillId="0" borderId="0"/>
    <xf numFmtId="257" fontId="13" fillId="0" borderId="0"/>
    <xf numFmtId="239" fontId="13" fillId="0" borderId="0"/>
    <xf numFmtId="0" fontId="102" fillId="0" borderId="0"/>
    <xf numFmtId="0" fontId="102" fillId="0" borderId="0"/>
    <xf numFmtId="0" fontId="102" fillId="0" borderId="0"/>
    <xf numFmtId="0" fontId="102" fillId="0" borderId="0"/>
    <xf numFmtId="0" fontId="102" fillId="0" borderId="0"/>
    <xf numFmtId="0" fontId="2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9" fontId="13" fillId="0" borderId="0"/>
    <xf numFmtId="257" fontId="13" fillId="0" borderId="0"/>
    <xf numFmtId="0" fontId="13" fillId="0" borderId="0"/>
    <xf numFmtId="0" fontId="7" fillId="0" borderId="0"/>
    <xf numFmtId="257" fontId="13" fillId="0" borderId="0"/>
    <xf numFmtId="239" fontId="13" fillId="0" borderId="0"/>
    <xf numFmtId="0" fontId="13" fillId="0" borderId="0"/>
    <xf numFmtId="0" fontId="13" fillId="0" borderId="0"/>
    <xf numFmtId="0" fontId="13" fillId="0" borderId="0"/>
    <xf numFmtId="239" fontId="13" fillId="0" borderId="0"/>
    <xf numFmtId="257" fontId="13" fillId="0" borderId="0"/>
    <xf numFmtId="257" fontId="13" fillId="0" borderId="0"/>
    <xf numFmtId="257" fontId="13" fillId="0" borderId="0"/>
    <xf numFmtId="0" fontId="102" fillId="0" borderId="0"/>
    <xf numFmtId="239" fontId="13" fillId="0" borderId="0"/>
    <xf numFmtId="0" fontId="13" fillId="0" borderId="0"/>
    <xf numFmtId="0" fontId="13" fillId="0" borderId="0"/>
    <xf numFmtId="0" fontId="102" fillId="0" borderId="0"/>
    <xf numFmtId="257" fontId="13" fillId="0" borderId="0"/>
    <xf numFmtId="0" fontId="102" fillId="0" borderId="0"/>
    <xf numFmtId="257" fontId="13" fillId="0" borderId="0"/>
    <xf numFmtId="0" fontId="102" fillId="0" borderId="0"/>
    <xf numFmtId="0" fontId="15" fillId="0" borderId="0"/>
    <xf numFmtId="0" fontId="15" fillId="0" borderId="0"/>
    <xf numFmtId="0" fontId="13" fillId="0" borderId="0"/>
    <xf numFmtId="0" fontId="13" fillId="0" borderId="0"/>
    <xf numFmtId="239" fontId="13" fillId="0" borderId="0"/>
    <xf numFmtId="257" fontId="7"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0" fontId="13" fillId="0" borderId="0"/>
    <xf numFmtId="23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39" fontId="13" fillId="0" borderId="0"/>
    <xf numFmtId="0" fontId="15" fillId="0" borderId="0"/>
    <xf numFmtId="239" fontId="13" fillId="0" borderId="0"/>
    <xf numFmtId="0" fontId="13" fillId="0" borderId="0"/>
    <xf numFmtId="0" fontId="13" fillId="0" borderId="0">
      <alignment wrapText="1"/>
    </xf>
    <xf numFmtId="0" fontId="13" fillId="0" borderId="0">
      <alignment wrapText="1"/>
    </xf>
    <xf numFmtId="0" fontId="7" fillId="0" borderId="0"/>
    <xf numFmtId="0" fontId="102" fillId="0" borderId="0"/>
    <xf numFmtId="0" fontId="7" fillId="0" borderId="0"/>
    <xf numFmtId="0" fontId="13" fillId="0" borderId="0"/>
    <xf numFmtId="257" fontId="13" fillId="0" borderId="0"/>
    <xf numFmtId="0" fontId="35" fillId="0" borderId="0"/>
    <xf numFmtId="257" fontId="13" fillId="0" borderId="0"/>
    <xf numFmtId="0" fontId="7" fillId="0" borderId="0"/>
    <xf numFmtId="0" fontId="13" fillId="0" borderId="0"/>
    <xf numFmtId="0" fontId="15" fillId="0" borderId="0"/>
    <xf numFmtId="0" fontId="102"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7" fillId="0" borderId="0"/>
    <xf numFmtId="0" fontId="102" fillId="0" borderId="0"/>
    <xf numFmtId="0" fontId="7" fillId="0" borderId="0"/>
    <xf numFmtId="0" fontId="13" fillId="0" borderId="0"/>
    <xf numFmtId="0" fontId="7" fillId="0" borderId="0"/>
    <xf numFmtId="239" fontId="13" fillId="0" borderId="0"/>
    <xf numFmtId="239" fontId="13" fillId="0" borderId="0"/>
    <xf numFmtId="239" fontId="13" fillId="0" borderId="0"/>
    <xf numFmtId="0" fontId="7" fillId="0" borderId="0"/>
    <xf numFmtId="257" fontId="7" fillId="0" borderId="0"/>
    <xf numFmtId="0" fontId="7" fillId="0" borderId="0"/>
    <xf numFmtId="257" fontId="7" fillId="0" borderId="0"/>
    <xf numFmtId="0" fontId="7" fillId="0" borderId="0"/>
    <xf numFmtId="257"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7"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13" fillId="0" borderId="0"/>
    <xf numFmtId="0" fontId="13" fillId="0" borderId="0"/>
    <xf numFmtId="257" fontId="13" fillId="0" borderId="0"/>
    <xf numFmtId="257" fontId="13" fillId="0" borderId="0"/>
    <xf numFmtId="257" fontId="13" fillId="0" borderId="0"/>
    <xf numFmtId="257" fontId="13" fillId="0" borderId="0"/>
    <xf numFmtId="0" fontId="7" fillId="0" borderId="0"/>
    <xf numFmtId="0" fontId="15" fillId="0" borderId="0"/>
    <xf numFmtId="0" fontId="15" fillId="0" borderId="0"/>
    <xf numFmtId="0" fontId="102" fillId="0" borderId="0"/>
    <xf numFmtId="0" fontId="13" fillId="0" borderId="0"/>
    <xf numFmtId="0" fontId="13" fillId="0" borderId="0"/>
    <xf numFmtId="257" fontId="13" fillId="0" borderId="0"/>
    <xf numFmtId="257" fontId="13" fillId="0" borderId="0"/>
    <xf numFmtId="257" fontId="13" fillId="0" borderId="0"/>
    <xf numFmtId="257" fontId="13" fillId="0" borderId="0"/>
    <xf numFmtId="0" fontId="102" fillId="0" borderId="0"/>
    <xf numFmtId="0" fontId="13" fillId="0" borderId="0"/>
    <xf numFmtId="0" fontId="13" fillId="0" borderId="0"/>
    <xf numFmtId="0" fontId="13"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257"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25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2" fillId="0" borderId="0"/>
    <xf numFmtId="25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98" fontId="7" fillId="0" borderId="0"/>
    <xf numFmtId="298" fontId="7" fillId="0" borderId="0"/>
    <xf numFmtId="298" fontId="15" fillId="0" borderId="0"/>
    <xf numFmtId="0" fontId="13" fillId="0" borderId="0"/>
    <xf numFmtId="0" fontId="7" fillId="0" borderId="0"/>
    <xf numFmtId="0" fontId="7" fillId="0" borderId="0"/>
    <xf numFmtId="0" fontId="20" fillId="0" borderId="0"/>
    <xf numFmtId="0" fontId="7" fillId="0" borderId="0"/>
    <xf numFmtId="0" fontId="15" fillId="0" borderId="0"/>
    <xf numFmtId="0" fontId="7" fillId="0" borderId="0"/>
    <xf numFmtId="0" fontId="109" fillId="0" borderId="0"/>
    <xf numFmtId="0" fontId="109" fillId="0" borderId="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7"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257"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62" fillId="35" borderId="63"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3"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5" fillId="24" borderId="180" applyNumberFormat="0" applyFont="0" applyAlignment="0" applyProtection="0"/>
    <xf numFmtId="0" fontId="13" fillId="24" borderId="180" applyNumberFormat="0" applyFont="0" applyAlignment="0" applyProtection="0"/>
    <xf numFmtId="0" fontId="87" fillId="35" borderId="63" applyNumberFormat="0" applyFont="0" applyAlignment="0" applyProtection="0"/>
    <xf numFmtId="0" fontId="87" fillId="35" borderId="63" applyNumberFormat="0" applyFont="0" applyAlignment="0" applyProtection="0"/>
    <xf numFmtId="0" fontId="87" fillId="35" borderId="63" applyNumberFormat="0" applyFont="0" applyAlignment="0" applyProtection="0"/>
    <xf numFmtId="0" fontId="87" fillId="35" borderId="63" applyNumberFormat="0" applyFont="0" applyAlignment="0" applyProtection="0"/>
    <xf numFmtId="260" fontId="165" fillId="0" borderId="190" applyBorder="0"/>
    <xf numFmtId="260" fontId="165" fillId="0" borderId="190" applyBorder="0"/>
    <xf numFmtId="260" fontId="165" fillId="0" borderId="190" applyBorder="0"/>
    <xf numFmtId="260" fontId="165" fillId="0" borderId="190" applyBorder="0"/>
    <xf numFmtId="260" fontId="165" fillId="0" borderId="190" applyBorder="0"/>
    <xf numFmtId="260" fontId="165" fillId="0" borderId="190" applyBorder="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0" fontId="29" fillId="21" borderId="188" applyNumberFormat="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9" fontId="13"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8" fillId="0" borderId="68">
      <alignment horizontal="center"/>
    </xf>
    <xf numFmtId="42" fontId="179" fillId="0" borderId="0" applyFill="0" applyBorder="0" applyAlignment="0" applyProtection="0"/>
    <xf numFmtId="41" fontId="180" fillId="0" borderId="0"/>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237" fontId="182" fillId="0" borderId="76"/>
    <xf numFmtId="0" fontId="13" fillId="0" borderId="0"/>
    <xf numFmtId="0" fontId="13" fillId="0" borderId="0"/>
    <xf numFmtId="200" fontId="238" fillId="0" borderId="0" applyNumberFormat="0" applyFill="0">
      <alignment horizontal="left" vertical="center" wrapText="1"/>
    </xf>
    <xf numFmtId="0" fontId="256" fillId="0" borderId="0"/>
    <xf numFmtId="41" fontId="13" fillId="0" borderId="0" applyFont="0" applyFill="0" applyBorder="0" applyAlignment="0" applyProtection="0"/>
    <xf numFmtId="44" fontId="13" fillId="0" borderId="0" applyFont="0" applyFill="0" applyBorder="0" applyAlignment="0" applyProtection="0"/>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84"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xf numFmtId="0" fontId="12" fillId="81" borderId="191" applyNumberFormat="0" applyProtection="0">
      <alignment horizontal="center" vertical="center" wrapText="1"/>
    </xf>
  </cellStyleXfs>
  <cellXfs count="834">
    <xf numFmtId="0" fontId="0" fillId="0" borderId="0" xfId="0"/>
    <xf numFmtId="0" fontId="0" fillId="2" borderId="0" xfId="0" applyFill="1"/>
    <xf numFmtId="0" fontId="3" fillId="2" borderId="0" xfId="0" applyFont="1" applyFill="1"/>
    <xf numFmtId="0" fontId="6" fillId="2" borderId="0" xfId="0" applyFont="1" applyFill="1"/>
    <xf numFmtId="0" fontId="36" fillId="2" borderId="0" xfId="0" applyFont="1" applyFill="1" applyAlignment="1"/>
    <xf numFmtId="0" fontId="8" fillId="2" borderId="0" xfId="0" applyFont="1" applyFill="1"/>
    <xf numFmtId="0" fontId="6" fillId="2" borderId="0" xfId="0" applyFont="1" applyFill="1" applyAlignment="1">
      <alignment wrapText="1"/>
    </xf>
    <xf numFmtId="0" fontId="38" fillId="2" borderId="0" xfId="0" applyFont="1" applyFill="1"/>
    <xf numFmtId="0" fontId="4" fillId="2" borderId="0" xfId="0" applyFont="1" applyFill="1"/>
    <xf numFmtId="0" fontId="0" fillId="2" borderId="0" xfId="0" applyFont="1" applyFill="1"/>
    <xf numFmtId="0" fontId="0" fillId="2" borderId="0" xfId="0" applyFill="1" applyAlignment="1">
      <alignment horizontal="left"/>
    </xf>
    <xf numFmtId="0" fontId="0" fillId="2" borderId="0" xfId="0" applyFill="1" applyAlignment="1">
      <alignment horizontal="center"/>
    </xf>
    <xf numFmtId="0" fontId="0" fillId="2" borderId="0" xfId="0" applyFill="1"/>
    <xf numFmtId="177" fontId="0" fillId="2" borderId="0" xfId="0" applyNumberFormat="1" applyFont="1" applyFill="1"/>
    <xf numFmtId="0" fontId="8" fillId="2" borderId="0" xfId="0" applyFont="1" applyFill="1" applyBorder="1"/>
    <xf numFmtId="0" fontId="36" fillId="2" borderId="0" xfId="0" applyFont="1" applyFill="1" applyAlignment="1">
      <alignment vertical="center"/>
    </xf>
    <xf numFmtId="0" fontId="0" fillId="2" borderId="0" xfId="0" applyFill="1" applyBorder="1"/>
    <xf numFmtId="0" fontId="14" fillId="2" borderId="0" xfId="0" applyFont="1" applyFill="1"/>
    <xf numFmtId="0" fontId="8" fillId="2" borderId="0" xfId="0" applyFont="1" applyFill="1"/>
    <xf numFmtId="8" fontId="5" fillId="2" borderId="0" xfId="0" applyNumberFormat="1" applyFont="1" applyFill="1" applyBorder="1" applyAlignment="1">
      <alignment horizontal="center"/>
    </xf>
    <xf numFmtId="0" fontId="3" fillId="2" borderId="0" xfId="0" applyFont="1" applyFill="1" applyBorder="1"/>
    <xf numFmtId="0" fontId="3" fillId="2" borderId="0" xfId="0" applyFont="1" applyFill="1" applyAlignment="1">
      <alignment horizontal="center"/>
    </xf>
    <xf numFmtId="0" fontId="4" fillId="2" borderId="0" xfId="0" applyFont="1" applyFill="1" applyBorder="1" applyAlignment="1">
      <alignment horizontal="center" vertical="center"/>
    </xf>
    <xf numFmtId="0" fontId="34" fillId="2" borderId="0" xfId="0" applyFont="1" applyFill="1" applyAlignment="1">
      <alignment horizontal="center"/>
    </xf>
    <xf numFmtId="0" fontId="34" fillId="2" borderId="0" xfId="0" applyFont="1" applyFill="1" applyAlignment="1">
      <alignment horizontal="center" vertical="center"/>
    </xf>
    <xf numFmtId="0" fontId="14" fillId="2" borderId="0" xfId="0" applyFont="1" applyFill="1" applyAlignment="1">
      <alignment horizontal="center"/>
    </xf>
    <xf numFmtId="0" fontId="0" fillId="2" borderId="0" xfId="0" applyFont="1" applyFill="1" applyAlignment="1">
      <alignment horizontal="left"/>
    </xf>
    <xf numFmtId="0" fontId="42" fillId="2" borderId="0" xfId="0" applyFont="1" applyFill="1"/>
    <xf numFmtId="0" fontId="0" fillId="2" borderId="0" xfId="0" applyFont="1" applyFill="1" applyBorder="1"/>
    <xf numFmtId="0" fontId="46" fillId="2" borderId="0" xfId="0" applyFont="1" applyFill="1"/>
    <xf numFmtId="0" fontId="44" fillId="2" borderId="0" xfId="0" applyFont="1" applyFill="1" applyAlignment="1">
      <alignment horizontal="left"/>
    </xf>
    <xf numFmtId="0" fontId="41" fillId="2" borderId="0" xfId="0" applyFont="1" applyFill="1" applyBorder="1" applyAlignment="1">
      <alignment horizontal="left" vertical="center"/>
    </xf>
    <xf numFmtId="0" fontId="0" fillId="2" borderId="0" xfId="0" applyFont="1" applyFill="1" applyAlignment="1">
      <alignment vertical="center"/>
    </xf>
    <xf numFmtId="0" fontId="42" fillId="2" borderId="0" xfId="0" applyFont="1" applyFill="1" applyAlignment="1">
      <alignment horizontal="left"/>
    </xf>
    <xf numFmtId="0" fontId="45" fillId="2" borderId="0" xfId="0" applyFont="1" applyFill="1" applyBorder="1" applyAlignment="1">
      <alignment horizontal="center" vertical="center"/>
    </xf>
    <xf numFmtId="0" fontId="51" fillId="2" borderId="0" xfId="0" applyFont="1" applyFill="1" applyBorder="1" applyAlignment="1">
      <alignment vertical="center"/>
    </xf>
    <xf numFmtId="0" fontId="41" fillId="2" borderId="0" xfId="0" applyFont="1" applyFill="1" applyBorder="1" applyAlignment="1">
      <alignment vertical="center"/>
    </xf>
    <xf numFmtId="0" fontId="4" fillId="2" borderId="0" xfId="0" applyFont="1" applyFill="1" applyBorder="1"/>
    <xf numFmtId="177" fontId="0" fillId="2" borderId="0" xfId="0" applyNumberFormat="1" applyFont="1" applyFill="1" applyBorder="1"/>
    <xf numFmtId="0" fontId="49" fillId="2" borderId="0" xfId="0" applyFont="1" applyFill="1" applyBorder="1" applyAlignment="1">
      <alignment horizontal="left"/>
    </xf>
    <xf numFmtId="0" fontId="49" fillId="2" borderId="0" xfId="0" applyFont="1" applyFill="1" applyBorder="1"/>
    <xf numFmtId="0" fontId="6" fillId="2" borderId="0" xfId="0" applyFont="1" applyFill="1" applyBorder="1" applyAlignment="1">
      <alignment wrapText="1"/>
    </xf>
    <xf numFmtId="0" fontId="42" fillId="2" borderId="0" xfId="0" applyFont="1" applyFill="1" applyAlignment="1">
      <alignment horizontal="center" vertical="center"/>
    </xf>
    <xf numFmtId="0" fontId="37" fillId="2" borderId="0" xfId="0" applyFont="1" applyFill="1" applyBorder="1" applyAlignment="1">
      <alignment vertical="top"/>
    </xf>
    <xf numFmtId="0" fontId="37" fillId="2" borderId="0" xfId="0" applyFont="1" applyFill="1" applyAlignment="1">
      <alignment vertical="top"/>
    </xf>
    <xf numFmtId="0" fontId="58" fillId="2" borderId="0" xfId="0" applyFont="1" applyFill="1" applyAlignment="1">
      <alignment vertical="top"/>
    </xf>
    <xf numFmtId="0" fontId="51" fillId="2" borderId="0" xfId="0" applyFont="1" applyFill="1" applyAlignment="1">
      <alignment horizontal="left"/>
    </xf>
    <xf numFmtId="180" fontId="46" fillId="28" borderId="35" xfId="70" applyNumberFormat="1" applyFont="1" applyFill="1" applyBorder="1" applyAlignment="1" applyProtection="1">
      <alignment horizontal="center"/>
      <protection locked="0"/>
    </xf>
    <xf numFmtId="0" fontId="54" fillId="2" borderId="0" xfId="0" applyFont="1" applyFill="1" applyAlignment="1">
      <alignment horizontal="center"/>
    </xf>
    <xf numFmtId="0" fontId="34" fillId="2" borderId="0" xfId="0" applyFont="1" applyFill="1" applyAlignment="1">
      <alignment horizontal="center" wrapText="1"/>
    </xf>
    <xf numFmtId="0" fontId="8" fillId="2" borderId="0" xfId="0" applyFont="1" applyFill="1" applyAlignment="1">
      <alignment horizontal="left"/>
    </xf>
    <xf numFmtId="0" fontId="0" fillId="2" borderId="0" xfId="0" applyFill="1" applyAlignment="1">
      <alignment vertical="top"/>
    </xf>
    <xf numFmtId="0" fontId="51" fillId="2" borderId="0" xfId="0" applyFont="1" applyFill="1" applyAlignment="1">
      <alignment vertical="top"/>
    </xf>
    <xf numFmtId="0" fontId="34" fillId="2" borderId="0" xfId="0" applyFont="1" applyFill="1" applyAlignment="1">
      <alignment horizontal="center" vertical="top"/>
    </xf>
    <xf numFmtId="178" fontId="52" fillId="2" borderId="0" xfId="40" applyNumberFormat="1" applyFont="1" applyFill="1" applyBorder="1" applyAlignment="1">
      <alignment vertical="center"/>
    </xf>
    <xf numFmtId="0" fontId="60" fillId="2" borderId="0" xfId="0" applyFont="1" applyFill="1" applyAlignment="1">
      <alignment vertical="center"/>
    </xf>
    <xf numFmtId="0" fontId="12" fillId="2" borderId="0" xfId="0" applyFont="1" applyFill="1" applyAlignment="1">
      <alignment vertical="center"/>
    </xf>
    <xf numFmtId="0" fontId="61" fillId="2" borderId="0" xfId="0" applyFont="1" applyFill="1" applyAlignment="1">
      <alignment horizontal="center" wrapText="1"/>
    </xf>
    <xf numFmtId="0" fontId="61" fillId="2" borderId="0" xfId="0" applyFont="1" applyFill="1" applyAlignment="1">
      <alignment horizontal="center"/>
    </xf>
    <xf numFmtId="0" fontId="61" fillId="2" borderId="0" xfId="0" applyFont="1" applyFill="1" applyAlignment="1">
      <alignment horizontal="center" vertical="center"/>
    </xf>
    <xf numFmtId="0" fontId="62" fillId="2" borderId="0" xfId="0" applyFont="1" applyFill="1"/>
    <xf numFmtId="0" fontId="62" fillId="2" borderId="0" xfId="0" applyFont="1" applyFill="1" applyAlignment="1">
      <alignment horizontal="center"/>
    </xf>
    <xf numFmtId="0" fontId="53" fillId="26" borderId="49" xfId="0" applyFont="1" applyFill="1" applyBorder="1" applyAlignment="1">
      <alignment horizontal="center" vertical="center"/>
    </xf>
    <xf numFmtId="0" fontId="9" fillId="2" borderId="0" xfId="0" applyFont="1" applyFill="1" applyAlignment="1">
      <alignment horizontal="left" vertical="center" wrapText="1"/>
    </xf>
    <xf numFmtId="0" fontId="60" fillId="2" borderId="0" xfId="0" applyFont="1" applyFill="1" applyAlignment="1"/>
    <xf numFmtId="0" fontId="5" fillId="2" borderId="0" xfId="0" applyFont="1" applyFill="1"/>
    <xf numFmtId="0" fontId="210" fillId="2" borderId="0" xfId="0" applyFont="1" applyFill="1"/>
    <xf numFmtId="180" fontId="46" fillId="2" borderId="35" xfId="70" applyNumberFormat="1" applyFont="1" applyFill="1" applyBorder="1" applyAlignment="1" applyProtection="1">
      <alignment horizontal="center"/>
      <protection locked="0"/>
    </xf>
    <xf numFmtId="0" fontId="0" fillId="2" borderId="0" xfId="0" applyFont="1" applyFill="1" applyAlignment="1">
      <alignment horizontal="center"/>
    </xf>
    <xf numFmtId="0" fontId="49" fillId="2" borderId="0" xfId="0" applyFont="1" applyFill="1" applyAlignment="1">
      <alignment horizontal="center" vertical="center"/>
    </xf>
    <xf numFmtId="0" fontId="42" fillId="2" borderId="0" xfId="0" applyFont="1" applyFill="1" applyAlignment="1">
      <alignment horizontal="center"/>
    </xf>
    <xf numFmtId="180" fontId="46" fillId="28" borderId="45" xfId="70" applyNumberFormat="1" applyFont="1" applyFill="1" applyBorder="1" applyAlignment="1" applyProtection="1">
      <alignment horizontal="center"/>
      <protection locked="0"/>
    </xf>
    <xf numFmtId="0" fontId="6" fillId="2" borderId="0" xfId="0" applyFont="1" applyFill="1" applyBorder="1"/>
    <xf numFmtId="180" fontId="46" fillId="2" borderId="0" xfId="70" applyNumberFormat="1" applyFont="1" applyFill="1" applyBorder="1" applyAlignment="1" applyProtection="1">
      <alignment horizontal="center"/>
      <protection locked="0"/>
    </xf>
    <xf numFmtId="0" fontId="36" fillId="2" borderId="0" xfId="0" applyFont="1" applyFill="1" applyBorder="1" applyAlignment="1"/>
    <xf numFmtId="180" fontId="46" fillId="2" borderId="89" xfId="70" applyNumberFormat="1" applyFont="1" applyFill="1" applyBorder="1" applyAlignment="1" applyProtection="1">
      <alignment horizontal="center"/>
      <protection locked="0"/>
    </xf>
    <xf numFmtId="180" fontId="46" fillId="2" borderId="4" xfId="70" applyNumberFormat="1" applyFont="1" applyFill="1" applyBorder="1" applyAlignment="1" applyProtection="1">
      <alignment horizontal="center"/>
      <protection locked="0"/>
    </xf>
    <xf numFmtId="180" fontId="46" fillId="2" borderId="5" xfId="70" applyNumberFormat="1" applyFont="1" applyFill="1" applyBorder="1" applyAlignment="1" applyProtection="1">
      <alignment horizontal="center"/>
      <protection locked="0"/>
    </xf>
    <xf numFmtId="180" fontId="46" fillId="2" borderId="45" xfId="70" applyNumberFormat="1" applyFont="1" applyFill="1" applyBorder="1" applyAlignment="1" applyProtection="1">
      <alignment horizontal="center"/>
      <protection locked="0"/>
    </xf>
    <xf numFmtId="180" fontId="46" fillId="2" borderId="45" xfId="70" applyNumberFormat="1" applyFont="1" applyFill="1" applyBorder="1" applyAlignment="1" applyProtection="1">
      <alignment horizontal="left"/>
      <protection locked="0"/>
    </xf>
    <xf numFmtId="0" fontId="8" fillId="2" borderId="0" xfId="0" applyFont="1" applyFill="1" applyAlignment="1">
      <alignment vertical="center"/>
    </xf>
    <xf numFmtId="0" fontId="54" fillId="2" borderId="0" xfId="0" applyFont="1" applyFill="1" applyAlignment="1">
      <alignment horizontal="center" vertical="center"/>
    </xf>
    <xf numFmtId="180" fontId="46" fillId="2" borderId="0" xfId="70" applyNumberFormat="1" applyFont="1" applyFill="1" applyBorder="1" applyAlignment="1" applyProtection="1">
      <alignment horizontal="center" vertical="center"/>
      <protection locked="0"/>
    </xf>
    <xf numFmtId="180" fontId="46" fillId="2" borderId="5" xfId="70" applyNumberFormat="1" applyFont="1" applyFill="1" applyBorder="1" applyAlignment="1" applyProtection="1">
      <alignment horizontal="center" vertical="center"/>
      <protection locked="0"/>
    </xf>
    <xf numFmtId="0" fontId="2" fillId="2" borderId="0" xfId="0" applyFont="1" applyFill="1" applyAlignment="1">
      <alignment wrapText="1"/>
    </xf>
    <xf numFmtId="0" fontId="45" fillId="2" borderId="0" xfId="0" applyFont="1" applyFill="1" applyBorder="1" applyAlignment="1">
      <alignment horizontal="left" vertical="center"/>
    </xf>
    <xf numFmtId="0" fontId="54" fillId="2" borderId="0" xfId="0" applyFont="1" applyFill="1" applyAlignment="1">
      <alignment horizontal="center"/>
    </xf>
    <xf numFmtId="178" fontId="52" fillId="28" borderId="28" xfId="40" applyNumberFormat="1" applyFont="1" applyFill="1" applyBorder="1" applyAlignment="1">
      <alignment horizontal="left" vertical="center"/>
    </xf>
    <xf numFmtId="178" fontId="52" fillId="2" borderId="28" xfId="40" applyNumberFormat="1" applyFont="1" applyFill="1" applyBorder="1" applyAlignment="1">
      <alignment horizontal="left" vertical="center"/>
    </xf>
    <xf numFmtId="178" fontId="52" fillId="2" borderId="0" xfId="40" applyNumberFormat="1" applyFont="1" applyFill="1" applyBorder="1" applyAlignment="1">
      <alignment horizontal="left" vertical="top"/>
    </xf>
    <xf numFmtId="0" fontId="34" fillId="2" borderId="0" xfId="0" applyFont="1" applyFill="1" applyAlignment="1">
      <alignment horizontal="center" wrapText="1"/>
    </xf>
    <xf numFmtId="0" fontId="43" fillId="2" borderId="0" xfId="0" applyFont="1" applyFill="1"/>
    <xf numFmtId="0" fontId="49" fillId="2" borderId="0" xfId="0" applyFont="1" applyFill="1"/>
    <xf numFmtId="0" fontId="13" fillId="2" borderId="0" xfId="0" applyFont="1" applyFill="1" applyAlignment="1"/>
    <xf numFmtId="0" fontId="47" fillId="2" borderId="0" xfId="0" applyFont="1" applyFill="1" applyAlignment="1">
      <alignment horizontal="center"/>
    </xf>
    <xf numFmtId="0" fontId="42" fillId="2" borderId="0" xfId="0" applyNumberFormat="1" applyFont="1" applyFill="1" applyBorder="1" applyAlignment="1">
      <alignment horizontal="center"/>
    </xf>
    <xf numFmtId="175" fontId="46" fillId="2" borderId="0" xfId="0" applyNumberFormat="1" applyFont="1" applyFill="1" applyBorder="1" applyAlignment="1"/>
    <xf numFmtId="0" fontId="49" fillId="2" borderId="0" xfId="0" applyFont="1" applyFill="1" applyAlignment="1">
      <alignment wrapText="1"/>
    </xf>
    <xf numFmtId="0" fontId="33" fillId="2" borderId="0" xfId="0" applyFont="1" applyFill="1" applyBorder="1"/>
    <xf numFmtId="176" fontId="40" fillId="28" borderId="0" xfId="0" applyNumberFormat="1" applyFont="1" applyFill="1" applyBorder="1" applyAlignment="1" applyProtection="1">
      <alignment horizontal="center" vertical="center"/>
      <protection locked="0"/>
    </xf>
    <xf numFmtId="0" fontId="49" fillId="2" borderId="0" xfId="0" applyFont="1" applyFill="1" applyAlignment="1">
      <alignment horizontal="left" wrapText="1"/>
    </xf>
    <xf numFmtId="0" fontId="47" fillId="2" borderId="0" xfId="0" applyFont="1" applyFill="1" applyAlignment="1">
      <alignment horizontal="center"/>
    </xf>
    <xf numFmtId="0" fontId="43" fillId="2" borderId="0" xfId="0" applyFont="1" applyFill="1" applyBorder="1" applyAlignment="1">
      <alignment horizontal="left" vertical="top"/>
    </xf>
    <xf numFmtId="178" fontId="52" fillId="89" borderId="28" xfId="40" applyNumberFormat="1" applyFont="1" applyFill="1" applyBorder="1" applyAlignment="1">
      <alignment horizontal="left" vertical="center"/>
    </xf>
    <xf numFmtId="0" fontId="14" fillId="2" borderId="0" xfId="0" applyFont="1" applyFill="1" applyAlignment="1">
      <alignment vertical="center"/>
    </xf>
    <xf numFmtId="0" fontId="3" fillId="2" borderId="0" xfId="0" applyFont="1" applyFill="1" applyAlignment="1">
      <alignment vertical="top"/>
    </xf>
    <xf numFmtId="0" fontId="92" fillId="2" borderId="0" xfId="0" applyFont="1" applyFill="1" applyBorder="1" applyAlignment="1">
      <alignment wrapText="1"/>
    </xf>
    <xf numFmtId="0" fontId="14" fillId="2" borderId="0" xfId="0" applyFont="1" applyFill="1" applyAlignment="1"/>
    <xf numFmtId="0" fontId="216" fillId="2" borderId="0" xfId="0" applyFont="1" applyFill="1" applyBorder="1" applyAlignment="1">
      <alignment vertical="center"/>
    </xf>
    <xf numFmtId="0" fontId="49" fillId="2" borderId="0" xfId="0" applyFont="1" applyFill="1" applyAlignment="1">
      <alignment horizontal="left" wrapText="1"/>
    </xf>
    <xf numFmtId="0" fontId="42" fillId="2" borderId="0" xfId="0" applyFont="1" applyFill="1" applyBorder="1" applyAlignment="1">
      <alignment vertical="center"/>
    </xf>
    <xf numFmtId="0" fontId="49" fillId="2" borderId="0" xfId="0" applyFont="1" applyFill="1" applyAlignment="1">
      <alignment horizontal="left"/>
    </xf>
    <xf numFmtId="0" fontId="38" fillId="2" borderId="0" xfId="0" applyFont="1" applyFill="1" applyAlignment="1">
      <alignment vertical="center"/>
    </xf>
    <xf numFmtId="0" fontId="55" fillId="2" borderId="116" xfId="70" applyNumberFormat="1" applyFont="1" applyFill="1" applyBorder="1" applyAlignment="1" applyProtection="1">
      <alignment horizontal="center" vertical="center"/>
      <protection locked="0"/>
    </xf>
    <xf numFmtId="0" fontId="55" fillId="2" borderId="117" xfId="70" applyNumberFormat="1" applyFont="1" applyFill="1" applyBorder="1" applyAlignment="1" applyProtection="1">
      <alignment horizontal="center" vertical="center"/>
      <protection locked="0"/>
    </xf>
    <xf numFmtId="0" fontId="45" fillId="2" borderId="0" xfId="0" applyFont="1" applyFill="1" applyAlignment="1">
      <alignment horizontal="left"/>
    </xf>
    <xf numFmtId="0" fontId="49" fillId="2" borderId="0" xfId="0" applyFont="1" applyFill="1" applyAlignment="1">
      <alignment horizontal="left" wrapText="1"/>
    </xf>
    <xf numFmtId="0" fontId="48" fillId="2" borderId="0" xfId="0" applyFont="1" applyFill="1" applyBorder="1" applyAlignment="1">
      <alignment horizontal="left" vertical="center"/>
    </xf>
    <xf numFmtId="0" fontId="45" fillId="2" borderId="0" xfId="0" applyFont="1" applyFill="1" applyBorder="1" applyAlignment="1">
      <alignment horizontal="left" vertical="top"/>
    </xf>
    <xf numFmtId="0" fontId="45" fillId="2" borderId="0" xfId="0" applyFont="1" applyFill="1" applyBorder="1" applyAlignment="1">
      <alignment vertical="center"/>
    </xf>
    <xf numFmtId="0" fontId="45" fillId="2" borderId="0" xfId="0" applyFont="1" applyFill="1" applyBorder="1" applyAlignment="1">
      <alignment horizontal="left"/>
    </xf>
    <xf numFmtId="0" fontId="4" fillId="2" borderId="0" xfId="0" applyFont="1" applyFill="1" applyAlignment="1">
      <alignment horizontal="left"/>
    </xf>
    <xf numFmtId="0" fontId="49" fillId="2" borderId="0" xfId="0" applyFont="1" applyFill="1" applyAlignment="1"/>
    <xf numFmtId="0" fontId="49" fillId="2" borderId="0" xfId="0" applyFont="1" applyFill="1" applyAlignment="1">
      <alignment horizontal="center"/>
    </xf>
    <xf numFmtId="0" fontId="46" fillId="2" borderId="0" xfId="0" applyFont="1" applyFill="1" applyBorder="1" applyAlignment="1">
      <alignment wrapText="1"/>
    </xf>
    <xf numFmtId="0" fontId="0" fillId="2" borderId="0" xfId="0" applyFont="1" applyFill="1" applyBorder="1" applyAlignment="1"/>
    <xf numFmtId="0" fontId="49" fillId="2" borderId="0" xfId="0" applyFont="1" applyFill="1" applyBorder="1" applyAlignment="1">
      <alignment horizontal="left" vertical="center"/>
    </xf>
    <xf numFmtId="0" fontId="49" fillId="2" borderId="0" xfId="0" applyFont="1" applyFill="1" applyBorder="1" applyAlignment="1">
      <alignment horizontal="left" vertical="center" wrapText="1"/>
    </xf>
    <xf numFmtId="178" fontId="213" fillId="28" borderId="28" xfId="40" applyNumberFormat="1" applyFont="1" applyFill="1" applyBorder="1" applyAlignment="1">
      <alignment horizontal="left" vertical="center"/>
    </xf>
    <xf numFmtId="0" fontId="49" fillId="2" borderId="12" xfId="0" applyFont="1" applyFill="1" applyBorder="1" applyAlignment="1">
      <alignment horizontal="left" vertical="center" wrapText="1"/>
    </xf>
    <xf numFmtId="178" fontId="213" fillId="89" borderId="28" xfId="40" applyNumberFormat="1" applyFont="1" applyFill="1" applyBorder="1" applyAlignment="1">
      <alignment horizontal="left" vertical="center"/>
    </xf>
    <xf numFmtId="178" fontId="213" fillId="2" borderId="28" xfId="40" applyNumberFormat="1" applyFont="1" applyFill="1" applyBorder="1" applyAlignment="1">
      <alignment horizontal="left" vertical="center"/>
    </xf>
    <xf numFmtId="0" fontId="51" fillId="2" borderId="0" xfId="0" applyFont="1" applyFill="1" applyAlignment="1">
      <alignment horizontal="center"/>
    </xf>
    <xf numFmtId="287" fontId="217" fillId="2" borderId="28" xfId="70" applyNumberFormat="1" applyFont="1" applyFill="1" applyBorder="1" applyAlignment="1">
      <alignment horizontal="left" vertical="center"/>
    </xf>
    <xf numFmtId="169" fontId="213" fillId="28" borderId="28" xfId="70" applyFont="1" applyFill="1" applyBorder="1" applyAlignment="1">
      <alignment horizontal="left" vertical="center"/>
    </xf>
    <xf numFmtId="174" fontId="214" fillId="26" borderId="118" xfId="6" applyNumberFormat="1" applyFont="1" applyFill="1" applyBorder="1" applyAlignment="1">
      <alignment horizontal="center" vertical="center" wrapText="1"/>
    </xf>
    <xf numFmtId="174" fontId="214" fillId="26" borderId="103" xfId="6" applyNumberFormat="1" applyFont="1" applyFill="1" applyBorder="1" applyAlignment="1">
      <alignment horizontal="center" vertical="center" wrapText="1"/>
    </xf>
    <xf numFmtId="174" fontId="214" fillId="26" borderId="110" xfId="6" applyNumberFormat="1" applyFont="1" applyFill="1" applyBorder="1" applyAlignment="1">
      <alignment horizontal="center" vertical="center" wrapText="1"/>
    </xf>
    <xf numFmtId="0" fontId="218" fillId="2" borderId="0" xfId="0" applyFont="1" applyFill="1"/>
    <xf numFmtId="173" fontId="92" fillId="2" borderId="13" xfId="0" applyNumberFormat="1" applyFont="1" applyFill="1" applyBorder="1" applyAlignment="1">
      <alignment horizontal="center"/>
    </xf>
    <xf numFmtId="173" fontId="92" fillId="2" borderId="34" xfId="0" applyNumberFormat="1" applyFont="1" applyFill="1" applyBorder="1" applyAlignment="1">
      <alignment horizontal="center"/>
    </xf>
    <xf numFmtId="0" fontId="218" fillId="2" borderId="9" xfId="0" applyFont="1" applyFill="1" applyBorder="1"/>
    <xf numFmtId="175" fontId="92" fillId="2" borderId="13" xfId="0" applyNumberFormat="1" applyFont="1" applyFill="1" applyBorder="1" applyAlignment="1">
      <alignment horizontal="center"/>
    </xf>
    <xf numFmtId="175" fontId="92" fillId="2" borderId="119" xfId="0" applyNumberFormat="1" applyFont="1" applyFill="1" applyBorder="1" applyAlignment="1">
      <alignment horizontal="center"/>
    </xf>
    <xf numFmtId="175" fontId="92" fillId="2" borderId="8" xfId="0" applyNumberFormat="1" applyFont="1" applyFill="1" applyBorder="1" applyAlignment="1">
      <alignment horizontal="center"/>
    </xf>
    <xf numFmtId="175" fontId="92" fillId="2" borderId="38" xfId="0" applyNumberFormat="1" applyFont="1" applyFill="1" applyBorder="1" applyAlignment="1">
      <alignment horizontal="center"/>
    </xf>
    <xf numFmtId="175" fontId="92" fillId="2" borderId="9" xfId="0" applyNumberFormat="1" applyFont="1" applyFill="1" applyBorder="1" applyAlignment="1">
      <alignment horizontal="center"/>
    </xf>
    <xf numFmtId="175" fontId="92" fillId="2" borderId="5" xfId="0" applyNumberFormat="1" applyFont="1" applyFill="1" applyBorder="1" applyAlignment="1">
      <alignment horizontal="center"/>
    </xf>
    <xf numFmtId="175" fontId="45" fillId="2" borderId="9" xfId="0" applyNumberFormat="1" applyFont="1" applyFill="1" applyBorder="1" applyAlignment="1">
      <alignment horizontal="center"/>
    </xf>
    <xf numFmtId="8" fontId="219" fillId="2" borderId="0" xfId="0" applyNumberFormat="1" applyFont="1" applyFill="1" applyBorder="1" applyAlignment="1">
      <alignment horizontal="center"/>
    </xf>
    <xf numFmtId="0" fontId="220" fillId="2" borderId="0" xfId="0" applyFont="1" applyFill="1" applyBorder="1"/>
    <xf numFmtId="8" fontId="220" fillId="2" borderId="0" xfId="0" applyNumberFormat="1" applyFont="1" applyFill="1" applyBorder="1" applyAlignment="1">
      <alignment horizontal="center"/>
    </xf>
    <xf numFmtId="175" fontId="92" fillId="2" borderId="95" xfId="0" applyNumberFormat="1" applyFont="1" applyFill="1" applyBorder="1" applyAlignment="1">
      <alignment horizontal="center"/>
    </xf>
    <xf numFmtId="175" fontId="92" fillId="2" borderId="103" xfId="0" applyNumberFormat="1" applyFont="1" applyFill="1" applyBorder="1" applyAlignment="1">
      <alignment horizontal="center"/>
    </xf>
    <xf numFmtId="8" fontId="92" fillId="2" borderId="96" xfId="0" applyNumberFormat="1" applyFont="1" applyFill="1" applyBorder="1" applyAlignment="1">
      <alignment horizontal="center"/>
    </xf>
    <xf numFmtId="8" fontId="92" fillId="2" borderId="97" xfId="0" applyNumberFormat="1" applyFont="1" applyFill="1" applyBorder="1" applyAlignment="1">
      <alignment horizontal="center"/>
    </xf>
    <xf numFmtId="8" fontId="14" fillId="2" borderId="0" xfId="0" applyNumberFormat="1" applyFont="1" applyFill="1" applyBorder="1" applyAlignment="1">
      <alignment horizontal="center"/>
    </xf>
    <xf numFmtId="177" fontId="14" fillId="2" borderId="0" xfId="0" applyNumberFormat="1" applyFont="1" applyFill="1"/>
    <xf numFmtId="175" fontId="92" fillId="2" borderId="89" xfId="0" applyNumberFormat="1" applyFont="1" applyFill="1" applyBorder="1" applyAlignment="1">
      <alignment horizontal="center"/>
    </xf>
    <xf numFmtId="175" fontId="92" fillId="2" borderId="0" xfId="0" applyNumberFormat="1" applyFont="1" applyFill="1" applyBorder="1" applyAlignment="1">
      <alignment horizontal="center"/>
    </xf>
    <xf numFmtId="8" fontId="92" fillId="2" borderId="0" xfId="0" applyNumberFormat="1" applyFont="1" applyFill="1" applyBorder="1" applyAlignment="1">
      <alignment horizontal="center"/>
    </xf>
    <xf numFmtId="8" fontId="92" fillId="2" borderId="12" xfId="0" applyNumberFormat="1" applyFont="1" applyFill="1" applyBorder="1" applyAlignment="1">
      <alignment horizontal="center"/>
    </xf>
    <xf numFmtId="8" fontId="14" fillId="2" borderId="0" xfId="0" applyNumberFormat="1" applyFont="1" applyFill="1"/>
    <xf numFmtId="8" fontId="218" fillId="2" borderId="0" xfId="0" applyNumberFormat="1" applyFont="1" applyFill="1" applyBorder="1" applyAlignment="1">
      <alignment horizontal="center"/>
    </xf>
    <xf numFmtId="8" fontId="92" fillId="28" borderId="35" xfId="0" applyNumberFormat="1" applyFont="1" applyFill="1" applyBorder="1" applyAlignment="1">
      <alignment horizontal="center"/>
    </xf>
    <xf numFmtId="8" fontId="92" fillId="28" borderId="120" xfId="0" applyNumberFormat="1" applyFont="1" applyFill="1" applyBorder="1" applyAlignment="1">
      <alignment horizontal="center"/>
    </xf>
    <xf numFmtId="8" fontId="92" fillId="28" borderId="45" xfId="0" applyNumberFormat="1" applyFont="1" applyFill="1" applyBorder="1" applyAlignment="1">
      <alignment horizontal="center"/>
    </xf>
    <xf numFmtId="0" fontId="14" fillId="2" borderId="0" xfId="0" applyFont="1" applyFill="1" applyBorder="1"/>
    <xf numFmtId="8" fontId="49" fillId="2" borderId="0" xfId="0" applyNumberFormat="1" applyFont="1" applyFill="1" applyBorder="1" applyAlignment="1">
      <alignment horizontal="center"/>
    </xf>
    <xf numFmtId="8" fontId="92" fillId="28" borderId="116" xfId="0" applyNumberFormat="1" applyFont="1" applyFill="1" applyBorder="1" applyAlignment="1">
      <alignment horizontal="center"/>
    </xf>
    <xf numFmtId="0" fontId="220" fillId="2" borderId="0" xfId="0" applyFont="1" applyFill="1"/>
    <xf numFmtId="0" fontId="221" fillId="2" borderId="0" xfId="0" applyFont="1" applyFill="1" applyAlignment="1">
      <alignment wrapText="1"/>
    </xf>
    <xf numFmtId="0" fontId="221" fillId="2" borderId="0" xfId="0" applyFont="1" applyFill="1" applyAlignment="1"/>
    <xf numFmtId="0" fontId="14" fillId="2" borderId="0" xfId="0" applyFont="1" applyFill="1" applyAlignment="1">
      <alignment wrapText="1"/>
    </xf>
    <xf numFmtId="174" fontId="92" fillId="88" borderId="0" xfId="0" applyNumberFormat="1" applyFont="1" applyFill="1" applyBorder="1" applyAlignment="1">
      <alignment horizontal="center" vertical="center" wrapText="1"/>
    </xf>
    <xf numFmtId="0" fontId="49" fillId="0" borderId="34" xfId="0" applyNumberFormat="1" applyFont="1" applyBorder="1" applyAlignment="1">
      <alignment horizontal="center"/>
    </xf>
    <xf numFmtId="0" fontId="49" fillId="0" borderId="1" xfId="0" applyNumberFormat="1" applyFont="1" applyBorder="1" applyAlignment="1">
      <alignment horizontal="center"/>
    </xf>
    <xf numFmtId="0" fontId="14" fillId="28" borderId="0" xfId="0" applyFont="1" applyFill="1" applyBorder="1"/>
    <xf numFmtId="0" fontId="14" fillId="28" borderId="0" xfId="0" applyFont="1" applyFill="1"/>
    <xf numFmtId="0" fontId="49" fillId="2" borderId="133" xfId="0" applyFont="1" applyFill="1" applyBorder="1" applyAlignment="1">
      <alignment vertical="center"/>
    </xf>
    <xf numFmtId="0" fontId="14" fillId="2" borderId="0" xfId="0" applyFont="1" applyFill="1" applyAlignment="1">
      <alignment horizontal="left"/>
    </xf>
    <xf numFmtId="175" fontId="92" fillId="2" borderId="88" xfId="0" applyNumberFormat="1" applyFont="1" applyFill="1" applyBorder="1" applyAlignment="1">
      <alignment horizontal="left"/>
    </xf>
    <xf numFmtId="0" fontId="49" fillId="2" borderId="88" xfId="0" applyFont="1" applyFill="1" applyBorder="1" applyAlignment="1">
      <alignment horizontal="center"/>
    </xf>
    <xf numFmtId="175" fontId="92" fillId="2" borderId="88" xfId="0" applyNumberFormat="1" applyFont="1" applyFill="1" applyBorder="1" applyAlignment="1">
      <alignment horizontal="center"/>
    </xf>
    <xf numFmtId="0" fontId="49" fillId="2" borderId="0" xfId="0" applyFont="1" applyFill="1" applyBorder="1" applyAlignment="1">
      <alignment vertical="center" wrapText="1"/>
    </xf>
    <xf numFmtId="0" fontId="92" fillId="2" borderId="88" xfId="0" applyNumberFormat="1" applyFont="1" applyFill="1" applyBorder="1" applyAlignment="1">
      <alignment horizontal="left"/>
    </xf>
    <xf numFmtId="0" fontId="49" fillId="2" borderId="88" xfId="0" applyFont="1" applyFill="1" applyBorder="1" applyAlignment="1">
      <alignment horizontal="left"/>
    </xf>
    <xf numFmtId="0" fontId="14" fillId="2" borderId="0" xfId="0" applyFont="1" applyFill="1" applyAlignment="1">
      <alignment horizontal="left" vertical="center"/>
    </xf>
    <xf numFmtId="0" fontId="14" fillId="2" borderId="88" xfId="0" applyFont="1" applyFill="1" applyBorder="1"/>
    <xf numFmtId="0" fontId="49" fillId="2" borderId="0" xfId="0" applyFont="1" applyFill="1" applyAlignment="1">
      <alignment vertical="center"/>
    </xf>
    <xf numFmtId="0" fontId="224" fillId="2" borderId="0" xfId="0" applyFont="1" applyFill="1" applyAlignment="1">
      <alignment horizontal="center" wrapText="1"/>
    </xf>
    <xf numFmtId="0" fontId="225" fillId="2" borderId="0" xfId="0" applyFont="1" applyFill="1" applyAlignment="1">
      <alignment horizontal="center" wrapText="1"/>
    </xf>
    <xf numFmtId="0" fontId="223" fillId="2" borderId="0" xfId="0" applyFont="1" applyFill="1" applyBorder="1" applyAlignment="1">
      <alignment vertical="top"/>
    </xf>
    <xf numFmtId="0" fontId="45" fillId="2" borderId="0" xfId="0" applyFont="1" applyFill="1" applyBorder="1" applyAlignment="1"/>
    <xf numFmtId="0" fontId="45" fillId="2" borderId="0" xfId="0" applyFont="1" applyFill="1" applyAlignment="1">
      <alignment horizontal="left" vertical="top"/>
    </xf>
    <xf numFmtId="0" fontId="45" fillId="2" borderId="0" xfId="0" applyFont="1" applyFill="1" applyAlignment="1">
      <alignment vertical="top"/>
    </xf>
    <xf numFmtId="0" fontId="226" fillId="2" borderId="0" xfId="73" applyFont="1" applyFill="1"/>
    <xf numFmtId="0" fontId="227" fillId="2" borderId="0" xfId="0" applyFont="1" applyFill="1" applyBorder="1" applyAlignment="1">
      <alignment horizontal="left"/>
    </xf>
    <xf numFmtId="0" fontId="227" fillId="2" borderId="0" xfId="0" applyFont="1" applyFill="1" applyBorder="1" applyAlignment="1">
      <alignment horizontal="left" vertical="center"/>
    </xf>
    <xf numFmtId="0" fontId="4" fillId="2" borderId="0" xfId="0" applyFont="1" applyFill="1" applyAlignment="1">
      <alignment vertical="center"/>
    </xf>
    <xf numFmtId="0" fontId="42" fillId="2" borderId="0" xfId="0" applyFont="1" applyFill="1" applyAlignment="1">
      <alignment horizontal="left" vertical="center"/>
    </xf>
    <xf numFmtId="287" fontId="217" fillId="2" borderId="123" xfId="70" applyNumberFormat="1" applyFont="1" applyFill="1" applyBorder="1" applyAlignment="1">
      <alignment horizontal="left" vertical="center"/>
    </xf>
    <xf numFmtId="178" fontId="213" fillId="28" borderId="89" xfId="40" applyNumberFormat="1" applyFont="1" applyFill="1" applyBorder="1" applyAlignment="1">
      <alignment vertical="center"/>
    </xf>
    <xf numFmtId="3" fontId="49" fillId="2" borderId="34" xfId="0" applyNumberFormat="1" applyFont="1" applyFill="1" applyBorder="1" applyAlignment="1">
      <alignment horizontal="center"/>
    </xf>
    <xf numFmtId="0" fontId="42" fillId="0" borderId="110" xfId="0" applyNumberFormat="1" applyFont="1" applyBorder="1" applyAlignment="1">
      <alignment horizontal="center"/>
    </xf>
    <xf numFmtId="0" fontId="14" fillId="2" borderId="110" xfId="0" applyFont="1" applyFill="1" applyBorder="1" applyAlignment="1">
      <alignment horizontal="center"/>
    </xf>
    <xf numFmtId="174" fontId="214" fillId="88" borderId="0" xfId="0" applyNumberFormat="1" applyFont="1" applyFill="1" applyBorder="1" applyAlignment="1">
      <alignment horizontal="center" vertical="center" wrapText="1"/>
    </xf>
    <xf numFmtId="3" fontId="49" fillId="2" borderId="0" xfId="0" applyNumberFormat="1" applyFont="1" applyFill="1" applyBorder="1" applyAlignment="1">
      <alignment horizontal="center"/>
    </xf>
    <xf numFmtId="0" fontId="49" fillId="2" borderId="0" xfId="0" applyFont="1" applyFill="1" applyAlignment="1">
      <alignment horizontal="left" wrapText="1"/>
    </xf>
    <xf numFmtId="0" fontId="14" fillId="2" borderId="9" xfId="0" applyFont="1" applyFill="1" applyBorder="1" applyAlignment="1"/>
    <xf numFmtId="0" fontId="14" fillId="2" borderId="0" xfId="0" applyFont="1" applyFill="1" applyBorder="1" applyAlignment="1"/>
    <xf numFmtId="169" fontId="49" fillId="2" borderId="0" xfId="70" applyFont="1" applyFill="1"/>
    <xf numFmtId="0" fontId="45" fillId="2" borderId="0" xfId="0" applyFont="1" applyFill="1"/>
    <xf numFmtId="0" fontId="49" fillId="2" borderId="110" xfId="0" applyFont="1" applyFill="1" applyBorder="1" applyAlignment="1">
      <alignment horizontal="center"/>
    </xf>
    <xf numFmtId="169" fontId="45" fillId="2" borderId="0" xfId="70" applyFont="1" applyFill="1"/>
    <xf numFmtId="175" fontId="4" fillId="2" borderId="0" xfId="0" applyNumberFormat="1" applyFont="1" applyFill="1"/>
    <xf numFmtId="174" fontId="53" fillId="26" borderId="49" xfId="6" applyNumberFormat="1" applyFont="1" applyFill="1" applyBorder="1" applyAlignment="1">
      <alignment horizontal="center" vertical="center" wrapText="1"/>
    </xf>
    <xf numFmtId="174" fontId="53" fillId="26" borderId="34" xfId="6" applyNumberFormat="1" applyFont="1" applyFill="1" applyBorder="1" applyAlignment="1">
      <alignment horizontal="center" vertical="center" wrapText="1"/>
    </xf>
    <xf numFmtId="174" fontId="53" fillId="2" borderId="0" xfId="6" applyNumberFormat="1" applyFont="1" applyFill="1" applyBorder="1" applyAlignment="1">
      <alignment horizontal="center" vertical="center" wrapText="1"/>
    </xf>
    <xf numFmtId="174" fontId="53" fillId="26" borderId="13" xfId="6" applyNumberFormat="1" applyFont="1" applyFill="1" applyBorder="1" applyAlignment="1">
      <alignment horizontal="center" vertical="center" wrapText="1"/>
    </xf>
    <xf numFmtId="10" fontId="42" fillId="2" borderId="13" xfId="0" applyNumberFormat="1" applyFont="1" applyFill="1" applyBorder="1" applyAlignment="1" applyProtection="1">
      <alignment horizontal="center"/>
      <protection locked="0"/>
    </xf>
    <xf numFmtId="10" fontId="42" fillId="2" borderId="0" xfId="0" applyNumberFormat="1" applyFont="1" applyFill="1" applyBorder="1" applyAlignment="1">
      <alignment horizontal="center"/>
    </xf>
    <xf numFmtId="17" fontId="42" fillId="0" borderId="8" xfId="0" applyNumberFormat="1" applyFont="1" applyFill="1" applyBorder="1" applyAlignment="1">
      <alignment horizontal="center"/>
    </xf>
    <xf numFmtId="1" fontId="42" fillId="0" borderId="8" xfId="0" applyNumberFormat="1" applyFont="1" applyFill="1" applyBorder="1" applyAlignment="1">
      <alignment horizontal="center"/>
    </xf>
    <xf numFmtId="0" fontId="42" fillId="0" borderId="8" xfId="0" applyFont="1" applyFill="1" applyBorder="1" applyAlignment="1">
      <alignment horizontal="center"/>
    </xf>
    <xf numFmtId="10" fontId="46" fillId="0" borderId="8" xfId="0" applyNumberFormat="1" applyFont="1" applyFill="1" applyBorder="1" applyAlignment="1">
      <alignment horizontal="center"/>
    </xf>
    <xf numFmtId="173" fontId="46" fillId="0" borderId="7" xfId="70" applyNumberFormat="1" applyFont="1" applyFill="1" applyBorder="1"/>
    <xf numFmtId="173" fontId="46" fillId="0" borderId="8" xfId="70" applyNumberFormat="1" applyFont="1" applyFill="1" applyBorder="1"/>
    <xf numFmtId="10" fontId="42" fillId="2" borderId="7" xfId="0" applyNumberFormat="1" applyFont="1" applyFill="1" applyBorder="1" applyAlignment="1" applyProtection="1">
      <alignment horizontal="center"/>
      <protection locked="0"/>
    </xf>
    <xf numFmtId="17" fontId="42" fillId="2" borderId="8" xfId="0" applyNumberFormat="1" applyFont="1" applyFill="1" applyBorder="1" applyAlignment="1">
      <alignment horizontal="center"/>
    </xf>
    <xf numFmtId="0" fontId="42" fillId="2" borderId="8" xfId="0" applyFont="1" applyFill="1" applyBorder="1" applyAlignment="1">
      <alignment horizontal="center"/>
    </xf>
    <xf numFmtId="17" fontId="43" fillId="2" borderId="14" xfId="0" applyNumberFormat="1" applyFont="1" applyFill="1" applyBorder="1"/>
    <xf numFmtId="0" fontId="43" fillId="2" borderId="14" xfId="0" applyFont="1" applyFill="1" applyBorder="1"/>
    <xf numFmtId="10" fontId="9" fillId="2" borderId="14" xfId="0" applyNumberFormat="1" applyFont="1" applyFill="1" applyBorder="1"/>
    <xf numFmtId="173" fontId="43" fillId="2" borderId="14" xfId="0" applyNumberFormat="1" applyFont="1" applyFill="1" applyBorder="1"/>
    <xf numFmtId="17" fontId="42" fillId="28" borderId="7" xfId="0" applyNumberFormat="1" applyFont="1" applyFill="1" applyBorder="1"/>
    <xf numFmtId="0" fontId="42" fillId="28" borderId="7" xfId="0" applyFont="1" applyFill="1" applyBorder="1"/>
    <xf numFmtId="10" fontId="46" fillId="28" borderId="7" xfId="0" applyNumberFormat="1" applyFont="1" applyFill="1" applyBorder="1"/>
    <xf numFmtId="173" fontId="42" fillId="28" borderId="7" xfId="0" applyNumberFormat="1" applyFont="1" applyFill="1" applyBorder="1" applyProtection="1">
      <protection locked="0"/>
    </xf>
    <xf numFmtId="173" fontId="46" fillId="28" borderId="7" xfId="70" applyNumberFormat="1" applyFont="1" applyFill="1" applyBorder="1" applyProtection="1"/>
    <xf numFmtId="17" fontId="50" fillId="2" borderId="7" xfId="0" applyNumberFormat="1" applyFont="1" applyFill="1" applyBorder="1"/>
    <xf numFmtId="0" fontId="50" fillId="2" borderId="7" xfId="0" applyFont="1" applyFill="1" applyBorder="1"/>
    <xf numFmtId="10" fontId="9" fillId="2" borderId="7" xfId="0" applyNumberFormat="1" applyFont="1" applyFill="1" applyBorder="1"/>
    <xf numFmtId="173" fontId="50" fillId="2" borderId="7" xfId="0" applyNumberFormat="1" applyFont="1" applyFill="1" applyBorder="1"/>
    <xf numFmtId="10" fontId="46" fillId="2" borderId="8" xfId="0" applyNumberFormat="1" applyFont="1" applyFill="1" applyBorder="1" applyAlignment="1">
      <alignment horizontal="center"/>
    </xf>
    <xf numFmtId="173" fontId="46" fillId="2" borderId="7" xfId="70" applyNumberFormat="1" applyFont="1" applyFill="1" applyBorder="1"/>
    <xf numFmtId="173" fontId="46" fillId="2" borderId="8" xfId="70" applyNumberFormat="1" applyFont="1" applyFill="1" applyBorder="1"/>
    <xf numFmtId="10" fontId="46" fillId="2" borderId="8" xfId="0" quotePrefix="1" applyNumberFormat="1" applyFont="1" applyFill="1" applyBorder="1" applyAlignment="1">
      <alignment horizontal="center"/>
    </xf>
    <xf numFmtId="10" fontId="42" fillId="28" borderId="7" xfId="0" applyNumberFormat="1" applyFont="1" applyFill="1" applyBorder="1" applyAlignment="1" applyProtection="1">
      <alignment horizontal="center"/>
      <protection locked="0"/>
    </xf>
    <xf numFmtId="17" fontId="9" fillId="2" borderId="14" xfId="0" applyNumberFormat="1" applyFont="1" applyFill="1" applyBorder="1"/>
    <xf numFmtId="10" fontId="42" fillId="2" borderId="48" xfId="0" applyNumberFormat="1" applyFont="1" applyFill="1" applyBorder="1" applyAlignment="1" applyProtection="1">
      <alignment horizontal="center"/>
      <protection locked="0"/>
    </xf>
    <xf numFmtId="10" fontId="42" fillId="28" borderId="48" xfId="0" applyNumberFormat="1" applyFont="1" applyFill="1" applyBorder="1" applyAlignment="1" applyProtection="1">
      <alignment horizontal="center"/>
      <protection locked="0"/>
    </xf>
    <xf numFmtId="0" fontId="229" fillId="2" borderId="0" xfId="0" applyFont="1" applyFill="1" applyAlignment="1">
      <alignment horizontal="center"/>
    </xf>
    <xf numFmtId="0" fontId="229" fillId="2" borderId="0" xfId="0" applyFont="1" applyFill="1"/>
    <xf numFmtId="0" fontId="4" fillId="2" borderId="0" xfId="0" applyFont="1" applyFill="1" applyAlignment="1">
      <alignment horizontal="center"/>
    </xf>
    <xf numFmtId="10" fontId="46" fillId="28" borderId="8" xfId="0" applyNumberFormat="1" applyFont="1" applyFill="1" applyBorder="1" applyAlignment="1">
      <alignment horizontal="center"/>
    </xf>
    <xf numFmtId="0" fontId="223" fillId="2" borderId="0" xfId="0" applyFont="1" applyFill="1" applyAlignment="1">
      <alignment vertical="center"/>
    </xf>
    <xf numFmtId="0" fontId="92" fillId="2" borderId="10" xfId="0" applyFont="1" applyFill="1" applyBorder="1" applyAlignment="1">
      <alignment vertical="center"/>
    </xf>
    <xf numFmtId="0" fontId="92" fillId="2" borderId="10" xfId="0" applyFont="1" applyFill="1" applyBorder="1" applyAlignment="1">
      <alignment vertical="center" wrapText="1"/>
    </xf>
    <xf numFmtId="287" fontId="217" fillId="2" borderId="124" xfId="70" applyNumberFormat="1" applyFont="1" applyFill="1" applyBorder="1" applyAlignment="1">
      <alignment horizontal="left" vertical="center"/>
    </xf>
    <xf numFmtId="174" fontId="214" fillId="27" borderId="110" xfId="0" applyNumberFormat="1" applyFont="1" applyFill="1" applyBorder="1" applyAlignment="1">
      <alignment horizontal="center" vertical="center" wrapText="1"/>
    </xf>
    <xf numFmtId="174" fontId="53" fillId="27" borderId="110" xfId="0" applyNumberFormat="1" applyFont="1" applyFill="1" applyBorder="1" applyAlignment="1">
      <alignment horizontal="center" vertical="center" wrapText="1"/>
    </xf>
    <xf numFmtId="0" fontId="218" fillId="2" borderId="110" xfId="0" applyFont="1" applyFill="1" applyBorder="1" applyAlignment="1">
      <alignment horizontal="left" vertical="top" wrapText="1"/>
    </xf>
    <xf numFmtId="0" fontId="14" fillId="2" borderId="103" xfId="0" applyFont="1" applyFill="1" applyBorder="1" applyAlignment="1">
      <alignment vertical="top"/>
    </xf>
    <xf numFmtId="0" fontId="218" fillId="2" borderId="122" xfId="0" applyFont="1" applyFill="1" applyBorder="1" applyAlignment="1">
      <alignment vertical="top"/>
    </xf>
    <xf numFmtId="0" fontId="14" fillId="2" borderId="138" xfId="0" applyFont="1" applyFill="1" applyBorder="1" applyAlignment="1">
      <alignment vertical="top"/>
    </xf>
    <xf numFmtId="0" fontId="14" fillId="2" borderId="134" xfId="0" applyFont="1" applyFill="1" applyBorder="1" applyAlignment="1">
      <alignment vertical="top"/>
    </xf>
    <xf numFmtId="0" fontId="14" fillId="2" borderId="0" xfId="0" applyFont="1" applyFill="1" applyBorder="1" applyAlignment="1">
      <alignment vertical="top"/>
    </xf>
    <xf numFmtId="0" fontId="14" fillId="2" borderId="0" xfId="0" applyFont="1" applyFill="1" applyAlignment="1">
      <alignment vertical="top"/>
    </xf>
    <xf numFmtId="0" fontId="14" fillId="2" borderId="110" xfId="0" applyFont="1" applyFill="1" applyBorder="1" applyAlignment="1">
      <alignment horizontal="left" vertical="top" wrapText="1"/>
    </xf>
    <xf numFmtId="0" fontId="218" fillId="2" borderId="110" xfId="0" applyFont="1" applyFill="1" applyBorder="1" applyAlignment="1">
      <alignment horizontal="center" vertical="center" textRotation="180"/>
    </xf>
    <xf numFmtId="0" fontId="14" fillId="2" borderId="89" xfId="0" applyFont="1" applyFill="1" applyBorder="1"/>
    <xf numFmtId="0" fontId="14" fillId="2" borderId="109" xfId="0" applyFont="1" applyFill="1" applyBorder="1" applyAlignment="1">
      <alignment horizontal="right"/>
    </xf>
    <xf numFmtId="0" fontId="14" fillId="28" borderId="12" xfId="0" applyFont="1" applyFill="1" applyBorder="1"/>
    <xf numFmtId="0" fontId="14" fillId="28" borderId="0" xfId="0" quotePrefix="1" applyFont="1" applyFill="1" applyBorder="1"/>
    <xf numFmtId="0" fontId="14" fillId="28" borderId="5" xfId="0" applyFont="1" applyFill="1" applyBorder="1"/>
    <xf numFmtId="0" fontId="14" fillId="28" borderId="112" xfId="0" applyFont="1" applyFill="1" applyBorder="1"/>
    <xf numFmtId="0" fontId="42" fillId="2" borderId="0" xfId="0" applyFont="1" applyFill="1" applyProtection="1">
      <protection locked="0"/>
    </xf>
    <xf numFmtId="0" fontId="42" fillId="2" borderId="0" xfId="0" applyFont="1" applyFill="1" applyAlignment="1" applyProtection="1">
      <alignment wrapText="1"/>
      <protection locked="0"/>
    </xf>
    <xf numFmtId="0" fontId="42" fillId="2" borderId="0" xfId="0" applyFont="1" applyFill="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178" fontId="213" fillId="28" borderId="28" xfId="40" applyNumberFormat="1" applyFont="1" applyFill="1" applyBorder="1" applyAlignment="1" applyProtection="1">
      <alignment horizontal="left" vertical="center"/>
      <protection locked="0"/>
    </xf>
    <xf numFmtId="0" fontId="8" fillId="2" borderId="0" xfId="0" applyFont="1" applyFill="1" applyAlignment="1" applyProtection="1">
      <alignment horizontal="left"/>
      <protection locked="0"/>
    </xf>
    <xf numFmtId="0" fontId="47" fillId="2" borderId="0" xfId="0" applyFont="1" applyFill="1" applyAlignment="1" applyProtection="1">
      <alignment horizontal="center"/>
      <protection locked="0"/>
    </xf>
    <xf numFmtId="0" fontId="47" fillId="2" borderId="0" xfId="0" applyFont="1" applyFill="1" applyBorder="1" applyAlignment="1" applyProtection="1">
      <alignment horizontal="center"/>
      <protection locked="0"/>
    </xf>
    <xf numFmtId="178" fontId="213" fillId="2" borderId="28" xfId="40" applyNumberFormat="1" applyFont="1" applyFill="1" applyBorder="1" applyAlignment="1" applyProtection="1">
      <alignment horizontal="left" vertical="center"/>
      <protection locked="0"/>
    </xf>
    <xf numFmtId="178" fontId="52" fillId="2" borderId="28" xfId="40" applyNumberFormat="1" applyFont="1" applyFill="1" applyBorder="1" applyAlignment="1" applyProtection="1">
      <alignment horizontal="left" vertical="center"/>
      <protection locked="0"/>
    </xf>
    <xf numFmtId="0" fontId="8" fillId="2" borderId="0" xfId="0" applyFont="1" applyFill="1" applyProtection="1">
      <protection locked="0"/>
    </xf>
    <xf numFmtId="0" fontId="54" fillId="2" borderId="0" xfId="0" applyFont="1" applyFill="1" applyAlignment="1" applyProtection="1">
      <alignment horizontal="center"/>
      <protection locked="0"/>
    </xf>
    <xf numFmtId="0" fontId="49" fillId="2" borderId="0" xfId="0" applyFont="1" applyFill="1" applyProtection="1">
      <protection locked="0"/>
    </xf>
    <xf numFmtId="0" fontId="51" fillId="2" borderId="0" xfId="0" applyFont="1" applyFill="1" applyAlignment="1" applyProtection="1">
      <alignment horizontal="center"/>
      <protection locked="0"/>
    </xf>
    <xf numFmtId="0" fontId="51"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42" fillId="2" borderId="0" xfId="0" applyFont="1" applyFill="1" applyAlignment="1" applyProtection="1">
      <alignment vertical="center"/>
      <protection locked="0"/>
    </xf>
    <xf numFmtId="0" fontId="92" fillId="2" borderId="0" xfId="0" applyFont="1" applyFill="1" applyBorder="1" applyAlignment="1" applyProtection="1">
      <alignment vertical="center"/>
      <protection locked="0"/>
    </xf>
    <xf numFmtId="0" fontId="45" fillId="2" borderId="0" xfId="0" applyFont="1" applyFill="1" applyBorder="1" applyAlignment="1" applyProtection="1">
      <alignment horizontal="left" vertical="top"/>
      <protection locked="0"/>
    </xf>
    <xf numFmtId="0" fontId="92" fillId="2" borderId="0" xfId="0" applyFont="1" applyFill="1" applyBorder="1" applyAlignment="1" applyProtection="1">
      <alignment horizontal="left" vertical="center" wrapText="1"/>
      <protection locked="0"/>
    </xf>
    <xf numFmtId="0" fontId="46" fillId="2" borderId="0" xfId="0" applyFont="1" applyFill="1" applyProtection="1">
      <protection locked="0"/>
    </xf>
    <xf numFmtId="0" fontId="92" fillId="2" borderId="0" xfId="0" applyFont="1" applyFill="1" applyBorder="1" applyAlignment="1" applyProtection="1">
      <alignment horizontal="left" vertical="top" wrapText="1"/>
      <protection locked="0"/>
    </xf>
    <xf numFmtId="0" fontId="43" fillId="2" borderId="0" xfId="0" applyFont="1" applyFill="1" applyBorder="1" applyAlignment="1" applyProtection="1">
      <alignment horizontal="left"/>
      <protection locked="0"/>
    </xf>
    <xf numFmtId="0" fontId="92" fillId="2" borderId="0" xfId="0" applyFont="1" applyFill="1" applyBorder="1" applyAlignment="1" applyProtection="1">
      <alignment vertical="top"/>
      <protection locked="0"/>
    </xf>
    <xf numFmtId="3" fontId="59" fillId="2" borderId="0" xfId="0" applyNumberFormat="1" applyFont="1" applyFill="1" applyBorder="1" applyAlignment="1" applyProtection="1">
      <alignment horizontal="left" vertical="center"/>
      <protection locked="0"/>
    </xf>
    <xf numFmtId="0" fontId="45" fillId="2" borderId="0" xfId="0" applyFont="1" applyFill="1" applyAlignment="1" applyProtection="1">
      <protection locked="0"/>
    </xf>
    <xf numFmtId="0" fontId="51" fillId="2" borderId="0" xfId="0" applyFont="1" applyFill="1" applyAlignment="1" applyProtection="1">
      <protection locked="0"/>
    </xf>
    <xf numFmtId="0" fontId="51" fillId="2" borderId="0" xfId="0" applyFont="1" applyFill="1" applyBorder="1" applyAlignment="1" applyProtection="1">
      <alignment horizontal="center" vertical="center"/>
      <protection locked="0"/>
    </xf>
    <xf numFmtId="0" fontId="35" fillId="2" borderId="0" xfId="0" applyFont="1" applyFill="1" applyProtection="1">
      <protection locked="0"/>
    </xf>
    <xf numFmtId="0" fontId="53" fillId="26" borderId="104" xfId="0" applyNumberFormat="1" applyFont="1" applyFill="1" applyBorder="1" applyAlignment="1" applyProtection="1">
      <alignment horizontal="center" vertical="center" wrapText="1"/>
      <protection locked="0"/>
    </xf>
    <xf numFmtId="0" fontId="53" fillId="26" borderId="98" xfId="0" applyNumberFormat="1" applyFont="1" applyFill="1" applyBorder="1" applyAlignment="1" applyProtection="1">
      <alignment horizontal="center" vertical="center" wrapText="1"/>
      <protection locked="0"/>
    </xf>
    <xf numFmtId="0" fontId="53" fillId="26" borderId="46" xfId="0" applyNumberFormat="1" applyFont="1" applyFill="1" applyBorder="1" applyAlignment="1" applyProtection="1">
      <alignment horizontal="center" vertical="center" wrapText="1"/>
      <protection locked="0"/>
    </xf>
    <xf numFmtId="0" fontId="53" fillId="26" borderId="135" xfId="0" applyNumberFormat="1" applyFont="1" applyFill="1" applyBorder="1" applyAlignment="1" applyProtection="1">
      <alignment horizontal="center" vertical="center" wrapText="1"/>
      <protection locked="0"/>
    </xf>
    <xf numFmtId="3" fontId="228" fillId="2" borderId="89" xfId="0" applyNumberFormat="1" applyFont="1" applyFill="1" applyBorder="1" applyAlignment="1" applyProtection="1">
      <alignment vertical="center"/>
      <protection locked="0"/>
    </xf>
    <xf numFmtId="3" fontId="50" fillId="2" borderId="0" xfId="0" applyNumberFormat="1" applyFont="1" applyFill="1" applyBorder="1" applyAlignment="1" applyProtection="1">
      <alignment vertical="center"/>
      <protection locked="0"/>
    </xf>
    <xf numFmtId="3" fontId="50" fillId="2" borderId="0" xfId="0" applyNumberFormat="1" applyFont="1" applyFill="1" applyBorder="1" applyAlignment="1" applyProtection="1">
      <alignment horizontal="center" vertical="center"/>
      <protection locked="0"/>
    </xf>
    <xf numFmtId="3" fontId="46" fillId="2" borderId="0" xfId="0" applyNumberFormat="1" applyFont="1" applyFill="1" applyBorder="1" applyAlignment="1" applyProtection="1">
      <alignment horizontal="center" vertical="center"/>
      <protection locked="0"/>
    </xf>
    <xf numFmtId="3" fontId="50" fillId="2" borderId="12" xfId="0" applyNumberFormat="1" applyFont="1" applyFill="1" applyBorder="1" applyAlignment="1" applyProtection="1">
      <alignment horizontal="center" vertical="center"/>
      <protection locked="0"/>
    </xf>
    <xf numFmtId="0" fontId="50" fillId="2" borderId="0" xfId="0" applyFont="1" applyFill="1" applyBorder="1" applyProtection="1">
      <protection locked="0"/>
    </xf>
    <xf numFmtId="3" fontId="92" fillId="2" borderId="89" xfId="0" applyNumberFormat="1" applyFont="1" applyFill="1" applyBorder="1" applyAlignment="1" applyProtection="1">
      <alignment vertical="center"/>
      <protection locked="0"/>
    </xf>
    <xf numFmtId="3" fontId="46" fillId="28" borderId="35" xfId="0" applyNumberFormat="1" applyFont="1" applyFill="1" applyBorder="1" applyAlignment="1" applyProtection="1">
      <alignment horizontal="center" vertical="center"/>
      <protection locked="0"/>
    </xf>
    <xf numFmtId="9" fontId="42" fillId="28" borderId="12" xfId="72" applyFont="1" applyFill="1" applyBorder="1" applyAlignment="1" applyProtection="1">
      <alignment horizontal="center" vertical="center"/>
      <protection locked="0"/>
    </xf>
    <xf numFmtId="0" fontId="35" fillId="2" borderId="12" xfId="0" applyFont="1" applyFill="1" applyBorder="1" applyAlignment="1" applyProtection="1">
      <alignment horizontal="center" vertical="center"/>
      <protection locked="0"/>
    </xf>
    <xf numFmtId="3" fontId="48" fillId="2" borderId="89" xfId="0" applyNumberFormat="1" applyFont="1" applyFill="1" applyBorder="1" applyAlignment="1" applyProtection="1">
      <alignment vertical="center"/>
      <protection locked="0"/>
    </xf>
    <xf numFmtId="3" fontId="9" fillId="2" borderId="0" xfId="0" applyNumberFormat="1" applyFont="1" applyFill="1" applyBorder="1" applyAlignment="1" applyProtection="1">
      <alignment vertical="center" wrapText="1"/>
      <protection locked="0"/>
    </xf>
    <xf numFmtId="3" fontId="9" fillId="2" borderId="0" xfId="0" applyNumberFormat="1" applyFont="1" applyFill="1" applyBorder="1" applyAlignment="1" applyProtection="1">
      <alignment horizontal="center" vertical="center"/>
      <protection locked="0"/>
    </xf>
    <xf numFmtId="9" fontId="42" fillId="2" borderId="0" xfId="0" applyNumberFormat="1" applyFont="1" applyFill="1" applyBorder="1" applyAlignment="1" applyProtection="1">
      <alignment horizontal="center" vertical="center"/>
      <protection locked="0"/>
    </xf>
    <xf numFmtId="9" fontId="43" fillId="2" borderId="12" xfId="0" applyNumberFormat="1" applyFont="1" applyFill="1" applyBorder="1" applyAlignment="1" applyProtection="1">
      <alignment horizontal="center" vertical="center"/>
      <protection locked="0"/>
    </xf>
    <xf numFmtId="0" fontId="44" fillId="2" borderId="0" xfId="0" applyFont="1" applyFill="1" applyProtection="1">
      <protection locked="0"/>
    </xf>
    <xf numFmtId="3" fontId="46" fillId="2" borderId="0" xfId="0" applyNumberFormat="1" applyFont="1" applyFill="1" applyBorder="1" applyAlignment="1" applyProtection="1">
      <alignment vertical="center"/>
      <protection locked="0"/>
    </xf>
    <xf numFmtId="3" fontId="46" fillId="2" borderId="0" xfId="0" applyNumberFormat="1" applyFont="1" applyFill="1" applyBorder="1" applyAlignment="1" applyProtection="1">
      <alignment vertical="center" wrapText="1"/>
      <protection locked="0"/>
    </xf>
    <xf numFmtId="9" fontId="42" fillId="2" borderId="12" xfId="0" applyNumberFormat="1" applyFont="1" applyFill="1" applyBorder="1" applyAlignment="1" applyProtection="1">
      <alignment horizontal="center" vertical="center"/>
      <protection locked="0"/>
    </xf>
    <xf numFmtId="3" fontId="222" fillId="2" borderId="89" xfId="0" applyNumberFormat="1" applyFont="1" applyFill="1" applyBorder="1" applyAlignment="1" applyProtection="1">
      <alignment vertical="center"/>
      <protection locked="0"/>
    </xf>
    <xf numFmtId="3" fontId="209" fillId="2" borderId="0" xfId="0" applyNumberFormat="1" applyFont="1" applyFill="1" applyBorder="1" applyAlignment="1" applyProtection="1">
      <alignment vertical="center" wrapText="1"/>
      <protection locked="0"/>
    </xf>
    <xf numFmtId="0" fontId="35" fillId="2" borderId="0" xfId="0" applyFont="1" applyFill="1" applyBorder="1" applyProtection="1">
      <protection locked="0"/>
    </xf>
    <xf numFmtId="0" fontId="92" fillId="2" borderId="89" xfId="0" applyNumberFormat="1" applyFont="1" applyFill="1" applyBorder="1" applyAlignment="1" applyProtection="1">
      <alignment vertical="top"/>
      <protection locked="0"/>
    </xf>
    <xf numFmtId="9" fontId="35" fillId="2" borderId="12" xfId="72" applyFont="1" applyFill="1" applyBorder="1" applyAlignment="1" applyProtection="1">
      <alignment horizontal="center" vertical="center"/>
      <protection locked="0"/>
    </xf>
    <xf numFmtId="0" fontId="46" fillId="2" borderId="0" xfId="0" applyNumberFormat="1" applyFont="1" applyFill="1" applyBorder="1" applyAlignment="1" applyProtection="1">
      <alignment vertical="top" wrapText="1"/>
      <protection locked="0"/>
    </xf>
    <xf numFmtId="9" fontId="42" fillId="2" borderId="12" xfId="72" applyFont="1" applyFill="1" applyBorder="1" applyAlignment="1" applyProtection="1">
      <alignment horizontal="center" vertical="center"/>
      <protection locked="0"/>
    </xf>
    <xf numFmtId="0" fontId="92" fillId="2" borderId="89" xfId="0" applyNumberFormat="1" applyFont="1" applyFill="1" applyBorder="1" applyAlignment="1" applyProtection="1">
      <alignment vertical="top" wrapText="1"/>
      <protection locked="0"/>
    </xf>
    <xf numFmtId="3" fontId="92" fillId="2" borderId="89" xfId="0" applyNumberFormat="1" applyFont="1" applyFill="1" applyBorder="1" applyAlignment="1" applyProtection="1">
      <alignment vertical="center" wrapText="1"/>
      <protection locked="0"/>
    </xf>
    <xf numFmtId="3" fontId="46" fillId="2" borderId="0" xfId="0" applyNumberFormat="1" applyFont="1" applyFill="1" applyBorder="1" applyAlignment="1" applyProtection="1">
      <alignment horizontal="left" vertical="center"/>
      <protection locked="0"/>
    </xf>
    <xf numFmtId="3" fontId="46" fillId="2" borderId="12" xfId="0" applyNumberFormat="1" applyFont="1" applyFill="1" applyBorder="1" applyAlignment="1" applyProtection="1">
      <alignment horizontal="center" vertical="center" wrapText="1"/>
      <protection locked="0"/>
    </xf>
    <xf numFmtId="3" fontId="211" fillId="2" borderId="0" xfId="0" applyNumberFormat="1" applyFont="1" applyFill="1" applyBorder="1" applyAlignment="1" applyProtection="1">
      <alignment horizontal="center" vertical="center"/>
      <protection locked="0"/>
    </xf>
    <xf numFmtId="3" fontId="50" fillId="2" borderId="0" xfId="0" applyNumberFormat="1" applyFont="1" applyFill="1" applyBorder="1" applyAlignment="1" applyProtection="1">
      <alignment vertical="center" wrapText="1"/>
      <protection locked="0"/>
    </xf>
    <xf numFmtId="3" fontId="92" fillId="2" borderId="89" xfId="0" applyNumberFormat="1" applyFont="1" applyFill="1" applyBorder="1" applyAlignment="1" applyProtection="1">
      <alignment horizontal="left" vertical="center" wrapText="1"/>
      <protection locked="0"/>
    </xf>
    <xf numFmtId="3" fontId="92" fillId="2" borderId="89" xfId="0" applyNumberFormat="1" applyFont="1" applyFill="1" applyBorder="1" applyAlignment="1" applyProtection="1">
      <alignment horizontal="center" vertical="center"/>
      <protection locked="0"/>
    </xf>
    <xf numFmtId="3" fontId="48" fillId="2" borderId="89" xfId="0" applyNumberFormat="1" applyFont="1" applyFill="1" applyBorder="1" applyAlignment="1" applyProtection="1">
      <alignment horizontal="center" vertical="center"/>
      <protection locked="0"/>
    </xf>
    <xf numFmtId="3" fontId="92" fillId="2" borderId="89" xfId="0" applyNumberFormat="1" applyFont="1" applyFill="1" applyBorder="1" applyAlignment="1" applyProtection="1">
      <alignment horizontal="left" vertical="center"/>
      <protection locked="0"/>
    </xf>
    <xf numFmtId="3" fontId="46" fillId="2" borderId="5" xfId="0" applyNumberFormat="1" applyFont="1" applyFill="1" applyBorder="1" applyAlignment="1" applyProtection="1">
      <alignment vertical="center" wrapText="1"/>
      <protection locked="0"/>
    </xf>
    <xf numFmtId="3" fontId="46" fillId="2" borderId="5" xfId="0" applyNumberFormat="1" applyFont="1" applyFill="1" applyBorder="1" applyAlignment="1" applyProtection="1">
      <alignment horizontal="center" vertical="center"/>
      <protection locked="0"/>
    </xf>
    <xf numFmtId="3" fontId="45" fillId="2" borderId="41" xfId="0" applyNumberFormat="1" applyFont="1" applyFill="1" applyBorder="1" applyAlignment="1" applyProtection="1">
      <alignment horizontal="left" vertical="center"/>
      <protection locked="0"/>
    </xf>
    <xf numFmtId="3" fontId="43" fillId="2" borderId="35" xfId="0" applyNumberFormat="1" applyFont="1" applyFill="1" applyBorder="1" applyAlignment="1" applyProtection="1">
      <alignment horizontal="center" vertical="center"/>
      <protection locked="0"/>
    </xf>
    <xf numFmtId="3" fontId="43" fillId="2" borderId="40" xfId="0" applyNumberFormat="1" applyFont="1" applyFill="1" applyBorder="1" applyAlignment="1" applyProtection="1">
      <alignment horizontal="center" vertical="center"/>
      <protection locked="0"/>
    </xf>
    <xf numFmtId="3" fontId="43" fillId="2" borderId="42" xfId="0" applyNumberFormat="1" applyFont="1" applyFill="1" applyBorder="1" applyAlignment="1" applyProtection="1">
      <alignment horizontal="center" vertical="center"/>
      <protection locked="0"/>
    </xf>
    <xf numFmtId="3" fontId="45" fillId="2" borderId="3" xfId="0" applyNumberFormat="1" applyFont="1" applyFill="1" applyBorder="1" applyAlignment="1" applyProtection="1">
      <alignment horizontal="left" vertical="center"/>
      <protection locked="0"/>
    </xf>
    <xf numFmtId="3" fontId="43" fillId="2" borderId="45" xfId="0" applyNumberFormat="1" applyFont="1" applyFill="1" applyBorder="1" applyAlignment="1" applyProtection="1">
      <alignment horizontal="center" vertical="center"/>
      <protection locked="0"/>
    </xf>
    <xf numFmtId="3" fontId="9" fillId="2" borderId="0" xfId="0" applyNumberFormat="1" applyFont="1" applyFill="1" applyBorder="1" applyAlignment="1" applyProtection="1">
      <alignment horizontal="left" vertical="center"/>
      <protection locked="0"/>
    </xf>
    <xf numFmtId="3" fontId="208" fillId="2" borderId="0" xfId="0" applyNumberFormat="1" applyFont="1" applyFill="1" applyBorder="1" applyAlignment="1" applyProtection="1">
      <alignment horizontal="left" vertical="center"/>
      <protection locked="0"/>
    </xf>
    <xf numFmtId="3" fontId="43" fillId="2" borderId="0" xfId="0" applyNumberFormat="1" applyFont="1" applyFill="1" applyBorder="1" applyAlignment="1" applyProtection="1">
      <alignment horizontal="center" vertical="center"/>
      <protection locked="0"/>
    </xf>
    <xf numFmtId="0" fontId="44" fillId="2" borderId="0" xfId="0" applyFont="1" applyFill="1" applyBorder="1" applyProtection="1">
      <protection locked="0"/>
    </xf>
    <xf numFmtId="3" fontId="9" fillId="2" borderId="12"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center"/>
      <protection locked="0"/>
    </xf>
    <xf numFmtId="0" fontId="36" fillId="2" borderId="0" xfId="0" applyFont="1" applyFill="1" applyBorder="1" applyAlignment="1" applyProtection="1">
      <alignment horizontal="center"/>
      <protection locked="0"/>
    </xf>
    <xf numFmtId="3" fontId="59" fillId="2" borderId="0" xfId="0" applyNumberFormat="1" applyFont="1" applyFill="1" applyBorder="1" applyAlignment="1" applyProtection="1">
      <alignment horizontal="center" vertical="center"/>
      <protection locked="0"/>
    </xf>
    <xf numFmtId="286" fontId="46" fillId="2" borderId="0" xfId="0" applyNumberFormat="1" applyFont="1" applyFill="1" applyBorder="1" applyAlignment="1" applyProtection="1">
      <alignment horizontal="center" vertical="center"/>
      <protection locked="0"/>
    </xf>
    <xf numFmtId="175" fontId="46" fillId="2" borderId="12" xfId="0" applyNumberFormat="1" applyFont="1" applyFill="1" applyBorder="1" applyAlignment="1" applyProtection="1">
      <alignment horizontal="center" vertical="center"/>
      <protection locked="0"/>
    </xf>
    <xf numFmtId="0" fontId="36" fillId="2" borderId="0" xfId="0" applyFont="1" applyFill="1" applyAlignment="1" applyProtection="1">
      <alignment horizontal="center"/>
      <protection locked="0"/>
    </xf>
    <xf numFmtId="0" fontId="60" fillId="2" borderId="0" xfId="0" applyFont="1" applyFill="1" applyAlignment="1" applyProtection="1">
      <alignment horizontal="center"/>
      <protection locked="0"/>
    </xf>
    <xf numFmtId="3" fontId="9" fillId="2" borderId="0" xfId="0" applyNumberFormat="1" applyFont="1" applyFill="1" applyBorder="1" applyAlignment="1" applyProtection="1">
      <alignment vertical="center"/>
      <protection locked="0"/>
    </xf>
    <xf numFmtId="173" fontId="9" fillId="2" borderId="0" xfId="71" applyNumberFormat="1" applyFont="1" applyFill="1" applyBorder="1" applyAlignment="1" applyProtection="1">
      <alignment horizontal="center" vertical="center"/>
      <protection locked="0"/>
    </xf>
    <xf numFmtId="173" fontId="9" fillId="2" borderId="0" xfId="0" applyNumberFormat="1" applyFont="1" applyFill="1" applyBorder="1" applyAlignment="1" applyProtection="1">
      <alignment horizontal="center" vertical="center"/>
      <protection locked="0"/>
    </xf>
    <xf numFmtId="169" fontId="9" fillId="2" borderId="12" xfId="70" applyFont="1" applyFill="1" applyBorder="1" applyAlignment="1" applyProtection="1">
      <alignment horizontal="center" vertical="center"/>
      <protection locked="0"/>
    </xf>
    <xf numFmtId="3" fontId="48" fillId="2" borderId="89" xfId="0" applyNumberFormat="1" applyFont="1" applyFill="1" applyBorder="1" applyAlignment="1" applyProtection="1">
      <alignment horizontal="left" vertical="center"/>
      <protection locked="0"/>
    </xf>
    <xf numFmtId="0" fontId="60" fillId="2" borderId="0" xfId="0" applyFont="1" applyFill="1" applyBorder="1" applyProtection="1">
      <protection locked="0"/>
    </xf>
    <xf numFmtId="287" fontId="9" fillId="2" borderId="0" xfId="70" applyNumberFormat="1" applyFont="1" applyFill="1" applyBorder="1" applyAlignment="1" applyProtection="1">
      <alignment horizontal="center" vertical="center"/>
      <protection locked="0"/>
    </xf>
    <xf numFmtId="172" fontId="9" fillId="2" borderId="0" xfId="0" applyNumberFormat="1" applyFont="1" applyFill="1" applyBorder="1" applyAlignment="1" applyProtection="1">
      <alignment horizontal="center" vertical="center"/>
      <protection locked="0"/>
    </xf>
    <xf numFmtId="175" fontId="9" fillId="2" borderId="12" xfId="0" applyNumberFormat="1" applyFont="1" applyFill="1" applyBorder="1" applyAlignment="1" applyProtection="1">
      <alignment horizontal="center" vertical="center"/>
      <protection locked="0"/>
    </xf>
    <xf numFmtId="0" fontId="60" fillId="2" borderId="0" xfId="0" applyFont="1" applyFill="1" applyProtection="1">
      <protection locked="0"/>
    </xf>
    <xf numFmtId="0" fontId="92" fillId="2" borderId="89" xfId="0" applyNumberFormat="1" applyFont="1" applyFill="1" applyBorder="1" applyAlignment="1" applyProtection="1">
      <alignment horizontal="left" vertical="center"/>
      <protection locked="0"/>
    </xf>
    <xf numFmtId="0" fontId="46" fillId="2" borderId="0" xfId="0" applyNumberFormat="1" applyFont="1" applyFill="1" applyBorder="1" applyAlignment="1" applyProtection="1">
      <alignment horizontal="left" vertical="center"/>
      <protection locked="0"/>
    </xf>
    <xf numFmtId="3" fontId="42" fillId="2" borderId="0" xfId="0" applyNumberFormat="1" applyFont="1" applyFill="1" applyBorder="1" applyAlignment="1" applyProtection="1">
      <alignment horizontal="center" vertical="center"/>
      <protection locked="0"/>
    </xf>
    <xf numFmtId="0" fontId="92" fillId="2" borderId="4" xfId="0" applyNumberFormat="1" applyFont="1" applyFill="1" applyBorder="1" applyAlignment="1" applyProtection="1">
      <alignment horizontal="left" vertical="center"/>
      <protection locked="0"/>
    </xf>
    <xf numFmtId="0" fontId="46" fillId="2" borderId="5" xfId="0" applyNumberFormat="1" applyFont="1" applyFill="1" applyBorder="1" applyAlignment="1" applyProtection="1">
      <alignment horizontal="left" vertical="center"/>
      <protection locked="0"/>
    </xf>
    <xf numFmtId="39" fontId="43" fillId="2" borderId="5" xfId="0" applyNumberFormat="1" applyFont="1" applyFill="1" applyBorder="1" applyAlignment="1" applyProtection="1">
      <alignment horizontal="center"/>
      <protection locked="0"/>
    </xf>
    <xf numFmtId="39" fontId="42" fillId="2" borderId="5" xfId="0" applyNumberFormat="1" applyFont="1" applyFill="1" applyBorder="1" applyAlignment="1" applyProtection="1">
      <alignment horizontal="center"/>
      <protection locked="0"/>
    </xf>
    <xf numFmtId="39" fontId="59" fillId="2" borderId="5" xfId="0" applyNumberFormat="1" applyFont="1" applyFill="1" applyBorder="1" applyAlignment="1" applyProtection="1">
      <alignment horizontal="left"/>
      <protection locked="0"/>
    </xf>
    <xf numFmtId="39" fontId="59" fillId="2" borderId="5" xfId="0" applyNumberFormat="1" applyFont="1" applyFill="1" applyBorder="1" applyAlignment="1" applyProtection="1">
      <alignment horizontal="center"/>
      <protection locked="0"/>
    </xf>
    <xf numFmtId="3" fontId="46" fillId="2" borderId="5" xfId="0" applyNumberFormat="1" applyFont="1" applyFill="1" applyBorder="1" applyAlignment="1" applyProtection="1">
      <alignment vertical="center"/>
      <protection locked="0"/>
    </xf>
    <xf numFmtId="0" fontId="42" fillId="2" borderId="5" xfId="0" applyFont="1" applyFill="1" applyBorder="1" applyProtection="1">
      <protection locked="0"/>
    </xf>
    <xf numFmtId="0" fontId="42" fillId="2" borderId="6" xfId="0" applyFont="1" applyFill="1" applyBorder="1" applyAlignment="1" applyProtection="1">
      <alignment horizontal="center" vertical="center"/>
      <protection locked="0"/>
    </xf>
    <xf numFmtId="0" fontId="57" fillId="2" borderId="0" xfId="0" applyFont="1" applyFill="1" applyBorder="1" applyAlignment="1" applyProtection="1">
      <alignment horizontal="center" wrapText="1"/>
      <protection locked="0"/>
    </xf>
    <xf numFmtId="0" fontId="220" fillId="28" borderId="0" xfId="0" applyFont="1" applyFill="1" applyProtection="1">
      <protection locked="0"/>
    </xf>
    <xf numFmtId="0" fontId="46" fillId="28" borderId="0" xfId="0" applyFont="1" applyFill="1" applyAlignment="1" applyProtection="1">
      <protection locked="0"/>
    </xf>
    <xf numFmtId="39" fontId="9" fillId="28" borderId="0" xfId="0" applyNumberFormat="1" applyFont="1" applyFill="1" applyBorder="1" applyAlignment="1" applyProtection="1">
      <alignment horizontal="center"/>
      <protection locked="0"/>
    </xf>
    <xf numFmtId="3" fontId="46" fillId="28" borderId="0" xfId="0" applyNumberFormat="1" applyFont="1" applyFill="1" applyBorder="1" applyAlignment="1" applyProtection="1">
      <alignment vertical="center"/>
      <protection locked="0"/>
    </xf>
    <xf numFmtId="0" fontId="46" fillId="28" borderId="0" xfId="0" applyNumberFormat="1" applyFont="1" applyFill="1" applyBorder="1" applyAlignment="1" applyProtection="1">
      <alignment vertical="center"/>
      <protection locked="0"/>
    </xf>
    <xf numFmtId="0" fontId="46" fillId="28" borderId="0" xfId="0" applyFont="1" applyFill="1" applyAlignment="1" applyProtection="1">
      <alignment horizontal="center" vertical="center"/>
      <protection locked="0"/>
    </xf>
    <xf numFmtId="0" fontId="46" fillId="28" borderId="0" xfId="0" applyFont="1" applyFill="1" applyBorder="1" applyAlignment="1" applyProtection="1">
      <alignment horizontal="center" vertical="center"/>
      <protection locked="0"/>
    </xf>
    <xf numFmtId="3" fontId="46" fillId="2" borderId="12" xfId="0" applyNumberFormat="1" applyFont="1" applyFill="1" applyBorder="1" applyAlignment="1" applyProtection="1">
      <alignment horizontal="center" vertical="center"/>
      <protection locked="0"/>
    </xf>
    <xf numFmtId="3" fontId="208" fillId="2" borderId="0" xfId="0" applyNumberFormat="1" applyFont="1" applyFill="1" applyBorder="1" applyAlignment="1" applyProtection="1">
      <alignment horizontal="center" vertical="center"/>
      <protection locked="0"/>
    </xf>
    <xf numFmtId="169" fontId="46" fillId="2" borderId="12" xfId="70" applyFont="1" applyFill="1" applyBorder="1" applyAlignment="1" applyProtection="1">
      <alignment horizontal="center" vertical="center"/>
      <protection locked="0"/>
    </xf>
    <xf numFmtId="173" fontId="46" fillId="2" borderId="0" xfId="71" applyNumberFormat="1" applyFont="1" applyFill="1" applyBorder="1" applyAlignment="1" applyProtection="1">
      <alignment horizontal="center" vertical="center"/>
      <protection locked="0"/>
    </xf>
    <xf numFmtId="173" fontId="46" fillId="2" borderId="0" xfId="0" applyNumberFormat="1" applyFont="1" applyFill="1" applyBorder="1" applyAlignment="1" applyProtection="1">
      <alignment horizontal="center" vertical="center"/>
      <protection locked="0"/>
    </xf>
    <xf numFmtId="0" fontId="43" fillId="2" borderId="0" xfId="0" applyFont="1" applyFill="1" applyProtection="1">
      <protection locked="0"/>
    </xf>
    <xf numFmtId="3" fontId="92" fillId="2" borderId="109" xfId="0" applyNumberFormat="1" applyFont="1" applyFill="1" applyBorder="1" applyAlignment="1" applyProtection="1">
      <alignment horizontal="left" vertical="center"/>
      <protection locked="0"/>
    </xf>
    <xf numFmtId="3" fontId="43" fillId="2" borderId="5" xfId="0" applyNumberFormat="1" applyFont="1" applyFill="1" applyBorder="1" applyAlignment="1" applyProtection="1">
      <alignment horizontal="center" vertical="center"/>
      <protection locked="0"/>
    </xf>
    <xf numFmtId="3" fontId="42" fillId="2" borderId="5" xfId="0" applyNumberFormat="1" applyFont="1" applyFill="1" applyBorder="1" applyAlignment="1" applyProtection="1">
      <alignment horizontal="center" vertical="center"/>
      <protection locked="0"/>
    </xf>
    <xf numFmtId="3" fontId="59" fillId="2" borderId="5" xfId="0" applyNumberFormat="1" applyFont="1" applyFill="1" applyBorder="1" applyAlignment="1" applyProtection="1">
      <alignment horizontal="left" vertical="center"/>
      <protection locked="0"/>
    </xf>
    <xf numFmtId="0" fontId="35" fillId="2" borderId="5" xfId="0" applyFont="1" applyFill="1" applyBorder="1" applyProtection="1">
      <protection locked="0"/>
    </xf>
    <xf numFmtId="3" fontId="9" fillId="2" borderId="112" xfId="0" applyNumberFormat="1" applyFont="1" applyFill="1" applyBorder="1" applyAlignment="1" applyProtection="1">
      <alignment horizontal="center" vertical="center"/>
      <protection locked="0"/>
    </xf>
    <xf numFmtId="0" fontId="59" fillId="28" borderId="0" xfId="0" applyFont="1" applyFill="1" applyAlignment="1" applyProtection="1">
      <protection locked="0"/>
    </xf>
    <xf numFmtId="39" fontId="43" fillId="28" borderId="0" xfId="0" applyNumberFormat="1" applyFont="1" applyFill="1" applyBorder="1" applyAlignment="1" applyProtection="1">
      <alignment horizontal="center"/>
      <protection locked="0"/>
    </xf>
    <xf numFmtId="0" fontId="42" fillId="28" borderId="0" xfId="0" applyFont="1" applyFill="1" applyBorder="1" applyAlignment="1" applyProtection="1">
      <alignment horizontal="center" vertical="center"/>
      <protection locked="0"/>
    </xf>
    <xf numFmtId="0" fontId="42" fillId="2" borderId="0" xfId="0" applyFont="1" applyFill="1" applyBorder="1" applyProtection="1">
      <protection locked="0"/>
    </xf>
    <xf numFmtId="3" fontId="45" fillId="2" borderId="113" xfId="0" applyNumberFormat="1" applyFont="1" applyFill="1" applyBorder="1" applyAlignment="1" applyProtection="1">
      <alignment horizontal="left" vertical="center"/>
      <protection locked="0"/>
    </xf>
    <xf numFmtId="3" fontId="43" fillId="2" borderId="53" xfId="0" applyNumberFormat="1" applyFont="1" applyFill="1" applyBorder="1" applyAlignment="1" applyProtection="1">
      <alignment horizontal="center" vertical="center"/>
      <protection locked="0"/>
    </xf>
    <xf numFmtId="3" fontId="43" fillId="2" borderId="114" xfId="0" applyNumberFormat="1" applyFont="1" applyFill="1" applyBorder="1" applyAlignment="1" applyProtection="1">
      <alignment horizontal="center" vertical="center"/>
      <protection locked="0"/>
    </xf>
    <xf numFmtId="3" fontId="92" fillId="2" borderId="95" xfId="0" applyNumberFormat="1" applyFont="1" applyFill="1" applyBorder="1" applyAlignment="1" applyProtection="1">
      <alignment horizontal="left" vertical="center"/>
      <protection locked="0"/>
    </xf>
    <xf numFmtId="3" fontId="9" fillId="2" borderId="103" xfId="0" applyNumberFormat="1" applyFont="1" applyFill="1" applyBorder="1" applyAlignment="1" applyProtection="1">
      <alignment horizontal="left" vertical="center"/>
      <protection locked="0"/>
    </xf>
    <xf numFmtId="3" fontId="208" fillId="2" borderId="103" xfId="0" applyNumberFormat="1" applyFont="1" applyFill="1" applyBorder="1" applyAlignment="1" applyProtection="1">
      <alignment horizontal="left" vertical="center"/>
      <protection locked="0"/>
    </xf>
    <xf numFmtId="3" fontId="43" fillId="2" borderId="103" xfId="0" applyNumberFormat="1" applyFont="1" applyFill="1" applyBorder="1" applyAlignment="1" applyProtection="1">
      <alignment horizontal="center" vertical="center"/>
      <protection locked="0"/>
    </xf>
    <xf numFmtId="0" fontId="44" fillId="2" borderId="103" xfId="0" applyFont="1" applyFill="1" applyBorder="1" applyProtection="1">
      <protection locked="0"/>
    </xf>
    <xf numFmtId="3" fontId="9" fillId="2" borderId="103" xfId="0" applyNumberFormat="1" applyFont="1" applyFill="1" applyBorder="1" applyAlignment="1" applyProtection="1">
      <alignment horizontal="center" vertical="center"/>
      <protection locked="0"/>
    </xf>
    <xf numFmtId="3" fontId="9" fillId="2" borderId="97" xfId="0" applyNumberFormat="1" applyFont="1" applyFill="1" applyBorder="1" applyAlignment="1" applyProtection="1">
      <alignment horizontal="center" vertical="center"/>
      <protection locked="0"/>
    </xf>
    <xf numFmtId="173" fontId="46" fillId="2" borderId="12" xfId="0" applyNumberFormat="1" applyFont="1" applyFill="1" applyBorder="1" applyAlignment="1" applyProtection="1">
      <alignment horizontal="center" vertical="center"/>
      <protection locked="0"/>
    </xf>
    <xf numFmtId="0" fontId="46" fillId="2" borderId="86" xfId="0" applyNumberFormat="1" applyFont="1" applyFill="1" applyBorder="1" applyAlignment="1" applyProtection="1">
      <alignment horizontal="left" vertical="center"/>
      <protection locked="0"/>
    </xf>
    <xf numFmtId="3" fontId="43" fillId="2" borderId="86" xfId="0" applyNumberFormat="1" applyFont="1" applyFill="1" applyBorder="1" applyAlignment="1" applyProtection="1">
      <alignment horizontal="center" vertical="center"/>
      <protection locked="0"/>
    </xf>
    <xf numFmtId="0" fontId="35" fillId="2" borderId="86" xfId="0" applyFont="1" applyFill="1" applyBorder="1" applyProtection="1">
      <protection locked="0"/>
    </xf>
    <xf numFmtId="3" fontId="59" fillId="2" borderId="86" xfId="0" applyNumberFormat="1" applyFont="1" applyFill="1" applyBorder="1" applyAlignment="1" applyProtection="1">
      <alignment horizontal="left" vertical="center"/>
      <protection locked="0"/>
    </xf>
    <xf numFmtId="3" fontId="46" fillId="2" borderId="86" xfId="0" applyNumberFormat="1" applyFont="1" applyFill="1" applyBorder="1" applyAlignment="1" applyProtection="1">
      <alignment vertical="center"/>
      <protection locked="0"/>
    </xf>
    <xf numFmtId="173" fontId="9" fillId="2" borderId="12" xfId="70" applyNumberFormat="1" applyFont="1" applyFill="1" applyBorder="1" applyAlignment="1" applyProtection="1">
      <alignment horizontal="center" vertical="center"/>
      <protection locked="0"/>
    </xf>
    <xf numFmtId="175" fontId="9" fillId="2" borderId="12" xfId="70" applyNumberFormat="1" applyFont="1" applyFill="1" applyBorder="1" applyAlignment="1" applyProtection="1">
      <alignment horizontal="center" vertical="center"/>
      <protection locked="0"/>
    </xf>
    <xf numFmtId="0" fontId="42" fillId="28" borderId="0" xfId="0" applyFont="1" applyFill="1" applyAlignment="1" applyProtection="1">
      <alignment horizontal="center" vertical="center"/>
      <protection locked="0"/>
    </xf>
    <xf numFmtId="10" fontId="42" fillId="28"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xf>
    <xf numFmtId="10" fontId="42" fillId="2" borderId="0" xfId="0" applyNumberFormat="1" applyFont="1" applyFill="1" applyBorder="1" applyAlignment="1" applyProtection="1">
      <alignment horizontal="center" vertical="center"/>
      <protection locked="0"/>
    </xf>
    <xf numFmtId="10" fontId="43" fillId="2" borderId="0" xfId="0" applyNumberFormat="1" applyFont="1" applyFill="1" applyBorder="1" applyAlignment="1" applyProtection="1">
      <alignment horizontal="center" vertical="center"/>
      <protection locked="0"/>
    </xf>
    <xf numFmtId="10" fontId="50" fillId="2" borderId="0" xfId="0" applyNumberFormat="1" applyFont="1" applyFill="1" applyBorder="1" applyAlignment="1" applyProtection="1">
      <alignment horizontal="center" vertical="center"/>
      <protection locked="0"/>
    </xf>
    <xf numFmtId="10" fontId="42" fillId="28" borderId="0" xfId="72" applyNumberFormat="1" applyFont="1" applyFill="1" applyBorder="1" applyAlignment="1" applyProtection="1">
      <alignment horizontal="center" vertical="center"/>
      <protection locked="0"/>
    </xf>
    <xf numFmtId="10" fontId="42" fillId="2" borderId="0" xfId="72" applyNumberFormat="1" applyFont="1" applyFill="1" applyBorder="1" applyAlignment="1" applyProtection="1">
      <alignment horizontal="center" vertical="center"/>
      <protection locked="0"/>
    </xf>
    <xf numFmtId="10" fontId="35" fillId="2" borderId="0" xfId="72" applyNumberFormat="1" applyFont="1" applyFill="1" applyBorder="1" applyAlignment="1" applyProtection="1">
      <alignment horizontal="center" vertical="center"/>
      <protection locked="0"/>
    </xf>
    <xf numFmtId="10" fontId="46" fillId="2" borderId="0" xfId="72" applyNumberFormat="1" applyFont="1" applyFill="1" applyBorder="1" applyAlignment="1" applyProtection="1">
      <alignment horizontal="center" vertical="center"/>
      <protection locked="0"/>
    </xf>
    <xf numFmtId="10" fontId="46" fillId="2" borderId="0" xfId="0" applyNumberFormat="1" applyFont="1" applyFill="1" applyBorder="1" applyAlignment="1" applyProtection="1">
      <alignment horizontal="center" vertical="center" wrapText="1"/>
      <protection locked="0"/>
    </xf>
    <xf numFmtId="10" fontId="211" fillId="2" borderId="0" xfId="0" applyNumberFormat="1" applyFont="1" applyFill="1" applyBorder="1" applyAlignment="1" applyProtection="1">
      <alignment horizontal="center" vertical="center" wrapText="1"/>
      <protection locked="0"/>
    </xf>
    <xf numFmtId="10" fontId="35" fillId="2" borderId="0" xfId="0" applyNumberFormat="1" applyFont="1" applyFill="1" applyBorder="1" applyAlignment="1" applyProtection="1">
      <alignment vertical="center"/>
      <protection locked="0"/>
    </xf>
    <xf numFmtId="10" fontId="46" fillId="2" borderId="0" xfId="0" applyNumberFormat="1" applyFont="1" applyFill="1" applyBorder="1" applyAlignment="1" applyProtection="1">
      <alignment horizontal="center" vertical="center"/>
      <protection locked="0"/>
    </xf>
    <xf numFmtId="10" fontId="35" fillId="2" borderId="0" xfId="0" applyNumberFormat="1" applyFont="1" applyFill="1" applyBorder="1" applyAlignment="1" applyProtection="1">
      <alignment horizontal="center" vertical="center"/>
      <protection locked="0"/>
    </xf>
    <xf numFmtId="10" fontId="212" fillId="2" borderId="0" xfId="0" applyNumberFormat="1" applyFont="1" applyFill="1" applyBorder="1" applyAlignment="1" applyProtection="1">
      <alignment horizontal="center" vertical="center"/>
      <protection locked="0"/>
    </xf>
    <xf numFmtId="10" fontId="211" fillId="2" borderId="0" xfId="0" applyNumberFormat="1" applyFont="1" applyFill="1" applyBorder="1" applyAlignment="1" applyProtection="1">
      <alignment horizontal="center" vertical="center"/>
      <protection locked="0"/>
    </xf>
    <xf numFmtId="10" fontId="35" fillId="28" borderId="0" xfId="0" applyNumberFormat="1" applyFont="1" applyFill="1" applyBorder="1" applyAlignment="1" applyProtection="1">
      <alignment horizontal="center" vertical="center"/>
      <protection locked="0"/>
    </xf>
    <xf numFmtId="0" fontId="0" fillId="2" borderId="0" xfId="0" applyFill="1" applyProtection="1">
      <protection locked="0"/>
    </xf>
    <xf numFmtId="0" fontId="53" fillId="26" borderId="115" xfId="0" applyNumberFormat="1" applyFont="1" applyFill="1" applyBorder="1" applyAlignment="1" applyProtection="1">
      <alignment horizontal="center" vertical="center" wrapText="1"/>
      <protection locked="0"/>
    </xf>
    <xf numFmtId="3" fontId="9" fillId="2" borderId="96" xfId="0" applyNumberFormat="1" applyFont="1" applyFill="1" applyBorder="1" applyAlignment="1" applyProtection="1">
      <alignment horizontal="left" vertical="center"/>
      <protection locked="0"/>
    </xf>
    <xf numFmtId="3" fontId="208" fillId="2" borderId="96" xfId="0" applyNumberFormat="1" applyFont="1" applyFill="1" applyBorder="1" applyAlignment="1" applyProtection="1">
      <alignment horizontal="left" vertical="center"/>
      <protection locked="0"/>
    </xf>
    <xf numFmtId="3" fontId="43" fillId="2" borderId="96" xfId="0" applyNumberFormat="1" applyFont="1" applyFill="1" applyBorder="1" applyAlignment="1" applyProtection="1">
      <alignment horizontal="center" vertical="center"/>
      <protection locked="0"/>
    </xf>
    <xf numFmtId="0" fontId="44" fillId="2" borderId="96" xfId="0" applyFont="1" applyFill="1" applyBorder="1" applyProtection="1">
      <protection locked="0"/>
    </xf>
    <xf numFmtId="3" fontId="9" fillId="2" borderId="96" xfId="0" applyNumberFormat="1" applyFont="1" applyFill="1" applyBorder="1" applyAlignment="1" applyProtection="1">
      <alignment horizontal="center" vertical="center"/>
      <protection locked="0"/>
    </xf>
    <xf numFmtId="0" fontId="14" fillId="2" borderId="0" xfId="0" applyFont="1" applyFill="1" applyProtection="1">
      <protection locked="0"/>
    </xf>
    <xf numFmtId="173" fontId="46" fillId="2" borderId="12" xfId="71" applyNumberFormat="1" applyFont="1" applyFill="1" applyBorder="1" applyAlignment="1" applyProtection="1">
      <alignment horizontal="center" vertical="center"/>
      <protection locked="0"/>
    </xf>
    <xf numFmtId="3" fontId="43" fillId="2" borderId="117" xfId="0" applyNumberFormat="1" applyFont="1" applyFill="1" applyBorder="1" applyAlignment="1" applyProtection="1">
      <alignment horizontal="center" vertical="center"/>
      <protection locked="0"/>
    </xf>
    <xf numFmtId="169" fontId="0" fillId="2" borderId="0" xfId="70" applyFont="1" applyFill="1" applyProtection="1">
      <protection locked="0"/>
    </xf>
    <xf numFmtId="286" fontId="46" fillId="2" borderId="12" xfId="0" applyNumberFormat="1" applyFont="1" applyFill="1" applyBorder="1" applyAlignment="1" applyProtection="1">
      <alignment horizontal="center" vertical="center"/>
      <protection locked="0"/>
    </xf>
    <xf numFmtId="0" fontId="60" fillId="2" borderId="5" xfId="0" applyFont="1" applyFill="1" applyBorder="1" applyProtection="1">
      <protection locked="0"/>
    </xf>
    <xf numFmtId="3" fontId="208" fillId="2" borderId="5" xfId="0" applyNumberFormat="1" applyFont="1" applyFill="1" applyBorder="1" applyAlignment="1" applyProtection="1">
      <alignment horizontal="left" vertical="center"/>
      <protection locked="0"/>
    </xf>
    <xf numFmtId="3" fontId="9" fillId="2" borderId="5" xfId="0" applyNumberFormat="1" applyFont="1" applyFill="1" applyBorder="1" applyAlignment="1" applyProtection="1">
      <alignment horizontal="center" vertical="center"/>
      <protection locked="0"/>
    </xf>
    <xf numFmtId="3" fontId="9" fillId="2" borderId="5" xfId="0" applyNumberFormat="1" applyFont="1" applyFill="1" applyBorder="1" applyAlignment="1" applyProtection="1">
      <alignment vertical="center"/>
      <protection locked="0"/>
    </xf>
    <xf numFmtId="172" fontId="9" fillId="2" borderId="5" xfId="0" applyNumberFormat="1" applyFont="1" applyFill="1" applyBorder="1" applyAlignment="1" applyProtection="1">
      <alignment horizontal="center" vertical="center"/>
      <protection locked="0"/>
    </xf>
    <xf numFmtId="0" fontId="42" fillId="28" borderId="34" xfId="0" applyNumberFormat="1" applyFont="1" applyFill="1" applyBorder="1" applyAlignment="1" applyProtection="1">
      <alignment horizontal="center"/>
      <protection locked="0"/>
    </xf>
    <xf numFmtId="0" fontId="42" fillId="28" borderId="110" xfId="0" applyNumberFormat="1" applyFont="1" applyFill="1" applyBorder="1" applyAlignment="1" applyProtection="1">
      <alignment horizontal="center"/>
      <protection locked="0"/>
    </xf>
    <xf numFmtId="0" fontId="220" fillId="28" borderId="0" xfId="0" applyFont="1" applyFill="1" applyAlignment="1" applyProtection="1">
      <protection locked="0"/>
    </xf>
    <xf numFmtId="0" fontId="220" fillId="28" borderId="0" xfId="0" applyFont="1" applyFill="1" applyBorder="1" applyProtection="1">
      <protection locked="0"/>
    </xf>
    <xf numFmtId="0" fontId="45" fillId="89" borderId="0" xfId="0" applyFont="1" applyFill="1" applyBorder="1" applyAlignment="1" applyProtection="1">
      <alignment horizontal="center"/>
      <protection locked="0"/>
    </xf>
    <xf numFmtId="0" fontId="3" fillId="2" borderId="0" xfId="0" applyFont="1" applyFill="1" applyProtection="1">
      <protection locked="0"/>
    </xf>
    <xf numFmtId="0" fontId="14" fillId="2" borderId="0" xfId="0" applyFont="1" applyFill="1" applyBorder="1" applyProtection="1">
      <protection locked="0"/>
    </xf>
    <xf numFmtId="0" fontId="43" fillId="2" borderId="0" xfId="0" applyFont="1" applyFill="1" applyBorder="1" applyAlignment="1" applyProtection="1">
      <alignment horizontal="left" vertical="top"/>
      <protection locked="0"/>
    </xf>
    <xf numFmtId="178" fontId="213" fillId="89" borderId="28" xfId="40" applyNumberFormat="1" applyFont="1" applyFill="1" applyBorder="1" applyAlignment="1" applyProtection="1">
      <alignment horizontal="left" vertical="center"/>
      <protection locked="0"/>
    </xf>
    <xf numFmtId="0" fontId="220" fillId="2" borderId="0" xfId="0" applyFont="1" applyFill="1" applyAlignment="1" applyProtection="1">
      <alignment wrapText="1"/>
      <protection locked="0"/>
    </xf>
    <xf numFmtId="0" fontId="42" fillId="0" borderId="34" xfId="0" applyNumberFormat="1" applyFont="1" applyBorder="1" applyAlignment="1" applyProtection="1">
      <alignment horizontal="center"/>
      <protection locked="0"/>
    </xf>
    <xf numFmtId="38" fontId="49" fillId="28" borderId="34" xfId="0" applyNumberFormat="1" applyFont="1" applyFill="1" applyBorder="1" applyAlignment="1" applyProtection="1">
      <alignment horizontal="center"/>
      <protection locked="0"/>
    </xf>
    <xf numFmtId="0" fontId="3" fillId="2" borderId="0" xfId="0" applyFont="1" applyFill="1" applyBorder="1" applyProtection="1">
      <protection locked="0"/>
    </xf>
    <xf numFmtId="0" fontId="14" fillId="28" borderId="0" xfId="0" applyFont="1" applyFill="1" applyAlignment="1" applyProtection="1">
      <alignment wrapText="1"/>
      <protection locked="0"/>
    </xf>
    <xf numFmtId="0" fontId="14" fillId="28" borderId="0" xfId="0" applyFont="1" applyFill="1" applyBorder="1" applyProtection="1">
      <protection locked="0"/>
    </xf>
    <xf numFmtId="0" fontId="14" fillId="28" borderId="0" xfId="0" applyFont="1" applyFill="1" applyProtection="1">
      <protection locked="0"/>
    </xf>
    <xf numFmtId="9" fontId="42" fillId="28" borderId="0" xfId="0" applyNumberFormat="1" applyFont="1" applyFill="1" applyBorder="1" applyAlignment="1" applyProtection="1">
      <alignment horizontal="center" vertical="center"/>
      <protection locked="0"/>
    </xf>
    <xf numFmtId="3" fontId="215" fillId="2" borderId="0" xfId="0" applyNumberFormat="1" applyFont="1" applyFill="1" applyBorder="1" applyAlignment="1" applyProtection="1">
      <alignment horizontal="center" vertical="center"/>
      <protection locked="0"/>
    </xf>
    <xf numFmtId="9" fontId="42" fillId="28" borderId="0" xfId="0" applyNumberFormat="1" applyFont="1" applyFill="1" applyBorder="1" applyAlignment="1">
      <alignment horizontal="center" vertical="center"/>
    </xf>
    <xf numFmtId="9" fontId="42" fillId="28" borderId="0" xfId="0" applyNumberFormat="1" applyFont="1" applyFill="1" applyBorder="1" applyAlignment="1">
      <alignment horizontal="center"/>
    </xf>
    <xf numFmtId="0" fontId="9" fillId="2" borderId="110" xfId="0" applyFont="1" applyFill="1" applyBorder="1" applyAlignment="1" applyProtection="1">
      <alignment horizontal="center" vertical="center" wrapText="1"/>
      <protection locked="0"/>
    </xf>
    <xf numFmtId="0" fontId="9" fillId="28" borderId="110" xfId="0" applyFont="1" applyFill="1" applyBorder="1" applyAlignment="1" applyProtection="1">
      <alignment horizontal="center" vertical="center" wrapText="1"/>
      <protection locked="0"/>
    </xf>
    <xf numFmtId="0" fontId="46" fillId="2" borderId="41" xfId="0" applyFont="1" applyFill="1" applyBorder="1" applyAlignment="1" applyProtection="1">
      <alignment horizontal="left" vertical="center" wrapText="1"/>
      <protection locked="0"/>
    </xf>
    <xf numFmtId="0" fontId="46" fillId="2" borderId="40" xfId="0" applyFont="1" applyFill="1" applyBorder="1" applyAlignment="1" applyProtection="1">
      <alignment horizontal="center" vertical="center" wrapText="1"/>
      <protection locked="0"/>
    </xf>
    <xf numFmtId="0" fontId="46" fillId="2" borderId="42"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left" vertical="center" wrapText="1"/>
      <protection locked="0"/>
    </xf>
    <xf numFmtId="0" fontId="55" fillId="28" borderId="35" xfId="0" applyFont="1" applyFill="1" applyBorder="1" applyAlignment="1" applyProtection="1">
      <alignment horizontal="center" vertical="center" wrapText="1"/>
      <protection locked="0"/>
    </xf>
    <xf numFmtId="0" fontId="55" fillId="28" borderId="45" xfId="0" applyFont="1" applyFill="1" applyBorder="1" applyAlignment="1" applyProtection="1">
      <alignment horizontal="center" vertical="center" wrapText="1"/>
      <protection locked="0"/>
    </xf>
    <xf numFmtId="0" fontId="55" fillId="2" borderId="136"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wrapText="1"/>
      <protection locked="0"/>
    </xf>
    <xf numFmtId="0" fontId="55" fillId="2" borderId="89" xfId="0" applyFont="1" applyFill="1" applyBorder="1" applyAlignment="1" applyProtection="1">
      <alignment horizontal="left" vertical="center" wrapText="1"/>
      <protection locked="0"/>
    </xf>
    <xf numFmtId="43" fontId="9" fillId="2" borderId="0" xfId="71" applyFont="1" applyFill="1" applyBorder="1" applyAlignment="1" applyProtection="1">
      <alignment vertical="center"/>
      <protection locked="0"/>
    </xf>
    <xf numFmtId="43" fontId="9" fillId="2" borderId="0" xfId="71" applyFont="1" applyFill="1" applyBorder="1" applyAlignment="1" applyProtection="1">
      <protection locked="0"/>
    </xf>
    <xf numFmtId="180" fontId="9" fillId="2" borderId="0" xfId="70" applyNumberFormat="1" applyFont="1" applyFill="1" applyBorder="1" applyAlignment="1" applyProtection="1">
      <alignment horizontal="center"/>
      <protection locked="0"/>
    </xf>
    <xf numFmtId="0" fontId="5" fillId="2" borderId="12" xfId="0" applyFont="1" applyFill="1" applyBorder="1" applyProtection="1">
      <protection locked="0"/>
    </xf>
    <xf numFmtId="43" fontId="9" fillId="2" borderId="0" xfId="71" applyFont="1" applyFill="1" applyBorder="1" applyAlignment="1" applyProtection="1">
      <alignment horizontal="center" vertical="center"/>
      <protection locked="0"/>
    </xf>
    <xf numFmtId="0" fontId="210" fillId="2" borderId="0" xfId="0" applyFont="1" applyFill="1" applyBorder="1" applyProtection="1">
      <protection locked="0"/>
    </xf>
    <xf numFmtId="0" fontId="46" fillId="2" borderId="0" xfId="0" applyFont="1" applyFill="1" applyBorder="1" applyAlignment="1" applyProtection="1">
      <alignment horizontal="center" vertical="center"/>
      <protection locked="0"/>
    </xf>
    <xf numFmtId="0" fontId="8" fillId="2" borderId="12" xfId="0" applyFont="1" applyFill="1" applyBorder="1" applyProtection="1">
      <protection locked="0"/>
    </xf>
    <xf numFmtId="0" fontId="46"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46" fillId="2" borderId="89" xfId="0" applyFont="1" applyFill="1" applyBorder="1" applyAlignment="1" applyProtection="1">
      <alignment horizontal="left" vertical="center" wrapText="1"/>
      <protection locked="0"/>
    </xf>
    <xf numFmtId="0" fontId="6" fillId="2" borderId="12" xfId="0" applyFont="1" applyFill="1" applyBorder="1" applyProtection="1">
      <protection locked="0"/>
    </xf>
    <xf numFmtId="0" fontId="6" fillId="2" borderId="0" xfId="0" applyFont="1" applyFill="1" applyBorder="1" applyProtection="1">
      <protection locked="0"/>
    </xf>
    <xf numFmtId="180" fontId="46" fillId="2" borderId="5" xfId="70" applyNumberFormat="1" applyFont="1" applyFill="1" applyBorder="1" applyProtection="1">
      <protection locked="0"/>
    </xf>
    <xf numFmtId="0" fontId="6" fillId="2" borderId="5" xfId="0" applyFont="1" applyFill="1" applyBorder="1" applyProtection="1">
      <protection locked="0"/>
    </xf>
    <xf numFmtId="0" fontId="6" fillId="2" borderId="6" xfId="0" applyFont="1" applyFill="1" applyBorder="1" applyProtection="1">
      <protection locked="0"/>
    </xf>
    <xf numFmtId="0" fontId="220" fillId="28" borderId="0" xfId="0" applyFont="1" applyFill="1" applyAlignment="1" applyProtection="1">
      <alignment horizontal="left"/>
      <protection locked="0"/>
    </xf>
    <xf numFmtId="0" fontId="6" fillId="28" borderId="0" xfId="0" applyFont="1" applyFill="1" applyProtection="1">
      <protection locked="0"/>
    </xf>
    <xf numFmtId="172" fontId="46" fillId="28" borderId="137" xfId="0" applyNumberFormat="1" applyFont="1" applyFill="1" applyBorder="1" applyAlignment="1" applyProtection="1">
      <alignment horizontal="center"/>
    </xf>
    <xf numFmtId="288" fontId="42" fillId="28" borderId="103" xfId="0" applyNumberFormat="1" applyFont="1" applyFill="1" applyBorder="1" applyAlignment="1" applyProtection="1">
      <alignment horizontal="center"/>
    </xf>
    <xf numFmtId="288" fontId="46" fillId="28" borderId="137" xfId="0" applyNumberFormat="1" applyFont="1" applyFill="1" applyBorder="1" applyAlignment="1" applyProtection="1">
      <alignment horizontal="center"/>
    </xf>
    <xf numFmtId="172" fontId="46" fillId="28" borderId="107" xfId="0" applyNumberFormat="1" applyFont="1" applyFill="1" applyBorder="1" applyAlignment="1" applyProtection="1">
      <alignment horizontal="center"/>
    </xf>
    <xf numFmtId="288" fontId="42" fillId="28" borderId="37" xfId="0" applyNumberFormat="1" applyFont="1" applyFill="1" applyBorder="1" applyAlignment="1" applyProtection="1">
      <alignment horizontal="center"/>
    </xf>
    <xf numFmtId="288" fontId="46" fillId="28" borderId="107" xfId="0" applyNumberFormat="1" applyFont="1" applyFill="1" applyBorder="1" applyAlignment="1" applyProtection="1">
      <alignment horizontal="center"/>
    </xf>
    <xf numFmtId="172" fontId="46" fillId="28" borderId="48" xfId="0" applyNumberFormat="1" applyFont="1" applyFill="1" applyBorder="1" applyAlignment="1" applyProtection="1">
      <alignment horizontal="center"/>
    </xf>
    <xf numFmtId="288" fontId="42" fillId="28" borderId="55" xfId="0" applyNumberFormat="1" applyFont="1" applyFill="1" applyBorder="1" applyAlignment="1" applyProtection="1">
      <alignment horizontal="center"/>
    </xf>
    <xf numFmtId="288" fontId="46" fillId="28" borderId="48" xfId="0" applyNumberFormat="1" applyFont="1" applyFill="1" applyBorder="1" applyAlignment="1" applyProtection="1">
      <alignment horizontal="center"/>
    </xf>
    <xf numFmtId="1" fontId="46" fillId="2" borderId="118" xfId="0" applyNumberFormat="1" applyFont="1" applyFill="1" applyBorder="1" applyAlignment="1" applyProtection="1">
      <alignment horizontal="center"/>
      <protection locked="0"/>
    </xf>
    <xf numFmtId="1" fontId="46" fillId="2" borderId="39" xfId="0" applyNumberFormat="1" applyFont="1" applyFill="1" applyBorder="1" applyAlignment="1" applyProtection="1">
      <alignment horizontal="center"/>
      <protection locked="0"/>
    </xf>
    <xf numFmtId="1" fontId="46" fillId="2" borderId="54" xfId="0" applyNumberFormat="1" applyFont="1" applyFill="1" applyBorder="1" applyAlignment="1" applyProtection="1">
      <alignment horizontal="center"/>
      <protection locked="0"/>
    </xf>
    <xf numFmtId="9" fontId="52" fillId="90" borderId="0" xfId="0" applyNumberFormat="1" applyFont="1" applyFill="1" applyAlignment="1">
      <alignment horizontal="center"/>
    </xf>
    <xf numFmtId="0" fontId="35" fillId="2" borderId="12" xfId="0" applyFont="1" applyFill="1" applyBorder="1" applyProtection="1">
      <protection locked="0"/>
    </xf>
    <xf numFmtId="0" fontId="49" fillId="28" borderId="0" xfId="0" applyFont="1" applyFill="1" applyProtection="1">
      <protection locked="0"/>
    </xf>
    <xf numFmtId="0" fontId="8" fillId="28" borderId="0" xfId="0" applyFont="1" applyFill="1" applyAlignment="1" applyProtection="1">
      <alignment horizontal="left"/>
      <protection locked="0"/>
    </xf>
    <xf numFmtId="0" fontId="236" fillId="2" borderId="0" xfId="0" applyFont="1" applyFill="1" applyAlignment="1" applyProtection="1">
      <alignment horizontal="center"/>
      <protection locked="0"/>
    </xf>
    <xf numFmtId="0" fontId="233" fillId="2" borderId="0" xfId="0" applyFont="1" applyFill="1" applyAlignment="1" applyProtection="1">
      <alignment horizontal="center"/>
      <protection locked="0"/>
    </xf>
    <xf numFmtId="0" fontId="234" fillId="2" borderId="0" xfId="0" applyFont="1" applyFill="1" applyBorder="1" applyAlignment="1" applyProtection="1">
      <alignment horizontal="center"/>
      <protection locked="0"/>
    </xf>
    <xf numFmtId="0" fontId="235" fillId="2" borderId="0" xfId="0" applyFont="1" applyFill="1" applyAlignment="1" applyProtection="1">
      <alignment horizontal="center"/>
      <protection locked="0"/>
    </xf>
    <xf numFmtId="0" fontId="233" fillId="2" borderId="0" xfId="0" applyFont="1" applyFill="1" applyBorder="1" applyAlignment="1" applyProtection="1">
      <alignment horizontal="center"/>
      <protection locked="0"/>
    </xf>
    <xf numFmtId="0" fontId="236" fillId="2" borderId="0" xfId="0" applyFont="1" applyFill="1" applyBorder="1" applyAlignment="1" applyProtection="1">
      <alignment horizontal="center"/>
      <protection locked="0"/>
    </xf>
    <xf numFmtId="0" fontId="0" fillId="2" borderId="0" xfId="0" applyFill="1" applyBorder="1" applyProtection="1">
      <protection locked="0"/>
    </xf>
    <xf numFmtId="0" fontId="35" fillId="2" borderId="0" xfId="0" applyFont="1" applyFill="1" applyBorder="1" applyAlignment="1" applyProtection="1">
      <alignment horizontal="center" vertical="center"/>
      <protection locked="0"/>
    </xf>
    <xf numFmtId="9" fontId="42" fillId="2" borderId="0" xfId="72" applyFont="1" applyFill="1" applyBorder="1" applyAlignment="1" applyProtection="1">
      <alignment horizontal="center" vertical="center"/>
      <protection locked="0"/>
    </xf>
    <xf numFmtId="3" fontId="232" fillId="0" borderId="89" xfId="0" applyNumberFormat="1" applyFont="1" applyFill="1" applyBorder="1" applyAlignment="1" applyProtection="1">
      <alignment vertical="center" wrapText="1"/>
      <protection locked="0"/>
    </xf>
    <xf numFmtId="0" fontId="233" fillId="2" borderId="0" xfId="0" applyFont="1" applyFill="1" applyAlignment="1" applyProtection="1">
      <alignment horizontal="center" vertical="center"/>
      <protection locked="0"/>
    </xf>
    <xf numFmtId="0" fontId="233" fillId="2" borderId="0" xfId="0" applyFont="1" applyFill="1" applyBorder="1" applyAlignment="1" applyProtection="1">
      <alignment horizontal="center" vertical="center"/>
      <protection locked="0"/>
    </xf>
    <xf numFmtId="3" fontId="232" fillId="0" borderId="0" xfId="0" applyNumberFormat="1" applyFont="1" applyFill="1" applyBorder="1" applyAlignment="1" applyProtection="1">
      <alignment vertical="center" wrapText="1"/>
      <protection locked="0"/>
    </xf>
    <xf numFmtId="0" fontId="233" fillId="2" borderId="12" xfId="0" applyFont="1" applyFill="1" applyBorder="1" applyAlignment="1" applyProtection="1">
      <alignment horizontal="center" vertical="center"/>
      <protection locked="0"/>
    </xf>
    <xf numFmtId="9" fontId="46" fillId="28" borderId="0" xfId="72" applyFont="1" applyFill="1" applyBorder="1" applyAlignment="1">
      <alignment vertical="top"/>
    </xf>
    <xf numFmtId="0" fontId="14" fillId="89" borderId="110" xfId="0" applyFont="1" applyFill="1" applyBorder="1" applyAlignment="1" applyProtection="1">
      <alignment horizontal="center"/>
      <protection locked="0"/>
    </xf>
    <xf numFmtId="175" fontId="92" fillId="2" borderId="37" xfId="0" applyNumberFormat="1" applyFont="1" applyFill="1" applyBorder="1" applyAlignment="1">
      <alignment horizontal="center"/>
    </xf>
    <xf numFmtId="0" fontId="46" fillId="2" borderId="3" xfId="0" applyFont="1" applyFill="1" applyBorder="1" applyAlignment="1" applyProtection="1">
      <alignment horizontal="left" vertical="center" wrapText="1"/>
      <protection locked="0"/>
    </xf>
    <xf numFmtId="0" fontId="45" fillId="2" borderId="0" xfId="0" applyFont="1" applyFill="1" applyBorder="1" applyAlignment="1">
      <alignment horizontal="left" vertical="center"/>
    </xf>
    <xf numFmtId="0" fontId="92" fillId="2" borderId="0" xfId="0" applyFont="1" applyFill="1" applyBorder="1" applyAlignment="1">
      <alignment horizontal="left" wrapText="1"/>
    </xf>
    <xf numFmtId="0" fontId="45" fillId="2" borderId="0" xfId="0" applyFont="1" applyFill="1" applyBorder="1" applyAlignment="1">
      <alignment horizontal="left" vertical="top"/>
    </xf>
    <xf numFmtId="0" fontId="92" fillId="2" borderId="0" xfId="0" applyFont="1" applyFill="1" applyBorder="1" applyAlignment="1" applyProtection="1">
      <alignment horizontal="left" vertical="center" wrapText="1"/>
      <protection locked="0"/>
    </xf>
    <xf numFmtId="0" fontId="92" fillId="2" borderId="88" xfId="0" applyFont="1" applyFill="1" applyBorder="1" applyAlignment="1">
      <alignment vertical="center"/>
    </xf>
    <xf numFmtId="0" fontId="92" fillId="28" borderId="139" xfId="0" applyFont="1" applyFill="1" applyBorder="1" applyAlignment="1">
      <alignment horizontal="left" vertical="center"/>
    </xf>
    <xf numFmtId="0" fontId="213" fillId="28" borderId="123" xfId="40" applyNumberFormat="1" applyFont="1" applyFill="1" applyBorder="1" applyAlignment="1">
      <alignment horizontal="left" vertical="center"/>
    </xf>
    <xf numFmtId="0" fontId="92" fillId="2" borderId="0" xfId="0" applyFont="1" applyFill="1" applyAlignment="1"/>
    <xf numFmtId="0" fontId="92" fillId="2" borderId="0" xfId="0" applyFont="1" applyFill="1" applyAlignment="1">
      <alignment wrapText="1"/>
    </xf>
    <xf numFmtId="0" fontId="92" fillId="2" borderId="0" xfId="0" applyFont="1" applyFill="1" applyAlignment="1">
      <alignment horizontal="left" wrapText="1"/>
    </xf>
    <xf numFmtId="0" fontId="92" fillId="2" borderId="0" xfId="0" applyFont="1" applyFill="1" applyAlignment="1">
      <alignment horizontal="left"/>
    </xf>
    <xf numFmtId="0" fontId="92" fillId="2" borderId="5" xfId="0" applyFont="1" applyFill="1" applyBorder="1" applyAlignment="1">
      <alignment horizontal="left" wrapText="1"/>
    </xf>
    <xf numFmtId="0" fontId="0" fillId="2" borderId="0" xfId="0" applyFont="1" applyFill="1" applyBorder="1" applyAlignment="1">
      <alignment vertical="center"/>
    </xf>
    <xf numFmtId="0" fontId="4" fillId="2" borderId="0" xfId="0" applyFont="1" applyFill="1" applyBorder="1" applyAlignment="1">
      <alignment vertical="center"/>
    </xf>
    <xf numFmtId="0" fontId="45" fillId="2" borderId="0" xfId="0" applyFont="1" applyFill="1" applyBorder="1" applyAlignment="1">
      <alignment horizontal="left"/>
    </xf>
    <xf numFmtId="0" fontId="92" fillId="2" borderId="0" xfId="40" applyNumberFormat="1" applyFont="1" applyFill="1" applyBorder="1" applyAlignment="1">
      <alignment vertical="center" wrapText="1"/>
    </xf>
    <xf numFmtId="0" fontId="9" fillId="2" borderId="110" xfId="0" applyFont="1" applyFill="1" applyBorder="1" applyAlignment="1" applyProtection="1">
      <alignment horizontal="left" vertical="center"/>
      <protection locked="0"/>
    </xf>
    <xf numFmtId="169" fontId="42" fillId="2" borderId="110" xfId="0" applyNumberFormat="1" applyFont="1" applyFill="1" applyBorder="1"/>
    <xf numFmtId="169" fontId="42" fillId="2" borderId="134" xfId="70" applyFont="1" applyFill="1" applyBorder="1"/>
    <xf numFmtId="169" fontId="42" fillId="2" borderId="110" xfId="70" applyFont="1" applyFill="1" applyBorder="1"/>
    <xf numFmtId="169" fontId="42" fillId="2" borderId="122" xfId="70" applyFont="1" applyFill="1" applyBorder="1"/>
    <xf numFmtId="169" fontId="42" fillId="2" borderId="137" xfId="70" applyFont="1" applyFill="1" applyBorder="1"/>
    <xf numFmtId="169" fontId="42" fillId="2" borderId="0" xfId="70" applyFont="1" applyFill="1"/>
    <xf numFmtId="0" fontId="48" fillId="88" borderId="95" xfId="0" applyNumberFormat="1" applyFont="1" applyFill="1" applyBorder="1" applyAlignment="1">
      <alignment horizontal="center" vertical="center" wrapText="1"/>
    </xf>
    <xf numFmtId="174" fontId="48" fillId="88" borderId="110" xfId="0" applyNumberFormat="1" applyFont="1" applyFill="1" applyBorder="1" applyAlignment="1">
      <alignment horizontal="center" vertical="center" wrapText="1"/>
    </xf>
    <xf numFmtId="0" fontId="92" fillId="2" borderId="0" xfId="0" applyFont="1" applyFill="1"/>
    <xf numFmtId="0" fontId="48" fillId="2" borderId="0" xfId="0" applyFont="1" applyFill="1"/>
    <xf numFmtId="174" fontId="48" fillId="88" borderId="95" xfId="0" applyNumberFormat="1" applyFont="1" applyFill="1" applyBorder="1" applyAlignment="1">
      <alignment horizontal="center" vertical="center" wrapText="1"/>
    </xf>
    <xf numFmtId="0" fontId="45" fillId="2" borderId="0" xfId="0" applyFont="1" applyFill="1" applyBorder="1" applyAlignment="1" applyProtection="1">
      <alignment horizontal="left" vertical="top"/>
      <protection locked="0"/>
    </xf>
    <xf numFmtId="0" fontId="0" fillId="91" borderId="0" xfId="0" applyFont="1" applyFill="1" applyBorder="1" applyAlignment="1">
      <alignment vertical="center"/>
    </xf>
    <xf numFmtId="0" fontId="0" fillId="91" borderId="0" xfId="0" applyFont="1" applyFill="1" applyBorder="1" applyAlignment="1">
      <alignment horizontal="left" vertical="center"/>
    </xf>
    <xf numFmtId="0" fontId="92" fillId="91" borderId="0" xfId="0" applyFont="1" applyFill="1" applyBorder="1" applyAlignment="1">
      <alignment horizontal="left" vertical="center"/>
    </xf>
    <xf numFmtId="178" fontId="213" fillId="91" borderId="28" xfId="40" applyNumberFormat="1" applyFont="1" applyFill="1" applyBorder="1" applyAlignment="1">
      <alignment horizontal="left" vertical="center"/>
    </xf>
    <xf numFmtId="0" fontId="49" fillId="91" borderId="0" xfId="0" applyFont="1" applyFill="1" applyBorder="1" applyAlignment="1">
      <alignment horizontal="left" vertical="center"/>
    </xf>
    <xf numFmtId="174" fontId="48" fillId="88" borderId="110" xfId="0" applyNumberFormat="1" applyFont="1" applyFill="1" applyBorder="1" applyAlignment="1">
      <alignment horizontal="left" vertical="center" wrapText="1"/>
    </xf>
    <xf numFmtId="174" fontId="48" fillId="88" borderId="95" xfId="0" applyNumberFormat="1" applyFont="1" applyFill="1" applyBorder="1" applyAlignment="1">
      <alignment horizontal="left" vertical="center" wrapText="1"/>
    </xf>
    <xf numFmtId="0" fontId="14" fillId="91" borderId="0" xfId="0" applyFont="1" applyFill="1" applyBorder="1" applyAlignment="1">
      <alignment vertical="center"/>
    </xf>
    <xf numFmtId="3" fontId="92" fillId="2" borderId="122" xfId="0" applyNumberFormat="1" applyFont="1" applyFill="1" applyBorder="1" applyAlignment="1">
      <alignment horizontal="center" vertical="center"/>
    </xf>
    <xf numFmtId="3" fontId="92" fillId="2" borderId="138" xfId="0" applyNumberFormat="1" applyFont="1" applyFill="1" applyBorder="1" applyAlignment="1">
      <alignment horizontal="center" vertical="center"/>
    </xf>
    <xf numFmtId="3" fontId="92" fillId="2" borderId="134" xfId="0" applyNumberFormat="1" applyFont="1" applyFill="1" applyBorder="1" applyAlignment="1">
      <alignment horizontal="center" vertical="center"/>
    </xf>
    <xf numFmtId="174" fontId="46" fillId="88" borderId="122" xfId="0" applyNumberFormat="1" applyFont="1" applyFill="1" applyBorder="1" applyAlignment="1">
      <alignment horizontal="center" vertical="center" wrapText="1"/>
    </xf>
    <xf numFmtId="174" fontId="46" fillId="88" borderId="138" xfId="0" applyNumberFormat="1" applyFont="1" applyFill="1" applyBorder="1" applyAlignment="1">
      <alignment horizontal="center" vertical="center" wrapText="1"/>
    </xf>
    <xf numFmtId="174" fontId="92" fillId="88" borderId="122" xfId="0" applyNumberFormat="1" applyFont="1" applyFill="1" applyBorder="1" applyAlignment="1">
      <alignment horizontal="center" vertical="center" wrapText="1"/>
    </xf>
    <xf numFmtId="0" fontId="220" fillId="2" borderId="138" xfId="0" applyFont="1" applyFill="1" applyBorder="1"/>
    <xf numFmtId="174" fontId="92" fillId="88" borderId="138" xfId="0" applyNumberFormat="1" applyFont="1" applyFill="1" applyBorder="1" applyAlignment="1">
      <alignment horizontal="center" vertical="center" wrapText="1"/>
    </xf>
    <xf numFmtId="174" fontId="92" fillId="88" borderId="134" xfId="0" applyNumberFormat="1" applyFont="1" applyFill="1" applyBorder="1" applyAlignment="1">
      <alignment horizontal="center" vertical="center" wrapText="1"/>
    </xf>
    <xf numFmtId="3" fontId="46" fillId="2" borderId="122" xfId="0" applyNumberFormat="1" applyFont="1" applyFill="1" applyBorder="1" applyAlignment="1">
      <alignment horizontal="center" vertical="center"/>
    </xf>
    <xf numFmtId="3" fontId="46" fillId="2" borderId="138" xfId="0" applyNumberFormat="1" applyFont="1" applyFill="1" applyBorder="1" applyAlignment="1">
      <alignment horizontal="center" vertical="center"/>
    </xf>
    <xf numFmtId="3" fontId="46" fillId="2" borderId="134" xfId="0" applyNumberFormat="1" applyFont="1" applyFill="1" applyBorder="1" applyAlignment="1">
      <alignment horizontal="center" vertical="center"/>
    </xf>
    <xf numFmtId="0" fontId="45" fillId="2" borderId="0" xfId="0" applyFont="1" applyFill="1" applyBorder="1" applyAlignment="1" applyProtection="1">
      <alignment vertical="top"/>
      <protection locked="0"/>
    </xf>
    <xf numFmtId="0" fontId="39" fillId="2" borderId="0" xfId="73" applyFill="1"/>
    <xf numFmtId="0" fontId="39" fillId="2" borderId="0" xfId="73" applyFill="1" applyProtection="1">
      <protection locked="0"/>
    </xf>
    <xf numFmtId="0" fontId="39" fillId="2" borderId="0" xfId="73" applyFill="1" applyBorder="1" applyAlignment="1" applyProtection="1">
      <alignment horizontal="left" vertical="center"/>
      <protection locked="0"/>
    </xf>
    <xf numFmtId="0" fontId="39" fillId="0" borderId="0" xfId="73"/>
    <xf numFmtId="178" fontId="52" fillId="2" borderId="0" xfId="40" applyNumberFormat="1" applyFont="1" applyFill="1" applyBorder="1" applyAlignment="1">
      <alignment horizontal="left" vertical="center"/>
    </xf>
    <xf numFmtId="178" fontId="39" fillId="2" borderId="0" xfId="73" applyNumberFormat="1" applyFill="1" applyBorder="1" applyAlignment="1">
      <alignment horizontal="left" vertical="center"/>
    </xf>
    <xf numFmtId="0" fontId="39" fillId="2" borderId="0" xfId="73" applyFill="1" applyAlignment="1" applyProtection="1">
      <alignment wrapText="1"/>
      <protection locked="0"/>
    </xf>
    <xf numFmtId="0" fontId="39" fillId="2" borderId="0" xfId="73" applyFill="1" applyBorder="1" applyAlignment="1" applyProtection="1">
      <alignment horizontal="left" vertical="top"/>
      <protection locked="0"/>
    </xf>
    <xf numFmtId="0" fontId="39" fillId="2" borderId="0" xfId="73" applyFill="1" applyBorder="1" applyAlignment="1">
      <alignment horizontal="left" vertical="center"/>
    </xf>
    <xf numFmtId="1" fontId="8" fillId="28" borderId="0" xfId="0" applyNumberFormat="1" applyFont="1" applyFill="1" applyAlignment="1">
      <alignment vertical="center"/>
    </xf>
    <xf numFmtId="0" fontId="8" fillId="28" borderId="0" xfId="0" applyFont="1" applyFill="1"/>
    <xf numFmtId="180" fontId="8" fillId="28" borderId="0" xfId="0" applyNumberFormat="1" applyFont="1" applyFill="1"/>
    <xf numFmtId="0" fontId="0" fillId="28" borderId="0" xfId="0" applyFont="1" applyFill="1"/>
    <xf numFmtId="0" fontId="0" fillId="28" borderId="0" xfId="0" applyFont="1" applyFill="1" applyAlignment="1">
      <alignment horizontal="center"/>
    </xf>
    <xf numFmtId="0" fontId="42" fillId="2" borderId="0" xfId="0" applyFont="1" applyFill="1" applyBorder="1" applyAlignment="1">
      <alignment horizontal="center" vertical="center"/>
    </xf>
    <xf numFmtId="0" fontId="92" fillId="2" borderId="12" xfId="0" applyNumberFormat="1" applyFont="1" applyFill="1" applyBorder="1" applyAlignment="1">
      <alignment horizontal="left"/>
    </xf>
    <xf numFmtId="175" fontId="92" fillId="2" borderId="12" xfId="0" applyNumberFormat="1" applyFont="1" applyFill="1" applyBorder="1" applyAlignment="1">
      <alignment horizontal="left"/>
    </xf>
    <xf numFmtId="0" fontId="92" fillId="2" borderId="112" xfId="0" applyNumberFormat="1" applyFont="1" applyFill="1" applyBorder="1" applyAlignment="1">
      <alignment horizontal="left"/>
    </xf>
    <xf numFmtId="175" fontId="92" fillId="2" borderId="88" xfId="0" quotePrefix="1" applyNumberFormat="1" applyFont="1" applyFill="1" applyBorder="1" applyAlignment="1">
      <alignment horizontal="left" vertical="center"/>
    </xf>
    <xf numFmtId="175" fontId="222" fillId="2" borderId="88" xfId="0" applyNumberFormat="1" applyFont="1" applyFill="1" applyBorder="1" applyAlignment="1">
      <alignment horizontal="left" vertical="center"/>
    </xf>
    <xf numFmtId="175" fontId="48" fillId="2" borderId="88" xfId="0" applyNumberFormat="1" applyFont="1" applyFill="1" applyBorder="1" applyAlignment="1">
      <alignment horizontal="left" vertical="center"/>
    </xf>
    <xf numFmtId="175" fontId="48" fillId="2" borderId="88" xfId="0" quotePrefix="1" applyNumberFormat="1" applyFont="1" applyFill="1" applyBorder="1" applyAlignment="1">
      <alignment horizontal="left" vertical="center"/>
    </xf>
    <xf numFmtId="175" fontId="48" fillId="2" borderId="9" xfId="0" quotePrefix="1" applyNumberFormat="1" applyFont="1" applyFill="1" applyBorder="1" applyAlignment="1">
      <alignment horizontal="left"/>
    </xf>
    <xf numFmtId="0" fontId="9" fillId="2" borderId="3" xfId="0" applyFont="1" applyFill="1" applyBorder="1" applyAlignment="1" applyProtection="1">
      <alignment horizontal="left" vertical="center" wrapText="1"/>
      <protection locked="0"/>
    </xf>
    <xf numFmtId="0" fontId="0" fillId="91" borderId="0" xfId="0" applyFill="1"/>
    <xf numFmtId="0" fontId="92" fillId="2" borderId="0" xfId="0" applyFont="1" applyFill="1" applyBorder="1" applyAlignment="1" applyProtection="1">
      <alignment vertical="center" wrapText="1"/>
      <protection locked="0"/>
    </xf>
    <xf numFmtId="0" fontId="0" fillId="92" borderId="110" xfId="0" applyFill="1" applyBorder="1"/>
    <xf numFmtId="0" fontId="0" fillId="28" borderId="110" xfId="0" applyFill="1" applyBorder="1"/>
    <xf numFmtId="0" fontId="0" fillId="2" borderId="110" xfId="0" applyFill="1" applyBorder="1" applyAlignment="1">
      <alignment horizontal="center"/>
    </xf>
    <xf numFmtId="0" fontId="45" fillId="2" borderId="0" xfId="0" applyFont="1" applyFill="1" applyAlignment="1">
      <alignment horizontal="center"/>
    </xf>
    <xf numFmtId="178" fontId="213" fillId="91" borderId="140" xfId="40" applyNumberFormat="1" applyFont="1" applyFill="1" applyBorder="1" applyAlignment="1">
      <alignment vertical="center"/>
    </xf>
    <xf numFmtId="0" fontId="49" fillId="91" borderId="0" xfId="0" applyFont="1" applyFill="1"/>
    <xf numFmtId="0" fontId="237" fillId="2" borderId="88" xfId="73" applyFont="1" applyFill="1" applyBorder="1" applyAlignment="1">
      <alignment vertical="center"/>
    </xf>
    <xf numFmtId="0" fontId="49" fillId="2" borderId="0" xfId="0" applyFont="1" applyFill="1" applyAlignment="1">
      <alignment horizontal="left" vertical="center"/>
    </xf>
    <xf numFmtId="0" fontId="213" fillId="2" borderId="0" xfId="40" applyNumberFormat="1" applyFont="1" applyFill="1" applyBorder="1" applyAlignment="1" applyProtection="1">
      <alignment vertical="center" wrapText="1"/>
      <protection locked="0"/>
    </xf>
    <xf numFmtId="0" fontId="49" fillId="91" borderId="0" xfId="0" applyFont="1" applyFill="1" applyAlignment="1"/>
    <xf numFmtId="0" fontId="45" fillId="91" borderId="0" xfId="0" applyFont="1" applyFill="1" applyAlignment="1">
      <alignment vertical="top"/>
    </xf>
    <xf numFmtId="0" fontId="39" fillId="91" borderId="0" xfId="73" applyFill="1"/>
    <xf numFmtId="0" fontId="92" fillId="2" borderId="0" xfId="0" applyFont="1" applyFill="1" applyBorder="1" applyAlignment="1">
      <alignment vertical="center" wrapText="1"/>
    </xf>
    <xf numFmtId="175" fontId="48" fillId="28" borderId="110" xfId="0" applyNumberFormat="1" applyFont="1" applyFill="1" applyBorder="1" applyAlignment="1">
      <alignment horizontal="center"/>
    </xf>
    <xf numFmtId="0" fontId="237" fillId="2" borderId="49" xfId="73" applyFont="1" applyFill="1" applyBorder="1" applyAlignment="1">
      <alignment vertical="center"/>
    </xf>
    <xf numFmtId="0" fontId="214" fillId="26" borderId="110" xfId="0" applyFont="1" applyFill="1" applyBorder="1" applyAlignment="1">
      <alignment horizontal="center"/>
    </xf>
    <xf numFmtId="0" fontId="220" fillId="2" borderId="0" xfId="0" applyFont="1" applyFill="1" applyAlignment="1" applyProtection="1">
      <protection locked="0"/>
    </xf>
    <xf numFmtId="8" fontId="92" fillId="2" borderId="35" xfId="0" applyNumberFormat="1" applyFont="1" applyFill="1" applyBorder="1" applyAlignment="1">
      <alignment horizontal="center"/>
    </xf>
    <xf numFmtId="8" fontId="237" fillId="2" borderId="54" xfId="73" applyNumberFormat="1" applyFont="1" applyFill="1" applyBorder="1" applyAlignment="1">
      <alignment horizontal="center" vertical="center"/>
    </xf>
    <xf numFmtId="175" fontId="48" fillId="2" borderId="110" xfId="0" applyNumberFormat="1" applyFont="1" applyFill="1" applyBorder="1" applyAlignment="1">
      <alignment horizontal="center"/>
    </xf>
    <xf numFmtId="175" fontId="48" fillId="2" borderId="34" xfId="0" applyNumberFormat="1" applyFont="1" applyFill="1" applyBorder="1" applyAlignment="1">
      <alignment horizontal="center"/>
    </xf>
    <xf numFmtId="8" fontId="92" fillId="2" borderId="108" xfId="0" applyNumberFormat="1" applyFont="1" applyFill="1" applyBorder="1" applyAlignment="1">
      <alignment horizontal="center"/>
    </xf>
    <xf numFmtId="3" fontId="42" fillId="2" borderId="34" xfId="0" applyNumberFormat="1" applyFont="1" applyFill="1" applyBorder="1" applyAlignment="1" applyProtection="1">
      <alignment horizontal="center"/>
      <protection locked="0"/>
    </xf>
    <xf numFmtId="0" fontId="92" fillId="2" borderId="49" xfId="0" applyFont="1" applyFill="1" applyBorder="1" applyAlignment="1">
      <alignment vertical="center" wrapText="1"/>
    </xf>
    <xf numFmtId="0" fontId="92" fillId="2" borderId="88" xfId="0" applyFont="1" applyFill="1" applyBorder="1" applyAlignment="1">
      <alignment vertical="center" wrapText="1"/>
    </xf>
    <xf numFmtId="0" fontId="237" fillId="0" borderId="88" xfId="73" applyFont="1" applyBorder="1" applyAlignment="1">
      <alignment vertical="center"/>
    </xf>
    <xf numFmtId="3" fontId="44" fillId="2" borderId="0" xfId="0" applyNumberFormat="1" applyFont="1" applyFill="1" applyBorder="1" applyProtection="1">
      <protection locked="0"/>
    </xf>
    <xf numFmtId="3" fontId="14" fillId="28" borderId="0" xfId="0" applyNumberFormat="1" applyFont="1" applyFill="1" applyBorder="1"/>
    <xf numFmtId="181" fontId="14" fillId="28" borderId="0" xfId="71" applyNumberFormat="1" applyFont="1" applyFill="1" applyBorder="1"/>
    <xf numFmtId="181" fontId="14" fillId="28" borderId="12" xfId="71" applyNumberFormat="1" applyFont="1" applyFill="1" applyBorder="1"/>
    <xf numFmtId="4" fontId="14" fillId="28" borderId="0" xfId="0" applyNumberFormat="1" applyFont="1" applyFill="1" applyBorder="1"/>
    <xf numFmtId="181" fontId="0" fillId="2" borderId="0" xfId="71" applyNumberFormat="1" applyFont="1" applyFill="1"/>
    <xf numFmtId="181" fontId="218" fillId="2" borderId="122" xfId="71" applyNumberFormat="1" applyFont="1" applyFill="1" applyBorder="1" applyAlignment="1">
      <alignment vertical="top"/>
    </xf>
    <xf numFmtId="181" fontId="14" fillId="2" borderId="138" xfId="71" applyNumberFormat="1" applyFont="1" applyFill="1" applyBorder="1" applyAlignment="1">
      <alignment vertical="top"/>
    </xf>
    <xf numFmtId="181" fontId="14" fillId="2" borderId="134" xfId="71" applyNumberFormat="1" applyFont="1" applyFill="1" applyBorder="1" applyAlignment="1">
      <alignment vertical="top"/>
    </xf>
    <xf numFmtId="181" fontId="218" fillId="2" borderId="110" xfId="71" applyNumberFormat="1" applyFont="1" applyFill="1" applyBorder="1" applyAlignment="1">
      <alignment horizontal="center" vertical="center" textRotation="180"/>
    </xf>
    <xf numFmtId="181" fontId="14" fillId="28" borderId="5" xfId="71" applyNumberFormat="1" applyFont="1" applyFill="1" applyBorder="1"/>
    <xf numFmtId="181" fontId="14" fillId="28" borderId="112" xfId="71" applyNumberFormat="1" applyFont="1" applyFill="1" applyBorder="1"/>
    <xf numFmtId="181" fontId="46" fillId="28" borderId="35" xfId="71" applyNumberFormat="1" applyFont="1" applyFill="1" applyBorder="1" applyAlignment="1" applyProtection="1">
      <alignment horizontal="center" vertical="center"/>
      <protection locked="0"/>
    </xf>
    <xf numFmtId="8" fontId="218" fillId="2" borderId="0" xfId="0" applyNumberFormat="1" applyFont="1" applyFill="1"/>
    <xf numFmtId="0" fontId="14" fillId="28" borderId="0" xfId="0" applyFont="1" applyFill="1" applyBorder="1" applyAlignment="1">
      <alignment horizontal="center"/>
    </xf>
    <xf numFmtId="9" fontId="46" fillId="28" borderId="0" xfId="72" applyFont="1" applyFill="1" applyBorder="1" applyAlignment="1">
      <alignment horizontal="center" vertical="top"/>
    </xf>
    <xf numFmtId="291" fontId="14" fillId="2" borderId="0" xfId="72" applyNumberFormat="1" applyFont="1" applyFill="1" applyProtection="1">
      <protection locked="0"/>
    </xf>
    <xf numFmtId="10" fontId="46" fillId="28" borderId="0" xfId="72" applyNumberFormat="1" applyFont="1" applyFill="1" applyBorder="1" applyAlignment="1">
      <alignment horizontal="center" vertical="top"/>
    </xf>
    <xf numFmtId="166" fontId="14" fillId="2" borderId="0" xfId="0" applyNumberFormat="1" applyFont="1" applyFill="1" applyBorder="1"/>
    <xf numFmtId="10" fontId="1" fillId="28" borderId="0" xfId="0" applyNumberFormat="1" applyFont="1" applyFill="1" applyBorder="1" applyAlignment="1" applyProtection="1">
      <alignment horizontal="center" vertical="center"/>
      <protection locked="0"/>
    </xf>
    <xf numFmtId="10" fontId="1" fillId="28" borderId="0" xfId="72" applyNumberFormat="1" applyFont="1" applyFill="1" applyBorder="1" applyAlignment="1" applyProtection="1">
      <alignment horizontal="center" vertical="center"/>
      <protection locked="0"/>
    </xf>
    <xf numFmtId="9" fontId="1" fillId="28" borderId="12" xfId="72" applyFont="1" applyFill="1" applyBorder="1" applyAlignment="1" applyProtection="1">
      <alignment horizontal="center" vertical="center"/>
      <protection locked="0"/>
    </xf>
    <xf numFmtId="9" fontId="1" fillId="2" borderId="12" xfId="0" applyNumberFormat="1" applyFont="1" applyFill="1" applyBorder="1" applyAlignment="1" applyProtection="1">
      <alignment horizontal="center" vertical="center"/>
      <protection locked="0"/>
    </xf>
    <xf numFmtId="0" fontId="233" fillId="0" borderId="0" xfId="0" applyFont="1" applyFill="1" applyAlignment="1" applyProtection="1">
      <alignment horizontal="center" vertical="center"/>
      <protection locked="0"/>
    </xf>
    <xf numFmtId="3" fontId="92" fillId="0" borderId="89" xfId="0" applyNumberFormat="1" applyFont="1" applyFill="1" applyBorder="1" applyAlignment="1" applyProtection="1">
      <alignment vertical="center"/>
      <protection locked="0"/>
    </xf>
    <xf numFmtId="3" fontId="46" fillId="0" borderId="0" xfId="0" applyNumberFormat="1" applyFont="1" applyFill="1" applyBorder="1" applyAlignment="1" applyProtection="1">
      <alignment horizontal="center" vertical="center"/>
      <protection locked="0"/>
    </xf>
    <xf numFmtId="3" fontId="46" fillId="0" borderId="35" xfId="0" applyNumberFormat="1" applyFont="1" applyFill="1" applyBorder="1" applyAlignment="1" applyProtection="1">
      <alignment horizontal="center" vertical="center"/>
      <protection locked="0"/>
    </xf>
    <xf numFmtId="10" fontId="211" fillId="0" borderId="0" xfId="0" applyNumberFormat="1" applyFont="1" applyFill="1" applyBorder="1" applyAlignment="1" applyProtection="1">
      <alignment horizontal="center" vertical="center"/>
    </xf>
    <xf numFmtId="9" fontId="42" fillId="0" borderId="12" xfId="0" applyNumberFormat="1" applyFont="1" applyFill="1" applyBorder="1" applyAlignment="1" applyProtection="1">
      <alignment horizontal="center" vertical="center"/>
      <protection locked="0"/>
    </xf>
    <xf numFmtId="0" fontId="0" fillId="0" borderId="0" xfId="0" applyFill="1" applyProtection="1">
      <protection locked="0"/>
    </xf>
    <xf numFmtId="0" fontId="247" fillId="0" borderId="0" xfId="0" applyFont="1" applyFill="1" applyBorder="1"/>
    <xf numFmtId="0" fontId="14" fillId="0" borderId="0" xfId="0" applyFont="1" applyFill="1" applyProtection="1">
      <protection locked="0"/>
    </xf>
    <xf numFmtId="3" fontId="43" fillId="0" borderId="40" xfId="0" applyNumberFormat="1" applyFont="1" applyFill="1" applyBorder="1" applyAlignment="1" applyProtection="1">
      <alignment horizontal="center" vertical="center"/>
      <protection locked="0"/>
    </xf>
    <xf numFmtId="0" fontId="233" fillId="0" borderId="12" xfId="0" applyFont="1" applyFill="1" applyBorder="1" applyAlignment="1" applyProtection="1">
      <alignment horizontal="center" vertical="center"/>
      <protection locked="0"/>
    </xf>
    <xf numFmtId="3" fontId="92" fillId="0" borderId="0" xfId="0" applyNumberFormat="1" applyFont="1" applyFill="1" applyBorder="1" applyAlignment="1" applyProtection="1">
      <alignment vertical="center"/>
      <protection locked="0"/>
    </xf>
    <xf numFmtId="10" fontId="13" fillId="28" borderId="0" xfId="0" applyNumberFormat="1" applyFont="1" applyFill="1" applyBorder="1" applyAlignment="1" applyProtection="1">
      <alignment horizontal="center" vertical="center"/>
      <protection locked="0"/>
    </xf>
    <xf numFmtId="10" fontId="46" fillId="28" borderId="0" xfId="0" applyNumberFormat="1" applyFont="1" applyFill="1" applyBorder="1" applyAlignment="1" applyProtection="1">
      <alignment horizontal="center" vertical="center"/>
      <protection locked="0"/>
    </xf>
    <xf numFmtId="9" fontId="46" fillId="28" borderId="0" xfId="72" applyFont="1" applyFill="1" applyBorder="1" applyAlignment="1" applyProtection="1">
      <alignment horizontal="center" vertical="center"/>
      <protection locked="0"/>
    </xf>
    <xf numFmtId="0" fontId="0" fillId="0" borderId="0" xfId="0" applyFill="1" applyAlignment="1">
      <alignment horizontal="left" indent="1"/>
    </xf>
    <xf numFmtId="3" fontId="9" fillId="2" borderId="40" xfId="0" applyNumberFormat="1" applyFont="1" applyFill="1" applyBorder="1" applyAlignment="1" applyProtection="1">
      <alignment horizontal="center" vertical="center"/>
      <protection locked="0"/>
    </xf>
    <xf numFmtId="177" fontId="218" fillId="2" borderId="0" xfId="0" applyNumberFormat="1" applyFont="1" applyFill="1"/>
    <xf numFmtId="177" fontId="0" fillId="2" borderId="0" xfId="0" applyNumberFormat="1" applyFont="1" applyFill="1" applyBorder="1"/>
    <xf numFmtId="0" fontId="218" fillId="2" borderId="0" xfId="0" applyFont="1" applyFill="1"/>
    <xf numFmtId="8" fontId="14" fillId="2" borderId="0" xfId="0" applyNumberFormat="1" applyFont="1" applyFill="1" applyBorder="1" applyAlignment="1">
      <alignment horizontal="center"/>
    </xf>
    <xf numFmtId="177" fontId="14" fillId="2" borderId="0" xfId="0" applyNumberFormat="1" applyFont="1" applyFill="1"/>
    <xf numFmtId="8" fontId="218" fillId="2" borderId="0" xfId="0" applyNumberFormat="1" applyFont="1" applyFill="1" applyBorder="1" applyAlignment="1">
      <alignment horizontal="center"/>
    </xf>
    <xf numFmtId="3" fontId="59" fillId="28" borderId="35" xfId="0" applyNumberFormat="1" applyFont="1" applyFill="1" applyBorder="1" applyAlignment="1" applyProtection="1">
      <alignment horizontal="center" vertical="center"/>
      <protection locked="0"/>
    </xf>
    <xf numFmtId="177" fontId="14" fillId="2" borderId="0" xfId="0" applyNumberFormat="1" applyFont="1" applyFill="1" applyBorder="1"/>
    <xf numFmtId="0" fontId="92" fillId="0" borderId="0" xfId="0" applyFont="1" applyFill="1" applyBorder="1" applyAlignment="1" applyProtection="1">
      <alignment vertical="top" wrapText="1"/>
      <protection locked="0"/>
    </xf>
    <xf numFmtId="166" fontId="218" fillId="2" borderId="0" xfId="0" applyNumberFormat="1" applyFont="1" applyFill="1"/>
    <xf numFmtId="0" fontId="218" fillId="2" borderId="0" xfId="0" applyFont="1" applyFill="1" applyAlignment="1">
      <alignment horizontal="center"/>
    </xf>
    <xf numFmtId="177" fontId="218" fillId="2" borderId="0" xfId="0" applyNumberFormat="1" applyFont="1" applyFill="1" applyAlignment="1">
      <alignment horizontal="center"/>
    </xf>
    <xf numFmtId="177" fontId="218" fillId="2" borderId="0" xfId="0" applyNumberFormat="1" applyFont="1" applyFill="1" applyBorder="1" applyAlignment="1">
      <alignment horizontal="center"/>
    </xf>
    <xf numFmtId="177" fontId="0" fillId="2" borderId="0" xfId="0" applyNumberFormat="1" applyFont="1" applyFill="1" applyBorder="1" applyAlignment="1">
      <alignment vertical="center"/>
    </xf>
    <xf numFmtId="10" fontId="0" fillId="2" borderId="0" xfId="72" applyNumberFormat="1" applyFont="1" applyFill="1"/>
    <xf numFmtId="177" fontId="39" fillId="2" borderId="0" xfId="73" applyNumberFormat="1" applyFill="1"/>
    <xf numFmtId="295" fontId="0" fillId="2" borderId="0" xfId="71" applyNumberFormat="1" applyFont="1" applyFill="1"/>
    <xf numFmtId="173" fontId="0" fillId="2" borderId="0" xfId="0" applyNumberFormat="1" applyFont="1" applyFill="1"/>
    <xf numFmtId="0" fontId="45" fillId="0" borderId="0" xfId="0" applyFont="1" applyFill="1" applyBorder="1" applyAlignment="1" applyProtection="1">
      <alignment horizontal="left" vertical="top"/>
      <protection locked="0"/>
    </xf>
    <xf numFmtId="0" fontId="45" fillId="0" borderId="0" xfId="0" applyFont="1" applyFill="1" applyAlignment="1" applyProtection="1">
      <protection locked="0"/>
    </xf>
    <xf numFmtId="3" fontId="232" fillId="0" borderId="89" xfId="0" applyNumberFormat="1" applyFont="1" applyFill="1" applyBorder="1" applyAlignment="1" applyProtection="1">
      <alignment vertical="center"/>
      <protection locked="0"/>
    </xf>
    <xf numFmtId="3" fontId="228" fillId="0" borderId="89" xfId="0" applyNumberFormat="1" applyFont="1" applyFill="1" applyBorder="1" applyAlignment="1" applyProtection="1">
      <alignment vertical="center"/>
      <protection locked="0"/>
    </xf>
    <xf numFmtId="0" fontId="92" fillId="0" borderId="89" xfId="0" applyFont="1" applyFill="1" applyBorder="1" applyAlignment="1" applyProtection="1">
      <alignment vertical="top" wrapText="1"/>
      <protection locked="0"/>
    </xf>
    <xf numFmtId="3" fontId="48" fillId="0" borderId="89" xfId="0" applyNumberFormat="1" applyFont="1" applyFill="1" applyBorder="1" applyAlignment="1" applyProtection="1">
      <alignment vertical="center"/>
      <protection locked="0"/>
    </xf>
    <xf numFmtId="3" fontId="228" fillId="0" borderId="89" xfId="0" applyNumberFormat="1" applyFont="1" applyFill="1" applyBorder="1" applyAlignment="1" applyProtection="1">
      <alignment vertical="center" wrapText="1"/>
      <protection locked="0"/>
    </xf>
    <xf numFmtId="0" fontId="92" fillId="0" borderId="89" xfId="0" applyNumberFormat="1" applyFont="1" applyFill="1" applyBorder="1" applyAlignment="1" applyProtection="1">
      <alignment vertical="top"/>
      <protection locked="0"/>
    </xf>
    <xf numFmtId="0" fontId="92" fillId="0" borderId="89" xfId="0" applyNumberFormat="1" applyFont="1" applyFill="1" applyBorder="1" applyAlignment="1" applyProtection="1">
      <alignment vertical="top" wrapText="1"/>
      <protection locked="0"/>
    </xf>
    <xf numFmtId="3" fontId="92" fillId="0" borderId="89" xfId="0" applyNumberFormat="1" applyFont="1" applyFill="1" applyBorder="1" applyAlignment="1" applyProtection="1">
      <alignment vertical="center" wrapText="1"/>
      <protection locked="0"/>
    </xf>
    <xf numFmtId="3" fontId="92" fillId="0" borderId="89" xfId="0" applyNumberFormat="1" applyFont="1" applyFill="1" applyBorder="1" applyAlignment="1" applyProtection="1">
      <alignment horizontal="left" vertical="center"/>
      <protection locked="0"/>
    </xf>
    <xf numFmtId="3" fontId="92" fillId="0" borderId="89" xfId="0" applyNumberFormat="1" applyFont="1" applyFill="1" applyBorder="1" applyAlignment="1" applyProtection="1">
      <alignment horizontal="center" vertical="center"/>
      <protection locked="0"/>
    </xf>
    <xf numFmtId="3" fontId="48" fillId="0" borderId="89" xfId="0" applyNumberFormat="1" applyFont="1" applyFill="1" applyBorder="1" applyAlignment="1" applyProtection="1">
      <alignment horizontal="center" vertical="center"/>
      <protection locked="0"/>
    </xf>
    <xf numFmtId="3" fontId="45" fillId="0" borderId="41" xfId="0" applyNumberFormat="1" applyFont="1" applyFill="1" applyBorder="1" applyAlignment="1" applyProtection="1">
      <alignment horizontal="left" vertical="center"/>
      <protection locked="0"/>
    </xf>
    <xf numFmtId="3" fontId="45" fillId="0" borderId="113" xfId="0" applyNumberFormat="1" applyFont="1" applyFill="1" applyBorder="1" applyAlignment="1" applyProtection="1">
      <alignment horizontal="left" vertical="center"/>
      <protection locked="0"/>
    </xf>
    <xf numFmtId="3" fontId="92" fillId="0" borderId="118" xfId="0" applyNumberFormat="1" applyFont="1" applyFill="1" applyBorder="1" applyAlignment="1" applyProtection="1">
      <alignment horizontal="left" vertical="center"/>
      <protection locked="0"/>
    </xf>
    <xf numFmtId="3" fontId="48" fillId="0" borderId="89" xfId="0" applyNumberFormat="1" applyFont="1" applyFill="1" applyBorder="1" applyAlignment="1" applyProtection="1">
      <alignment horizontal="left" vertical="center"/>
      <protection locked="0"/>
    </xf>
    <xf numFmtId="3" fontId="92" fillId="0" borderId="109" xfId="0" applyNumberFormat="1" applyFont="1" applyFill="1" applyBorder="1" applyAlignment="1" applyProtection="1">
      <alignment vertical="center"/>
      <protection locked="0"/>
    </xf>
    <xf numFmtId="0" fontId="220" fillId="0" borderId="0" xfId="0" applyFont="1" applyFill="1" applyProtection="1">
      <protection locked="0"/>
    </xf>
    <xf numFmtId="3" fontId="92" fillId="0" borderId="95" xfId="0" applyNumberFormat="1" applyFont="1" applyFill="1" applyBorder="1" applyAlignment="1" applyProtection="1">
      <alignment horizontal="left" vertical="center"/>
      <protection locked="0"/>
    </xf>
    <xf numFmtId="0" fontId="49" fillId="0" borderId="89" xfId="0" applyFont="1" applyFill="1" applyBorder="1" applyAlignment="1" applyProtection="1">
      <alignment horizontal="left" vertical="center"/>
      <protection locked="0"/>
    </xf>
    <xf numFmtId="0" fontId="49" fillId="0" borderId="109" xfId="0" applyFont="1" applyFill="1" applyBorder="1" applyAlignment="1" applyProtection="1">
      <alignment horizontal="left" vertical="center"/>
      <protection locked="0"/>
    </xf>
    <xf numFmtId="3" fontId="232" fillId="0" borderId="0" xfId="0" applyNumberFormat="1" applyFont="1" applyFill="1" applyBorder="1" applyAlignment="1" applyProtection="1">
      <alignment vertical="center"/>
      <protection locked="0"/>
    </xf>
    <xf numFmtId="3" fontId="228" fillId="0" borderId="0" xfId="0" applyNumberFormat="1" applyFont="1" applyFill="1" applyBorder="1" applyAlignment="1" applyProtection="1">
      <alignment vertical="center"/>
      <protection locked="0"/>
    </xf>
    <xf numFmtId="3" fontId="48" fillId="0" borderId="0" xfId="0" applyNumberFormat="1" applyFont="1" applyFill="1" applyBorder="1" applyAlignment="1" applyProtection="1">
      <alignment vertical="center"/>
      <protection locked="0"/>
    </xf>
    <xf numFmtId="3" fontId="228" fillId="0" borderId="0" xfId="0" applyNumberFormat="1" applyFont="1" applyFill="1" applyBorder="1" applyAlignment="1" applyProtection="1">
      <alignment vertical="center" wrapText="1"/>
      <protection locked="0"/>
    </xf>
    <xf numFmtId="0" fontId="92" fillId="0" borderId="0" xfId="0" applyNumberFormat="1" applyFont="1" applyFill="1" applyBorder="1" applyAlignment="1" applyProtection="1">
      <alignment vertical="top"/>
      <protection locked="0"/>
    </xf>
    <xf numFmtId="0" fontId="92" fillId="0" borderId="0" xfId="0" applyNumberFormat="1" applyFont="1" applyFill="1" applyBorder="1" applyAlignment="1" applyProtection="1">
      <alignment vertical="top" wrapText="1"/>
      <protection locked="0"/>
    </xf>
    <xf numFmtId="3" fontId="92" fillId="0" borderId="0" xfId="0" applyNumberFormat="1" applyFont="1" applyFill="1" applyBorder="1" applyAlignment="1" applyProtection="1">
      <alignment vertical="center" wrapText="1"/>
      <protection locked="0"/>
    </xf>
    <xf numFmtId="3" fontId="92" fillId="0" borderId="0" xfId="0" applyNumberFormat="1" applyFont="1" applyFill="1" applyBorder="1" applyAlignment="1" applyProtection="1">
      <alignment horizontal="left" vertical="center"/>
      <protection locked="0"/>
    </xf>
    <xf numFmtId="3" fontId="92" fillId="0" borderId="0" xfId="0" applyNumberFormat="1" applyFont="1" applyFill="1" applyBorder="1" applyAlignment="1" applyProtection="1">
      <alignment horizontal="center" vertical="center"/>
      <protection locked="0"/>
    </xf>
    <xf numFmtId="3" fontId="48" fillId="0" borderId="0" xfId="0" applyNumberFormat="1" applyFont="1" applyFill="1" applyBorder="1" applyAlignment="1" applyProtection="1">
      <alignment horizontal="center" vertical="center"/>
      <protection locked="0"/>
    </xf>
    <xf numFmtId="3" fontId="92" fillId="0" borderId="109" xfId="0" applyNumberFormat="1" applyFont="1" applyFill="1" applyBorder="1" applyAlignment="1" applyProtection="1">
      <alignment horizontal="left" vertical="center"/>
      <protection locked="0"/>
    </xf>
    <xf numFmtId="0" fontId="39" fillId="0" borderId="0" xfId="73" applyFill="1" applyProtection="1">
      <protection locked="0"/>
    </xf>
    <xf numFmtId="0" fontId="49" fillId="91" borderId="0" xfId="0" applyFont="1" applyFill="1" applyAlignment="1">
      <alignment vertical="center"/>
    </xf>
    <xf numFmtId="0" fontId="0" fillId="91" borderId="0" xfId="0" applyFill="1" applyAlignment="1">
      <alignment vertical="center"/>
    </xf>
    <xf numFmtId="0" fontId="0" fillId="2" borderId="0" xfId="0" applyFill="1" applyAlignment="1">
      <alignment vertical="center"/>
    </xf>
    <xf numFmtId="175" fontId="257" fillId="2" borderId="0" xfId="5151" applyNumberFormat="1" applyFont="1" applyFill="1" applyBorder="1" applyAlignment="1">
      <alignment vertical="center"/>
    </xf>
    <xf numFmtId="175" fontId="258" fillId="2" borderId="0" xfId="5151" applyNumberFormat="1" applyFont="1" applyFill="1" applyBorder="1" applyAlignment="1">
      <alignment vertical="center"/>
    </xf>
    <xf numFmtId="17" fontId="6" fillId="28" borderId="35" xfId="0" applyNumberFormat="1" applyFont="1" applyFill="1" applyBorder="1"/>
    <xf numFmtId="40" fontId="260" fillId="28" borderId="35" xfId="0" quotePrefix="1" applyNumberFormat="1" applyFont="1" applyFill="1" applyBorder="1" applyAlignment="1" applyProtection="1">
      <alignment horizontal="center"/>
      <protection locked="0"/>
    </xf>
    <xf numFmtId="0" fontId="6" fillId="28" borderId="35" xfId="0" applyFont="1" applyFill="1" applyBorder="1" applyAlignment="1" applyProtection="1">
      <alignment horizontal="center"/>
      <protection locked="0"/>
    </xf>
    <xf numFmtId="0" fontId="6" fillId="28" borderId="35" xfId="0" applyFont="1" applyFill="1" applyBorder="1" applyProtection="1">
      <protection locked="0"/>
    </xf>
    <xf numFmtId="40" fontId="261" fillId="28" borderId="35" xfId="0" applyNumberFormat="1" applyFont="1" applyFill="1" applyBorder="1" applyAlignment="1" applyProtection="1">
      <alignment horizontal="center"/>
      <protection locked="0"/>
    </xf>
    <xf numFmtId="40" fontId="6" fillId="28" borderId="35" xfId="0" quotePrefix="1" applyNumberFormat="1" applyFont="1" applyFill="1" applyBorder="1" applyAlignment="1" applyProtection="1">
      <alignment horizontal="center"/>
      <protection locked="0"/>
    </xf>
    <xf numFmtId="0" fontId="6" fillId="28" borderId="35" xfId="0" quotePrefix="1" applyFont="1" applyFill="1" applyBorder="1" applyProtection="1">
      <protection locked="0"/>
    </xf>
    <xf numFmtId="17" fontId="5" fillId="28" borderId="35" xfId="0" applyNumberFormat="1" applyFont="1" applyFill="1" applyBorder="1"/>
    <xf numFmtId="0" fontId="5" fillId="28" borderId="35" xfId="0" applyFont="1" applyFill="1" applyBorder="1" applyProtection="1">
      <protection locked="0"/>
    </xf>
    <xf numFmtId="0" fontId="5" fillId="28" borderId="35" xfId="0" quotePrefix="1" applyFont="1" applyFill="1" applyBorder="1" applyProtection="1">
      <protection locked="0"/>
    </xf>
    <xf numFmtId="0" fontId="262" fillId="2" borderId="88" xfId="73" applyFont="1" applyFill="1" applyBorder="1" applyAlignment="1">
      <alignment vertical="center"/>
    </xf>
    <xf numFmtId="0" fontId="262" fillId="2" borderId="9" xfId="73" applyFont="1" applyFill="1" applyBorder="1" applyAlignment="1">
      <alignment vertical="center"/>
    </xf>
    <xf numFmtId="0" fontId="92" fillId="2" borderId="9" xfId="0" applyFont="1" applyFill="1" applyBorder="1" applyAlignment="1">
      <alignment vertical="top" wrapText="1"/>
    </xf>
    <xf numFmtId="3" fontId="49" fillId="2" borderId="199" xfId="0" applyNumberFormat="1" applyFont="1" applyFill="1" applyBorder="1" applyAlignment="1">
      <alignment horizontal="center"/>
    </xf>
    <xf numFmtId="9" fontId="73" fillId="26" borderId="35" xfId="5151" applyNumberFormat="1" applyFont="1" applyFill="1" applyBorder="1" applyAlignment="1">
      <alignment horizontal="center" vertical="center" wrapText="1"/>
    </xf>
    <xf numFmtId="43" fontId="6" fillId="28" borderId="35" xfId="71" applyFont="1" applyFill="1" applyBorder="1" applyAlignment="1" applyProtection="1">
      <alignment horizontal="center"/>
      <protection locked="0"/>
    </xf>
    <xf numFmtId="170" fontId="6" fillId="28" borderId="35" xfId="0" quotePrefix="1" applyNumberFormat="1" applyFont="1" applyFill="1" applyBorder="1" applyProtection="1">
      <protection locked="0"/>
    </xf>
    <xf numFmtId="170" fontId="5" fillId="28" borderId="35" xfId="0" quotePrefix="1" applyNumberFormat="1" applyFont="1" applyFill="1" applyBorder="1" applyProtection="1">
      <protection locked="0"/>
    </xf>
    <xf numFmtId="10" fontId="6" fillId="28" borderId="35" xfId="0" applyNumberFormat="1" applyFont="1" applyFill="1" applyBorder="1" applyProtection="1">
      <protection locked="0"/>
    </xf>
    <xf numFmtId="170" fontId="0" fillId="2" borderId="0" xfId="0" applyNumberFormat="1" applyFill="1"/>
    <xf numFmtId="3" fontId="43" fillId="0" borderId="53" xfId="0" applyNumberFormat="1" applyFont="1" applyFill="1" applyBorder="1" applyAlignment="1" applyProtection="1">
      <alignment horizontal="center" vertical="center"/>
      <protection locked="0"/>
    </xf>
    <xf numFmtId="3" fontId="43" fillId="0" borderId="114" xfId="0" applyNumberFormat="1" applyFont="1" applyFill="1" applyBorder="1" applyAlignment="1" applyProtection="1">
      <alignment horizontal="center" vertical="center"/>
      <protection locked="0"/>
    </xf>
    <xf numFmtId="177" fontId="4" fillId="2" borderId="0" xfId="0" applyNumberFormat="1" applyFont="1" applyFill="1" applyBorder="1"/>
    <xf numFmtId="166" fontId="218" fillId="2" borderId="0" xfId="0" applyNumberFormat="1" applyFont="1" applyFill="1" applyBorder="1"/>
    <xf numFmtId="0" fontId="47" fillId="2" borderId="0" xfId="0" applyFont="1" applyFill="1" applyBorder="1" applyAlignment="1">
      <alignment horizontal="center" vertical="center"/>
    </xf>
    <xf numFmtId="0" fontId="231" fillId="2" borderId="0" xfId="0" applyFont="1" applyFill="1" applyAlignment="1">
      <alignment horizontal="left"/>
    </xf>
    <xf numFmtId="0" fontId="92" fillId="2" borderId="118" xfId="0" applyFont="1" applyFill="1" applyBorder="1" applyAlignment="1">
      <alignment horizontal="center" wrapText="1"/>
    </xf>
    <xf numFmtId="0" fontId="92" fillId="2" borderId="103" xfId="0" applyFont="1" applyFill="1" applyBorder="1" applyAlignment="1">
      <alignment horizontal="center" wrapText="1"/>
    </xf>
    <xf numFmtId="0" fontId="92" fillId="2" borderId="97" xfId="0" applyFont="1" applyFill="1" applyBorder="1" applyAlignment="1">
      <alignment horizontal="center" wrapText="1"/>
    </xf>
    <xf numFmtId="0" fontId="92" fillId="2" borderId="89" xfId="0" applyFont="1" applyFill="1" applyBorder="1" applyAlignment="1">
      <alignment horizontal="center" wrapText="1"/>
    </xf>
    <xf numFmtId="0" fontId="92" fillId="2" borderId="0" xfId="0" applyFont="1" applyFill="1" applyBorder="1" applyAlignment="1">
      <alignment horizontal="center" wrapText="1"/>
    </xf>
    <xf numFmtId="0" fontId="92" fillId="2" borderId="12" xfId="0" applyFont="1" applyFill="1" applyBorder="1" applyAlignment="1">
      <alignment horizontal="center" wrapText="1"/>
    </xf>
    <xf numFmtId="0" fontId="92" fillId="2" borderId="109" xfId="0" applyFont="1" applyFill="1" applyBorder="1" applyAlignment="1">
      <alignment horizontal="center" wrapText="1"/>
    </xf>
    <xf numFmtId="0" fontId="92" fillId="2" borderId="5" xfId="0" applyFont="1" applyFill="1" applyBorder="1" applyAlignment="1">
      <alignment horizontal="center" wrapText="1"/>
    </xf>
    <xf numFmtId="0" fontId="92" fillId="2" borderId="112" xfId="0" applyFont="1" applyFill="1" applyBorder="1" applyAlignment="1">
      <alignment horizontal="center" wrapText="1"/>
    </xf>
    <xf numFmtId="175" fontId="92" fillId="89" borderId="122" xfId="0" applyNumberFormat="1" applyFont="1" applyFill="1" applyBorder="1" applyAlignment="1">
      <alignment horizontal="left"/>
    </xf>
    <xf numFmtId="175" fontId="92" fillId="89" borderId="134" xfId="0" applyNumberFormat="1" applyFont="1" applyFill="1" applyBorder="1" applyAlignment="1">
      <alignment horizontal="left"/>
    </xf>
    <xf numFmtId="0" fontId="92" fillId="91" borderId="0" xfId="0" applyFont="1" applyFill="1" applyBorder="1" applyAlignment="1">
      <alignment horizontal="left" vertical="center" wrapText="1"/>
    </xf>
    <xf numFmtId="174" fontId="214" fillId="26" borderId="122" xfId="6" applyNumberFormat="1" applyFont="1" applyFill="1" applyBorder="1" applyAlignment="1">
      <alignment horizontal="center" vertical="center" wrapText="1"/>
    </xf>
    <xf numFmtId="174" fontId="214" fillId="26" borderId="134" xfId="6" applyNumberFormat="1" applyFont="1" applyFill="1" applyBorder="1" applyAlignment="1">
      <alignment horizontal="center" vertical="center" wrapText="1"/>
    </xf>
    <xf numFmtId="175" fontId="48" fillId="2" borderId="122" xfId="0" applyNumberFormat="1" applyFont="1" applyFill="1" applyBorder="1" applyAlignment="1">
      <alignment horizontal="left"/>
    </xf>
    <xf numFmtId="175" fontId="48" fillId="2" borderId="134" xfId="0" applyNumberFormat="1" applyFont="1" applyFill="1" applyBorder="1" applyAlignment="1">
      <alignment horizontal="left"/>
    </xf>
    <xf numFmtId="0" fontId="0" fillId="28" borderId="122" xfId="0" applyFill="1" applyBorder="1" applyAlignment="1">
      <alignment horizontal="left" wrapText="1"/>
    </xf>
    <xf numFmtId="0" fontId="0" fillId="28" borderId="134" xfId="0" applyFill="1" applyBorder="1" applyAlignment="1">
      <alignment horizontal="left" wrapText="1"/>
    </xf>
    <xf numFmtId="0" fontId="214" fillId="26" borderId="122" xfId="0" applyFont="1" applyFill="1" applyBorder="1" applyAlignment="1">
      <alignment horizontal="center"/>
    </xf>
    <xf numFmtId="0" fontId="214" fillId="26" borderId="134" xfId="0" applyFont="1" applyFill="1" applyBorder="1" applyAlignment="1">
      <alignment horizontal="center"/>
    </xf>
    <xf numFmtId="0" fontId="0" fillId="28" borderId="200" xfId="0" applyFill="1" applyBorder="1" applyAlignment="1">
      <alignment horizontal="left"/>
    </xf>
    <xf numFmtId="0" fontId="0" fillId="28" borderId="201" xfId="0" applyFill="1" applyBorder="1" applyAlignment="1">
      <alignment horizontal="left"/>
    </xf>
    <xf numFmtId="0" fontId="0" fillId="28" borderId="122" xfId="0" applyFill="1" applyBorder="1" applyAlignment="1">
      <alignment horizontal="left"/>
    </xf>
    <xf numFmtId="0" fontId="0" fillId="28" borderId="134" xfId="0" applyFill="1" applyBorder="1" applyAlignment="1">
      <alignment horizontal="left"/>
    </xf>
    <xf numFmtId="0" fontId="213" fillId="91" borderId="0" xfId="40" applyNumberFormat="1" applyFont="1" applyFill="1" applyBorder="1" applyAlignment="1" applyProtection="1">
      <alignment horizontal="left" vertical="center" wrapText="1"/>
      <protection locked="0"/>
    </xf>
    <xf numFmtId="0" fontId="45" fillId="2" borderId="0" xfId="0" applyFont="1" applyFill="1" applyBorder="1" applyAlignment="1">
      <alignment horizontal="left" vertical="top"/>
    </xf>
    <xf numFmtId="0" fontId="46" fillId="2" borderId="111" xfId="0" applyFont="1" applyFill="1" applyBorder="1" applyAlignment="1" applyProtection="1">
      <alignment horizontal="center" vertical="center" wrapText="1"/>
      <protection locked="0"/>
    </xf>
    <xf numFmtId="0" fontId="46" fillId="2" borderId="102" xfId="0" applyFont="1" applyFill="1" applyBorder="1" applyAlignment="1" applyProtection="1">
      <alignment horizontal="center" vertical="center" wrapText="1"/>
      <protection locked="0"/>
    </xf>
    <xf numFmtId="0" fontId="46" fillId="2" borderId="121" xfId="0"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protection locked="0"/>
    </xf>
    <xf numFmtId="0" fontId="46" fillId="2" borderId="36" xfId="0" applyFont="1" applyFill="1" applyBorder="1" applyAlignment="1" applyProtection="1">
      <alignment horizontal="center" vertical="center" wrapText="1"/>
      <protection locked="0"/>
    </xf>
    <xf numFmtId="178" fontId="213" fillId="91" borderId="140" xfId="40" applyNumberFormat="1" applyFont="1" applyFill="1" applyBorder="1" applyAlignment="1">
      <alignment horizontal="left" vertical="center"/>
    </xf>
    <xf numFmtId="178" fontId="213" fillId="91" borderId="141" xfId="40" applyNumberFormat="1" applyFont="1" applyFill="1" applyBorder="1" applyAlignment="1">
      <alignment horizontal="left" vertical="center"/>
    </xf>
    <xf numFmtId="0" fontId="92" fillId="91" borderId="0" xfId="40" applyNumberFormat="1" applyFont="1" applyFill="1" applyBorder="1" applyAlignment="1">
      <alignment horizontal="left" vertical="center" wrapText="1"/>
    </xf>
    <xf numFmtId="0" fontId="49" fillId="91" borderId="0" xfId="0" applyFont="1" applyFill="1" applyBorder="1" applyAlignment="1">
      <alignment horizontal="left" vertical="center" wrapText="1"/>
    </xf>
    <xf numFmtId="0" fontId="49" fillId="91" borderId="0" xfId="0" applyFont="1" applyFill="1" applyAlignment="1">
      <alignment horizontal="left" vertical="center" wrapText="1"/>
    </xf>
    <xf numFmtId="0" fontId="1" fillId="0" borderId="0" xfId="0" applyFont="1" applyAlignment="1">
      <alignment horizontal="left" vertical="top" wrapText="1"/>
    </xf>
    <xf numFmtId="0" fontId="53" fillId="26" borderId="130" xfId="0" applyNumberFormat="1" applyFont="1" applyFill="1" applyBorder="1" applyAlignment="1" applyProtection="1">
      <alignment horizontal="center" vertical="center" wrapText="1"/>
      <protection locked="0"/>
    </xf>
    <xf numFmtId="0" fontId="53" fillId="26" borderId="131" xfId="0" applyNumberFormat="1" applyFont="1" applyFill="1" applyBorder="1" applyAlignment="1" applyProtection="1">
      <alignment horizontal="center" vertical="center" wrapText="1"/>
      <protection locked="0"/>
    </xf>
    <xf numFmtId="0" fontId="53" fillId="26" borderId="132" xfId="0" applyNumberFormat="1" applyFont="1" applyFill="1" applyBorder="1" applyAlignment="1" applyProtection="1">
      <alignment horizontal="center" vertical="center" wrapText="1"/>
      <protection locked="0"/>
    </xf>
    <xf numFmtId="0" fontId="53" fillId="26" borderId="105" xfId="0" applyNumberFormat="1" applyFont="1" applyFill="1" applyBorder="1" applyAlignment="1" applyProtection="1">
      <alignment horizontal="center" vertical="center" wrapText="1"/>
      <protection locked="0"/>
    </xf>
    <xf numFmtId="0" fontId="53" fillId="26" borderId="52" xfId="0" applyNumberFormat="1" applyFont="1" applyFill="1" applyBorder="1" applyAlignment="1" applyProtection="1">
      <alignment horizontal="center" vertical="center" wrapText="1"/>
      <protection locked="0"/>
    </xf>
    <xf numFmtId="0" fontId="53" fillId="26" borderId="51" xfId="0" applyFont="1" applyFill="1" applyBorder="1" applyAlignment="1" applyProtection="1">
      <alignment horizontal="center" vertical="center" wrapText="1"/>
      <protection locked="0"/>
    </xf>
    <xf numFmtId="0" fontId="53" fillId="26" borderId="47" xfId="0" applyFont="1" applyFill="1" applyBorder="1" applyAlignment="1" applyProtection="1">
      <alignment horizontal="center" vertical="center" wrapText="1"/>
      <protection locked="0"/>
    </xf>
    <xf numFmtId="0" fontId="53" fillId="26" borderId="99" xfId="0" applyNumberFormat="1" applyFont="1" applyFill="1" applyBorder="1" applyAlignment="1" applyProtection="1">
      <alignment horizontal="center" vertical="center" wrapText="1"/>
      <protection locked="0"/>
    </xf>
    <xf numFmtId="0" fontId="53" fillId="26" borderId="100" xfId="0" applyNumberFormat="1" applyFont="1" applyFill="1" applyBorder="1" applyAlignment="1" applyProtection="1">
      <alignment horizontal="center" vertical="center" wrapText="1"/>
      <protection locked="0"/>
    </xf>
    <xf numFmtId="0" fontId="53" fillId="26" borderId="101" xfId="0" applyNumberFormat="1" applyFont="1" applyFill="1" applyBorder="1" applyAlignment="1" applyProtection="1">
      <alignment horizontal="center" vertical="center" wrapText="1"/>
      <protection locked="0"/>
    </xf>
    <xf numFmtId="0" fontId="53" fillId="26" borderId="106" xfId="0" applyNumberFormat="1" applyFont="1" applyFill="1" applyBorder="1" applyAlignment="1" applyProtection="1">
      <alignment horizontal="center" vertical="center" wrapText="1"/>
      <protection locked="0"/>
    </xf>
    <xf numFmtId="0" fontId="53" fillId="26" borderId="50" xfId="0" applyNumberFormat="1" applyFont="1" applyFill="1" applyBorder="1" applyAlignment="1" applyProtection="1">
      <alignment horizontal="center" vertical="center" wrapText="1"/>
      <protection locked="0"/>
    </xf>
    <xf numFmtId="0" fontId="92" fillId="91" borderId="0" xfId="0" applyFont="1" applyFill="1" applyBorder="1" applyAlignment="1" applyProtection="1">
      <alignment horizontal="left" vertical="center" wrapText="1"/>
      <protection locked="0"/>
    </xf>
    <xf numFmtId="0" fontId="45" fillId="2" borderId="0" xfId="0" applyFont="1" applyFill="1" applyBorder="1" applyAlignment="1" applyProtection="1">
      <alignment horizontal="left" vertical="top"/>
      <protection locked="0"/>
    </xf>
    <xf numFmtId="0" fontId="45" fillId="2" borderId="0" xfId="0" applyFont="1" applyFill="1" applyAlignment="1">
      <alignment horizontal="left" vertical="top" wrapText="1"/>
    </xf>
    <xf numFmtId="0" fontId="92" fillId="91" borderId="0" xfId="0" applyFont="1" applyFill="1" applyBorder="1" applyAlignment="1">
      <alignment horizontal="left" wrapText="1"/>
    </xf>
    <xf numFmtId="0" fontId="45" fillId="0" borderId="0" xfId="0" applyFont="1" applyFill="1" applyBorder="1" applyAlignment="1" applyProtection="1">
      <alignment horizontal="left" vertical="top"/>
      <protection locked="0"/>
    </xf>
    <xf numFmtId="0" fontId="53" fillId="0" borderId="105"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218" fillId="2" borderId="110" xfId="0" applyFont="1" applyFill="1" applyBorder="1" applyAlignment="1">
      <alignment horizontal="left" vertical="top" wrapText="1"/>
    </xf>
    <xf numFmtId="0" fontId="92" fillId="91" borderId="0" xfId="0" applyFont="1" applyFill="1" applyAlignment="1">
      <alignment horizontal="left" vertical="center" wrapText="1"/>
    </xf>
    <xf numFmtId="9" fontId="73" fillId="26" borderId="35" xfId="5151" applyNumberFormat="1" applyFont="1" applyFill="1" applyBorder="1" applyAlignment="1">
      <alignment horizontal="center" vertical="center" wrapText="1"/>
    </xf>
  </cellXfs>
  <cellStyles count="64265">
    <cellStyle name="-" xfId="702"/>
    <cellStyle name=" 3]_x000d__x000a_Zoomed=1_x000d__x000a_Row=0_x000d__x000a_Column=0_x000d__x000a_Height=300_x000d__x000a_Width=300_x000d__x000a_FontName=細明體_x000d__x000a_FontStyle=0_x000d__x000a_FontSize=9_x000d__x000a_PrtFontName=Co" xfId="670"/>
    <cellStyle name="$" xfId="713"/>
    <cellStyle name="$ &amp; ¢" xfId="714"/>
    <cellStyle name="$ &amp; ¢ 2" xfId="10507"/>
    <cellStyle name="$ 2" xfId="10508"/>
    <cellStyle name="$ 2 2" xfId="10509"/>
    <cellStyle name="$ 2 2 2" xfId="10510"/>
    <cellStyle name="$ 2 2 2 2" xfId="10511"/>
    <cellStyle name="$ 2 2 3" xfId="10512"/>
    <cellStyle name="$ 2 3" xfId="10513"/>
    <cellStyle name="$ 2 3 2" xfId="10514"/>
    <cellStyle name="$ 2 4" xfId="10515"/>
    <cellStyle name="$ 3" xfId="10516"/>
    <cellStyle name="$ 3 2" xfId="10517"/>
    <cellStyle name="$ 3 3" xfId="10518"/>
    <cellStyle name="$ 4" xfId="10519"/>
    <cellStyle name="$.00" xfId="10520"/>
    <cellStyle name="$.00 2" xfId="10521"/>
    <cellStyle name="$.00 2 2" xfId="10522"/>
    <cellStyle name="$.00 2 2 2" xfId="10523"/>
    <cellStyle name="$.00 2 2 2 2" xfId="10524"/>
    <cellStyle name="$.00 2 2 3" xfId="10525"/>
    <cellStyle name="$.00 2 3" xfId="10526"/>
    <cellStyle name="$.00 2 3 2" xfId="10527"/>
    <cellStyle name="$.00 2 4" xfId="10528"/>
    <cellStyle name="$.00 3" xfId="10529"/>
    <cellStyle name="$.00 3 2" xfId="10530"/>
    <cellStyle name="$.00 4" xfId="10531"/>
    <cellStyle name="$_2. 2011-2014  Rev_ FCast_IRM 2012_COS2013_Ongoing Operations_with CDM" xfId="10532"/>
    <cellStyle name="$_2. 2011-2014  Rev_ FCast_IRM 2012_COS2013_Ongoing Operations_with CDM 2" xfId="10533"/>
    <cellStyle name="$_2. 2011-2014  Rev_ FCast_IRM 2012_COS2013_Ongoing Operations_with CDM 2 2" xfId="10534"/>
    <cellStyle name="$_2. 2011-2014  Rev_ FCast_IRM 2012_COS2013_Ongoing Operations_with CDM 3" xfId="10535"/>
    <cellStyle name="$_2. 2011-2014  Rev_ FCast_IRM 2012_COS2013_Ongoing Operations_with CDM_1. Creation and Assumptions Budget_Revised with CDM" xfId="10536"/>
    <cellStyle name="$_2. 2011-2014  Rev_ FCast_IRM 2012_COS2013_Ongoing Operations_with CDM_1. Creation and Assumptions Budget_Revised with CDM 2" xfId="10537"/>
    <cellStyle name="$_2. 2011-2014  Rev_ FCast_IRM 2012_COS2013_Ongoing Operations_with CDM_1. Creation and Assumptions Budget_Revised with CDM 2 2" xfId="10538"/>
    <cellStyle name="$_2. 2011-2014  Rev_ FCast_IRM 2012_COS2013_Ongoing Operations_with CDM_1. Creation and Assumptions Budget_Revised with CDM 3" xfId="10539"/>
    <cellStyle name="$_Oct 2010 SM PILs Recognition" xfId="10540"/>
    <cellStyle name="$_Oct 2010 SM PILs Recognition 2" xfId="10541"/>
    <cellStyle name="$_Oct 2010 SM PILs Recognition 2 2" xfId="10542"/>
    <cellStyle name="$_Oct 2010 SM PILs Recognition 3" xfId="10543"/>
    <cellStyle name="$_Regulatory Assets and Liabilities IFRS Opening Adj" xfId="10544"/>
    <cellStyle name="$_Regulatory Assets and Liabilities IFRS Opening Adj 2" xfId="10545"/>
    <cellStyle name="$_Regulatory Assets and Liabilities IFRS Opening Adj 2 2" xfId="10546"/>
    <cellStyle name="$_Regulatory Assets and Liabilities IFRS Opening Adj 3" xfId="10547"/>
    <cellStyle name="$_Xl0000180" xfId="10548"/>
    <cellStyle name="$_Xl0000180 2" xfId="10549"/>
    <cellStyle name="$_Xl0000180 2 2" xfId="10550"/>
    <cellStyle name="$_Xl0000180 3" xfId="10551"/>
    <cellStyle name="$M" xfId="10552"/>
    <cellStyle name="$M 2" xfId="10553"/>
    <cellStyle name="$M 2 2" xfId="10554"/>
    <cellStyle name="$M 2 2 2" xfId="10555"/>
    <cellStyle name="$M 2 2 2 2" xfId="10556"/>
    <cellStyle name="$M 2 2 3" xfId="10557"/>
    <cellStyle name="$M 2 3" xfId="10558"/>
    <cellStyle name="$M 2 3 2" xfId="10559"/>
    <cellStyle name="$M 2 4" xfId="10560"/>
    <cellStyle name="$M 3" xfId="10561"/>
    <cellStyle name="$M 3 2" xfId="10562"/>
    <cellStyle name="$M 4" xfId="10563"/>
    <cellStyle name="$M.00" xfId="10564"/>
    <cellStyle name="$M.00 2" xfId="10565"/>
    <cellStyle name="$M.00 2 2" xfId="10566"/>
    <cellStyle name="$M.00 2 2 2" xfId="10567"/>
    <cellStyle name="$M.00 2 2 2 2" xfId="10568"/>
    <cellStyle name="$M.00 2 2 3" xfId="10569"/>
    <cellStyle name="$M.00 2 3" xfId="10570"/>
    <cellStyle name="$M.00 2 3 2" xfId="10571"/>
    <cellStyle name="$M.00 2 4" xfId="10572"/>
    <cellStyle name="$M.00 3" xfId="10573"/>
    <cellStyle name="$M.00 3 2" xfId="10574"/>
    <cellStyle name="$M.00 4" xfId="10575"/>
    <cellStyle name="$M_2. 2011-2014  Rev_ FCast_IRM 2012_COS2013_Ongoing Operations_with CDM" xfId="10576"/>
    <cellStyle name="%" xfId="708"/>
    <cellStyle name="%.00" xfId="709"/>
    <cellStyle name="(Heading)" xfId="704"/>
    <cellStyle name="(Heading) 2" xfId="9807"/>
    <cellStyle name="(Heading) 2 2" xfId="10133"/>
    <cellStyle name="(Heading) 2 3" xfId="10577"/>
    <cellStyle name="(Heading) 3" xfId="9910"/>
    <cellStyle name="(Heading) 3 2" xfId="10181"/>
    <cellStyle name="(Heading) 3 2 2" xfId="10319"/>
    <cellStyle name="(Heading) 3 2 3" xfId="10406"/>
    <cellStyle name="(Heading) 4" xfId="10350"/>
    <cellStyle name="(Heading) 5" xfId="10578"/>
    <cellStyle name="(Heading) 6" xfId="10579"/>
    <cellStyle name="(Heading) 7" xfId="10580"/>
    <cellStyle name="(Heading) 8" xfId="10581"/>
    <cellStyle name="(Heading) 9" xfId="10582"/>
    <cellStyle name="(Lefting)" xfId="705"/>
    <cellStyle name="(Lefting) 2" xfId="9808"/>
    <cellStyle name="(Lefting) 2 2" xfId="10134"/>
    <cellStyle name="(Lefting) 2 3" xfId="10583"/>
    <cellStyle name="(Lefting) 3" xfId="9909"/>
    <cellStyle name="(Lefting) 3 2" xfId="10180"/>
    <cellStyle name="(Lefting) 3 2 2" xfId="10318"/>
    <cellStyle name="(Lefting) 3 2 3" xfId="10405"/>
    <cellStyle name="(Lefting) 4" xfId="10351"/>
    <cellStyle name="(Lefting) 5" xfId="10584"/>
    <cellStyle name="(Lefting) 6" xfId="10585"/>
    <cellStyle name="(Lefting) 7" xfId="10586"/>
    <cellStyle name="(Lefting) 8" xfId="10587"/>
    <cellStyle name="(Lefting) 9" xfId="10588"/>
    <cellStyle name="(z*¯_x000f_°(”,¯?À(¢,¯?Ð(°,¯?à(Â,¯?ð(Ô,¯?" xfId="706"/>
    <cellStyle name="(z*¯_x000f_°(”,¯?À(¢,¯?Ð(°,¯?à(Â,¯?ð(Ô,¯? 2" xfId="10589"/>
    <cellStyle name="******************************************" xfId="707"/>
    <cellStyle name="_CNMD_Valuation Model_20081212_v2" xfId="671"/>
    <cellStyle name="_Comma" xfId="672"/>
    <cellStyle name="_Comps 4" xfId="673"/>
    <cellStyle name="_Cont Analysis" xfId="674"/>
    <cellStyle name="_Currency" xfId="675"/>
    <cellStyle name="_Currency_Analysis" xfId="676"/>
    <cellStyle name="_Currency_Smartportfolio model" xfId="677"/>
    <cellStyle name="_Currency_Smartportfolio model_DB-merged files" xfId="678"/>
    <cellStyle name="_CurrencySpace" xfId="679"/>
    <cellStyle name="_Gamma Valuation - 8" xfId="680"/>
    <cellStyle name="_ITRN" xfId="681"/>
    <cellStyle name="-_Merger Model 17 Nov 04" xfId="703"/>
    <cellStyle name="_Merger Model_KN&amp;Fzio_v2.30 - Street" xfId="682"/>
    <cellStyle name="_Merger Model_KN&amp;Fzio_v2.30 - Street 2" xfId="9809"/>
    <cellStyle name="_Multiple" xfId="683"/>
    <cellStyle name="_Multiple_Analysis" xfId="684"/>
    <cellStyle name="_Multiple_Analysis_DB-merged files" xfId="685"/>
    <cellStyle name="_Multiple_Smartportfolio model" xfId="686"/>
    <cellStyle name="_Multiple_Smartportfolio model_DB-merged files" xfId="687"/>
    <cellStyle name="_MultipleSpace" xfId="688"/>
    <cellStyle name="_MultipleSpace_Analysis" xfId="689"/>
    <cellStyle name="_MultipleSpace_csc" xfId="690"/>
    <cellStyle name="_MultipleSpace_Smartportfolio model" xfId="691"/>
    <cellStyle name="_MultipleSpace_Smartportfolio model_DB-merged files" xfId="692"/>
    <cellStyle name="_MultipleSpace_Smartportfolio model_DB-merged files 2" xfId="10590"/>
    <cellStyle name="_Percent" xfId="693"/>
    <cellStyle name="_Percent_Analysis" xfId="694"/>
    <cellStyle name="_Percent_Smartportfolio model" xfId="695"/>
    <cellStyle name="_Percent_Smartportfolio model_DB-merged files" xfId="696"/>
    <cellStyle name="_PercentSpace" xfId="697"/>
    <cellStyle name="_PercentSpace_Analysis" xfId="698"/>
    <cellStyle name="_PercentSpace_Smartportfolio model" xfId="699"/>
    <cellStyle name="_Sepracor Riders_Clean" xfId="700"/>
    <cellStyle name="_SIAL_Model_5.22.09 v71" xfId="701"/>
    <cellStyle name="£ BP" xfId="715"/>
    <cellStyle name="¥ JY" xfId="716"/>
    <cellStyle name="&lt;9#_x000f_¾Èƒé1ƒÃ_x0002_;M_x0014_}$‹E_x0010_‹_x0004_ˆ…Àt_x001b_Pÿ_x0015_ x¦" xfId="710"/>
    <cellStyle name="=C:\WINNT\SYSTEM32\COMMAND.COM" xfId="711"/>
    <cellStyle name="=C:\WINNT35\SYSTEM32\COMMAND.COM" xfId="712"/>
    <cellStyle name="=C:\WINNT35\SYSTEM32\COMMAND.COM 2" xfId="9810"/>
    <cellStyle name="0752-93035" xfId="717"/>
    <cellStyle name="0752-93035 2" xfId="9811"/>
    <cellStyle name="1,comma" xfId="718"/>
    <cellStyle name="10Q" xfId="719"/>
    <cellStyle name="20 % - Accent1" xfId="720"/>
    <cellStyle name="20 % - Accent2" xfId="721"/>
    <cellStyle name="20 % - Accent3" xfId="722"/>
    <cellStyle name="20 % - Accent4" xfId="723"/>
    <cellStyle name="20 % - Accent5" xfId="724"/>
    <cellStyle name="20 % - Accent6" xfId="725"/>
    <cellStyle name="20% - Accent1" xfId="9935" builtinId="30" customBuiltin="1"/>
    <cellStyle name="20% - Accent1 10" xfId="10591"/>
    <cellStyle name="20% - Accent1 11" xfId="10592"/>
    <cellStyle name="20% - Accent1 2" xfId="11"/>
    <cellStyle name="20% - Accent1 2 10" xfId="726"/>
    <cellStyle name="20% - Accent1 2 11" xfId="10593"/>
    <cellStyle name="20% - Accent1 2 12" xfId="10594"/>
    <cellStyle name="20% - Accent1 2 2" xfId="727"/>
    <cellStyle name="20% - Accent1 2 2 2" xfId="728"/>
    <cellStyle name="20% - Accent1 2 2 2 2" xfId="10595"/>
    <cellStyle name="20% - Accent1 2 2 3" xfId="729"/>
    <cellStyle name="20% - Accent1 2 2 3 2" xfId="10596"/>
    <cellStyle name="20% - Accent1 2 2 4" xfId="9981"/>
    <cellStyle name="20% - Accent1 2 2 5" xfId="10597"/>
    <cellStyle name="20% - Accent1 2 3" xfId="730"/>
    <cellStyle name="20% - Accent1 2 3 2" xfId="731"/>
    <cellStyle name="20% - Accent1 2 3 2 10" xfId="10598"/>
    <cellStyle name="20% - Accent1 2 3 2 10 2" xfId="10599"/>
    <cellStyle name="20% - Accent1 2 3 2 11" xfId="10600"/>
    <cellStyle name="20% - Accent1 2 3 2 11 2" xfId="10601"/>
    <cellStyle name="20% - Accent1 2 3 2 12" xfId="10602"/>
    <cellStyle name="20% - Accent1 2 3 2 13" xfId="10603"/>
    <cellStyle name="20% - Accent1 2 3 2 14" xfId="10604"/>
    <cellStyle name="20% - Accent1 2 3 2 15" xfId="10605"/>
    <cellStyle name="20% - Accent1 2 3 2 16" xfId="10606"/>
    <cellStyle name="20% - Accent1 2 3 3" xfId="9982"/>
    <cellStyle name="20% - Accent1 2 3 3 2" xfId="10607"/>
    <cellStyle name="20% - Accent1 2 3 4" xfId="10608"/>
    <cellStyle name="20% - Accent1 2 4" xfId="732"/>
    <cellStyle name="20% - Accent1 2 4 2" xfId="9983"/>
    <cellStyle name="20% - Accent1 2 5" xfId="733"/>
    <cellStyle name="20% - Accent1 2 5 2" xfId="9984"/>
    <cellStyle name="20% - Accent1 2 6" xfId="734"/>
    <cellStyle name="20% - Accent1 2 6 2" xfId="9985"/>
    <cellStyle name="20% - Accent1 2 7" xfId="735"/>
    <cellStyle name="20% - Accent1 2 7 2" xfId="9986"/>
    <cellStyle name="20% - Accent1 2 8" xfId="736"/>
    <cellStyle name="20% - Accent1 2 8 2" xfId="9987"/>
    <cellStyle name="20% - Accent1 2 9" xfId="737"/>
    <cellStyle name="20% - Accent1 3" xfId="738"/>
    <cellStyle name="20% - Accent1 3 2" xfId="739"/>
    <cellStyle name="20% - Accent1 3 2 2" xfId="740"/>
    <cellStyle name="20% - Accent1 3 2 2 2" xfId="741"/>
    <cellStyle name="20% - Accent1 3 2 2 2 2" xfId="742"/>
    <cellStyle name="20% - Accent1 3 2 2 3" xfId="743"/>
    <cellStyle name="20% - Accent1 3 2 2 4" xfId="10609"/>
    <cellStyle name="20% - Accent1 3 2 3" xfId="744"/>
    <cellStyle name="20% - Accent1 3 2 3 2" xfId="745"/>
    <cellStyle name="20% - Accent1 3 2 4" xfId="746"/>
    <cellStyle name="20% - Accent1 3 2 5" xfId="10610"/>
    <cellStyle name="20% - Accent1 3 3" xfId="747"/>
    <cellStyle name="20% - Accent1 3 3 2" xfId="748"/>
    <cellStyle name="20% - Accent1 3 3 2 2" xfId="749"/>
    <cellStyle name="20% - Accent1 3 3 2 2 2" xfId="750"/>
    <cellStyle name="20% - Accent1 3 3 2 3" xfId="751"/>
    <cellStyle name="20% - Accent1 3 3 3" xfId="752"/>
    <cellStyle name="20% - Accent1 3 3 3 2" xfId="753"/>
    <cellStyle name="20% - Accent1 3 3 4" xfId="754"/>
    <cellStyle name="20% - Accent1 3 4" xfId="755"/>
    <cellStyle name="20% - Accent1 3 4 2" xfId="756"/>
    <cellStyle name="20% - Accent1 3 4 2 2" xfId="757"/>
    <cellStyle name="20% - Accent1 3 4 3" xfId="758"/>
    <cellStyle name="20% - Accent1 3 5" xfId="759"/>
    <cellStyle name="20% - Accent1 3 5 2" xfId="760"/>
    <cellStyle name="20% - Accent1 3 6" xfId="761"/>
    <cellStyle name="20% - Accent1 3_17,18,19 2013 CDM Savings to Sep 2013 accrual" xfId="10611"/>
    <cellStyle name="20% - Accent1 4" xfId="762"/>
    <cellStyle name="20% - Accent1 4 2" xfId="10612"/>
    <cellStyle name="20% - Accent1 4 2 2" xfId="10613"/>
    <cellStyle name="20% - Accent1 5" xfId="763"/>
    <cellStyle name="20% - Accent1 5 2" xfId="10614"/>
    <cellStyle name="20% - Accent1 5 2 2" xfId="10615"/>
    <cellStyle name="20% - Accent1 6" xfId="764"/>
    <cellStyle name="20% - Accent1 7" xfId="765"/>
    <cellStyle name="20% - Accent1 8" xfId="766"/>
    <cellStyle name="20% - Accent1 9" xfId="767"/>
    <cellStyle name="20% - Accent2" xfId="9939" builtinId="34" customBuiltin="1"/>
    <cellStyle name="20% - Accent2 2" xfId="12"/>
    <cellStyle name="20% - Accent2 2 10" xfId="768"/>
    <cellStyle name="20% - Accent2 2 11" xfId="10616"/>
    <cellStyle name="20% - Accent2 2 12" xfId="10617"/>
    <cellStyle name="20% - Accent2 2 2" xfId="769"/>
    <cellStyle name="20% - Accent2 2 2 2" xfId="770"/>
    <cellStyle name="20% - Accent2 2 2 2 2" xfId="10618"/>
    <cellStyle name="20% - Accent2 2 2 3" xfId="771"/>
    <cellStyle name="20% - Accent2 2 2 3 2" xfId="10619"/>
    <cellStyle name="20% - Accent2 2 2 4" xfId="9988"/>
    <cellStyle name="20% - Accent2 2 2 5" xfId="10620"/>
    <cellStyle name="20% - Accent2 2 3" xfId="772"/>
    <cellStyle name="20% - Accent2 2 3 2" xfId="773"/>
    <cellStyle name="20% - Accent2 2 3 3" xfId="9989"/>
    <cellStyle name="20% - Accent2 2 3 3 2" xfId="10621"/>
    <cellStyle name="20% - Accent2 2 3 4" xfId="10622"/>
    <cellStyle name="20% - Accent2 2 4" xfId="774"/>
    <cellStyle name="20% - Accent2 2 4 2" xfId="9990"/>
    <cellStyle name="20% - Accent2 2 5" xfId="775"/>
    <cellStyle name="20% - Accent2 2 5 2" xfId="9991"/>
    <cellStyle name="20% - Accent2 2 6" xfId="776"/>
    <cellStyle name="20% - Accent2 2 6 2" xfId="9992"/>
    <cellStyle name="20% - Accent2 2 7" xfId="777"/>
    <cellStyle name="20% - Accent2 2 7 2" xfId="9993"/>
    <cellStyle name="20% - Accent2 2 8" xfId="778"/>
    <cellStyle name="20% - Accent2 2 8 2" xfId="9994"/>
    <cellStyle name="20% - Accent2 2 9" xfId="779"/>
    <cellStyle name="20% - Accent2 3" xfId="780"/>
    <cellStyle name="20% - Accent2 3 2" xfId="781"/>
    <cellStyle name="20% - Accent2 3 2 2" xfId="782"/>
    <cellStyle name="20% - Accent2 3 2 2 2" xfId="783"/>
    <cellStyle name="20% - Accent2 3 2 2 2 2" xfId="784"/>
    <cellStyle name="20% - Accent2 3 2 2 3" xfId="785"/>
    <cellStyle name="20% - Accent2 3 2 2 4" xfId="10623"/>
    <cellStyle name="20% - Accent2 3 2 3" xfId="786"/>
    <cellStyle name="20% - Accent2 3 2 3 2" xfId="787"/>
    <cellStyle name="20% - Accent2 3 2 4" xfId="788"/>
    <cellStyle name="20% - Accent2 3 2 5" xfId="10624"/>
    <cellStyle name="20% - Accent2 3 3" xfId="789"/>
    <cellStyle name="20% - Accent2 3 3 2" xfId="790"/>
    <cellStyle name="20% - Accent2 3 3 2 2" xfId="791"/>
    <cellStyle name="20% - Accent2 3 3 2 2 2" xfId="792"/>
    <cellStyle name="20% - Accent2 3 3 2 3" xfId="793"/>
    <cellStyle name="20% - Accent2 3 3 3" xfId="794"/>
    <cellStyle name="20% - Accent2 3 3 3 2" xfId="795"/>
    <cellStyle name="20% - Accent2 3 3 4" xfId="796"/>
    <cellStyle name="20% - Accent2 3 4" xfId="797"/>
    <cellStyle name="20% - Accent2 3 4 2" xfId="798"/>
    <cellStyle name="20% - Accent2 3 4 2 2" xfId="799"/>
    <cellStyle name="20% - Accent2 3 4 3" xfId="800"/>
    <cellStyle name="20% - Accent2 3 5" xfId="801"/>
    <cellStyle name="20% - Accent2 3 5 2" xfId="802"/>
    <cellStyle name="20% - Accent2 3 6" xfId="803"/>
    <cellStyle name="20% - Accent2 3_17,18,19 2013 CDM Savings to Sep 2013 accrual" xfId="10625"/>
    <cellStyle name="20% - Accent2 4" xfId="804"/>
    <cellStyle name="20% - Accent2 4 2" xfId="10626"/>
    <cellStyle name="20% - Accent2 4 2 2" xfId="10627"/>
    <cellStyle name="20% - Accent2 5" xfId="805"/>
    <cellStyle name="20% - Accent2 5 2" xfId="10628"/>
    <cellStyle name="20% - Accent2 5 2 2" xfId="10629"/>
    <cellStyle name="20% - Accent2 6" xfId="806"/>
    <cellStyle name="20% - Accent2 7" xfId="807"/>
    <cellStyle name="20% - Accent2 8" xfId="808"/>
    <cellStyle name="20% - Accent2 9" xfId="809"/>
    <cellStyle name="20% - Accent3" xfId="9943" builtinId="38" customBuiltin="1"/>
    <cellStyle name="20% - Accent3 2" xfId="13"/>
    <cellStyle name="20% - Accent3 2 10" xfId="810"/>
    <cellStyle name="20% - Accent3 2 11" xfId="10630"/>
    <cellStyle name="20% - Accent3 2 12" xfId="10631"/>
    <cellStyle name="20% - Accent3 2 2" xfId="811"/>
    <cellStyle name="20% - Accent3 2 2 2" xfId="812"/>
    <cellStyle name="20% - Accent3 2 2 2 2" xfId="10632"/>
    <cellStyle name="20% - Accent3 2 2 3" xfId="813"/>
    <cellStyle name="20% - Accent3 2 2 3 2" xfId="10633"/>
    <cellStyle name="20% - Accent3 2 2 4" xfId="9995"/>
    <cellStyle name="20% - Accent3 2 2 5" xfId="10634"/>
    <cellStyle name="20% - Accent3 2 3" xfId="814"/>
    <cellStyle name="20% - Accent3 2 3 2" xfId="815"/>
    <cellStyle name="20% - Accent3 2 3 3" xfId="9996"/>
    <cellStyle name="20% - Accent3 2 3 3 2" xfId="10635"/>
    <cellStyle name="20% - Accent3 2 3 4" xfId="10636"/>
    <cellStyle name="20% - Accent3 2 4" xfId="816"/>
    <cellStyle name="20% - Accent3 2 4 2" xfId="9997"/>
    <cellStyle name="20% - Accent3 2 5" xfId="817"/>
    <cellStyle name="20% - Accent3 2 5 2" xfId="9998"/>
    <cellStyle name="20% - Accent3 2 6" xfId="818"/>
    <cellStyle name="20% - Accent3 2 6 2" xfId="9999"/>
    <cellStyle name="20% - Accent3 2 7" xfId="819"/>
    <cellStyle name="20% - Accent3 2 7 2" xfId="10000"/>
    <cellStyle name="20% - Accent3 2 8" xfId="820"/>
    <cellStyle name="20% - Accent3 2 8 2" xfId="10001"/>
    <cellStyle name="20% - Accent3 2 9" xfId="821"/>
    <cellStyle name="20% - Accent3 3" xfId="822"/>
    <cellStyle name="20% - Accent3 3 2" xfId="823"/>
    <cellStyle name="20% - Accent3 3 2 2" xfId="824"/>
    <cellStyle name="20% - Accent3 3 2 2 2" xfId="825"/>
    <cellStyle name="20% - Accent3 3 2 2 2 2" xfId="826"/>
    <cellStyle name="20% - Accent3 3 2 2 3" xfId="827"/>
    <cellStyle name="20% - Accent3 3 2 2 4" xfId="10637"/>
    <cellStyle name="20% - Accent3 3 2 3" xfId="828"/>
    <cellStyle name="20% - Accent3 3 2 3 2" xfId="829"/>
    <cellStyle name="20% - Accent3 3 2 4" xfId="830"/>
    <cellStyle name="20% - Accent3 3 2 5" xfId="10638"/>
    <cellStyle name="20% - Accent3 3 3" xfId="831"/>
    <cellStyle name="20% - Accent3 3 3 2" xfId="832"/>
    <cellStyle name="20% - Accent3 3 3 2 2" xfId="833"/>
    <cellStyle name="20% - Accent3 3 3 2 2 2" xfId="834"/>
    <cellStyle name="20% - Accent3 3 3 2 3" xfId="835"/>
    <cellStyle name="20% - Accent3 3 3 3" xfId="836"/>
    <cellStyle name="20% - Accent3 3 3 3 2" xfId="837"/>
    <cellStyle name="20% - Accent3 3 3 4" xfId="838"/>
    <cellStyle name="20% - Accent3 3 4" xfId="839"/>
    <cellStyle name="20% - Accent3 3 4 2" xfId="840"/>
    <cellStyle name="20% - Accent3 3 4 2 2" xfId="841"/>
    <cellStyle name="20% - Accent3 3 4 3" xfId="842"/>
    <cellStyle name="20% - Accent3 3 5" xfId="843"/>
    <cellStyle name="20% - Accent3 3 5 2" xfId="844"/>
    <cellStyle name="20% - Accent3 3 6" xfId="845"/>
    <cellStyle name="20% - Accent3 3_17,18,19 2013 CDM Savings to Sep 2013 accrual" xfId="10639"/>
    <cellStyle name="20% - Accent3 4" xfId="846"/>
    <cellStyle name="20% - Accent3 4 2" xfId="10640"/>
    <cellStyle name="20% - Accent3 4 2 2" xfId="10641"/>
    <cellStyle name="20% - Accent3 5" xfId="847"/>
    <cellStyle name="20% - Accent3 5 2" xfId="10642"/>
    <cellStyle name="20% - Accent3 5 2 2" xfId="10643"/>
    <cellStyle name="20% - Accent3 6" xfId="848"/>
    <cellStyle name="20% - Accent3 7" xfId="849"/>
    <cellStyle name="20% - Accent3 8" xfId="850"/>
    <cellStyle name="20% - Accent3 9" xfId="851"/>
    <cellStyle name="20% - Accent4" xfId="9947" builtinId="42" customBuiltin="1"/>
    <cellStyle name="20% - Accent4 2" xfId="14"/>
    <cellStyle name="20% - Accent4 2 10" xfId="852"/>
    <cellStyle name="20% - Accent4 2 11" xfId="10644"/>
    <cellStyle name="20% - Accent4 2 12" xfId="10645"/>
    <cellStyle name="20% - Accent4 2 2" xfId="853"/>
    <cellStyle name="20% - Accent4 2 2 2" xfId="854"/>
    <cellStyle name="20% - Accent4 2 2 2 2" xfId="10646"/>
    <cellStyle name="20% - Accent4 2 2 3" xfId="855"/>
    <cellStyle name="20% - Accent4 2 2 3 2" xfId="10647"/>
    <cellStyle name="20% - Accent4 2 2 4" xfId="10002"/>
    <cellStyle name="20% - Accent4 2 2 5" xfId="10648"/>
    <cellStyle name="20% - Accent4 2 3" xfId="856"/>
    <cellStyle name="20% - Accent4 2 3 2" xfId="857"/>
    <cellStyle name="20% - Accent4 2 3 3" xfId="10003"/>
    <cellStyle name="20% - Accent4 2 3 3 2" xfId="10649"/>
    <cellStyle name="20% - Accent4 2 3 4" xfId="10650"/>
    <cellStyle name="20% - Accent4 2 4" xfId="858"/>
    <cellStyle name="20% - Accent4 2 4 2" xfId="10004"/>
    <cellStyle name="20% - Accent4 2 5" xfId="859"/>
    <cellStyle name="20% - Accent4 2 5 2" xfId="10005"/>
    <cellStyle name="20% - Accent4 2 6" xfId="860"/>
    <cellStyle name="20% - Accent4 2 6 2" xfId="10006"/>
    <cellStyle name="20% - Accent4 2 7" xfId="861"/>
    <cellStyle name="20% - Accent4 2 7 2" xfId="10007"/>
    <cellStyle name="20% - Accent4 2 8" xfId="862"/>
    <cellStyle name="20% - Accent4 2 8 2" xfId="10008"/>
    <cellStyle name="20% - Accent4 2 9" xfId="863"/>
    <cellStyle name="20% - Accent4 3" xfId="864"/>
    <cellStyle name="20% - Accent4 3 2" xfId="865"/>
    <cellStyle name="20% - Accent4 3 2 2" xfId="866"/>
    <cellStyle name="20% - Accent4 3 2 2 2" xfId="867"/>
    <cellStyle name="20% - Accent4 3 2 2 2 2" xfId="868"/>
    <cellStyle name="20% - Accent4 3 2 2 3" xfId="869"/>
    <cellStyle name="20% - Accent4 3 2 2 4" xfId="10651"/>
    <cellStyle name="20% - Accent4 3 2 3" xfId="870"/>
    <cellStyle name="20% - Accent4 3 2 3 2" xfId="871"/>
    <cellStyle name="20% - Accent4 3 2 4" xfId="872"/>
    <cellStyle name="20% - Accent4 3 2 5" xfId="10652"/>
    <cellStyle name="20% - Accent4 3 3" xfId="873"/>
    <cellStyle name="20% - Accent4 3 3 2" xfId="874"/>
    <cellStyle name="20% - Accent4 3 3 2 2" xfId="875"/>
    <cellStyle name="20% - Accent4 3 3 2 2 2" xfId="876"/>
    <cellStyle name="20% - Accent4 3 3 2 3" xfId="877"/>
    <cellStyle name="20% - Accent4 3 3 3" xfId="878"/>
    <cellStyle name="20% - Accent4 3 3 3 2" xfId="879"/>
    <cellStyle name="20% - Accent4 3 3 4" xfId="880"/>
    <cellStyle name="20% - Accent4 3 4" xfId="881"/>
    <cellStyle name="20% - Accent4 3 4 2" xfId="882"/>
    <cellStyle name="20% - Accent4 3 4 2 2" xfId="883"/>
    <cellStyle name="20% - Accent4 3 4 3" xfId="884"/>
    <cellStyle name="20% - Accent4 3 5" xfId="885"/>
    <cellStyle name="20% - Accent4 3 5 2" xfId="886"/>
    <cellStyle name="20% - Accent4 3 6" xfId="887"/>
    <cellStyle name="20% - Accent4 3_17,18,19 2013 CDM Savings to Sep 2013 accrual" xfId="10653"/>
    <cellStyle name="20% - Accent4 4" xfId="888"/>
    <cellStyle name="20% - Accent4 4 2" xfId="10654"/>
    <cellStyle name="20% - Accent4 4 2 2" xfId="10655"/>
    <cellStyle name="20% - Accent4 5" xfId="889"/>
    <cellStyle name="20% - Accent4 5 2" xfId="10656"/>
    <cellStyle name="20% - Accent4 5 2 2" xfId="10657"/>
    <cellStyle name="20% - Accent4 6" xfId="890"/>
    <cellStyle name="20% - Accent4 7" xfId="891"/>
    <cellStyle name="20% - Accent4 8" xfId="892"/>
    <cellStyle name="20% - Accent4 9" xfId="893"/>
    <cellStyle name="20% - Accent5" xfId="9951" builtinId="46" customBuiltin="1"/>
    <cellStyle name="20% - Accent5 2" xfId="15"/>
    <cellStyle name="20% - Accent5 2 10" xfId="894"/>
    <cellStyle name="20% - Accent5 2 11" xfId="10658"/>
    <cellStyle name="20% - Accent5 2 12" xfId="10659"/>
    <cellStyle name="20% - Accent5 2 2" xfId="895"/>
    <cellStyle name="20% - Accent5 2 2 2" xfId="896"/>
    <cellStyle name="20% - Accent5 2 2 2 2" xfId="10660"/>
    <cellStyle name="20% - Accent5 2 2 3" xfId="897"/>
    <cellStyle name="20% - Accent5 2 2 3 2" xfId="10661"/>
    <cellStyle name="20% - Accent5 2 2 4" xfId="10009"/>
    <cellStyle name="20% - Accent5 2 2 5" xfId="10662"/>
    <cellStyle name="20% - Accent5 2 3" xfId="898"/>
    <cellStyle name="20% - Accent5 2 3 2" xfId="899"/>
    <cellStyle name="20% - Accent5 2 3 3" xfId="10010"/>
    <cellStyle name="20% - Accent5 2 3 3 2" xfId="10663"/>
    <cellStyle name="20% - Accent5 2 3 4" xfId="10664"/>
    <cellStyle name="20% - Accent5 2 4" xfId="900"/>
    <cellStyle name="20% - Accent5 2 4 2" xfId="10011"/>
    <cellStyle name="20% - Accent5 2 5" xfId="901"/>
    <cellStyle name="20% - Accent5 2 5 2" xfId="10012"/>
    <cellStyle name="20% - Accent5 2 6" xfId="902"/>
    <cellStyle name="20% - Accent5 2 6 2" xfId="10013"/>
    <cellStyle name="20% - Accent5 2 7" xfId="903"/>
    <cellStyle name="20% - Accent5 2 7 2" xfId="10014"/>
    <cellStyle name="20% - Accent5 2 8" xfId="904"/>
    <cellStyle name="20% - Accent5 2 8 2" xfId="10015"/>
    <cellStyle name="20% - Accent5 2 9" xfId="905"/>
    <cellStyle name="20% - Accent5 3" xfId="906"/>
    <cellStyle name="20% - Accent5 3 2" xfId="907"/>
    <cellStyle name="20% - Accent5 3 2 2" xfId="908"/>
    <cellStyle name="20% - Accent5 3 2 2 2" xfId="909"/>
    <cellStyle name="20% - Accent5 3 2 2 2 2" xfId="910"/>
    <cellStyle name="20% - Accent5 3 2 2 3" xfId="911"/>
    <cellStyle name="20% - Accent5 3 2 2 4" xfId="10665"/>
    <cellStyle name="20% - Accent5 3 2 3" xfId="912"/>
    <cellStyle name="20% - Accent5 3 2 3 2" xfId="913"/>
    <cellStyle name="20% - Accent5 3 2 4" xfId="914"/>
    <cellStyle name="20% - Accent5 3 2 5" xfId="10666"/>
    <cellStyle name="20% - Accent5 3 3" xfId="915"/>
    <cellStyle name="20% - Accent5 3 3 2" xfId="916"/>
    <cellStyle name="20% - Accent5 3 3 2 2" xfId="917"/>
    <cellStyle name="20% - Accent5 3 3 2 2 2" xfId="918"/>
    <cellStyle name="20% - Accent5 3 3 2 3" xfId="919"/>
    <cellStyle name="20% - Accent5 3 3 3" xfId="920"/>
    <cellStyle name="20% - Accent5 3 3 3 2" xfId="921"/>
    <cellStyle name="20% - Accent5 3 3 4" xfId="922"/>
    <cellStyle name="20% - Accent5 3 4" xfId="923"/>
    <cellStyle name="20% - Accent5 3 4 2" xfId="924"/>
    <cellStyle name="20% - Accent5 3 4 2 2" xfId="925"/>
    <cellStyle name="20% - Accent5 3 4 3" xfId="926"/>
    <cellStyle name="20% - Accent5 3 5" xfId="927"/>
    <cellStyle name="20% - Accent5 3 5 2" xfId="928"/>
    <cellStyle name="20% - Accent5 3 6" xfId="929"/>
    <cellStyle name="20% - Accent5 3_17,18,19 2013 CDM Savings to Sep 2013 accrual" xfId="10667"/>
    <cellStyle name="20% - Accent5 4" xfId="930"/>
    <cellStyle name="20% - Accent5 4 2" xfId="10668"/>
    <cellStyle name="20% - Accent5 4 2 2" xfId="10669"/>
    <cellStyle name="20% - Accent5 5" xfId="931"/>
    <cellStyle name="20% - Accent5 5 2" xfId="10670"/>
    <cellStyle name="20% - Accent5 5 2 2" xfId="10671"/>
    <cellStyle name="20% - Accent5 6" xfId="932"/>
    <cellStyle name="20% - Accent5 7" xfId="933"/>
    <cellStyle name="20% - Accent5 8" xfId="934"/>
    <cellStyle name="20% - Accent5 9" xfId="935"/>
    <cellStyle name="20% - Accent6" xfId="9955" builtinId="50" customBuiltin="1"/>
    <cellStyle name="20% - Accent6 2" xfId="16"/>
    <cellStyle name="20% - Accent6 2 10" xfId="936"/>
    <cellStyle name="20% - Accent6 2 11" xfId="10672"/>
    <cellStyle name="20% - Accent6 2 12" xfId="10673"/>
    <cellStyle name="20% - Accent6 2 2" xfId="937"/>
    <cellStyle name="20% - Accent6 2 2 2" xfId="938"/>
    <cellStyle name="20% - Accent6 2 2 2 2" xfId="10674"/>
    <cellStyle name="20% - Accent6 2 2 3" xfId="939"/>
    <cellStyle name="20% - Accent6 2 2 3 2" xfId="10675"/>
    <cellStyle name="20% - Accent6 2 2 4" xfId="10016"/>
    <cellStyle name="20% - Accent6 2 2 5" xfId="10676"/>
    <cellStyle name="20% - Accent6 2 3" xfId="940"/>
    <cellStyle name="20% - Accent6 2 3 2" xfId="941"/>
    <cellStyle name="20% - Accent6 2 3 3" xfId="10017"/>
    <cellStyle name="20% - Accent6 2 3 3 2" xfId="10677"/>
    <cellStyle name="20% - Accent6 2 3 4" xfId="10678"/>
    <cellStyle name="20% - Accent6 2 4" xfId="942"/>
    <cellStyle name="20% - Accent6 2 4 2" xfId="10018"/>
    <cellStyle name="20% - Accent6 2 5" xfId="943"/>
    <cellStyle name="20% - Accent6 2 5 2" xfId="10019"/>
    <cellStyle name="20% - Accent6 2 6" xfId="944"/>
    <cellStyle name="20% - Accent6 2 6 2" xfId="10020"/>
    <cellStyle name="20% - Accent6 2 7" xfId="945"/>
    <cellStyle name="20% - Accent6 2 7 2" xfId="10021"/>
    <cellStyle name="20% - Accent6 2 8" xfId="946"/>
    <cellStyle name="20% - Accent6 2 8 2" xfId="10022"/>
    <cellStyle name="20% - Accent6 2 9" xfId="947"/>
    <cellStyle name="20% - Accent6 3" xfId="948"/>
    <cellStyle name="20% - Accent6 3 2" xfId="949"/>
    <cellStyle name="20% - Accent6 3 2 2" xfId="950"/>
    <cellStyle name="20% - Accent6 3 2 2 2" xfId="951"/>
    <cellStyle name="20% - Accent6 3 2 2 2 2" xfId="952"/>
    <cellStyle name="20% - Accent6 3 2 2 3" xfId="953"/>
    <cellStyle name="20% - Accent6 3 2 2 4" xfId="10679"/>
    <cellStyle name="20% - Accent6 3 2 3" xfId="954"/>
    <cellStyle name="20% - Accent6 3 2 3 2" xfId="955"/>
    <cellStyle name="20% - Accent6 3 2 4" xfId="956"/>
    <cellStyle name="20% - Accent6 3 2 5" xfId="10680"/>
    <cellStyle name="20% - Accent6 3 3" xfId="957"/>
    <cellStyle name="20% - Accent6 3 3 2" xfId="958"/>
    <cellStyle name="20% - Accent6 3 3 2 2" xfId="959"/>
    <cellStyle name="20% - Accent6 3 3 2 2 2" xfId="960"/>
    <cellStyle name="20% - Accent6 3 3 2 3" xfId="961"/>
    <cellStyle name="20% - Accent6 3 3 3" xfId="962"/>
    <cellStyle name="20% - Accent6 3 3 3 2" xfId="963"/>
    <cellStyle name="20% - Accent6 3 3 4" xfId="964"/>
    <cellStyle name="20% - Accent6 3 4" xfId="965"/>
    <cellStyle name="20% - Accent6 3 4 2" xfId="966"/>
    <cellStyle name="20% - Accent6 3 4 2 2" xfId="967"/>
    <cellStyle name="20% - Accent6 3 4 3" xfId="968"/>
    <cellStyle name="20% - Accent6 3 5" xfId="969"/>
    <cellStyle name="20% - Accent6 3 5 2" xfId="970"/>
    <cellStyle name="20% - Accent6 3 6" xfId="971"/>
    <cellStyle name="20% - Accent6 3_17,18,19 2013 CDM Savings to Sep 2013 accrual" xfId="10681"/>
    <cellStyle name="20% - Accent6 4" xfId="972"/>
    <cellStyle name="20% - Accent6 4 2" xfId="10682"/>
    <cellStyle name="20% - Accent6 4 2 2" xfId="10683"/>
    <cellStyle name="20% - Accent6 5" xfId="973"/>
    <cellStyle name="20% - Accent6 5 2" xfId="10684"/>
    <cellStyle name="20% - Accent6 5 2 2" xfId="10685"/>
    <cellStyle name="20% - Accent6 6" xfId="974"/>
    <cellStyle name="20% - Accent6 7" xfId="975"/>
    <cellStyle name="20% - Accent6 8" xfId="976"/>
    <cellStyle name="20% - Accent6 9" xfId="977"/>
    <cellStyle name="40 % - Accent1" xfId="978"/>
    <cellStyle name="40 % - Accent2" xfId="979"/>
    <cellStyle name="40 % - Accent3" xfId="980"/>
    <cellStyle name="40 % - Accent4" xfId="981"/>
    <cellStyle name="40 % - Accent5" xfId="982"/>
    <cellStyle name="40 % - Accent6" xfId="983"/>
    <cellStyle name="40% - Accent1" xfId="9936" builtinId="31" customBuiltin="1"/>
    <cellStyle name="40% - Accent1 2" xfId="17"/>
    <cellStyle name="40% - Accent1 2 10" xfId="984"/>
    <cellStyle name="40% - Accent1 2 11" xfId="10686"/>
    <cellStyle name="40% - Accent1 2 12" xfId="10687"/>
    <cellStyle name="40% - Accent1 2 2" xfId="985"/>
    <cellStyle name="40% - Accent1 2 2 2" xfId="986"/>
    <cellStyle name="40% - Accent1 2 2 2 2" xfId="10688"/>
    <cellStyle name="40% - Accent1 2 2 3" xfId="987"/>
    <cellStyle name="40% - Accent1 2 2 3 2" xfId="10689"/>
    <cellStyle name="40% - Accent1 2 2 4" xfId="10023"/>
    <cellStyle name="40% - Accent1 2 2 5" xfId="10690"/>
    <cellStyle name="40% - Accent1 2 3" xfId="988"/>
    <cellStyle name="40% - Accent1 2 3 2" xfId="989"/>
    <cellStyle name="40% - Accent1 2 3 3" xfId="10024"/>
    <cellStyle name="40% - Accent1 2 3 3 2" xfId="10691"/>
    <cellStyle name="40% - Accent1 2 3 4" xfId="10692"/>
    <cellStyle name="40% - Accent1 2 4" xfId="990"/>
    <cellStyle name="40% - Accent1 2 4 2" xfId="10025"/>
    <cellStyle name="40% - Accent1 2 5" xfId="991"/>
    <cellStyle name="40% - Accent1 2 5 2" xfId="10026"/>
    <cellStyle name="40% - Accent1 2 6" xfId="992"/>
    <cellStyle name="40% - Accent1 2 6 2" xfId="10027"/>
    <cellStyle name="40% - Accent1 2 7" xfId="993"/>
    <cellStyle name="40% - Accent1 2 7 2" xfId="10028"/>
    <cellStyle name="40% - Accent1 2 8" xfId="994"/>
    <cellStyle name="40% - Accent1 2 8 2" xfId="10029"/>
    <cellStyle name="40% - Accent1 2 9" xfId="995"/>
    <cellStyle name="40% - Accent1 3" xfId="996"/>
    <cellStyle name="40% - Accent1 3 2" xfId="997"/>
    <cellStyle name="40% - Accent1 3 2 2" xfId="998"/>
    <cellStyle name="40% - Accent1 3 2 2 2" xfId="999"/>
    <cellStyle name="40% - Accent1 3 2 2 2 2" xfId="1000"/>
    <cellStyle name="40% - Accent1 3 2 2 3" xfId="1001"/>
    <cellStyle name="40% - Accent1 3 2 2 4" xfId="10693"/>
    <cellStyle name="40% - Accent1 3 2 3" xfId="1002"/>
    <cellStyle name="40% - Accent1 3 2 3 2" xfId="1003"/>
    <cellStyle name="40% - Accent1 3 2 4" xfId="1004"/>
    <cellStyle name="40% - Accent1 3 2 5" xfId="10694"/>
    <cellStyle name="40% - Accent1 3 3" xfId="1005"/>
    <cellStyle name="40% - Accent1 3 3 2" xfId="1006"/>
    <cellStyle name="40% - Accent1 3 3 2 2" xfId="1007"/>
    <cellStyle name="40% - Accent1 3 3 2 2 2" xfId="1008"/>
    <cellStyle name="40% - Accent1 3 3 2 3" xfId="1009"/>
    <cellStyle name="40% - Accent1 3 3 3" xfId="1010"/>
    <cellStyle name="40% - Accent1 3 3 3 2" xfId="1011"/>
    <cellStyle name="40% - Accent1 3 3 4" xfId="1012"/>
    <cellStyle name="40% - Accent1 3 4" xfId="1013"/>
    <cellStyle name="40% - Accent1 3 4 2" xfId="1014"/>
    <cellStyle name="40% - Accent1 3 4 2 2" xfId="1015"/>
    <cellStyle name="40% - Accent1 3 4 3" xfId="1016"/>
    <cellStyle name="40% - Accent1 3 5" xfId="1017"/>
    <cellStyle name="40% - Accent1 3 5 2" xfId="1018"/>
    <cellStyle name="40% - Accent1 3 6" xfId="1019"/>
    <cellStyle name="40% - Accent1 3_17,18,19 2013 CDM Savings to Sep 2013 accrual" xfId="10695"/>
    <cellStyle name="40% - Accent1 4" xfId="1020"/>
    <cellStyle name="40% - Accent1 4 2" xfId="10696"/>
    <cellStyle name="40% - Accent1 4 2 2" xfId="10697"/>
    <cellStyle name="40% - Accent1 5" xfId="1021"/>
    <cellStyle name="40% - Accent1 5 2" xfId="10698"/>
    <cellStyle name="40% - Accent1 5 2 2" xfId="10699"/>
    <cellStyle name="40% - Accent1 6" xfId="1022"/>
    <cellStyle name="40% - Accent1 7" xfId="1023"/>
    <cellStyle name="40% - Accent1 8" xfId="1024"/>
    <cellStyle name="40% - Accent1 9" xfId="1025"/>
    <cellStyle name="40% - Accent2" xfId="9940" builtinId="35" customBuiltin="1"/>
    <cellStyle name="40% - Accent2 2" xfId="18"/>
    <cellStyle name="40% - Accent2 2 10" xfId="1026"/>
    <cellStyle name="40% - Accent2 2 11" xfId="10700"/>
    <cellStyle name="40% - Accent2 2 12" xfId="10701"/>
    <cellStyle name="40% - Accent2 2 2" xfId="1027"/>
    <cellStyle name="40% - Accent2 2 2 2" xfId="1028"/>
    <cellStyle name="40% - Accent2 2 2 2 2" xfId="10702"/>
    <cellStyle name="40% - Accent2 2 2 3" xfId="1029"/>
    <cellStyle name="40% - Accent2 2 2 3 2" xfId="10703"/>
    <cellStyle name="40% - Accent2 2 2 4" xfId="10030"/>
    <cellStyle name="40% - Accent2 2 2 5" xfId="10704"/>
    <cellStyle name="40% - Accent2 2 3" xfId="1030"/>
    <cellStyle name="40% - Accent2 2 3 2" xfId="1031"/>
    <cellStyle name="40% - Accent2 2 3 3" xfId="10031"/>
    <cellStyle name="40% - Accent2 2 3 3 2" xfId="10705"/>
    <cellStyle name="40% - Accent2 2 3 4" xfId="10706"/>
    <cellStyle name="40% - Accent2 2 4" xfId="1032"/>
    <cellStyle name="40% - Accent2 2 4 2" xfId="10032"/>
    <cellStyle name="40% - Accent2 2 5" xfId="1033"/>
    <cellStyle name="40% - Accent2 2 5 2" xfId="10033"/>
    <cellStyle name="40% - Accent2 2 6" xfId="1034"/>
    <cellStyle name="40% - Accent2 2 6 2" xfId="10034"/>
    <cellStyle name="40% - Accent2 2 7" xfId="1035"/>
    <cellStyle name="40% - Accent2 2 7 2" xfId="10035"/>
    <cellStyle name="40% - Accent2 2 8" xfId="1036"/>
    <cellStyle name="40% - Accent2 2 8 2" xfId="10036"/>
    <cellStyle name="40% - Accent2 2 9" xfId="1037"/>
    <cellStyle name="40% - Accent2 3" xfId="1038"/>
    <cellStyle name="40% - Accent2 3 2" xfId="1039"/>
    <cellStyle name="40% - Accent2 3 2 2" xfId="1040"/>
    <cellStyle name="40% - Accent2 3 2 2 2" xfId="1041"/>
    <cellStyle name="40% - Accent2 3 2 2 2 2" xfId="1042"/>
    <cellStyle name="40% - Accent2 3 2 2 3" xfId="1043"/>
    <cellStyle name="40% - Accent2 3 2 2 4" xfId="10707"/>
    <cellStyle name="40% - Accent2 3 2 3" xfId="1044"/>
    <cellStyle name="40% - Accent2 3 2 3 2" xfId="1045"/>
    <cellStyle name="40% - Accent2 3 2 4" xfId="1046"/>
    <cellStyle name="40% - Accent2 3 2 5" xfId="10708"/>
    <cellStyle name="40% - Accent2 3 3" xfId="1047"/>
    <cellStyle name="40% - Accent2 3 3 2" xfId="1048"/>
    <cellStyle name="40% - Accent2 3 3 2 2" xfId="1049"/>
    <cellStyle name="40% - Accent2 3 3 2 2 2" xfId="1050"/>
    <cellStyle name="40% - Accent2 3 3 2 3" xfId="1051"/>
    <cellStyle name="40% - Accent2 3 3 3" xfId="1052"/>
    <cellStyle name="40% - Accent2 3 3 3 2" xfId="1053"/>
    <cellStyle name="40% - Accent2 3 3 4" xfId="1054"/>
    <cellStyle name="40% - Accent2 3 4" xfId="1055"/>
    <cellStyle name="40% - Accent2 3 4 2" xfId="1056"/>
    <cellStyle name="40% - Accent2 3 4 2 2" xfId="1057"/>
    <cellStyle name="40% - Accent2 3 4 3" xfId="1058"/>
    <cellStyle name="40% - Accent2 3 5" xfId="1059"/>
    <cellStyle name="40% - Accent2 3 5 2" xfId="1060"/>
    <cellStyle name="40% - Accent2 3 6" xfId="1061"/>
    <cellStyle name="40% - Accent2 3_17,18,19 2013 CDM Savings to Sep 2013 accrual" xfId="10709"/>
    <cellStyle name="40% - Accent2 4" xfId="1062"/>
    <cellStyle name="40% - Accent2 4 2" xfId="10710"/>
    <cellStyle name="40% - Accent2 4 2 2" xfId="10711"/>
    <cellStyle name="40% - Accent2 5" xfId="1063"/>
    <cellStyle name="40% - Accent2 5 2" xfId="10712"/>
    <cellStyle name="40% - Accent2 5 2 2" xfId="10713"/>
    <cellStyle name="40% - Accent2 6" xfId="1064"/>
    <cellStyle name="40% - Accent2 7" xfId="1065"/>
    <cellStyle name="40% - Accent2 8" xfId="1066"/>
    <cellStyle name="40% - Accent2 9" xfId="1067"/>
    <cellStyle name="40% - Accent3" xfId="9944" builtinId="39" customBuiltin="1"/>
    <cellStyle name="40% - Accent3 2" xfId="19"/>
    <cellStyle name="40% - Accent3 2 10" xfId="1068"/>
    <cellStyle name="40% - Accent3 2 11" xfId="10714"/>
    <cellStyle name="40% - Accent3 2 12" xfId="10715"/>
    <cellStyle name="40% - Accent3 2 2" xfId="1069"/>
    <cellStyle name="40% - Accent3 2 2 2" xfId="1070"/>
    <cellStyle name="40% - Accent3 2 2 2 2" xfId="10716"/>
    <cellStyle name="40% - Accent3 2 2 3" xfId="1071"/>
    <cellStyle name="40% - Accent3 2 2 3 2" xfId="10717"/>
    <cellStyle name="40% - Accent3 2 2 4" xfId="10037"/>
    <cellStyle name="40% - Accent3 2 2 5" xfId="10718"/>
    <cellStyle name="40% - Accent3 2 3" xfId="1072"/>
    <cellStyle name="40% - Accent3 2 3 2" xfId="1073"/>
    <cellStyle name="40% - Accent3 2 3 3" xfId="10038"/>
    <cellStyle name="40% - Accent3 2 3 3 2" xfId="10719"/>
    <cellStyle name="40% - Accent3 2 3 4" xfId="10720"/>
    <cellStyle name="40% - Accent3 2 4" xfId="1074"/>
    <cellStyle name="40% - Accent3 2 4 2" xfId="10039"/>
    <cellStyle name="40% - Accent3 2 5" xfId="1075"/>
    <cellStyle name="40% - Accent3 2 5 2" xfId="10040"/>
    <cellStyle name="40% - Accent3 2 6" xfId="1076"/>
    <cellStyle name="40% - Accent3 2 6 2" xfId="10041"/>
    <cellStyle name="40% - Accent3 2 7" xfId="1077"/>
    <cellStyle name="40% - Accent3 2 7 2" xfId="10042"/>
    <cellStyle name="40% - Accent3 2 8" xfId="1078"/>
    <cellStyle name="40% - Accent3 2 8 2" xfId="10043"/>
    <cellStyle name="40% - Accent3 2 9" xfId="1079"/>
    <cellStyle name="40% - Accent3 3" xfId="1080"/>
    <cellStyle name="40% - Accent3 3 2" xfId="1081"/>
    <cellStyle name="40% - Accent3 3 2 2" xfId="1082"/>
    <cellStyle name="40% - Accent3 3 2 2 2" xfId="1083"/>
    <cellStyle name="40% - Accent3 3 2 2 2 2" xfId="1084"/>
    <cellStyle name="40% - Accent3 3 2 2 3" xfId="1085"/>
    <cellStyle name="40% - Accent3 3 2 2 4" xfId="10721"/>
    <cellStyle name="40% - Accent3 3 2 3" xfId="1086"/>
    <cellStyle name="40% - Accent3 3 2 3 2" xfId="1087"/>
    <cellStyle name="40% - Accent3 3 2 4" xfId="1088"/>
    <cellStyle name="40% - Accent3 3 2 5" xfId="10722"/>
    <cellStyle name="40% - Accent3 3 3" xfId="1089"/>
    <cellStyle name="40% - Accent3 3 3 2" xfId="1090"/>
    <cellStyle name="40% - Accent3 3 3 2 2" xfId="1091"/>
    <cellStyle name="40% - Accent3 3 3 2 2 2" xfId="1092"/>
    <cellStyle name="40% - Accent3 3 3 2 3" xfId="1093"/>
    <cellStyle name="40% - Accent3 3 3 3" xfId="1094"/>
    <cellStyle name="40% - Accent3 3 3 3 2" xfId="1095"/>
    <cellStyle name="40% - Accent3 3 3 4" xfId="1096"/>
    <cellStyle name="40% - Accent3 3 4" xfId="1097"/>
    <cellStyle name="40% - Accent3 3 4 2" xfId="1098"/>
    <cellStyle name="40% - Accent3 3 4 2 2" xfId="1099"/>
    <cellStyle name="40% - Accent3 3 4 3" xfId="1100"/>
    <cellStyle name="40% - Accent3 3 5" xfId="1101"/>
    <cellStyle name="40% - Accent3 3 5 2" xfId="1102"/>
    <cellStyle name="40% - Accent3 3 6" xfId="1103"/>
    <cellStyle name="40% - Accent3 3_17,18,19 2013 CDM Savings to Sep 2013 accrual" xfId="10723"/>
    <cellStyle name="40% - Accent3 4" xfId="1104"/>
    <cellStyle name="40% - Accent3 4 2" xfId="10724"/>
    <cellStyle name="40% - Accent3 4 2 2" xfId="10725"/>
    <cellStyle name="40% - Accent3 5" xfId="1105"/>
    <cellStyle name="40% - Accent3 5 2" xfId="10726"/>
    <cellStyle name="40% - Accent3 5 2 2" xfId="10727"/>
    <cellStyle name="40% - Accent3 6" xfId="1106"/>
    <cellStyle name="40% - Accent3 7" xfId="1107"/>
    <cellStyle name="40% - Accent3 8" xfId="1108"/>
    <cellStyle name="40% - Accent3 9" xfId="1109"/>
    <cellStyle name="40% - Accent4" xfId="9948" builtinId="43" customBuiltin="1"/>
    <cellStyle name="40% - Accent4 2" xfId="20"/>
    <cellStyle name="40% - Accent4 2 10" xfId="1110"/>
    <cellStyle name="40% - Accent4 2 11" xfId="10728"/>
    <cellStyle name="40% - Accent4 2 12" xfId="10729"/>
    <cellStyle name="40% - Accent4 2 2" xfId="1111"/>
    <cellStyle name="40% - Accent4 2 2 2" xfId="1112"/>
    <cellStyle name="40% - Accent4 2 2 2 2" xfId="10730"/>
    <cellStyle name="40% - Accent4 2 2 3" xfId="1113"/>
    <cellStyle name="40% - Accent4 2 2 3 2" xfId="10731"/>
    <cellStyle name="40% - Accent4 2 2 4" xfId="10044"/>
    <cellStyle name="40% - Accent4 2 2 5" xfId="10732"/>
    <cellStyle name="40% - Accent4 2 3" xfId="1114"/>
    <cellStyle name="40% - Accent4 2 3 2" xfId="1115"/>
    <cellStyle name="40% - Accent4 2 3 3" xfId="10045"/>
    <cellStyle name="40% - Accent4 2 3 3 2" xfId="10733"/>
    <cellStyle name="40% - Accent4 2 3 4" xfId="10734"/>
    <cellStyle name="40% - Accent4 2 4" xfId="1116"/>
    <cellStyle name="40% - Accent4 2 4 2" xfId="10046"/>
    <cellStyle name="40% - Accent4 2 5" xfId="1117"/>
    <cellStyle name="40% - Accent4 2 5 2" xfId="10047"/>
    <cellStyle name="40% - Accent4 2 6" xfId="1118"/>
    <cellStyle name="40% - Accent4 2 6 2" xfId="10048"/>
    <cellStyle name="40% - Accent4 2 7" xfId="1119"/>
    <cellStyle name="40% - Accent4 2 7 2" xfId="10049"/>
    <cellStyle name="40% - Accent4 2 8" xfId="1120"/>
    <cellStyle name="40% - Accent4 2 8 2" xfId="10050"/>
    <cellStyle name="40% - Accent4 2 9" xfId="1121"/>
    <cellStyle name="40% - Accent4 3" xfId="1122"/>
    <cellStyle name="40% - Accent4 3 2" xfId="1123"/>
    <cellStyle name="40% - Accent4 3 2 2" xfId="1124"/>
    <cellStyle name="40% - Accent4 3 2 2 2" xfId="1125"/>
    <cellStyle name="40% - Accent4 3 2 2 2 2" xfId="1126"/>
    <cellStyle name="40% - Accent4 3 2 2 3" xfId="1127"/>
    <cellStyle name="40% - Accent4 3 2 2 4" xfId="10735"/>
    <cellStyle name="40% - Accent4 3 2 3" xfId="1128"/>
    <cellStyle name="40% - Accent4 3 2 3 2" xfId="1129"/>
    <cellStyle name="40% - Accent4 3 2 4" xfId="1130"/>
    <cellStyle name="40% - Accent4 3 2 5" xfId="10736"/>
    <cellStyle name="40% - Accent4 3 3" xfId="1131"/>
    <cellStyle name="40% - Accent4 3 3 2" xfId="1132"/>
    <cellStyle name="40% - Accent4 3 3 2 2" xfId="1133"/>
    <cellStyle name="40% - Accent4 3 3 2 2 2" xfId="1134"/>
    <cellStyle name="40% - Accent4 3 3 2 3" xfId="1135"/>
    <cellStyle name="40% - Accent4 3 3 3" xfId="1136"/>
    <cellStyle name="40% - Accent4 3 3 3 2" xfId="1137"/>
    <cellStyle name="40% - Accent4 3 3 4" xfId="1138"/>
    <cellStyle name="40% - Accent4 3 4" xfId="1139"/>
    <cellStyle name="40% - Accent4 3 4 2" xfId="1140"/>
    <cellStyle name="40% - Accent4 3 4 2 2" xfId="1141"/>
    <cellStyle name="40% - Accent4 3 4 3" xfId="1142"/>
    <cellStyle name="40% - Accent4 3 5" xfId="1143"/>
    <cellStyle name="40% - Accent4 3 5 2" xfId="1144"/>
    <cellStyle name="40% - Accent4 3 6" xfId="1145"/>
    <cellStyle name="40% - Accent4 3_17,18,19 2013 CDM Savings to Sep 2013 accrual" xfId="10737"/>
    <cellStyle name="40% - Accent4 4" xfId="1146"/>
    <cellStyle name="40% - Accent4 4 2" xfId="10738"/>
    <cellStyle name="40% - Accent4 4 2 2" xfId="10739"/>
    <cellStyle name="40% - Accent4 5" xfId="1147"/>
    <cellStyle name="40% - Accent4 5 2" xfId="10740"/>
    <cellStyle name="40% - Accent4 5 2 2" xfId="10741"/>
    <cellStyle name="40% - Accent4 6" xfId="1148"/>
    <cellStyle name="40% - Accent4 7" xfId="1149"/>
    <cellStyle name="40% - Accent4 8" xfId="1150"/>
    <cellStyle name="40% - Accent4 9" xfId="1151"/>
    <cellStyle name="40% - Accent5" xfId="9952" builtinId="47" customBuiltin="1"/>
    <cellStyle name="40% - Accent5 2" xfId="21"/>
    <cellStyle name="40% - Accent5 2 10" xfId="1152"/>
    <cellStyle name="40% - Accent5 2 11" xfId="10742"/>
    <cellStyle name="40% - Accent5 2 12" xfId="10743"/>
    <cellStyle name="40% - Accent5 2 2" xfId="1153"/>
    <cellStyle name="40% - Accent5 2 2 2" xfId="1154"/>
    <cellStyle name="40% - Accent5 2 2 2 2" xfId="10744"/>
    <cellStyle name="40% - Accent5 2 2 3" xfId="1155"/>
    <cellStyle name="40% - Accent5 2 2 3 2" xfId="10745"/>
    <cellStyle name="40% - Accent5 2 2 4" xfId="10051"/>
    <cellStyle name="40% - Accent5 2 2 5" xfId="10746"/>
    <cellStyle name="40% - Accent5 2 3" xfId="1156"/>
    <cellStyle name="40% - Accent5 2 3 2" xfId="1157"/>
    <cellStyle name="40% - Accent5 2 3 3" xfId="10052"/>
    <cellStyle name="40% - Accent5 2 3 3 2" xfId="10747"/>
    <cellStyle name="40% - Accent5 2 3 4" xfId="10748"/>
    <cellStyle name="40% - Accent5 2 4" xfId="1158"/>
    <cellStyle name="40% - Accent5 2 4 2" xfId="10053"/>
    <cellStyle name="40% - Accent5 2 5" xfId="1159"/>
    <cellStyle name="40% - Accent5 2 5 2" xfId="10054"/>
    <cellStyle name="40% - Accent5 2 6" xfId="1160"/>
    <cellStyle name="40% - Accent5 2 6 2" xfId="10055"/>
    <cellStyle name="40% - Accent5 2 7" xfId="1161"/>
    <cellStyle name="40% - Accent5 2 7 2" xfId="10056"/>
    <cellStyle name="40% - Accent5 2 8" xfId="1162"/>
    <cellStyle name="40% - Accent5 2 8 2" xfId="10057"/>
    <cellStyle name="40% - Accent5 2 9" xfId="1163"/>
    <cellStyle name="40% - Accent5 3" xfId="1164"/>
    <cellStyle name="40% - Accent5 3 2" xfId="1165"/>
    <cellStyle name="40% - Accent5 3 2 2" xfId="1166"/>
    <cellStyle name="40% - Accent5 3 2 2 2" xfId="1167"/>
    <cellStyle name="40% - Accent5 3 2 2 2 2" xfId="1168"/>
    <cellStyle name="40% - Accent5 3 2 2 3" xfId="1169"/>
    <cellStyle name="40% - Accent5 3 2 2 4" xfId="10749"/>
    <cellStyle name="40% - Accent5 3 2 3" xfId="1170"/>
    <cellStyle name="40% - Accent5 3 2 3 2" xfId="1171"/>
    <cellStyle name="40% - Accent5 3 2 4" xfId="1172"/>
    <cellStyle name="40% - Accent5 3 2 5" xfId="10750"/>
    <cellStyle name="40% - Accent5 3 3" xfId="1173"/>
    <cellStyle name="40% - Accent5 3 3 2" xfId="1174"/>
    <cellStyle name="40% - Accent5 3 3 2 2" xfId="1175"/>
    <cellStyle name="40% - Accent5 3 3 2 2 2" xfId="1176"/>
    <cellStyle name="40% - Accent5 3 3 2 3" xfId="1177"/>
    <cellStyle name="40% - Accent5 3 3 3" xfId="1178"/>
    <cellStyle name="40% - Accent5 3 3 3 2" xfId="1179"/>
    <cellStyle name="40% - Accent5 3 3 4" xfId="1180"/>
    <cellStyle name="40% - Accent5 3 4" xfId="1181"/>
    <cellStyle name="40% - Accent5 3 4 2" xfId="1182"/>
    <cellStyle name="40% - Accent5 3 4 2 2" xfId="1183"/>
    <cellStyle name="40% - Accent5 3 4 3" xfId="1184"/>
    <cellStyle name="40% - Accent5 3 5" xfId="1185"/>
    <cellStyle name="40% - Accent5 3 5 2" xfId="1186"/>
    <cellStyle name="40% - Accent5 3 6" xfId="1187"/>
    <cellStyle name="40% - Accent5 3_17,18,19 2013 CDM Savings to Sep 2013 accrual" xfId="10751"/>
    <cellStyle name="40% - Accent5 4" xfId="1188"/>
    <cellStyle name="40% - Accent5 4 2" xfId="10752"/>
    <cellStyle name="40% - Accent5 4 2 2" xfId="10753"/>
    <cellStyle name="40% - Accent5 5" xfId="1189"/>
    <cellStyle name="40% - Accent5 5 2" xfId="10754"/>
    <cellStyle name="40% - Accent5 5 2 2" xfId="10755"/>
    <cellStyle name="40% - Accent5 6" xfId="1190"/>
    <cellStyle name="40% - Accent5 7" xfId="1191"/>
    <cellStyle name="40% - Accent5 8" xfId="1192"/>
    <cellStyle name="40% - Accent5 9" xfId="1193"/>
    <cellStyle name="40% - Accent6" xfId="9956" builtinId="51" customBuiltin="1"/>
    <cellStyle name="40% - Accent6 2" xfId="22"/>
    <cellStyle name="40% - Accent6 2 10" xfId="1194"/>
    <cellStyle name="40% - Accent6 2 11" xfId="10756"/>
    <cellStyle name="40% - Accent6 2 12" xfId="10757"/>
    <cellStyle name="40% - Accent6 2 2" xfId="1195"/>
    <cellStyle name="40% - Accent6 2 2 2" xfId="1196"/>
    <cellStyle name="40% - Accent6 2 2 2 2" xfId="10758"/>
    <cellStyle name="40% - Accent6 2 2 3" xfId="1197"/>
    <cellStyle name="40% - Accent6 2 2 3 2" xfId="10759"/>
    <cellStyle name="40% - Accent6 2 2 4" xfId="10058"/>
    <cellStyle name="40% - Accent6 2 2 5" xfId="10760"/>
    <cellStyle name="40% - Accent6 2 3" xfId="1198"/>
    <cellStyle name="40% - Accent6 2 3 2" xfId="1199"/>
    <cellStyle name="40% - Accent6 2 3 3" xfId="10059"/>
    <cellStyle name="40% - Accent6 2 3 3 2" xfId="10761"/>
    <cellStyle name="40% - Accent6 2 3 4" xfId="10762"/>
    <cellStyle name="40% - Accent6 2 4" xfId="1200"/>
    <cellStyle name="40% - Accent6 2 4 2" xfId="10060"/>
    <cellStyle name="40% - Accent6 2 5" xfId="1201"/>
    <cellStyle name="40% - Accent6 2 5 2" xfId="10061"/>
    <cellStyle name="40% - Accent6 2 6" xfId="1202"/>
    <cellStyle name="40% - Accent6 2 6 2" xfId="10062"/>
    <cellStyle name="40% - Accent6 2 7" xfId="1203"/>
    <cellStyle name="40% - Accent6 2 7 2" xfId="10063"/>
    <cellStyle name="40% - Accent6 2 8" xfId="1204"/>
    <cellStyle name="40% - Accent6 2 8 2" xfId="10064"/>
    <cellStyle name="40% - Accent6 2 9" xfId="1205"/>
    <cellStyle name="40% - Accent6 3" xfId="1206"/>
    <cellStyle name="40% - Accent6 3 2" xfId="1207"/>
    <cellStyle name="40% - Accent6 3 2 2" xfId="1208"/>
    <cellStyle name="40% - Accent6 3 2 2 2" xfId="1209"/>
    <cellStyle name="40% - Accent6 3 2 2 2 2" xfId="1210"/>
    <cellStyle name="40% - Accent6 3 2 2 3" xfId="1211"/>
    <cellStyle name="40% - Accent6 3 2 2 4" xfId="10763"/>
    <cellStyle name="40% - Accent6 3 2 3" xfId="1212"/>
    <cellStyle name="40% - Accent6 3 2 3 2" xfId="1213"/>
    <cellStyle name="40% - Accent6 3 2 4" xfId="1214"/>
    <cellStyle name="40% - Accent6 3 2 5" xfId="10764"/>
    <cellStyle name="40% - Accent6 3 3" xfId="1215"/>
    <cellStyle name="40% - Accent6 3 3 2" xfId="1216"/>
    <cellStyle name="40% - Accent6 3 3 2 2" xfId="1217"/>
    <cellStyle name="40% - Accent6 3 3 2 2 2" xfId="1218"/>
    <cellStyle name="40% - Accent6 3 3 2 3" xfId="1219"/>
    <cellStyle name="40% - Accent6 3 3 3" xfId="1220"/>
    <cellStyle name="40% - Accent6 3 3 3 2" xfId="1221"/>
    <cellStyle name="40% - Accent6 3 3 4" xfId="1222"/>
    <cellStyle name="40% - Accent6 3 4" xfId="1223"/>
    <cellStyle name="40% - Accent6 3 4 2" xfId="1224"/>
    <cellStyle name="40% - Accent6 3 4 2 2" xfId="1225"/>
    <cellStyle name="40% - Accent6 3 4 3" xfId="1226"/>
    <cellStyle name="40% - Accent6 3 5" xfId="1227"/>
    <cellStyle name="40% - Accent6 3 5 2" xfId="1228"/>
    <cellStyle name="40% - Accent6 3 6" xfId="1229"/>
    <cellStyle name="40% - Accent6 3_17,18,19 2013 CDM Savings to Sep 2013 accrual" xfId="10765"/>
    <cellStyle name="40% - Accent6 4" xfId="1230"/>
    <cellStyle name="40% - Accent6 4 2" xfId="10766"/>
    <cellStyle name="40% - Accent6 4 2 2" xfId="10767"/>
    <cellStyle name="40% - Accent6 5" xfId="1231"/>
    <cellStyle name="40% - Accent6 5 2" xfId="10768"/>
    <cellStyle name="40% - Accent6 5 2 2" xfId="10769"/>
    <cellStyle name="40% - Accent6 6" xfId="1232"/>
    <cellStyle name="40% - Accent6 7" xfId="1233"/>
    <cellStyle name="40% - Accent6 8" xfId="1234"/>
    <cellStyle name="40% - Accent6 9" xfId="1235"/>
    <cellStyle name="60 % - Accent1" xfId="1236"/>
    <cellStyle name="60 % - Accent2" xfId="1237"/>
    <cellStyle name="60 % - Accent3" xfId="1238"/>
    <cellStyle name="60 % - Accent4" xfId="1239"/>
    <cellStyle name="60 % - Accent5" xfId="1240"/>
    <cellStyle name="60 % - Accent6" xfId="1241"/>
    <cellStyle name="60% - Accent1" xfId="9937" builtinId="32" customBuiltin="1"/>
    <cellStyle name="60% - Accent1 2" xfId="23"/>
    <cellStyle name="60% - Accent1 2 10" xfId="10770"/>
    <cellStyle name="60% - Accent1 2 11" xfId="10771"/>
    <cellStyle name="60% - Accent1 2 2" xfId="1242"/>
    <cellStyle name="60% - Accent1 2 2 2" xfId="10772"/>
    <cellStyle name="60% - Accent1 2 3" xfId="1243"/>
    <cellStyle name="60% - Accent1 2 3 2" xfId="10773"/>
    <cellStyle name="60% - Accent1 2 4" xfId="1244"/>
    <cellStyle name="60% - Accent1 2 5" xfId="1245"/>
    <cellStyle name="60% - Accent1 2 6" xfId="1246"/>
    <cellStyle name="60% - Accent1 2 7" xfId="1247"/>
    <cellStyle name="60% - Accent1 2 8" xfId="1248"/>
    <cellStyle name="60% - Accent1 2 9" xfId="1249"/>
    <cellStyle name="60% - Accent1 3" xfId="1250"/>
    <cellStyle name="60% - Accent1 4" xfId="10774"/>
    <cellStyle name="60% - Accent1 5" xfId="10775"/>
    <cellStyle name="60% - Accent1 6" xfId="10776"/>
    <cellStyle name="60% - Accent2" xfId="9941" builtinId="36" customBuiltin="1"/>
    <cellStyle name="60% - Accent2 2" xfId="24"/>
    <cellStyle name="60% - Accent2 2 10" xfId="10777"/>
    <cellStyle name="60% - Accent2 2 11" xfId="10778"/>
    <cellStyle name="60% - Accent2 2 2" xfId="1251"/>
    <cellStyle name="60% - Accent2 2 2 2" xfId="10779"/>
    <cellStyle name="60% - Accent2 2 3" xfId="1252"/>
    <cellStyle name="60% - Accent2 2 3 2" xfId="10780"/>
    <cellStyle name="60% - Accent2 2 4" xfId="1253"/>
    <cellStyle name="60% - Accent2 2 5" xfId="1254"/>
    <cellStyle name="60% - Accent2 2 6" xfId="1255"/>
    <cellStyle name="60% - Accent2 2 7" xfId="1256"/>
    <cellStyle name="60% - Accent2 2 8" xfId="1257"/>
    <cellStyle name="60% - Accent2 2 9" xfId="1258"/>
    <cellStyle name="60% - Accent2 3" xfId="1259"/>
    <cellStyle name="60% - Accent2 4" xfId="10781"/>
    <cellStyle name="60% - Accent2 5" xfId="10782"/>
    <cellStyle name="60% - Accent2 6" xfId="10783"/>
    <cellStyle name="60% - Accent3" xfId="9945" builtinId="40" customBuiltin="1"/>
    <cellStyle name="60% - Accent3 2" xfId="25"/>
    <cellStyle name="60% - Accent3 2 10" xfId="10784"/>
    <cellStyle name="60% - Accent3 2 11" xfId="10785"/>
    <cellStyle name="60% - Accent3 2 2" xfId="1260"/>
    <cellStyle name="60% - Accent3 2 2 2" xfId="10786"/>
    <cellStyle name="60% - Accent3 2 3" xfId="1261"/>
    <cellStyle name="60% - Accent3 2 3 2" xfId="10787"/>
    <cellStyle name="60% - Accent3 2 4" xfId="1262"/>
    <cellStyle name="60% - Accent3 2 5" xfId="1263"/>
    <cellStyle name="60% - Accent3 2 6" xfId="1264"/>
    <cellStyle name="60% - Accent3 2 7" xfId="1265"/>
    <cellStyle name="60% - Accent3 2 8" xfId="1266"/>
    <cellStyle name="60% - Accent3 2 9" xfId="1267"/>
    <cellStyle name="60% - Accent3 3" xfId="1268"/>
    <cellStyle name="60% - Accent3 4" xfId="10788"/>
    <cellStyle name="60% - Accent3 5" xfId="10789"/>
    <cellStyle name="60% - Accent3 6" xfId="10790"/>
    <cellStyle name="60% - Accent4" xfId="9949" builtinId="44" customBuiltin="1"/>
    <cellStyle name="60% - Accent4 2" xfId="26"/>
    <cellStyle name="60% - Accent4 2 10" xfId="10791"/>
    <cellStyle name="60% - Accent4 2 11" xfId="10792"/>
    <cellStyle name="60% - Accent4 2 2" xfId="1269"/>
    <cellStyle name="60% - Accent4 2 2 2" xfId="10793"/>
    <cellStyle name="60% - Accent4 2 3" xfId="1270"/>
    <cellStyle name="60% - Accent4 2 3 2" xfId="10794"/>
    <cellStyle name="60% - Accent4 2 4" xfId="1271"/>
    <cellStyle name="60% - Accent4 2 5" xfId="1272"/>
    <cellStyle name="60% - Accent4 2 6" xfId="1273"/>
    <cellStyle name="60% - Accent4 2 7" xfId="1274"/>
    <cellStyle name="60% - Accent4 2 8" xfId="1275"/>
    <cellStyle name="60% - Accent4 2 9" xfId="1276"/>
    <cellStyle name="60% - Accent4 3" xfId="1277"/>
    <cellStyle name="60% - Accent4 4" xfId="10795"/>
    <cellStyle name="60% - Accent4 5" xfId="10796"/>
    <cellStyle name="60% - Accent4 6" xfId="10797"/>
    <cellStyle name="60% - Accent5" xfId="9953" builtinId="48" customBuiltin="1"/>
    <cellStyle name="60% - Accent5 2" xfId="27"/>
    <cellStyle name="60% - Accent5 2 10" xfId="10798"/>
    <cellStyle name="60% - Accent5 2 11" xfId="10799"/>
    <cellStyle name="60% - Accent5 2 2" xfId="1278"/>
    <cellStyle name="60% - Accent5 2 2 2" xfId="10800"/>
    <cellStyle name="60% - Accent5 2 3" xfId="1279"/>
    <cellStyle name="60% - Accent5 2 3 2" xfId="10801"/>
    <cellStyle name="60% - Accent5 2 4" xfId="1280"/>
    <cellStyle name="60% - Accent5 2 5" xfId="1281"/>
    <cellStyle name="60% - Accent5 2 6" xfId="1282"/>
    <cellStyle name="60% - Accent5 2 7" xfId="1283"/>
    <cellStyle name="60% - Accent5 2 8" xfId="1284"/>
    <cellStyle name="60% - Accent5 2 9" xfId="1285"/>
    <cellStyle name="60% - Accent5 3" xfId="1286"/>
    <cellStyle name="60% - Accent5 4" xfId="10802"/>
    <cellStyle name="60% - Accent5 5" xfId="10803"/>
    <cellStyle name="60% - Accent5 6" xfId="10804"/>
    <cellStyle name="60% - Accent6" xfId="9957" builtinId="52" customBuiltin="1"/>
    <cellStyle name="60% - Accent6 2" xfId="28"/>
    <cellStyle name="60% - Accent6 2 10" xfId="10805"/>
    <cellStyle name="60% - Accent6 2 11" xfId="10806"/>
    <cellStyle name="60% - Accent6 2 2" xfId="1287"/>
    <cellStyle name="60% - Accent6 2 2 2" xfId="10807"/>
    <cellStyle name="60% - Accent6 2 3" xfId="1288"/>
    <cellStyle name="60% - Accent6 2 3 2" xfId="10808"/>
    <cellStyle name="60% - Accent6 2 4" xfId="1289"/>
    <cellStyle name="60% - Accent6 2 5" xfId="1290"/>
    <cellStyle name="60% - Accent6 2 6" xfId="1291"/>
    <cellStyle name="60% - Accent6 2 7" xfId="1292"/>
    <cellStyle name="60% - Accent6 2 8" xfId="1293"/>
    <cellStyle name="60% - Accent6 2 9" xfId="1294"/>
    <cellStyle name="60% - Accent6 3" xfId="1295"/>
    <cellStyle name="60% - Accent6 4" xfId="10809"/>
    <cellStyle name="60% - Accent6 5" xfId="10810"/>
    <cellStyle name="60% - Accent6 6" xfId="10811"/>
    <cellStyle name="A%" xfId="1296"/>
    <cellStyle name="A% 2" xfId="5685"/>
    <cellStyle name="Accent1" xfId="9934" builtinId="29" customBuiltin="1"/>
    <cellStyle name="Accent1 2" xfId="29"/>
    <cellStyle name="Accent1 2 10" xfId="10812"/>
    <cellStyle name="Accent1 2 11" xfId="10813"/>
    <cellStyle name="Accent1 2 2" xfId="1297"/>
    <cellStyle name="Accent1 2 2 2" xfId="10814"/>
    <cellStyle name="Accent1 2 3" xfId="1298"/>
    <cellStyle name="Accent1 2 3 2" xfId="10815"/>
    <cellStyle name="Accent1 2 4" xfId="1299"/>
    <cellStyle name="Accent1 2 5" xfId="1300"/>
    <cellStyle name="Accent1 2 6" xfId="1301"/>
    <cellStyle name="Accent1 2 7" xfId="1302"/>
    <cellStyle name="Accent1 2 8" xfId="1303"/>
    <cellStyle name="Accent1 2 9" xfId="1304"/>
    <cellStyle name="Accent1 3" xfId="1305"/>
    <cellStyle name="Accent1 4" xfId="10816"/>
    <cellStyle name="Accent1 5" xfId="10817"/>
    <cellStyle name="Accent1 6" xfId="10818"/>
    <cellStyle name="Accent2" xfId="9938" builtinId="33" customBuiltin="1"/>
    <cellStyle name="Accent2 2" xfId="30"/>
    <cellStyle name="Accent2 2 10" xfId="10819"/>
    <cellStyle name="Accent2 2 11" xfId="10820"/>
    <cellStyle name="Accent2 2 2" xfId="1306"/>
    <cellStyle name="Accent2 2 2 2" xfId="10821"/>
    <cellStyle name="Accent2 2 3" xfId="1307"/>
    <cellStyle name="Accent2 2 3 2" xfId="10822"/>
    <cellStyle name="Accent2 2 4" xfId="1308"/>
    <cellStyle name="Accent2 2 5" xfId="1309"/>
    <cellStyle name="Accent2 2 6" xfId="1310"/>
    <cellStyle name="Accent2 2 7" xfId="1311"/>
    <cellStyle name="Accent2 2 8" xfId="1312"/>
    <cellStyle name="Accent2 2 9" xfId="1313"/>
    <cellStyle name="Accent2 3" xfId="1314"/>
    <cellStyle name="Accent2 4" xfId="10823"/>
    <cellStyle name="Accent2 5" xfId="10824"/>
    <cellStyle name="Accent2 6" xfId="10825"/>
    <cellStyle name="Accent3" xfId="9942" builtinId="37" customBuiltin="1"/>
    <cellStyle name="Accent3 2" xfId="31"/>
    <cellStyle name="Accent3 2 10" xfId="10826"/>
    <cellStyle name="Accent3 2 11" xfId="10827"/>
    <cellStyle name="Accent3 2 2" xfId="1315"/>
    <cellStyle name="Accent3 2 2 2" xfId="10828"/>
    <cellStyle name="Accent3 2 3" xfId="1316"/>
    <cellStyle name="Accent3 2 3 2" xfId="10829"/>
    <cellStyle name="Accent3 2 4" xfId="1317"/>
    <cellStyle name="Accent3 2 5" xfId="1318"/>
    <cellStyle name="Accent3 2 6" xfId="1319"/>
    <cellStyle name="Accent3 2 7" xfId="1320"/>
    <cellStyle name="Accent3 2 8" xfId="1321"/>
    <cellStyle name="Accent3 2 9" xfId="1322"/>
    <cellStyle name="Accent3 3" xfId="1323"/>
    <cellStyle name="Accent3 4" xfId="10830"/>
    <cellStyle name="Accent3 5" xfId="10831"/>
    <cellStyle name="Accent3 6" xfId="10832"/>
    <cellStyle name="Accent4" xfId="9946" builtinId="41" customBuiltin="1"/>
    <cellStyle name="Accent4 2" xfId="32"/>
    <cellStyle name="Accent4 2 10" xfId="10833"/>
    <cellStyle name="Accent4 2 11" xfId="10834"/>
    <cellStyle name="Accent4 2 2" xfId="1324"/>
    <cellStyle name="Accent4 2 2 2" xfId="10835"/>
    <cellStyle name="Accent4 2 3" xfId="1325"/>
    <cellStyle name="Accent4 2 3 2" xfId="10836"/>
    <cellStyle name="Accent4 2 4" xfId="1326"/>
    <cellStyle name="Accent4 2 5" xfId="1327"/>
    <cellStyle name="Accent4 2 6" xfId="1328"/>
    <cellStyle name="Accent4 2 7" xfId="1329"/>
    <cellStyle name="Accent4 2 8" xfId="1330"/>
    <cellStyle name="Accent4 2 9" xfId="1331"/>
    <cellStyle name="Accent4 3" xfId="1332"/>
    <cellStyle name="Accent4 4" xfId="10837"/>
    <cellStyle name="Accent4 5" xfId="10838"/>
    <cellStyle name="Accent4 6" xfId="10839"/>
    <cellStyle name="Accent5" xfId="9950" builtinId="45" customBuiltin="1"/>
    <cellStyle name="Accent5 2" xfId="33"/>
    <cellStyle name="Accent5 2 10" xfId="10840"/>
    <cellStyle name="Accent5 2 11" xfId="10841"/>
    <cellStyle name="Accent5 2 2" xfId="1333"/>
    <cellStyle name="Accent5 2 2 2" xfId="10842"/>
    <cellStyle name="Accent5 2 3" xfId="1334"/>
    <cellStyle name="Accent5 2 3 2" xfId="10843"/>
    <cellStyle name="Accent5 2 4" xfId="1335"/>
    <cellStyle name="Accent5 2 5" xfId="1336"/>
    <cellStyle name="Accent5 2 6" xfId="1337"/>
    <cellStyle name="Accent5 2 7" xfId="1338"/>
    <cellStyle name="Accent5 2 8" xfId="1339"/>
    <cellStyle name="Accent5 2 9" xfId="1340"/>
    <cellStyle name="Accent5 3" xfId="1341"/>
    <cellStyle name="Accent5 4" xfId="10844"/>
    <cellStyle name="Accent5 5" xfId="10845"/>
    <cellStyle name="Accent5 6" xfId="10846"/>
    <cellStyle name="Accent6" xfId="9954" builtinId="49" customBuiltin="1"/>
    <cellStyle name="Accent6 2" xfId="34"/>
    <cellStyle name="Accent6 2 10" xfId="10847"/>
    <cellStyle name="Accent6 2 11" xfId="10848"/>
    <cellStyle name="Accent6 2 2" xfId="1342"/>
    <cellStyle name="Accent6 2 2 2" xfId="10849"/>
    <cellStyle name="Accent6 2 3" xfId="1343"/>
    <cellStyle name="Accent6 2 3 2" xfId="10850"/>
    <cellStyle name="Accent6 2 4" xfId="1344"/>
    <cellStyle name="Accent6 2 5" xfId="1345"/>
    <cellStyle name="Accent6 2 6" xfId="1346"/>
    <cellStyle name="Accent6 2 7" xfId="1347"/>
    <cellStyle name="Accent6 2 8" xfId="1348"/>
    <cellStyle name="Accent6 2 9" xfId="1349"/>
    <cellStyle name="Accent6 3" xfId="1350"/>
    <cellStyle name="Accent6 4" xfId="10851"/>
    <cellStyle name="Accent6 5" xfId="10852"/>
    <cellStyle name="Accent6 6" xfId="10853"/>
    <cellStyle name="Accounting w/$" xfId="1351"/>
    <cellStyle name="Accounting w/$ 2" xfId="10854"/>
    <cellStyle name="Accounting w/$ Total" xfId="1352"/>
    <cellStyle name="Accounting w/$ Total 2" xfId="9876"/>
    <cellStyle name="Accounting w/o $" xfId="1353"/>
    <cellStyle name="Accounting w/o $ 2" xfId="10855"/>
    <cellStyle name="Acinput" xfId="1354"/>
    <cellStyle name="Acinput 2" xfId="5686"/>
    <cellStyle name="Acinput,," xfId="1355"/>
    <cellStyle name="Acinput,, 2" xfId="5687"/>
    <cellStyle name="Acinput_Merger Model_KN&amp;Fzio_v2.30 - Street" xfId="9798"/>
    <cellStyle name="Acoutput" xfId="1356"/>
    <cellStyle name="Acoutput 2" xfId="5688"/>
    <cellStyle name="Acoutput,," xfId="1357"/>
    <cellStyle name="Acoutput,, 2" xfId="5689"/>
    <cellStyle name="Acoutput_CAScomps02" xfId="9799"/>
    <cellStyle name="Actual Date" xfId="1358"/>
    <cellStyle name="AFE" xfId="1359"/>
    <cellStyle name="al" xfId="1360"/>
    <cellStyle name="Amount_EQU_RIGH.XLS_Equity market_Preferred Securities " xfId="1361"/>
    <cellStyle name="Apershare" xfId="1362"/>
    <cellStyle name="Apershare 2" xfId="5690"/>
    <cellStyle name="Aprice" xfId="1363"/>
    <cellStyle name="Aprice 2" xfId="5691"/>
    <cellStyle name="Aprice 2 2" xfId="10856"/>
    <cellStyle name="Aprice 3" xfId="10857"/>
    <cellStyle name="ar" xfId="1364"/>
    <cellStyle name="ar 2" xfId="6863"/>
    <cellStyle name="ar 2 2" xfId="10075"/>
    <cellStyle name="ar 2 3" xfId="10225"/>
    <cellStyle name="ar 2 3 2" xfId="10443"/>
    <cellStyle name="ar 2 4" xfId="10378"/>
    <cellStyle name="ar 3" xfId="9828"/>
    <cellStyle name="ar 3 2" xfId="10137"/>
    <cellStyle name="ar 3 2 2" xfId="10281"/>
    <cellStyle name="ar 3 2 3" xfId="10383"/>
    <cellStyle name="ar 4" xfId="10352"/>
    <cellStyle name="ar 5" xfId="10858"/>
    <cellStyle name="ar 6" xfId="10859"/>
    <cellStyle name="ar 7" xfId="10860"/>
    <cellStyle name="ar 8" xfId="10861"/>
    <cellStyle name="ar 9" xfId="10862"/>
    <cellStyle name="Arial 10" xfId="1365"/>
    <cellStyle name="Arial 12" xfId="1366"/>
    <cellStyle name="Availability" xfId="1367"/>
    <cellStyle name="Avertissement" xfId="1368"/>
    <cellStyle name="Bad" xfId="9924" builtinId="27" customBuiltin="1"/>
    <cellStyle name="Bad 2" xfId="35"/>
    <cellStyle name="Bad 2 10" xfId="10863"/>
    <cellStyle name="Bad 2 11" xfId="10864"/>
    <cellStyle name="Bad 2 2" xfId="1369"/>
    <cellStyle name="Bad 2 2 2" xfId="10865"/>
    <cellStyle name="Bad 2 3" xfId="1370"/>
    <cellStyle name="Bad 2 3 2" xfId="10866"/>
    <cellStyle name="Bad 2 4" xfId="1371"/>
    <cellStyle name="Bad 2 5" xfId="1372"/>
    <cellStyle name="Bad 2 6" xfId="1373"/>
    <cellStyle name="Bad 2 7" xfId="1374"/>
    <cellStyle name="Bad 2 8" xfId="1375"/>
    <cellStyle name="Bad 2 9" xfId="1376"/>
    <cellStyle name="Bad 3" xfId="1377"/>
    <cellStyle name="Bad 4" xfId="10867"/>
    <cellStyle name="Bad 5" xfId="10868"/>
    <cellStyle name="Bad 6" xfId="10869"/>
    <cellStyle name="Band 2" xfId="1378"/>
    <cellStyle name="Band 2 2" xfId="5692"/>
    <cellStyle name="Blank" xfId="1379"/>
    <cellStyle name="Blue" xfId="1380"/>
    <cellStyle name="Bold/Border" xfId="1381"/>
    <cellStyle name="Bold/Border 2" xfId="5693"/>
    <cellStyle name="Bold/Border 3" xfId="10870"/>
    <cellStyle name="Bold/Border 4" xfId="10871"/>
    <cellStyle name="Bold/Border 5" xfId="10872"/>
    <cellStyle name="Bold/Border 6" xfId="10873"/>
    <cellStyle name="Border Heavy" xfId="1382"/>
    <cellStyle name="Border Heavy 2" xfId="10874"/>
    <cellStyle name="Border Thin" xfId="1383"/>
    <cellStyle name="Border Thin 2" xfId="10875"/>
    <cellStyle name="Border Thin 2 2" xfId="10876"/>
    <cellStyle name="Border Thin 2 3" xfId="10877"/>
    <cellStyle name="Border Thin 2 4" xfId="10878"/>
    <cellStyle name="Border Thin 2 5" xfId="10879"/>
    <cellStyle name="Border Thin 3" xfId="10880"/>
    <cellStyle name="Border Thin 4" xfId="10881"/>
    <cellStyle name="Border Thin 5" xfId="10882"/>
    <cellStyle name="Border Thin 6" xfId="10883"/>
    <cellStyle name="Border Thin 7" xfId="10884"/>
    <cellStyle name="Border, Bottom" xfId="1384"/>
    <cellStyle name="Border, Bottom 2" xfId="5694"/>
    <cellStyle name="Border, Bottom 3" xfId="10885"/>
    <cellStyle name="Border, Bottom 4" xfId="10886"/>
    <cellStyle name="Border, Bottom 5" xfId="10887"/>
    <cellStyle name="Border, Bottom 6" xfId="10888"/>
    <cellStyle name="Border, Left" xfId="1385"/>
    <cellStyle name="Border, Left 2" xfId="5695"/>
    <cellStyle name="Border, Right" xfId="1386"/>
    <cellStyle name="Border, Top" xfId="1387"/>
    <cellStyle name="Border, Top 10" xfId="10889"/>
    <cellStyle name="Border, Top 11" xfId="10890"/>
    <cellStyle name="Border, Top 12" xfId="10891"/>
    <cellStyle name="Border, Top 2" xfId="9829"/>
    <cellStyle name="Border, Top 2 2" xfId="10892"/>
    <cellStyle name="Border, Top 2 3" xfId="10893"/>
    <cellStyle name="Border, Top 2 4" xfId="10894"/>
    <cellStyle name="Border, Top 3" xfId="9875"/>
    <cellStyle name="Border, Top 3 2" xfId="10159"/>
    <cellStyle name="Border, Top 3 2 2" xfId="10299"/>
    <cellStyle name="Border, Top 3 2 3" xfId="10397"/>
    <cellStyle name="Border, Top 4" xfId="10353"/>
    <cellStyle name="Border, Top 4 2" xfId="10895"/>
    <cellStyle name="Border, Top 5" xfId="10896"/>
    <cellStyle name="Border, Top 6" xfId="10897"/>
    <cellStyle name="Border, Top 7" xfId="10898"/>
    <cellStyle name="Border, Top 8" xfId="10899"/>
    <cellStyle name="Border, Top 9" xfId="10900"/>
    <cellStyle name="British Pound" xfId="1388"/>
    <cellStyle name="BritPound" xfId="1389"/>
    <cellStyle name="Bullet" xfId="1390"/>
    <cellStyle name="Calc Currency (0)" xfId="1391"/>
    <cellStyle name="Calc Currency (2)" xfId="1392"/>
    <cellStyle name="Calc Percent (0)" xfId="1393"/>
    <cellStyle name="Calc Percent (1)" xfId="1394"/>
    <cellStyle name="Calc Percent (2)" xfId="1395"/>
    <cellStyle name="Calc Units (0)" xfId="1396"/>
    <cellStyle name="Calc Units (1)" xfId="1397"/>
    <cellStyle name="Calc Units (2)" xfId="1398"/>
    <cellStyle name="Calcul" xfId="1399"/>
    <cellStyle name="Calcul 10" xfId="10901"/>
    <cellStyle name="Calcul 10 2" xfId="10902"/>
    <cellStyle name="Calcul 11" xfId="10903"/>
    <cellStyle name="Calcul 12" xfId="10904"/>
    <cellStyle name="Calcul 13" xfId="10905"/>
    <cellStyle name="Calcul 14" xfId="10906"/>
    <cellStyle name="Calcul 15" xfId="10907"/>
    <cellStyle name="Calcul 16" xfId="10908"/>
    <cellStyle name="Calcul 17" xfId="10909"/>
    <cellStyle name="Calcul 18" xfId="10910"/>
    <cellStyle name="Calcul 19" xfId="10911"/>
    <cellStyle name="Calcul 2" xfId="9830"/>
    <cellStyle name="Calcul 2 10" xfId="10912"/>
    <cellStyle name="Calcul 2 10 2" xfId="10913"/>
    <cellStyle name="Calcul 2 10 3" xfId="10914"/>
    <cellStyle name="Calcul 2 10 4" xfId="10915"/>
    <cellStyle name="Calcul 2 10 5" xfId="10916"/>
    <cellStyle name="Calcul 2 10 6" xfId="10917"/>
    <cellStyle name="Calcul 2 10 7" xfId="10918"/>
    <cellStyle name="Calcul 2 10 8" xfId="10919"/>
    <cellStyle name="Calcul 2 11" xfId="10920"/>
    <cellStyle name="Calcul 2 12" xfId="10921"/>
    <cellStyle name="Calcul 2 13" xfId="10922"/>
    <cellStyle name="Calcul 2 14" xfId="10923"/>
    <cellStyle name="Calcul 2 15" xfId="10924"/>
    <cellStyle name="Calcul 2 16" xfId="10925"/>
    <cellStyle name="Calcul 2 17" xfId="10926"/>
    <cellStyle name="Calcul 2 18" xfId="10927"/>
    <cellStyle name="Calcul 2 19" xfId="10928"/>
    <cellStyle name="Calcul 2 2" xfId="10138"/>
    <cellStyle name="Calcul 2 2 10" xfId="10929"/>
    <cellStyle name="Calcul 2 2 11" xfId="10930"/>
    <cellStyle name="Calcul 2 2 12" xfId="10931"/>
    <cellStyle name="Calcul 2 2 13" xfId="10932"/>
    <cellStyle name="Calcul 2 2 14" xfId="10933"/>
    <cellStyle name="Calcul 2 2 15" xfId="10934"/>
    <cellStyle name="Calcul 2 2 16" xfId="10935"/>
    <cellStyle name="Calcul 2 2 17" xfId="10936"/>
    <cellStyle name="Calcul 2 2 18" xfId="10937"/>
    <cellStyle name="Calcul 2 2 19" xfId="10938"/>
    <cellStyle name="Calcul 2 2 2" xfId="10939"/>
    <cellStyle name="Calcul 2 2 2 10" xfId="10940"/>
    <cellStyle name="Calcul 2 2 2 11" xfId="10941"/>
    <cellStyle name="Calcul 2 2 2 12" xfId="10942"/>
    <cellStyle name="Calcul 2 2 2 13" xfId="10943"/>
    <cellStyle name="Calcul 2 2 2 14" xfId="10944"/>
    <cellStyle name="Calcul 2 2 2 15" xfId="10945"/>
    <cellStyle name="Calcul 2 2 2 2" xfId="10946"/>
    <cellStyle name="Calcul 2 2 2 2 2" xfId="10947"/>
    <cellStyle name="Calcul 2 2 2 2 3" xfId="10948"/>
    <cellStyle name="Calcul 2 2 2 2 4" xfId="10949"/>
    <cellStyle name="Calcul 2 2 2 2 5" xfId="10950"/>
    <cellStyle name="Calcul 2 2 2 2 6" xfId="10951"/>
    <cellStyle name="Calcul 2 2 2 2 7" xfId="10952"/>
    <cellStyle name="Calcul 2 2 2 2 8" xfId="10953"/>
    <cellStyle name="Calcul 2 2 2 2 9" xfId="10954"/>
    <cellStyle name="Calcul 2 2 2 3" xfId="10955"/>
    <cellStyle name="Calcul 2 2 2 3 2" xfId="10956"/>
    <cellStyle name="Calcul 2 2 2 3 3" xfId="10957"/>
    <cellStyle name="Calcul 2 2 2 3 4" xfId="10958"/>
    <cellStyle name="Calcul 2 2 2 3 5" xfId="10959"/>
    <cellStyle name="Calcul 2 2 2 3 6" xfId="10960"/>
    <cellStyle name="Calcul 2 2 2 3 7" xfId="10961"/>
    <cellStyle name="Calcul 2 2 2 3 8" xfId="10962"/>
    <cellStyle name="Calcul 2 2 2 3 9" xfId="10963"/>
    <cellStyle name="Calcul 2 2 2 4" xfId="10964"/>
    <cellStyle name="Calcul 2 2 2 4 2" xfId="10965"/>
    <cellStyle name="Calcul 2 2 2 4 3" xfId="10966"/>
    <cellStyle name="Calcul 2 2 2 4 4" xfId="10967"/>
    <cellStyle name="Calcul 2 2 2 4 5" xfId="10968"/>
    <cellStyle name="Calcul 2 2 2 4 6" xfId="10969"/>
    <cellStyle name="Calcul 2 2 2 4 7" xfId="10970"/>
    <cellStyle name="Calcul 2 2 2 4 8" xfId="10971"/>
    <cellStyle name="Calcul 2 2 2 4 9" xfId="10972"/>
    <cellStyle name="Calcul 2 2 2 5" xfId="10973"/>
    <cellStyle name="Calcul 2 2 2 5 2" xfId="10974"/>
    <cellStyle name="Calcul 2 2 2 5 3" xfId="10975"/>
    <cellStyle name="Calcul 2 2 2 5 4" xfId="10976"/>
    <cellStyle name="Calcul 2 2 2 5 5" xfId="10977"/>
    <cellStyle name="Calcul 2 2 2 5 6" xfId="10978"/>
    <cellStyle name="Calcul 2 2 2 5 7" xfId="10979"/>
    <cellStyle name="Calcul 2 2 2 5 8" xfId="10980"/>
    <cellStyle name="Calcul 2 2 2 6" xfId="10981"/>
    <cellStyle name="Calcul 2 2 2 6 2" xfId="10982"/>
    <cellStyle name="Calcul 2 2 2 6 3" xfId="10983"/>
    <cellStyle name="Calcul 2 2 2 6 4" xfId="10984"/>
    <cellStyle name="Calcul 2 2 2 6 5" xfId="10985"/>
    <cellStyle name="Calcul 2 2 2 6 6" xfId="10986"/>
    <cellStyle name="Calcul 2 2 2 6 7" xfId="10987"/>
    <cellStyle name="Calcul 2 2 2 6 8" xfId="10988"/>
    <cellStyle name="Calcul 2 2 2 7" xfId="10989"/>
    <cellStyle name="Calcul 2 2 2 7 2" xfId="10990"/>
    <cellStyle name="Calcul 2 2 2 7 3" xfId="10991"/>
    <cellStyle name="Calcul 2 2 2 7 4" xfId="10992"/>
    <cellStyle name="Calcul 2 2 2 7 5" xfId="10993"/>
    <cellStyle name="Calcul 2 2 2 7 6" xfId="10994"/>
    <cellStyle name="Calcul 2 2 2 7 7" xfId="10995"/>
    <cellStyle name="Calcul 2 2 2 7 8" xfId="10996"/>
    <cellStyle name="Calcul 2 2 2 8" xfId="10997"/>
    <cellStyle name="Calcul 2 2 2 9" xfId="10998"/>
    <cellStyle name="Calcul 2 2 20" xfId="10999"/>
    <cellStyle name="Calcul 2 2 21" xfId="11000"/>
    <cellStyle name="Calcul 2 2 22" xfId="11001"/>
    <cellStyle name="Calcul 2 2 23" xfId="11002"/>
    <cellStyle name="Calcul 2 2 24" xfId="11003"/>
    <cellStyle name="Calcul 2 2 25" xfId="11004"/>
    <cellStyle name="Calcul 2 2 26" xfId="11005"/>
    <cellStyle name="Calcul 2 2 27" xfId="11006"/>
    <cellStyle name="Calcul 2 2 3" xfId="11007"/>
    <cellStyle name="Calcul 2 2 3 10" xfId="11008"/>
    <cellStyle name="Calcul 2 2 3 11" xfId="11009"/>
    <cellStyle name="Calcul 2 2 3 12" xfId="11010"/>
    <cellStyle name="Calcul 2 2 3 13" xfId="11011"/>
    <cellStyle name="Calcul 2 2 3 14" xfId="11012"/>
    <cellStyle name="Calcul 2 2 3 15" xfId="11013"/>
    <cellStyle name="Calcul 2 2 3 2" xfId="11014"/>
    <cellStyle name="Calcul 2 2 3 2 2" xfId="11015"/>
    <cellStyle name="Calcul 2 2 3 2 3" xfId="11016"/>
    <cellStyle name="Calcul 2 2 3 2 4" xfId="11017"/>
    <cellStyle name="Calcul 2 2 3 2 5" xfId="11018"/>
    <cellStyle name="Calcul 2 2 3 2 6" xfId="11019"/>
    <cellStyle name="Calcul 2 2 3 2 7" xfId="11020"/>
    <cellStyle name="Calcul 2 2 3 2 8" xfId="11021"/>
    <cellStyle name="Calcul 2 2 3 3" xfId="11022"/>
    <cellStyle name="Calcul 2 2 3 3 2" xfId="11023"/>
    <cellStyle name="Calcul 2 2 3 3 3" xfId="11024"/>
    <cellStyle name="Calcul 2 2 3 3 4" xfId="11025"/>
    <cellStyle name="Calcul 2 2 3 3 5" xfId="11026"/>
    <cellStyle name="Calcul 2 2 3 3 6" xfId="11027"/>
    <cellStyle name="Calcul 2 2 3 3 7" xfId="11028"/>
    <cellStyle name="Calcul 2 2 3 3 8" xfId="11029"/>
    <cellStyle name="Calcul 2 2 3 4" xfId="11030"/>
    <cellStyle name="Calcul 2 2 3 4 2" xfId="11031"/>
    <cellStyle name="Calcul 2 2 3 4 3" xfId="11032"/>
    <cellStyle name="Calcul 2 2 3 4 4" xfId="11033"/>
    <cellStyle name="Calcul 2 2 3 4 5" xfId="11034"/>
    <cellStyle name="Calcul 2 2 3 4 6" xfId="11035"/>
    <cellStyle name="Calcul 2 2 3 4 7" xfId="11036"/>
    <cellStyle name="Calcul 2 2 3 4 8" xfId="11037"/>
    <cellStyle name="Calcul 2 2 3 5" xfId="11038"/>
    <cellStyle name="Calcul 2 2 3 5 2" xfId="11039"/>
    <cellStyle name="Calcul 2 2 3 5 3" xfId="11040"/>
    <cellStyle name="Calcul 2 2 3 5 4" xfId="11041"/>
    <cellStyle name="Calcul 2 2 3 5 5" xfId="11042"/>
    <cellStyle name="Calcul 2 2 3 5 6" xfId="11043"/>
    <cellStyle name="Calcul 2 2 3 5 7" xfId="11044"/>
    <cellStyle name="Calcul 2 2 3 5 8" xfId="11045"/>
    <cellStyle name="Calcul 2 2 3 6" xfId="11046"/>
    <cellStyle name="Calcul 2 2 3 6 2" xfId="11047"/>
    <cellStyle name="Calcul 2 2 3 6 3" xfId="11048"/>
    <cellStyle name="Calcul 2 2 3 6 4" xfId="11049"/>
    <cellStyle name="Calcul 2 2 3 6 5" xfId="11050"/>
    <cellStyle name="Calcul 2 2 3 6 6" xfId="11051"/>
    <cellStyle name="Calcul 2 2 3 6 7" xfId="11052"/>
    <cellStyle name="Calcul 2 2 3 6 8" xfId="11053"/>
    <cellStyle name="Calcul 2 2 3 7" xfId="11054"/>
    <cellStyle name="Calcul 2 2 3 7 2" xfId="11055"/>
    <cellStyle name="Calcul 2 2 3 7 3" xfId="11056"/>
    <cellStyle name="Calcul 2 2 3 7 4" xfId="11057"/>
    <cellStyle name="Calcul 2 2 3 7 5" xfId="11058"/>
    <cellStyle name="Calcul 2 2 3 7 6" xfId="11059"/>
    <cellStyle name="Calcul 2 2 3 7 7" xfId="11060"/>
    <cellStyle name="Calcul 2 2 3 7 8" xfId="11061"/>
    <cellStyle name="Calcul 2 2 3 8" xfId="11062"/>
    <cellStyle name="Calcul 2 2 3 9" xfId="11063"/>
    <cellStyle name="Calcul 2 2 4" xfId="11064"/>
    <cellStyle name="Calcul 2 2 4 2" xfId="11065"/>
    <cellStyle name="Calcul 2 2 4 3" xfId="11066"/>
    <cellStyle name="Calcul 2 2 4 4" xfId="11067"/>
    <cellStyle name="Calcul 2 2 4 5" xfId="11068"/>
    <cellStyle name="Calcul 2 2 4 6" xfId="11069"/>
    <cellStyle name="Calcul 2 2 4 7" xfId="11070"/>
    <cellStyle name="Calcul 2 2 4 8" xfId="11071"/>
    <cellStyle name="Calcul 2 2 4 9" xfId="11072"/>
    <cellStyle name="Calcul 2 2 5" xfId="11073"/>
    <cellStyle name="Calcul 2 2 5 2" xfId="11074"/>
    <cellStyle name="Calcul 2 2 5 3" xfId="11075"/>
    <cellStyle name="Calcul 2 2 5 4" xfId="11076"/>
    <cellStyle name="Calcul 2 2 5 5" xfId="11077"/>
    <cellStyle name="Calcul 2 2 5 6" xfId="11078"/>
    <cellStyle name="Calcul 2 2 5 7" xfId="11079"/>
    <cellStyle name="Calcul 2 2 5 8" xfId="11080"/>
    <cellStyle name="Calcul 2 2 5 9" xfId="11081"/>
    <cellStyle name="Calcul 2 2 6" xfId="11082"/>
    <cellStyle name="Calcul 2 2 6 2" xfId="11083"/>
    <cellStyle name="Calcul 2 2 6 3" xfId="11084"/>
    <cellStyle name="Calcul 2 2 6 4" xfId="11085"/>
    <cellStyle name="Calcul 2 2 6 5" xfId="11086"/>
    <cellStyle name="Calcul 2 2 6 6" xfId="11087"/>
    <cellStyle name="Calcul 2 2 6 7" xfId="11088"/>
    <cellStyle name="Calcul 2 2 6 8" xfId="11089"/>
    <cellStyle name="Calcul 2 2 6 9" xfId="11090"/>
    <cellStyle name="Calcul 2 2 7" xfId="11091"/>
    <cellStyle name="Calcul 2 2 7 2" xfId="11092"/>
    <cellStyle name="Calcul 2 2 7 3" xfId="11093"/>
    <cellStyle name="Calcul 2 2 7 4" xfId="11094"/>
    <cellStyle name="Calcul 2 2 7 5" xfId="11095"/>
    <cellStyle name="Calcul 2 2 7 6" xfId="11096"/>
    <cellStyle name="Calcul 2 2 7 7" xfId="11097"/>
    <cellStyle name="Calcul 2 2 7 8" xfId="11098"/>
    <cellStyle name="Calcul 2 2 8" xfId="11099"/>
    <cellStyle name="Calcul 2 2 8 2" xfId="11100"/>
    <cellStyle name="Calcul 2 2 8 3" xfId="11101"/>
    <cellStyle name="Calcul 2 2 8 4" xfId="11102"/>
    <cellStyle name="Calcul 2 2 8 5" xfId="11103"/>
    <cellStyle name="Calcul 2 2 8 6" xfId="11104"/>
    <cellStyle name="Calcul 2 2 8 7" xfId="11105"/>
    <cellStyle name="Calcul 2 2 8 8" xfId="11106"/>
    <cellStyle name="Calcul 2 2 9" xfId="11107"/>
    <cellStyle name="Calcul 2 2 9 2" xfId="11108"/>
    <cellStyle name="Calcul 2 2 9 3" xfId="11109"/>
    <cellStyle name="Calcul 2 2 9 4" xfId="11110"/>
    <cellStyle name="Calcul 2 2 9 5" xfId="11111"/>
    <cellStyle name="Calcul 2 2 9 6" xfId="11112"/>
    <cellStyle name="Calcul 2 2 9 7" xfId="11113"/>
    <cellStyle name="Calcul 2 2 9 8" xfId="11114"/>
    <cellStyle name="Calcul 2 20" xfId="11115"/>
    <cellStyle name="Calcul 2 21" xfId="11116"/>
    <cellStyle name="Calcul 2 22" xfId="11117"/>
    <cellStyle name="Calcul 2 23" xfId="11118"/>
    <cellStyle name="Calcul 2 24" xfId="11119"/>
    <cellStyle name="Calcul 2 25" xfId="11120"/>
    <cellStyle name="Calcul 2 26" xfId="11121"/>
    <cellStyle name="Calcul 2 3" xfId="11122"/>
    <cellStyle name="Calcul 2 3 10" xfId="11123"/>
    <cellStyle name="Calcul 2 3 11" xfId="11124"/>
    <cellStyle name="Calcul 2 3 12" xfId="11125"/>
    <cellStyle name="Calcul 2 3 13" xfId="11126"/>
    <cellStyle name="Calcul 2 3 14" xfId="11127"/>
    <cellStyle name="Calcul 2 3 15" xfId="11128"/>
    <cellStyle name="Calcul 2 3 16" xfId="11129"/>
    <cellStyle name="Calcul 2 3 17" xfId="11130"/>
    <cellStyle name="Calcul 2 3 18" xfId="11131"/>
    <cellStyle name="Calcul 2 3 19" xfId="11132"/>
    <cellStyle name="Calcul 2 3 2" xfId="11133"/>
    <cellStyle name="Calcul 2 3 2 2" xfId="11134"/>
    <cellStyle name="Calcul 2 3 2 3" xfId="11135"/>
    <cellStyle name="Calcul 2 3 2 4" xfId="11136"/>
    <cellStyle name="Calcul 2 3 2 5" xfId="11137"/>
    <cellStyle name="Calcul 2 3 2 6" xfId="11138"/>
    <cellStyle name="Calcul 2 3 2 7" xfId="11139"/>
    <cellStyle name="Calcul 2 3 2 8" xfId="11140"/>
    <cellStyle name="Calcul 2 3 2 9" xfId="11141"/>
    <cellStyle name="Calcul 2 3 20" xfId="11142"/>
    <cellStyle name="Calcul 2 3 21" xfId="11143"/>
    <cellStyle name="Calcul 2 3 22" xfId="11144"/>
    <cellStyle name="Calcul 2 3 23" xfId="11145"/>
    <cellStyle name="Calcul 2 3 24" xfId="11146"/>
    <cellStyle name="Calcul 2 3 3" xfId="11147"/>
    <cellStyle name="Calcul 2 3 3 2" xfId="11148"/>
    <cellStyle name="Calcul 2 3 3 3" xfId="11149"/>
    <cellStyle name="Calcul 2 3 3 4" xfId="11150"/>
    <cellStyle name="Calcul 2 3 3 5" xfId="11151"/>
    <cellStyle name="Calcul 2 3 3 6" xfId="11152"/>
    <cellStyle name="Calcul 2 3 3 7" xfId="11153"/>
    <cellStyle name="Calcul 2 3 3 8" xfId="11154"/>
    <cellStyle name="Calcul 2 3 3 9" xfId="11155"/>
    <cellStyle name="Calcul 2 3 4" xfId="11156"/>
    <cellStyle name="Calcul 2 3 4 2" xfId="11157"/>
    <cellStyle name="Calcul 2 3 4 3" xfId="11158"/>
    <cellStyle name="Calcul 2 3 4 4" xfId="11159"/>
    <cellStyle name="Calcul 2 3 4 5" xfId="11160"/>
    <cellStyle name="Calcul 2 3 4 6" xfId="11161"/>
    <cellStyle name="Calcul 2 3 4 7" xfId="11162"/>
    <cellStyle name="Calcul 2 3 4 8" xfId="11163"/>
    <cellStyle name="Calcul 2 3 4 9" xfId="11164"/>
    <cellStyle name="Calcul 2 3 5" xfId="11165"/>
    <cellStyle name="Calcul 2 3 5 2" xfId="11166"/>
    <cellStyle name="Calcul 2 3 5 3" xfId="11167"/>
    <cellStyle name="Calcul 2 3 5 4" xfId="11168"/>
    <cellStyle name="Calcul 2 3 5 5" xfId="11169"/>
    <cellStyle name="Calcul 2 3 5 6" xfId="11170"/>
    <cellStyle name="Calcul 2 3 5 7" xfId="11171"/>
    <cellStyle name="Calcul 2 3 5 8" xfId="11172"/>
    <cellStyle name="Calcul 2 3 6" xfId="11173"/>
    <cellStyle name="Calcul 2 3 6 2" xfId="11174"/>
    <cellStyle name="Calcul 2 3 6 3" xfId="11175"/>
    <cellStyle name="Calcul 2 3 6 4" xfId="11176"/>
    <cellStyle name="Calcul 2 3 6 5" xfId="11177"/>
    <cellStyle name="Calcul 2 3 6 6" xfId="11178"/>
    <cellStyle name="Calcul 2 3 6 7" xfId="11179"/>
    <cellStyle name="Calcul 2 3 6 8" xfId="11180"/>
    <cellStyle name="Calcul 2 3 7" xfId="11181"/>
    <cellStyle name="Calcul 2 3 7 2" xfId="11182"/>
    <cellStyle name="Calcul 2 3 7 3" xfId="11183"/>
    <cellStyle name="Calcul 2 3 7 4" xfId="11184"/>
    <cellStyle name="Calcul 2 3 7 5" xfId="11185"/>
    <cellStyle name="Calcul 2 3 7 6" xfId="11186"/>
    <cellStyle name="Calcul 2 3 7 7" xfId="11187"/>
    <cellStyle name="Calcul 2 3 7 8" xfId="11188"/>
    <cellStyle name="Calcul 2 3 8" xfId="11189"/>
    <cellStyle name="Calcul 2 3 9" xfId="11190"/>
    <cellStyle name="Calcul 2 4" xfId="11191"/>
    <cellStyle name="Calcul 2 4 10" xfId="11192"/>
    <cellStyle name="Calcul 2 4 11" xfId="11193"/>
    <cellStyle name="Calcul 2 4 12" xfId="11194"/>
    <cellStyle name="Calcul 2 4 13" xfId="11195"/>
    <cellStyle name="Calcul 2 4 14" xfId="11196"/>
    <cellStyle name="Calcul 2 4 15" xfId="11197"/>
    <cellStyle name="Calcul 2 4 16" xfId="11198"/>
    <cellStyle name="Calcul 2 4 17" xfId="11199"/>
    <cellStyle name="Calcul 2 4 18" xfId="11200"/>
    <cellStyle name="Calcul 2 4 2" xfId="11201"/>
    <cellStyle name="Calcul 2 4 3" xfId="11202"/>
    <cellStyle name="Calcul 2 4 4" xfId="11203"/>
    <cellStyle name="Calcul 2 4 5" xfId="11204"/>
    <cellStyle name="Calcul 2 4 6" xfId="11205"/>
    <cellStyle name="Calcul 2 4 7" xfId="11206"/>
    <cellStyle name="Calcul 2 4 8" xfId="11207"/>
    <cellStyle name="Calcul 2 4 9" xfId="11208"/>
    <cellStyle name="Calcul 2 5" xfId="11209"/>
    <cellStyle name="Calcul 2 5 10" xfId="11210"/>
    <cellStyle name="Calcul 2 5 11" xfId="11211"/>
    <cellStyle name="Calcul 2 5 12" xfId="11212"/>
    <cellStyle name="Calcul 2 5 13" xfId="11213"/>
    <cellStyle name="Calcul 2 5 14" xfId="11214"/>
    <cellStyle name="Calcul 2 5 15" xfId="11215"/>
    <cellStyle name="Calcul 2 5 16" xfId="11216"/>
    <cellStyle name="Calcul 2 5 17" xfId="11217"/>
    <cellStyle name="Calcul 2 5 18" xfId="11218"/>
    <cellStyle name="Calcul 2 5 2" xfId="11219"/>
    <cellStyle name="Calcul 2 5 3" xfId="11220"/>
    <cellStyle name="Calcul 2 5 4" xfId="11221"/>
    <cellStyle name="Calcul 2 5 5" xfId="11222"/>
    <cellStyle name="Calcul 2 5 6" xfId="11223"/>
    <cellStyle name="Calcul 2 5 7" xfId="11224"/>
    <cellStyle name="Calcul 2 5 8" xfId="11225"/>
    <cellStyle name="Calcul 2 5 9" xfId="11226"/>
    <cellStyle name="Calcul 2 6" xfId="11227"/>
    <cellStyle name="Calcul 2 6 10" xfId="11228"/>
    <cellStyle name="Calcul 2 6 11" xfId="11229"/>
    <cellStyle name="Calcul 2 6 12" xfId="11230"/>
    <cellStyle name="Calcul 2 6 13" xfId="11231"/>
    <cellStyle name="Calcul 2 6 14" xfId="11232"/>
    <cellStyle name="Calcul 2 6 15" xfId="11233"/>
    <cellStyle name="Calcul 2 6 16" xfId="11234"/>
    <cellStyle name="Calcul 2 6 17" xfId="11235"/>
    <cellStyle name="Calcul 2 6 18" xfId="11236"/>
    <cellStyle name="Calcul 2 6 2" xfId="11237"/>
    <cellStyle name="Calcul 2 6 3" xfId="11238"/>
    <cellStyle name="Calcul 2 6 4" xfId="11239"/>
    <cellStyle name="Calcul 2 6 5" xfId="11240"/>
    <cellStyle name="Calcul 2 6 6" xfId="11241"/>
    <cellStyle name="Calcul 2 6 7" xfId="11242"/>
    <cellStyle name="Calcul 2 6 8" xfId="11243"/>
    <cellStyle name="Calcul 2 6 9" xfId="11244"/>
    <cellStyle name="Calcul 2 7" xfId="11245"/>
    <cellStyle name="Calcul 2 7 2" xfId="11246"/>
    <cellStyle name="Calcul 2 7 3" xfId="11247"/>
    <cellStyle name="Calcul 2 7 4" xfId="11248"/>
    <cellStyle name="Calcul 2 7 5" xfId="11249"/>
    <cellStyle name="Calcul 2 7 6" xfId="11250"/>
    <cellStyle name="Calcul 2 7 7" xfId="11251"/>
    <cellStyle name="Calcul 2 7 8" xfId="11252"/>
    <cellStyle name="Calcul 2 7 9" xfId="11253"/>
    <cellStyle name="Calcul 2 8" xfId="11254"/>
    <cellStyle name="Calcul 2 8 2" xfId="11255"/>
    <cellStyle name="Calcul 2 8 3" xfId="11256"/>
    <cellStyle name="Calcul 2 8 4" xfId="11257"/>
    <cellStyle name="Calcul 2 8 5" xfId="11258"/>
    <cellStyle name="Calcul 2 8 6" xfId="11259"/>
    <cellStyle name="Calcul 2 8 7" xfId="11260"/>
    <cellStyle name="Calcul 2 8 8" xfId="11261"/>
    <cellStyle name="Calcul 2 8 9" xfId="11262"/>
    <cellStyle name="Calcul 2 9" xfId="11263"/>
    <cellStyle name="Calcul 2 9 2" xfId="11264"/>
    <cellStyle name="Calcul 2 9 3" xfId="11265"/>
    <cellStyle name="Calcul 2 9 4" xfId="11266"/>
    <cellStyle name="Calcul 2 9 5" xfId="11267"/>
    <cellStyle name="Calcul 2 9 6" xfId="11268"/>
    <cellStyle name="Calcul 2 9 7" xfId="11269"/>
    <cellStyle name="Calcul 2 9 8" xfId="11270"/>
    <cellStyle name="Calcul 20" xfId="11271"/>
    <cellStyle name="Calcul 21" xfId="11272"/>
    <cellStyle name="Calcul 22" xfId="11273"/>
    <cellStyle name="Calcul 23" xfId="11274"/>
    <cellStyle name="Calcul 24" xfId="11275"/>
    <cellStyle name="Calcul 25" xfId="11276"/>
    <cellStyle name="Calcul 3" xfId="9874"/>
    <cellStyle name="Calcul 3 10" xfId="11277"/>
    <cellStyle name="Calcul 3 10 2" xfId="11278"/>
    <cellStyle name="Calcul 3 10 3" xfId="11279"/>
    <cellStyle name="Calcul 3 10 4" xfId="11280"/>
    <cellStyle name="Calcul 3 10 5" xfId="11281"/>
    <cellStyle name="Calcul 3 10 6" xfId="11282"/>
    <cellStyle name="Calcul 3 10 7" xfId="11283"/>
    <cellStyle name="Calcul 3 10 8" xfId="11284"/>
    <cellStyle name="Calcul 3 11" xfId="11285"/>
    <cellStyle name="Calcul 3 11 2" xfId="11286"/>
    <cellStyle name="Calcul 3 11 3" xfId="11287"/>
    <cellStyle name="Calcul 3 11 4" xfId="11288"/>
    <cellStyle name="Calcul 3 11 5" xfId="11289"/>
    <cellStyle name="Calcul 3 11 6" xfId="11290"/>
    <cellStyle name="Calcul 3 11 7" xfId="11291"/>
    <cellStyle name="Calcul 3 11 8" xfId="11292"/>
    <cellStyle name="Calcul 3 12" xfId="11293"/>
    <cellStyle name="Calcul 3 13" xfId="11294"/>
    <cellStyle name="Calcul 3 14" xfId="11295"/>
    <cellStyle name="Calcul 3 15" xfId="11296"/>
    <cellStyle name="Calcul 3 16" xfId="11297"/>
    <cellStyle name="Calcul 3 17" xfId="11298"/>
    <cellStyle name="Calcul 3 18" xfId="11299"/>
    <cellStyle name="Calcul 3 19" xfId="11300"/>
    <cellStyle name="Calcul 3 2" xfId="10158"/>
    <cellStyle name="Calcul 3 2 10" xfId="11301"/>
    <cellStyle name="Calcul 3 2 10 2" xfId="11302"/>
    <cellStyle name="Calcul 3 2 10 3" xfId="11303"/>
    <cellStyle name="Calcul 3 2 10 4" xfId="11304"/>
    <cellStyle name="Calcul 3 2 10 5" xfId="11305"/>
    <cellStyle name="Calcul 3 2 10 6" xfId="11306"/>
    <cellStyle name="Calcul 3 2 10 7" xfId="11307"/>
    <cellStyle name="Calcul 3 2 10 8" xfId="11308"/>
    <cellStyle name="Calcul 3 2 11" xfId="11309"/>
    <cellStyle name="Calcul 3 2 12" xfId="11310"/>
    <cellStyle name="Calcul 3 2 13" xfId="11311"/>
    <cellStyle name="Calcul 3 2 14" xfId="11312"/>
    <cellStyle name="Calcul 3 2 15" xfId="11313"/>
    <cellStyle name="Calcul 3 2 16" xfId="11314"/>
    <cellStyle name="Calcul 3 2 17" xfId="11315"/>
    <cellStyle name="Calcul 3 2 18" xfId="11316"/>
    <cellStyle name="Calcul 3 2 19" xfId="11317"/>
    <cellStyle name="Calcul 3 2 2" xfId="10298"/>
    <cellStyle name="Calcul 3 2 2 10" xfId="11318"/>
    <cellStyle name="Calcul 3 2 2 11" xfId="11319"/>
    <cellStyle name="Calcul 3 2 2 12" xfId="11320"/>
    <cellStyle name="Calcul 3 2 2 13" xfId="11321"/>
    <cellStyle name="Calcul 3 2 2 14" xfId="11322"/>
    <cellStyle name="Calcul 3 2 2 15" xfId="11323"/>
    <cellStyle name="Calcul 3 2 2 16" xfId="11324"/>
    <cellStyle name="Calcul 3 2 2 17" xfId="11325"/>
    <cellStyle name="Calcul 3 2 2 18" xfId="11326"/>
    <cellStyle name="Calcul 3 2 2 19" xfId="11327"/>
    <cellStyle name="Calcul 3 2 2 2" xfId="11328"/>
    <cellStyle name="Calcul 3 2 2 2 10" xfId="11329"/>
    <cellStyle name="Calcul 3 2 2 2 11" xfId="11330"/>
    <cellStyle name="Calcul 3 2 2 2 12" xfId="11331"/>
    <cellStyle name="Calcul 3 2 2 2 13" xfId="11332"/>
    <cellStyle name="Calcul 3 2 2 2 14" xfId="11333"/>
    <cellStyle name="Calcul 3 2 2 2 15" xfId="11334"/>
    <cellStyle name="Calcul 3 2 2 2 2" xfId="11335"/>
    <cellStyle name="Calcul 3 2 2 2 2 2" xfId="11336"/>
    <cellStyle name="Calcul 3 2 2 2 2 3" xfId="11337"/>
    <cellStyle name="Calcul 3 2 2 2 2 4" xfId="11338"/>
    <cellStyle name="Calcul 3 2 2 2 2 5" xfId="11339"/>
    <cellStyle name="Calcul 3 2 2 2 2 6" xfId="11340"/>
    <cellStyle name="Calcul 3 2 2 2 2 7" xfId="11341"/>
    <cellStyle name="Calcul 3 2 2 2 2 8" xfId="11342"/>
    <cellStyle name="Calcul 3 2 2 2 2 9" xfId="11343"/>
    <cellStyle name="Calcul 3 2 2 2 3" xfId="11344"/>
    <cellStyle name="Calcul 3 2 2 2 3 2" xfId="11345"/>
    <cellStyle name="Calcul 3 2 2 2 3 3" xfId="11346"/>
    <cellStyle name="Calcul 3 2 2 2 3 4" xfId="11347"/>
    <cellStyle name="Calcul 3 2 2 2 3 5" xfId="11348"/>
    <cellStyle name="Calcul 3 2 2 2 3 6" xfId="11349"/>
    <cellStyle name="Calcul 3 2 2 2 3 7" xfId="11350"/>
    <cellStyle name="Calcul 3 2 2 2 3 8" xfId="11351"/>
    <cellStyle name="Calcul 3 2 2 2 3 9" xfId="11352"/>
    <cellStyle name="Calcul 3 2 2 2 4" xfId="11353"/>
    <cellStyle name="Calcul 3 2 2 2 4 2" xfId="11354"/>
    <cellStyle name="Calcul 3 2 2 2 4 3" xfId="11355"/>
    <cellStyle name="Calcul 3 2 2 2 4 4" xfId="11356"/>
    <cellStyle name="Calcul 3 2 2 2 4 5" xfId="11357"/>
    <cellStyle name="Calcul 3 2 2 2 4 6" xfId="11358"/>
    <cellStyle name="Calcul 3 2 2 2 4 7" xfId="11359"/>
    <cellStyle name="Calcul 3 2 2 2 4 8" xfId="11360"/>
    <cellStyle name="Calcul 3 2 2 2 4 9" xfId="11361"/>
    <cellStyle name="Calcul 3 2 2 2 5" xfId="11362"/>
    <cellStyle name="Calcul 3 2 2 2 5 2" xfId="11363"/>
    <cellStyle name="Calcul 3 2 2 2 5 3" xfId="11364"/>
    <cellStyle name="Calcul 3 2 2 2 5 4" xfId="11365"/>
    <cellStyle name="Calcul 3 2 2 2 5 5" xfId="11366"/>
    <cellStyle name="Calcul 3 2 2 2 5 6" xfId="11367"/>
    <cellStyle name="Calcul 3 2 2 2 5 7" xfId="11368"/>
    <cellStyle name="Calcul 3 2 2 2 5 8" xfId="11369"/>
    <cellStyle name="Calcul 3 2 2 2 6" xfId="11370"/>
    <cellStyle name="Calcul 3 2 2 2 6 2" xfId="11371"/>
    <cellStyle name="Calcul 3 2 2 2 6 3" xfId="11372"/>
    <cellStyle name="Calcul 3 2 2 2 6 4" xfId="11373"/>
    <cellStyle name="Calcul 3 2 2 2 6 5" xfId="11374"/>
    <cellStyle name="Calcul 3 2 2 2 6 6" xfId="11375"/>
    <cellStyle name="Calcul 3 2 2 2 6 7" xfId="11376"/>
    <cellStyle name="Calcul 3 2 2 2 6 8" xfId="11377"/>
    <cellStyle name="Calcul 3 2 2 2 7" xfId="11378"/>
    <cellStyle name="Calcul 3 2 2 2 7 2" xfId="11379"/>
    <cellStyle name="Calcul 3 2 2 2 7 3" xfId="11380"/>
    <cellStyle name="Calcul 3 2 2 2 7 4" xfId="11381"/>
    <cellStyle name="Calcul 3 2 2 2 7 5" xfId="11382"/>
    <cellStyle name="Calcul 3 2 2 2 7 6" xfId="11383"/>
    <cellStyle name="Calcul 3 2 2 2 7 7" xfId="11384"/>
    <cellStyle name="Calcul 3 2 2 2 7 8" xfId="11385"/>
    <cellStyle name="Calcul 3 2 2 2 8" xfId="11386"/>
    <cellStyle name="Calcul 3 2 2 2 9" xfId="11387"/>
    <cellStyle name="Calcul 3 2 2 20" xfId="11388"/>
    <cellStyle name="Calcul 3 2 2 21" xfId="11389"/>
    <cellStyle name="Calcul 3 2 2 22" xfId="11390"/>
    <cellStyle name="Calcul 3 2 2 23" xfId="11391"/>
    <cellStyle name="Calcul 3 2 2 24" xfId="11392"/>
    <cellStyle name="Calcul 3 2 2 25" xfId="11393"/>
    <cellStyle name="Calcul 3 2 2 26" xfId="11394"/>
    <cellStyle name="Calcul 3 2 2 27" xfId="11395"/>
    <cellStyle name="Calcul 3 2 2 3" xfId="11396"/>
    <cellStyle name="Calcul 3 2 2 3 10" xfId="11397"/>
    <cellStyle name="Calcul 3 2 2 3 11" xfId="11398"/>
    <cellStyle name="Calcul 3 2 2 3 12" xfId="11399"/>
    <cellStyle name="Calcul 3 2 2 3 13" xfId="11400"/>
    <cellStyle name="Calcul 3 2 2 3 14" xfId="11401"/>
    <cellStyle name="Calcul 3 2 2 3 15" xfId="11402"/>
    <cellStyle name="Calcul 3 2 2 3 2" xfId="11403"/>
    <cellStyle name="Calcul 3 2 2 3 2 2" xfId="11404"/>
    <cellStyle name="Calcul 3 2 2 3 2 3" xfId="11405"/>
    <cellStyle name="Calcul 3 2 2 3 2 4" xfId="11406"/>
    <cellStyle name="Calcul 3 2 2 3 2 5" xfId="11407"/>
    <cellStyle name="Calcul 3 2 2 3 2 6" xfId="11408"/>
    <cellStyle name="Calcul 3 2 2 3 2 7" xfId="11409"/>
    <cellStyle name="Calcul 3 2 2 3 2 8" xfId="11410"/>
    <cellStyle name="Calcul 3 2 2 3 3" xfId="11411"/>
    <cellStyle name="Calcul 3 2 2 3 3 2" xfId="11412"/>
    <cellStyle name="Calcul 3 2 2 3 3 3" xfId="11413"/>
    <cellStyle name="Calcul 3 2 2 3 3 4" xfId="11414"/>
    <cellStyle name="Calcul 3 2 2 3 3 5" xfId="11415"/>
    <cellStyle name="Calcul 3 2 2 3 3 6" xfId="11416"/>
    <cellStyle name="Calcul 3 2 2 3 3 7" xfId="11417"/>
    <cellStyle name="Calcul 3 2 2 3 3 8" xfId="11418"/>
    <cellStyle name="Calcul 3 2 2 3 4" xfId="11419"/>
    <cellStyle name="Calcul 3 2 2 3 4 2" xfId="11420"/>
    <cellStyle name="Calcul 3 2 2 3 4 3" xfId="11421"/>
    <cellStyle name="Calcul 3 2 2 3 4 4" xfId="11422"/>
    <cellStyle name="Calcul 3 2 2 3 4 5" xfId="11423"/>
    <cellStyle name="Calcul 3 2 2 3 4 6" xfId="11424"/>
    <cellStyle name="Calcul 3 2 2 3 4 7" xfId="11425"/>
    <cellStyle name="Calcul 3 2 2 3 4 8" xfId="11426"/>
    <cellStyle name="Calcul 3 2 2 3 5" xfId="11427"/>
    <cellStyle name="Calcul 3 2 2 3 5 2" xfId="11428"/>
    <cellStyle name="Calcul 3 2 2 3 5 3" xfId="11429"/>
    <cellStyle name="Calcul 3 2 2 3 5 4" xfId="11430"/>
    <cellStyle name="Calcul 3 2 2 3 5 5" xfId="11431"/>
    <cellStyle name="Calcul 3 2 2 3 5 6" xfId="11432"/>
    <cellStyle name="Calcul 3 2 2 3 5 7" xfId="11433"/>
    <cellStyle name="Calcul 3 2 2 3 5 8" xfId="11434"/>
    <cellStyle name="Calcul 3 2 2 3 6" xfId="11435"/>
    <cellStyle name="Calcul 3 2 2 3 6 2" xfId="11436"/>
    <cellStyle name="Calcul 3 2 2 3 6 3" xfId="11437"/>
    <cellStyle name="Calcul 3 2 2 3 6 4" xfId="11438"/>
    <cellStyle name="Calcul 3 2 2 3 6 5" xfId="11439"/>
    <cellStyle name="Calcul 3 2 2 3 6 6" xfId="11440"/>
    <cellStyle name="Calcul 3 2 2 3 6 7" xfId="11441"/>
    <cellStyle name="Calcul 3 2 2 3 6 8" xfId="11442"/>
    <cellStyle name="Calcul 3 2 2 3 7" xfId="11443"/>
    <cellStyle name="Calcul 3 2 2 3 7 2" xfId="11444"/>
    <cellStyle name="Calcul 3 2 2 3 7 3" xfId="11445"/>
    <cellStyle name="Calcul 3 2 2 3 7 4" xfId="11446"/>
    <cellStyle name="Calcul 3 2 2 3 7 5" xfId="11447"/>
    <cellStyle name="Calcul 3 2 2 3 7 6" xfId="11448"/>
    <cellStyle name="Calcul 3 2 2 3 7 7" xfId="11449"/>
    <cellStyle name="Calcul 3 2 2 3 7 8" xfId="11450"/>
    <cellStyle name="Calcul 3 2 2 3 8" xfId="11451"/>
    <cellStyle name="Calcul 3 2 2 3 9" xfId="11452"/>
    <cellStyle name="Calcul 3 2 2 4" xfId="11453"/>
    <cellStyle name="Calcul 3 2 2 4 2" xfId="11454"/>
    <cellStyle name="Calcul 3 2 2 4 3" xfId="11455"/>
    <cellStyle name="Calcul 3 2 2 4 4" xfId="11456"/>
    <cellStyle name="Calcul 3 2 2 4 5" xfId="11457"/>
    <cellStyle name="Calcul 3 2 2 4 6" xfId="11458"/>
    <cellStyle name="Calcul 3 2 2 4 7" xfId="11459"/>
    <cellStyle name="Calcul 3 2 2 4 8" xfId="11460"/>
    <cellStyle name="Calcul 3 2 2 4 9" xfId="11461"/>
    <cellStyle name="Calcul 3 2 2 5" xfId="11462"/>
    <cellStyle name="Calcul 3 2 2 5 2" xfId="11463"/>
    <cellStyle name="Calcul 3 2 2 5 3" xfId="11464"/>
    <cellStyle name="Calcul 3 2 2 5 4" xfId="11465"/>
    <cellStyle name="Calcul 3 2 2 5 5" xfId="11466"/>
    <cellStyle name="Calcul 3 2 2 5 6" xfId="11467"/>
    <cellStyle name="Calcul 3 2 2 5 7" xfId="11468"/>
    <cellStyle name="Calcul 3 2 2 5 8" xfId="11469"/>
    <cellStyle name="Calcul 3 2 2 5 9" xfId="11470"/>
    <cellStyle name="Calcul 3 2 2 6" xfId="11471"/>
    <cellStyle name="Calcul 3 2 2 6 2" xfId="11472"/>
    <cellStyle name="Calcul 3 2 2 6 3" xfId="11473"/>
    <cellStyle name="Calcul 3 2 2 6 4" xfId="11474"/>
    <cellStyle name="Calcul 3 2 2 6 5" xfId="11475"/>
    <cellStyle name="Calcul 3 2 2 6 6" xfId="11476"/>
    <cellStyle name="Calcul 3 2 2 6 7" xfId="11477"/>
    <cellStyle name="Calcul 3 2 2 6 8" xfId="11478"/>
    <cellStyle name="Calcul 3 2 2 6 9" xfId="11479"/>
    <cellStyle name="Calcul 3 2 2 7" xfId="11480"/>
    <cellStyle name="Calcul 3 2 2 7 2" xfId="11481"/>
    <cellStyle name="Calcul 3 2 2 7 3" xfId="11482"/>
    <cellStyle name="Calcul 3 2 2 7 4" xfId="11483"/>
    <cellStyle name="Calcul 3 2 2 7 5" xfId="11484"/>
    <cellStyle name="Calcul 3 2 2 7 6" xfId="11485"/>
    <cellStyle name="Calcul 3 2 2 7 7" xfId="11486"/>
    <cellStyle name="Calcul 3 2 2 7 8" xfId="11487"/>
    <cellStyle name="Calcul 3 2 2 8" xfId="11488"/>
    <cellStyle name="Calcul 3 2 2 8 2" xfId="11489"/>
    <cellStyle name="Calcul 3 2 2 8 3" xfId="11490"/>
    <cellStyle name="Calcul 3 2 2 8 4" xfId="11491"/>
    <cellStyle name="Calcul 3 2 2 8 5" xfId="11492"/>
    <cellStyle name="Calcul 3 2 2 8 6" xfId="11493"/>
    <cellStyle name="Calcul 3 2 2 8 7" xfId="11494"/>
    <cellStyle name="Calcul 3 2 2 8 8" xfId="11495"/>
    <cellStyle name="Calcul 3 2 2 9" xfId="11496"/>
    <cellStyle name="Calcul 3 2 2 9 2" xfId="11497"/>
    <cellStyle name="Calcul 3 2 2 9 3" xfId="11498"/>
    <cellStyle name="Calcul 3 2 2 9 4" xfId="11499"/>
    <cellStyle name="Calcul 3 2 2 9 5" xfId="11500"/>
    <cellStyle name="Calcul 3 2 2 9 6" xfId="11501"/>
    <cellStyle name="Calcul 3 2 2 9 7" xfId="11502"/>
    <cellStyle name="Calcul 3 2 2 9 8" xfId="11503"/>
    <cellStyle name="Calcul 3 2 20" xfId="11504"/>
    <cellStyle name="Calcul 3 2 21" xfId="11505"/>
    <cellStyle name="Calcul 3 2 22" xfId="11506"/>
    <cellStyle name="Calcul 3 2 23" xfId="11507"/>
    <cellStyle name="Calcul 3 2 24" xfId="11508"/>
    <cellStyle name="Calcul 3 2 25" xfId="11509"/>
    <cellStyle name="Calcul 3 2 26" xfId="11510"/>
    <cellStyle name="Calcul 3 2 3" xfId="10396"/>
    <cellStyle name="Calcul 3 2 3 10" xfId="11511"/>
    <cellStyle name="Calcul 3 2 3 11" xfId="11512"/>
    <cellStyle name="Calcul 3 2 3 12" xfId="11513"/>
    <cellStyle name="Calcul 3 2 3 13" xfId="11514"/>
    <cellStyle name="Calcul 3 2 3 14" xfId="11515"/>
    <cellStyle name="Calcul 3 2 3 15" xfId="11516"/>
    <cellStyle name="Calcul 3 2 3 16" xfId="11517"/>
    <cellStyle name="Calcul 3 2 3 17" xfId="11518"/>
    <cellStyle name="Calcul 3 2 3 18" xfId="11519"/>
    <cellStyle name="Calcul 3 2 3 19" xfId="11520"/>
    <cellStyle name="Calcul 3 2 3 2" xfId="11521"/>
    <cellStyle name="Calcul 3 2 3 2 2" xfId="11522"/>
    <cellStyle name="Calcul 3 2 3 2 3" xfId="11523"/>
    <cellStyle name="Calcul 3 2 3 2 4" xfId="11524"/>
    <cellStyle name="Calcul 3 2 3 2 5" xfId="11525"/>
    <cellStyle name="Calcul 3 2 3 2 6" xfId="11526"/>
    <cellStyle name="Calcul 3 2 3 2 7" xfId="11527"/>
    <cellStyle name="Calcul 3 2 3 2 8" xfId="11528"/>
    <cellStyle name="Calcul 3 2 3 2 9" xfId="11529"/>
    <cellStyle name="Calcul 3 2 3 20" xfId="11530"/>
    <cellStyle name="Calcul 3 2 3 21" xfId="11531"/>
    <cellStyle name="Calcul 3 2 3 22" xfId="11532"/>
    <cellStyle name="Calcul 3 2 3 23" xfId="11533"/>
    <cellStyle name="Calcul 3 2 3 24" xfId="11534"/>
    <cellStyle name="Calcul 3 2 3 3" xfId="11535"/>
    <cellStyle name="Calcul 3 2 3 3 2" xfId="11536"/>
    <cellStyle name="Calcul 3 2 3 3 3" xfId="11537"/>
    <cellStyle name="Calcul 3 2 3 3 4" xfId="11538"/>
    <cellStyle name="Calcul 3 2 3 3 5" xfId="11539"/>
    <cellStyle name="Calcul 3 2 3 3 6" xfId="11540"/>
    <cellStyle name="Calcul 3 2 3 3 7" xfId="11541"/>
    <cellStyle name="Calcul 3 2 3 3 8" xfId="11542"/>
    <cellStyle name="Calcul 3 2 3 3 9" xfId="11543"/>
    <cellStyle name="Calcul 3 2 3 4" xfId="11544"/>
    <cellStyle name="Calcul 3 2 3 4 2" xfId="11545"/>
    <cellStyle name="Calcul 3 2 3 4 3" xfId="11546"/>
    <cellStyle name="Calcul 3 2 3 4 4" xfId="11547"/>
    <cellStyle name="Calcul 3 2 3 4 5" xfId="11548"/>
    <cellStyle name="Calcul 3 2 3 4 6" xfId="11549"/>
    <cellStyle name="Calcul 3 2 3 4 7" xfId="11550"/>
    <cellStyle name="Calcul 3 2 3 4 8" xfId="11551"/>
    <cellStyle name="Calcul 3 2 3 4 9" xfId="11552"/>
    <cellStyle name="Calcul 3 2 3 5" xfId="11553"/>
    <cellStyle name="Calcul 3 2 3 5 2" xfId="11554"/>
    <cellStyle name="Calcul 3 2 3 5 3" xfId="11555"/>
    <cellStyle name="Calcul 3 2 3 5 4" xfId="11556"/>
    <cellStyle name="Calcul 3 2 3 5 5" xfId="11557"/>
    <cellStyle name="Calcul 3 2 3 5 6" xfId="11558"/>
    <cellStyle name="Calcul 3 2 3 5 7" xfId="11559"/>
    <cellStyle name="Calcul 3 2 3 5 8" xfId="11560"/>
    <cellStyle name="Calcul 3 2 3 6" xfId="11561"/>
    <cellStyle name="Calcul 3 2 3 6 2" xfId="11562"/>
    <cellStyle name="Calcul 3 2 3 6 3" xfId="11563"/>
    <cellStyle name="Calcul 3 2 3 6 4" xfId="11564"/>
    <cellStyle name="Calcul 3 2 3 6 5" xfId="11565"/>
    <cellStyle name="Calcul 3 2 3 6 6" xfId="11566"/>
    <cellStyle name="Calcul 3 2 3 6 7" xfId="11567"/>
    <cellStyle name="Calcul 3 2 3 6 8" xfId="11568"/>
    <cellStyle name="Calcul 3 2 3 7" xfId="11569"/>
    <cellStyle name="Calcul 3 2 3 7 2" xfId="11570"/>
    <cellStyle name="Calcul 3 2 3 7 3" xfId="11571"/>
    <cellStyle name="Calcul 3 2 3 7 4" xfId="11572"/>
    <cellStyle name="Calcul 3 2 3 7 5" xfId="11573"/>
    <cellStyle name="Calcul 3 2 3 7 6" xfId="11574"/>
    <cellStyle name="Calcul 3 2 3 7 7" xfId="11575"/>
    <cellStyle name="Calcul 3 2 3 7 8" xfId="11576"/>
    <cellStyle name="Calcul 3 2 3 8" xfId="11577"/>
    <cellStyle name="Calcul 3 2 3 9" xfId="11578"/>
    <cellStyle name="Calcul 3 2 4" xfId="11579"/>
    <cellStyle name="Calcul 3 2 4 10" xfId="11580"/>
    <cellStyle name="Calcul 3 2 4 11" xfId="11581"/>
    <cellStyle name="Calcul 3 2 4 12" xfId="11582"/>
    <cellStyle name="Calcul 3 2 4 13" xfId="11583"/>
    <cellStyle name="Calcul 3 2 4 14" xfId="11584"/>
    <cellStyle name="Calcul 3 2 4 15" xfId="11585"/>
    <cellStyle name="Calcul 3 2 4 16" xfId="11586"/>
    <cellStyle name="Calcul 3 2 4 17" xfId="11587"/>
    <cellStyle name="Calcul 3 2 4 18" xfId="11588"/>
    <cellStyle name="Calcul 3 2 4 2" xfId="11589"/>
    <cellStyle name="Calcul 3 2 4 3" xfId="11590"/>
    <cellStyle name="Calcul 3 2 4 4" xfId="11591"/>
    <cellStyle name="Calcul 3 2 4 5" xfId="11592"/>
    <cellStyle name="Calcul 3 2 4 6" xfId="11593"/>
    <cellStyle name="Calcul 3 2 4 7" xfId="11594"/>
    <cellStyle name="Calcul 3 2 4 8" xfId="11595"/>
    <cellStyle name="Calcul 3 2 4 9" xfId="11596"/>
    <cellStyle name="Calcul 3 2 5" xfId="11597"/>
    <cellStyle name="Calcul 3 2 5 10" xfId="11598"/>
    <cellStyle name="Calcul 3 2 5 11" xfId="11599"/>
    <cellStyle name="Calcul 3 2 5 12" xfId="11600"/>
    <cellStyle name="Calcul 3 2 5 13" xfId="11601"/>
    <cellStyle name="Calcul 3 2 5 14" xfId="11602"/>
    <cellStyle name="Calcul 3 2 5 15" xfId="11603"/>
    <cellStyle name="Calcul 3 2 5 16" xfId="11604"/>
    <cellStyle name="Calcul 3 2 5 17" xfId="11605"/>
    <cellStyle name="Calcul 3 2 5 18" xfId="11606"/>
    <cellStyle name="Calcul 3 2 5 2" xfId="11607"/>
    <cellStyle name="Calcul 3 2 5 3" xfId="11608"/>
    <cellStyle name="Calcul 3 2 5 4" xfId="11609"/>
    <cellStyle name="Calcul 3 2 5 5" xfId="11610"/>
    <cellStyle name="Calcul 3 2 5 6" xfId="11611"/>
    <cellStyle name="Calcul 3 2 5 7" xfId="11612"/>
    <cellStyle name="Calcul 3 2 5 8" xfId="11613"/>
    <cellStyle name="Calcul 3 2 5 9" xfId="11614"/>
    <cellStyle name="Calcul 3 2 6" xfId="11615"/>
    <cellStyle name="Calcul 3 2 6 10" xfId="11616"/>
    <cellStyle name="Calcul 3 2 6 11" xfId="11617"/>
    <cellStyle name="Calcul 3 2 6 12" xfId="11618"/>
    <cellStyle name="Calcul 3 2 6 13" xfId="11619"/>
    <cellStyle name="Calcul 3 2 6 14" xfId="11620"/>
    <cellStyle name="Calcul 3 2 6 15" xfId="11621"/>
    <cellStyle name="Calcul 3 2 6 16" xfId="11622"/>
    <cellStyle name="Calcul 3 2 6 17" xfId="11623"/>
    <cellStyle name="Calcul 3 2 6 18" xfId="11624"/>
    <cellStyle name="Calcul 3 2 6 2" xfId="11625"/>
    <cellStyle name="Calcul 3 2 6 3" xfId="11626"/>
    <cellStyle name="Calcul 3 2 6 4" xfId="11627"/>
    <cellStyle name="Calcul 3 2 6 5" xfId="11628"/>
    <cellStyle name="Calcul 3 2 6 6" xfId="11629"/>
    <cellStyle name="Calcul 3 2 6 7" xfId="11630"/>
    <cellStyle name="Calcul 3 2 6 8" xfId="11631"/>
    <cellStyle name="Calcul 3 2 6 9" xfId="11632"/>
    <cellStyle name="Calcul 3 2 7" xfId="11633"/>
    <cellStyle name="Calcul 3 2 7 2" xfId="11634"/>
    <cellStyle name="Calcul 3 2 7 3" xfId="11635"/>
    <cellStyle name="Calcul 3 2 7 4" xfId="11636"/>
    <cellStyle name="Calcul 3 2 7 5" xfId="11637"/>
    <cellStyle name="Calcul 3 2 7 6" xfId="11638"/>
    <cellStyle name="Calcul 3 2 7 7" xfId="11639"/>
    <cellStyle name="Calcul 3 2 7 8" xfId="11640"/>
    <cellStyle name="Calcul 3 2 7 9" xfId="11641"/>
    <cellStyle name="Calcul 3 2 8" xfId="11642"/>
    <cellStyle name="Calcul 3 2 8 2" xfId="11643"/>
    <cellStyle name="Calcul 3 2 8 3" xfId="11644"/>
    <cellStyle name="Calcul 3 2 8 4" xfId="11645"/>
    <cellStyle name="Calcul 3 2 8 5" xfId="11646"/>
    <cellStyle name="Calcul 3 2 8 6" xfId="11647"/>
    <cellStyle name="Calcul 3 2 8 7" xfId="11648"/>
    <cellStyle name="Calcul 3 2 8 8" xfId="11649"/>
    <cellStyle name="Calcul 3 2 8 9" xfId="11650"/>
    <cellStyle name="Calcul 3 2 9" xfId="11651"/>
    <cellStyle name="Calcul 3 2 9 2" xfId="11652"/>
    <cellStyle name="Calcul 3 2 9 3" xfId="11653"/>
    <cellStyle name="Calcul 3 2 9 4" xfId="11654"/>
    <cellStyle name="Calcul 3 2 9 5" xfId="11655"/>
    <cellStyle name="Calcul 3 2 9 6" xfId="11656"/>
    <cellStyle name="Calcul 3 2 9 7" xfId="11657"/>
    <cellStyle name="Calcul 3 2 9 8" xfId="11658"/>
    <cellStyle name="Calcul 3 20" xfId="11659"/>
    <cellStyle name="Calcul 3 21" xfId="11660"/>
    <cellStyle name="Calcul 3 22" xfId="11661"/>
    <cellStyle name="Calcul 3 23" xfId="11662"/>
    <cellStyle name="Calcul 3 24" xfId="11663"/>
    <cellStyle name="Calcul 3 25" xfId="11664"/>
    <cellStyle name="Calcul 3 26" xfId="11665"/>
    <cellStyle name="Calcul 3 27" xfId="11666"/>
    <cellStyle name="Calcul 3 3" xfId="11667"/>
    <cellStyle name="Calcul 3 3 10" xfId="11668"/>
    <cellStyle name="Calcul 3 3 11" xfId="11669"/>
    <cellStyle name="Calcul 3 3 12" xfId="11670"/>
    <cellStyle name="Calcul 3 3 13" xfId="11671"/>
    <cellStyle name="Calcul 3 3 14" xfId="11672"/>
    <cellStyle name="Calcul 3 3 15" xfId="11673"/>
    <cellStyle name="Calcul 3 3 16" xfId="11674"/>
    <cellStyle name="Calcul 3 3 17" xfId="11675"/>
    <cellStyle name="Calcul 3 3 18" xfId="11676"/>
    <cellStyle name="Calcul 3 3 19" xfId="11677"/>
    <cellStyle name="Calcul 3 3 2" xfId="11678"/>
    <cellStyle name="Calcul 3 3 2 10" xfId="11679"/>
    <cellStyle name="Calcul 3 3 2 11" xfId="11680"/>
    <cellStyle name="Calcul 3 3 2 12" xfId="11681"/>
    <cellStyle name="Calcul 3 3 2 13" xfId="11682"/>
    <cellStyle name="Calcul 3 3 2 14" xfId="11683"/>
    <cellStyle name="Calcul 3 3 2 15" xfId="11684"/>
    <cellStyle name="Calcul 3 3 2 2" xfId="11685"/>
    <cellStyle name="Calcul 3 3 2 2 2" xfId="11686"/>
    <cellStyle name="Calcul 3 3 2 2 3" xfId="11687"/>
    <cellStyle name="Calcul 3 3 2 2 4" xfId="11688"/>
    <cellStyle name="Calcul 3 3 2 2 5" xfId="11689"/>
    <cellStyle name="Calcul 3 3 2 2 6" xfId="11690"/>
    <cellStyle name="Calcul 3 3 2 2 7" xfId="11691"/>
    <cellStyle name="Calcul 3 3 2 2 8" xfId="11692"/>
    <cellStyle name="Calcul 3 3 2 2 9" xfId="11693"/>
    <cellStyle name="Calcul 3 3 2 3" xfId="11694"/>
    <cellStyle name="Calcul 3 3 2 3 2" xfId="11695"/>
    <cellStyle name="Calcul 3 3 2 3 3" xfId="11696"/>
    <cellStyle name="Calcul 3 3 2 3 4" xfId="11697"/>
    <cellStyle name="Calcul 3 3 2 3 5" xfId="11698"/>
    <cellStyle name="Calcul 3 3 2 3 6" xfId="11699"/>
    <cellStyle name="Calcul 3 3 2 3 7" xfId="11700"/>
    <cellStyle name="Calcul 3 3 2 3 8" xfId="11701"/>
    <cellStyle name="Calcul 3 3 2 3 9" xfId="11702"/>
    <cellStyle name="Calcul 3 3 2 4" xfId="11703"/>
    <cellStyle name="Calcul 3 3 2 4 2" xfId="11704"/>
    <cellStyle name="Calcul 3 3 2 4 3" xfId="11705"/>
    <cellStyle name="Calcul 3 3 2 4 4" xfId="11706"/>
    <cellStyle name="Calcul 3 3 2 4 5" xfId="11707"/>
    <cellStyle name="Calcul 3 3 2 4 6" xfId="11708"/>
    <cellStyle name="Calcul 3 3 2 4 7" xfId="11709"/>
    <cellStyle name="Calcul 3 3 2 4 8" xfId="11710"/>
    <cellStyle name="Calcul 3 3 2 4 9" xfId="11711"/>
    <cellStyle name="Calcul 3 3 2 5" xfId="11712"/>
    <cellStyle name="Calcul 3 3 2 5 2" xfId="11713"/>
    <cellStyle name="Calcul 3 3 2 5 3" xfId="11714"/>
    <cellStyle name="Calcul 3 3 2 5 4" xfId="11715"/>
    <cellStyle name="Calcul 3 3 2 5 5" xfId="11716"/>
    <cellStyle name="Calcul 3 3 2 5 6" xfId="11717"/>
    <cellStyle name="Calcul 3 3 2 5 7" xfId="11718"/>
    <cellStyle name="Calcul 3 3 2 5 8" xfId="11719"/>
    <cellStyle name="Calcul 3 3 2 6" xfId="11720"/>
    <cellStyle name="Calcul 3 3 2 6 2" xfId="11721"/>
    <cellStyle name="Calcul 3 3 2 6 3" xfId="11722"/>
    <cellStyle name="Calcul 3 3 2 6 4" xfId="11723"/>
    <cellStyle name="Calcul 3 3 2 6 5" xfId="11724"/>
    <cellStyle name="Calcul 3 3 2 6 6" xfId="11725"/>
    <cellStyle name="Calcul 3 3 2 6 7" xfId="11726"/>
    <cellStyle name="Calcul 3 3 2 6 8" xfId="11727"/>
    <cellStyle name="Calcul 3 3 2 7" xfId="11728"/>
    <cellStyle name="Calcul 3 3 2 7 2" xfId="11729"/>
    <cellStyle name="Calcul 3 3 2 7 3" xfId="11730"/>
    <cellStyle name="Calcul 3 3 2 7 4" xfId="11731"/>
    <cellStyle name="Calcul 3 3 2 7 5" xfId="11732"/>
    <cellStyle name="Calcul 3 3 2 7 6" xfId="11733"/>
    <cellStyle name="Calcul 3 3 2 7 7" xfId="11734"/>
    <cellStyle name="Calcul 3 3 2 7 8" xfId="11735"/>
    <cellStyle name="Calcul 3 3 2 8" xfId="11736"/>
    <cellStyle name="Calcul 3 3 2 9" xfId="11737"/>
    <cellStyle name="Calcul 3 3 20" xfId="11738"/>
    <cellStyle name="Calcul 3 3 21" xfId="11739"/>
    <cellStyle name="Calcul 3 3 22" xfId="11740"/>
    <cellStyle name="Calcul 3 3 23" xfId="11741"/>
    <cellStyle name="Calcul 3 3 24" xfId="11742"/>
    <cellStyle name="Calcul 3 3 25" xfId="11743"/>
    <cellStyle name="Calcul 3 3 26" xfId="11744"/>
    <cellStyle name="Calcul 3 3 27" xfId="11745"/>
    <cellStyle name="Calcul 3 3 3" xfId="11746"/>
    <cellStyle name="Calcul 3 3 3 10" xfId="11747"/>
    <cellStyle name="Calcul 3 3 3 11" xfId="11748"/>
    <cellStyle name="Calcul 3 3 3 12" xfId="11749"/>
    <cellStyle name="Calcul 3 3 3 13" xfId="11750"/>
    <cellStyle name="Calcul 3 3 3 14" xfId="11751"/>
    <cellStyle name="Calcul 3 3 3 15" xfId="11752"/>
    <cellStyle name="Calcul 3 3 3 2" xfId="11753"/>
    <cellStyle name="Calcul 3 3 3 2 2" xfId="11754"/>
    <cellStyle name="Calcul 3 3 3 2 3" xfId="11755"/>
    <cellStyle name="Calcul 3 3 3 2 4" xfId="11756"/>
    <cellStyle name="Calcul 3 3 3 2 5" xfId="11757"/>
    <cellStyle name="Calcul 3 3 3 2 6" xfId="11758"/>
    <cellStyle name="Calcul 3 3 3 2 7" xfId="11759"/>
    <cellStyle name="Calcul 3 3 3 2 8" xfId="11760"/>
    <cellStyle name="Calcul 3 3 3 3" xfId="11761"/>
    <cellStyle name="Calcul 3 3 3 3 2" xfId="11762"/>
    <cellStyle name="Calcul 3 3 3 3 3" xfId="11763"/>
    <cellStyle name="Calcul 3 3 3 3 4" xfId="11764"/>
    <cellStyle name="Calcul 3 3 3 3 5" xfId="11765"/>
    <cellStyle name="Calcul 3 3 3 3 6" xfId="11766"/>
    <cellStyle name="Calcul 3 3 3 3 7" xfId="11767"/>
    <cellStyle name="Calcul 3 3 3 3 8" xfId="11768"/>
    <cellStyle name="Calcul 3 3 3 4" xfId="11769"/>
    <cellStyle name="Calcul 3 3 3 4 2" xfId="11770"/>
    <cellStyle name="Calcul 3 3 3 4 3" xfId="11771"/>
    <cellStyle name="Calcul 3 3 3 4 4" xfId="11772"/>
    <cellStyle name="Calcul 3 3 3 4 5" xfId="11773"/>
    <cellStyle name="Calcul 3 3 3 4 6" xfId="11774"/>
    <cellStyle name="Calcul 3 3 3 4 7" xfId="11775"/>
    <cellStyle name="Calcul 3 3 3 4 8" xfId="11776"/>
    <cellStyle name="Calcul 3 3 3 5" xfId="11777"/>
    <cellStyle name="Calcul 3 3 3 5 2" xfId="11778"/>
    <cellStyle name="Calcul 3 3 3 5 3" xfId="11779"/>
    <cellStyle name="Calcul 3 3 3 5 4" xfId="11780"/>
    <cellStyle name="Calcul 3 3 3 5 5" xfId="11781"/>
    <cellStyle name="Calcul 3 3 3 5 6" xfId="11782"/>
    <cellStyle name="Calcul 3 3 3 5 7" xfId="11783"/>
    <cellStyle name="Calcul 3 3 3 5 8" xfId="11784"/>
    <cellStyle name="Calcul 3 3 3 6" xfId="11785"/>
    <cellStyle name="Calcul 3 3 3 6 2" xfId="11786"/>
    <cellStyle name="Calcul 3 3 3 6 3" xfId="11787"/>
    <cellStyle name="Calcul 3 3 3 6 4" xfId="11788"/>
    <cellStyle name="Calcul 3 3 3 6 5" xfId="11789"/>
    <cellStyle name="Calcul 3 3 3 6 6" xfId="11790"/>
    <cellStyle name="Calcul 3 3 3 6 7" xfId="11791"/>
    <cellStyle name="Calcul 3 3 3 6 8" xfId="11792"/>
    <cellStyle name="Calcul 3 3 3 7" xfId="11793"/>
    <cellStyle name="Calcul 3 3 3 7 2" xfId="11794"/>
    <cellStyle name="Calcul 3 3 3 7 3" xfId="11795"/>
    <cellStyle name="Calcul 3 3 3 7 4" xfId="11796"/>
    <cellStyle name="Calcul 3 3 3 7 5" xfId="11797"/>
    <cellStyle name="Calcul 3 3 3 7 6" xfId="11798"/>
    <cellStyle name="Calcul 3 3 3 7 7" xfId="11799"/>
    <cellStyle name="Calcul 3 3 3 7 8" xfId="11800"/>
    <cellStyle name="Calcul 3 3 3 8" xfId="11801"/>
    <cellStyle name="Calcul 3 3 3 9" xfId="11802"/>
    <cellStyle name="Calcul 3 3 4" xfId="11803"/>
    <cellStyle name="Calcul 3 3 4 2" xfId="11804"/>
    <cellStyle name="Calcul 3 3 4 3" xfId="11805"/>
    <cellStyle name="Calcul 3 3 4 4" xfId="11806"/>
    <cellStyle name="Calcul 3 3 4 5" xfId="11807"/>
    <cellStyle name="Calcul 3 3 4 6" xfId="11808"/>
    <cellStyle name="Calcul 3 3 4 7" xfId="11809"/>
    <cellStyle name="Calcul 3 3 4 8" xfId="11810"/>
    <cellStyle name="Calcul 3 3 4 9" xfId="11811"/>
    <cellStyle name="Calcul 3 3 5" xfId="11812"/>
    <cellStyle name="Calcul 3 3 5 2" xfId="11813"/>
    <cellStyle name="Calcul 3 3 5 3" xfId="11814"/>
    <cellStyle name="Calcul 3 3 5 4" xfId="11815"/>
    <cellStyle name="Calcul 3 3 5 5" xfId="11816"/>
    <cellStyle name="Calcul 3 3 5 6" xfId="11817"/>
    <cellStyle name="Calcul 3 3 5 7" xfId="11818"/>
    <cellStyle name="Calcul 3 3 5 8" xfId="11819"/>
    <cellStyle name="Calcul 3 3 5 9" xfId="11820"/>
    <cellStyle name="Calcul 3 3 6" xfId="11821"/>
    <cellStyle name="Calcul 3 3 6 2" xfId="11822"/>
    <cellStyle name="Calcul 3 3 6 3" xfId="11823"/>
    <cellStyle name="Calcul 3 3 6 4" xfId="11824"/>
    <cellStyle name="Calcul 3 3 6 5" xfId="11825"/>
    <cellStyle name="Calcul 3 3 6 6" xfId="11826"/>
    <cellStyle name="Calcul 3 3 6 7" xfId="11827"/>
    <cellStyle name="Calcul 3 3 6 8" xfId="11828"/>
    <cellStyle name="Calcul 3 3 6 9" xfId="11829"/>
    <cellStyle name="Calcul 3 3 7" xfId="11830"/>
    <cellStyle name="Calcul 3 3 7 2" xfId="11831"/>
    <cellStyle name="Calcul 3 3 7 3" xfId="11832"/>
    <cellStyle name="Calcul 3 3 7 4" xfId="11833"/>
    <cellStyle name="Calcul 3 3 7 5" xfId="11834"/>
    <cellStyle name="Calcul 3 3 7 6" xfId="11835"/>
    <cellStyle name="Calcul 3 3 7 7" xfId="11836"/>
    <cellStyle name="Calcul 3 3 7 8" xfId="11837"/>
    <cellStyle name="Calcul 3 3 8" xfId="11838"/>
    <cellStyle name="Calcul 3 3 8 2" xfId="11839"/>
    <cellStyle name="Calcul 3 3 8 3" xfId="11840"/>
    <cellStyle name="Calcul 3 3 8 4" xfId="11841"/>
    <cellStyle name="Calcul 3 3 8 5" xfId="11842"/>
    <cellStyle name="Calcul 3 3 8 6" xfId="11843"/>
    <cellStyle name="Calcul 3 3 8 7" xfId="11844"/>
    <cellStyle name="Calcul 3 3 8 8" xfId="11845"/>
    <cellStyle name="Calcul 3 3 9" xfId="11846"/>
    <cellStyle name="Calcul 3 3 9 2" xfId="11847"/>
    <cellStyle name="Calcul 3 3 9 3" xfId="11848"/>
    <cellStyle name="Calcul 3 3 9 4" xfId="11849"/>
    <cellStyle name="Calcul 3 3 9 5" xfId="11850"/>
    <cellStyle name="Calcul 3 3 9 6" xfId="11851"/>
    <cellStyle name="Calcul 3 3 9 7" xfId="11852"/>
    <cellStyle name="Calcul 3 3 9 8" xfId="11853"/>
    <cellStyle name="Calcul 3 4" xfId="11854"/>
    <cellStyle name="Calcul 3 4 10" xfId="11855"/>
    <cellStyle name="Calcul 3 4 11" xfId="11856"/>
    <cellStyle name="Calcul 3 4 12" xfId="11857"/>
    <cellStyle name="Calcul 3 4 13" xfId="11858"/>
    <cellStyle name="Calcul 3 4 14" xfId="11859"/>
    <cellStyle name="Calcul 3 4 15" xfId="11860"/>
    <cellStyle name="Calcul 3 4 16" xfId="11861"/>
    <cellStyle name="Calcul 3 4 17" xfId="11862"/>
    <cellStyle name="Calcul 3 4 18" xfId="11863"/>
    <cellStyle name="Calcul 3 4 19" xfId="11864"/>
    <cellStyle name="Calcul 3 4 2" xfId="11865"/>
    <cellStyle name="Calcul 3 4 2 2" xfId="11866"/>
    <cellStyle name="Calcul 3 4 2 3" xfId="11867"/>
    <cellStyle name="Calcul 3 4 2 4" xfId="11868"/>
    <cellStyle name="Calcul 3 4 2 5" xfId="11869"/>
    <cellStyle name="Calcul 3 4 2 6" xfId="11870"/>
    <cellStyle name="Calcul 3 4 2 7" xfId="11871"/>
    <cellStyle name="Calcul 3 4 2 8" xfId="11872"/>
    <cellStyle name="Calcul 3 4 2 9" xfId="11873"/>
    <cellStyle name="Calcul 3 4 20" xfId="11874"/>
    <cellStyle name="Calcul 3 4 21" xfId="11875"/>
    <cellStyle name="Calcul 3 4 22" xfId="11876"/>
    <cellStyle name="Calcul 3 4 23" xfId="11877"/>
    <cellStyle name="Calcul 3 4 24" xfId="11878"/>
    <cellStyle name="Calcul 3 4 3" xfId="11879"/>
    <cellStyle name="Calcul 3 4 3 2" xfId="11880"/>
    <cellStyle name="Calcul 3 4 3 3" xfId="11881"/>
    <cellStyle name="Calcul 3 4 3 4" xfId="11882"/>
    <cellStyle name="Calcul 3 4 3 5" xfId="11883"/>
    <cellStyle name="Calcul 3 4 3 6" xfId="11884"/>
    <cellStyle name="Calcul 3 4 3 7" xfId="11885"/>
    <cellStyle name="Calcul 3 4 3 8" xfId="11886"/>
    <cellStyle name="Calcul 3 4 3 9" xfId="11887"/>
    <cellStyle name="Calcul 3 4 4" xfId="11888"/>
    <cellStyle name="Calcul 3 4 4 2" xfId="11889"/>
    <cellStyle name="Calcul 3 4 4 3" xfId="11890"/>
    <cellStyle name="Calcul 3 4 4 4" xfId="11891"/>
    <cellStyle name="Calcul 3 4 4 5" xfId="11892"/>
    <cellStyle name="Calcul 3 4 4 6" xfId="11893"/>
    <cellStyle name="Calcul 3 4 4 7" xfId="11894"/>
    <cellStyle name="Calcul 3 4 4 8" xfId="11895"/>
    <cellStyle name="Calcul 3 4 4 9" xfId="11896"/>
    <cellStyle name="Calcul 3 4 5" xfId="11897"/>
    <cellStyle name="Calcul 3 4 5 2" xfId="11898"/>
    <cellStyle name="Calcul 3 4 5 3" xfId="11899"/>
    <cellStyle name="Calcul 3 4 5 4" xfId="11900"/>
    <cellStyle name="Calcul 3 4 5 5" xfId="11901"/>
    <cellStyle name="Calcul 3 4 5 6" xfId="11902"/>
    <cellStyle name="Calcul 3 4 5 7" xfId="11903"/>
    <cellStyle name="Calcul 3 4 5 8" xfId="11904"/>
    <cellStyle name="Calcul 3 4 6" xfId="11905"/>
    <cellStyle name="Calcul 3 4 6 2" xfId="11906"/>
    <cellStyle name="Calcul 3 4 6 3" xfId="11907"/>
    <cellStyle name="Calcul 3 4 6 4" xfId="11908"/>
    <cellStyle name="Calcul 3 4 6 5" xfId="11909"/>
    <cellStyle name="Calcul 3 4 6 6" xfId="11910"/>
    <cellStyle name="Calcul 3 4 6 7" xfId="11911"/>
    <cellStyle name="Calcul 3 4 6 8" xfId="11912"/>
    <cellStyle name="Calcul 3 4 7" xfId="11913"/>
    <cellStyle name="Calcul 3 4 7 2" xfId="11914"/>
    <cellStyle name="Calcul 3 4 7 3" xfId="11915"/>
    <cellStyle name="Calcul 3 4 7 4" xfId="11916"/>
    <cellStyle name="Calcul 3 4 7 5" xfId="11917"/>
    <cellStyle name="Calcul 3 4 7 6" xfId="11918"/>
    <cellStyle name="Calcul 3 4 7 7" xfId="11919"/>
    <cellStyle name="Calcul 3 4 7 8" xfId="11920"/>
    <cellStyle name="Calcul 3 4 8" xfId="11921"/>
    <cellStyle name="Calcul 3 4 9" xfId="11922"/>
    <cellStyle name="Calcul 3 5" xfId="11923"/>
    <cellStyle name="Calcul 3 5 10" xfId="11924"/>
    <cellStyle name="Calcul 3 5 11" xfId="11925"/>
    <cellStyle name="Calcul 3 5 12" xfId="11926"/>
    <cellStyle name="Calcul 3 5 13" xfId="11927"/>
    <cellStyle name="Calcul 3 5 14" xfId="11928"/>
    <cellStyle name="Calcul 3 5 15" xfId="11929"/>
    <cellStyle name="Calcul 3 5 16" xfId="11930"/>
    <cellStyle name="Calcul 3 5 17" xfId="11931"/>
    <cellStyle name="Calcul 3 5 18" xfId="11932"/>
    <cellStyle name="Calcul 3 5 2" xfId="11933"/>
    <cellStyle name="Calcul 3 5 3" xfId="11934"/>
    <cellStyle name="Calcul 3 5 4" xfId="11935"/>
    <cellStyle name="Calcul 3 5 5" xfId="11936"/>
    <cellStyle name="Calcul 3 5 6" xfId="11937"/>
    <cellStyle name="Calcul 3 5 7" xfId="11938"/>
    <cellStyle name="Calcul 3 5 8" xfId="11939"/>
    <cellStyle name="Calcul 3 5 9" xfId="11940"/>
    <cellStyle name="Calcul 3 6" xfId="11941"/>
    <cellStyle name="Calcul 3 6 10" xfId="11942"/>
    <cellStyle name="Calcul 3 6 11" xfId="11943"/>
    <cellStyle name="Calcul 3 6 12" xfId="11944"/>
    <cellStyle name="Calcul 3 6 13" xfId="11945"/>
    <cellStyle name="Calcul 3 6 14" xfId="11946"/>
    <cellStyle name="Calcul 3 6 15" xfId="11947"/>
    <cellStyle name="Calcul 3 6 16" xfId="11948"/>
    <cellStyle name="Calcul 3 6 17" xfId="11949"/>
    <cellStyle name="Calcul 3 6 18" xfId="11950"/>
    <cellStyle name="Calcul 3 6 2" xfId="11951"/>
    <cellStyle name="Calcul 3 6 3" xfId="11952"/>
    <cellStyle name="Calcul 3 6 4" xfId="11953"/>
    <cellStyle name="Calcul 3 6 5" xfId="11954"/>
    <cellStyle name="Calcul 3 6 6" xfId="11955"/>
    <cellStyle name="Calcul 3 6 7" xfId="11956"/>
    <cellStyle name="Calcul 3 6 8" xfId="11957"/>
    <cellStyle name="Calcul 3 6 9" xfId="11958"/>
    <cellStyle name="Calcul 3 7" xfId="11959"/>
    <cellStyle name="Calcul 3 7 10" xfId="11960"/>
    <cellStyle name="Calcul 3 7 11" xfId="11961"/>
    <cellStyle name="Calcul 3 7 12" xfId="11962"/>
    <cellStyle name="Calcul 3 7 13" xfId="11963"/>
    <cellStyle name="Calcul 3 7 14" xfId="11964"/>
    <cellStyle name="Calcul 3 7 15" xfId="11965"/>
    <cellStyle name="Calcul 3 7 16" xfId="11966"/>
    <cellStyle name="Calcul 3 7 17" xfId="11967"/>
    <cellStyle name="Calcul 3 7 18" xfId="11968"/>
    <cellStyle name="Calcul 3 7 2" xfId="11969"/>
    <cellStyle name="Calcul 3 7 3" xfId="11970"/>
    <cellStyle name="Calcul 3 7 4" xfId="11971"/>
    <cellStyle name="Calcul 3 7 5" xfId="11972"/>
    <cellStyle name="Calcul 3 7 6" xfId="11973"/>
    <cellStyle name="Calcul 3 7 7" xfId="11974"/>
    <cellStyle name="Calcul 3 7 8" xfId="11975"/>
    <cellStyle name="Calcul 3 7 9" xfId="11976"/>
    <cellStyle name="Calcul 3 8" xfId="11977"/>
    <cellStyle name="Calcul 3 8 2" xfId="11978"/>
    <cellStyle name="Calcul 3 8 3" xfId="11979"/>
    <cellStyle name="Calcul 3 8 4" xfId="11980"/>
    <cellStyle name="Calcul 3 8 5" xfId="11981"/>
    <cellStyle name="Calcul 3 8 6" xfId="11982"/>
    <cellStyle name="Calcul 3 8 7" xfId="11983"/>
    <cellStyle name="Calcul 3 8 8" xfId="11984"/>
    <cellStyle name="Calcul 3 8 9" xfId="11985"/>
    <cellStyle name="Calcul 3 9" xfId="11986"/>
    <cellStyle name="Calcul 3 9 2" xfId="11987"/>
    <cellStyle name="Calcul 3 9 3" xfId="11988"/>
    <cellStyle name="Calcul 3 9 4" xfId="11989"/>
    <cellStyle name="Calcul 3 9 5" xfId="11990"/>
    <cellStyle name="Calcul 3 9 6" xfId="11991"/>
    <cellStyle name="Calcul 3 9 7" xfId="11992"/>
    <cellStyle name="Calcul 3 9 8" xfId="11993"/>
    <cellStyle name="Calcul 3 9 9" xfId="11994"/>
    <cellStyle name="Calcul 4" xfId="10354"/>
    <cellStyle name="Calcul 4 10" xfId="11995"/>
    <cellStyle name="Calcul 4 11" xfId="11996"/>
    <cellStyle name="Calcul 4 12" xfId="11997"/>
    <cellStyle name="Calcul 4 13" xfId="11998"/>
    <cellStyle name="Calcul 4 14" xfId="11999"/>
    <cellStyle name="Calcul 4 15" xfId="12000"/>
    <cellStyle name="Calcul 4 16" xfId="12001"/>
    <cellStyle name="Calcul 4 17" xfId="12002"/>
    <cellStyle name="Calcul 4 18" xfId="12003"/>
    <cellStyle name="Calcul 4 19" xfId="12004"/>
    <cellStyle name="Calcul 4 2" xfId="12005"/>
    <cellStyle name="Calcul 4 2 10" xfId="12006"/>
    <cellStyle name="Calcul 4 2 11" xfId="12007"/>
    <cellStyle name="Calcul 4 2 12" xfId="12008"/>
    <cellStyle name="Calcul 4 2 13" xfId="12009"/>
    <cellStyle name="Calcul 4 2 14" xfId="12010"/>
    <cellStyle name="Calcul 4 2 15" xfId="12011"/>
    <cellStyle name="Calcul 4 2 16" xfId="12012"/>
    <cellStyle name="Calcul 4 2 17" xfId="12013"/>
    <cellStyle name="Calcul 4 2 18" xfId="12014"/>
    <cellStyle name="Calcul 4 2 19" xfId="12015"/>
    <cellStyle name="Calcul 4 2 2" xfId="12016"/>
    <cellStyle name="Calcul 4 2 2 10" xfId="12017"/>
    <cellStyle name="Calcul 4 2 2 11" xfId="12018"/>
    <cellStyle name="Calcul 4 2 2 12" xfId="12019"/>
    <cellStyle name="Calcul 4 2 2 13" xfId="12020"/>
    <cellStyle name="Calcul 4 2 2 14" xfId="12021"/>
    <cellStyle name="Calcul 4 2 2 15" xfId="12022"/>
    <cellStyle name="Calcul 4 2 2 2" xfId="12023"/>
    <cellStyle name="Calcul 4 2 2 2 2" xfId="12024"/>
    <cellStyle name="Calcul 4 2 2 2 3" xfId="12025"/>
    <cellStyle name="Calcul 4 2 2 2 4" xfId="12026"/>
    <cellStyle name="Calcul 4 2 2 2 5" xfId="12027"/>
    <cellStyle name="Calcul 4 2 2 2 6" xfId="12028"/>
    <cellStyle name="Calcul 4 2 2 2 7" xfId="12029"/>
    <cellStyle name="Calcul 4 2 2 2 8" xfId="12030"/>
    <cellStyle name="Calcul 4 2 2 3" xfId="12031"/>
    <cellStyle name="Calcul 4 2 2 3 2" xfId="12032"/>
    <cellStyle name="Calcul 4 2 2 3 3" xfId="12033"/>
    <cellStyle name="Calcul 4 2 2 3 4" xfId="12034"/>
    <cellStyle name="Calcul 4 2 2 3 5" xfId="12035"/>
    <cellStyle name="Calcul 4 2 2 3 6" xfId="12036"/>
    <cellStyle name="Calcul 4 2 2 3 7" xfId="12037"/>
    <cellStyle name="Calcul 4 2 2 3 8" xfId="12038"/>
    <cellStyle name="Calcul 4 2 2 4" xfId="12039"/>
    <cellStyle name="Calcul 4 2 2 4 2" xfId="12040"/>
    <cellStyle name="Calcul 4 2 2 4 3" xfId="12041"/>
    <cellStyle name="Calcul 4 2 2 4 4" xfId="12042"/>
    <cellStyle name="Calcul 4 2 2 4 5" xfId="12043"/>
    <cellStyle name="Calcul 4 2 2 4 6" xfId="12044"/>
    <cellStyle name="Calcul 4 2 2 4 7" xfId="12045"/>
    <cellStyle name="Calcul 4 2 2 4 8" xfId="12046"/>
    <cellStyle name="Calcul 4 2 2 5" xfId="12047"/>
    <cellStyle name="Calcul 4 2 2 5 2" xfId="12048"/>
    <cellStyle name="Calcul 4 2 2 5 3" xfId="12049"/>
    <cellStyle name="Calcul 4 2 2 5 4" xfId="12050"/>
    <cellStyle name="Calcul 4 2 2 5 5" xfId="12051"/>
    <cellStyle name="Calcul 4 2 2 5 6" xfId="12052"/>
    <cellStyle name="Calcul 4 2 2 5 7" xfId="12053"/>
    <cellStyle name="Calcul 4 2 2 5 8" xfId="12054"/>
    <cellStyle name="Calcul 4 2 2 6" xfId="12055"/>
    <cellStyle name="Calcul 4 2 2 6 2" xfId="12056"/>
    <cellStyle name="Calcul 4 2 2 6 3" xfId="12057"/>
    <cellStyle name="Calcul 4 2 2 6 4" xfId="12058"/>
    <cellStyle name="Calcul 4 2 2 6 5" xfId="12059"/>
    <cellStyle name="Calcul 4 2 2 6 6" xfId="12060"/>
    <cellStyle name="Calcul 4 2 2 6 7" xfId="12061"/>
    <cellStyle name="Calcul 4 2 2 6 8" xfId="12062"/>
    <cellStyle name="Calcul 4 2 2 7" xfId="12063"/>
    <cellStyle name="Calcul 4 2 2 7 2" xfId="12064"/>
    <cellStyle name="Calcul 4 2 2 7 3" xfId="12065"/>
    <cellStyle name="Calcul 4 2 2 7 4" xfId="12066"/>
    <cellStyle name="Calcul 4 2 2 7 5" xfId="12067"/>
    <cellStyle name="Calcul 4 2 2 7 6" xfId="12068"/>
    <cellStyle name="Calcul 4 2 2 7 7" xfId="12069"/>
    <cellStyle name="Calcul 4 2 2 7 8" xfId="12070"/>
    <cellStyle name="Calcul 4 2 2 8" xfId="12071"/>
    <cellStyle name="Calcul 4 2 2 9" xfId="12072"/>
    <cellStyle name="Calcul 4 2 20" xfId="12073"/>
    <cellStyle name="Calcul 4 2 21" xfId="12074"/>
    <cellStyle name="Calcul 4 2 22" xfId="12075"/>
    <cellStyle name="Calcul 4 2 23" xfId="12076"/>
    <cellStyle name="Calcul 4 2 24" xfId="12077"/>
    <cellStyle name="Calcul 4 2 25" xfId="12078"/>
    <cellStyle name="Calcul 4 2 26" xfId="12079"/>
    <cellStyle name="Calcul 4 2 27" xfId="12080"/>
    <cellStyle name="Calcul 4 2 3" xfId="12081"/>
    <cellStyle name="Calcul 4 2 3 10" xfId="12082"/>
    <cellStyle name="Calcul 4 2 3 11" xfId="12083"/>
    <cellStyle name="Calcul 4 2 3 12" xfId="12084"/>
    <cellStyle name="Calcul 4 2 3 13" xfId="12085"/>
    <cellStyle name="Calcul 4 2 3 14" xfId="12086"/>
    <cellStyle name="Calcul 4 2 3 15" xfId="12087"/>
    <cellStyle name="Calcul 4 2 3 2" xfId="12088"/>
    <cellStyle name="Calcul 4 2 3 2 2" xfId="12089"/>
    <cellStyle name="Calcul 4 2 3 2 3" xfId="12090"/>
    <cellStyle name="Calcul 4 2 3 2 4" xfId="12091"/>
    <cellStyle name="Calcul 4 2 3 2 5" xfId="12092"/>
    <cellStyle name="Calcul 4 2 3 2 6" xfId="12093"/>
    <cellStyle name="Calcul 4 2 3 2 7" xfId="12094"/>
    <cellStyle name="Calcul 4 2 3 2 8" xfId="12095"/>
    <cellStyle name="Calcul 4 2 3 3" xfId="12096"/>
    <cellStyle name="Calcul 4 2 3 3 2" xfId="12097"/>
    <cellStyle name="Calcul 4 2 3 3 3" xfId="12098"/>
    <cellStyle name="Calcul 4 2 3 3 4" xfId="12099"/>
    <cellStyle name="Calcul 4 2 3 3 5" xfId="12100"/>
    <cellStyle name="Calcul 4 2 3 3 6" xfId="12101"/>
    <cellStyle name="Calcul 4 2 3 3 7" xfId="12102"/>
    <cellStyle name="Calcul 4 2 3 3 8" xfId="12103"/>
    <cellStyle name="Calcul 4 2 3 4" xfId="12104"/>
    <cellStyle name="Calcul 4 2 3 4 2" xfId="12105"/>
    <cellStyle name="Calcul 4 2 3 4 3" xfId="12106"/>
    <cellStyle name="Calcul 4 2 3 4 4" xfId="12107"/>
    <cellStyle name="Calcul 4 2 3 4 5" xfId="12108"/>
    <cellStyle name="Calcul 4 2 3 4 6" xfId="12109"/>
    <cellStyle name="Calcul 4 2 3 4 7" xfId="12110"/>
    <cellStyle name="Calcul 4 2 3 4 8" xfId="12111"/>
    <cellStyle name="Calcul 4 2 3 5" xfId="12112"/>
    <cellStyle name="Calcul 4 2 3 5 2" xfId="12113"/>
    <cellStyle name="Calcul 4 2 3 5 3" xfId="12114"/>
    <cellStyle name="Calcul 4 2 3 5 4" xfId="12115"/>
    <cellStyle name="Calcul 4 2 3 5 5" xfId="12116"/>
    <cellStyle name="Calcul 4 2 3 5 6" xfId="12117"/>
    <cellStyle name="Calcul 4 2 3 5 7" xfId="12118"/>
    <cellStyle name="Calcul 4 2 3 5 8" xfId="12119"/>
    <cellStyle name="Calcul 4 2 3 6" xfId="12120"/>
    <cellStyle name="Calcul 4 2 3 6 2" xfId="12121"/>
    <cellStyle name="Calcul 4 2 3 6 3" xfId="12122"/>
    <cellStyle name="Calcul 4 2 3 6 4" xfId="12123"/>
    <cellStyle name="Calcul 4 2 3 6 5" xfId="12124"/>
    <cellStyle name="Calcul 4 2 3 6 6" xfId="12125"/>
    <cellStyle name="Calcul 4 2 3 6 7" xfId="12126"/>
    <cellStyle name="Calcul 4 2 3 6 8" xfId="12127"/>
    <cellStyle name="Calcul 4 2 3 7" xfId="12128"/>
    <cellStyle name="Calcul 4 2 3 7 2" xfId="12129"/>
    <cellStyle name="Calcul 4 2 3 7 3" xfId="12130"/>
    <cellStyle name="Calcul 4 2 3 7 4" xfId="12131"/>
    <cellStyle name="Calcul 4 2 3 7 5" xfId="12132"/>
    <cellStyle name="Calcul 4 2 3 7 6" xfId="12133"/>
    <cellStyle name="Calcul 4 2 3 7 7" xfId="12134"/>
    <cellStyle name="Calcul 4 2 3 7 8" xfId="12135"/>
    <cellStyle name="Calcul 4 2 3 8" xfId="12136"/>
    <cellStyle name="Calcul 4 2 3 9" xfId="12137"/>
    <cellStyle name="Calcul 4 2 4" xfId="12138"/>
    <cellStyle name="Calcul 4 2 4 2" xfId="12139"/>
    <cellStyle name="Calcul 4 2 4 3" xfId="12140"/>
    <cellStyle name="Calcul 4 2 4 4" xfId="12141"/>
    <cellStyle name="Calcul 4 2 4 5" xfId="12142"/>
    <cellStyle name="Calcul 4 2 4 6" xfId="12143"/>
    <cellStyle name="Calcul 4 2 4 7" xfId="12144"/>
    <cellStyle name="Calcul 4 2 4 8" xfId="12145"/>
    <cellStyle name="Calcul 4 2 4 9" xfId="12146"/>
    <cellStyle name="Calcul 4 2 5" xfId="12147"/>
    <cellStyle name="Calcul 4 2 5 2" xfId="12148"/>
    <cellStyle name="Calcul 4 2 5 3" xfId="12149"/>
    <cellStyle name="Calcul 4 2 5 4" xfId="12150"/>
    <cellStyle name="Calcul 4 2 5 5" xfId="12151"/>
    <cellStyle name="Calcul 4 2 5 6" xfId="12152"/>
    <cellStyle name="Calcul 4 2 5 7" xfId="12153"/>
    <cellStyle name="Calcul 4 2 5 8" xfId="12154"/>
    <cellStyle name="Calcul 4 2 6" xfId="12155"/>
    <cellStyle name="Calcul 4 2 6 2" xfId="12156"/>
    <cellStyle name="Calcul 4 2 6 3" xfId="12157"/>
    <cellStyle name="Calcul 4 2 6 4" xfId="12158"/>
    <cellStyle name="Calcul 4 2 6 5" xfId="12159"/>
    <cellStyle name="Calcul 4 2 6 6" xfId="12160"/>
    <cellStyle name="Calcul 4 2 6 7" xfId="12161"/>
    <cellStyle name="Calcul 4 2 6 8" xfId="12162"/>
    <cellStyle name="Calcul 4 2 7" xfId="12163"/>
    <cellStyle name="Calcul 4 2 7 2" xfId="12164"/>
    <cellStyle name="Calcul 4 2 7 3" xfId="12165"/>
    <cellStyle name="Calcul 4 2 7 4" xfId="12166"/>
    <cellStyle name="Calcul 4 2 7 5" xfId="12167"/>
    <cellStyle name="Calcul 4 2 7 6" xfId="12168"/>
    <cellStyle name="Calcul 4 2 7 7" xfId="12169"/>
    <cellStyle name="Calcul 4 2 7 8" xfId="12170"/>
    <cellStyle name="Calcul 4 2 8" xfId="12171"/>
    <cellStyle name="Calcul 4 2 8 2" xfId="12172"/>
    <cellStyle name="Calcul 4 2 8 3" xfId="12173"/>
    <cellStyle name="Calcul 4 2 8 4" xfId="12174"/>
    <cellStyle name="Calcul 4 2 8 5" xfId="12175"/>
    <cellStyle name="Calcul 4 2 8 6" xfId="12176"/>
    <cellStyle name="Calcul 4 2 8 7" xfId="12177"/>
    <cellStyle name="Calcul 4 2 8 8" xfId="12178"/>
    <cellStyle name="Calcul 4 2 9" xfId="12179"/>
    <cellStyle name="Calcul 4 2 9 2" xfId="12180"/>
    <cellStyle name="Calcul 4 2 9 3" xfId="12181"/>
    <cellStyle name="Calcul 4 2 9 4" xfId="12182"/>
    <cellStyle name="Calcul 4 2 9 5" xfId="12183"/>
    <cellStyle name="Calcul 4 2 9 6" xfId="12184"/>
    <cellStyle name="Calcul 4 2 9 7" xfId="12185"/>
    <cellStyle name="Calcul 4 2 9 8" xfId="12186"/>
    <cellStyle name="Calcul 4 20" xfId="12187"/>
    <cellStyle name="Calcul 4 21" xfId="12188"/>
    <cellStyle name="Calcul 4 22" xfId="12189"/>
    <cellStyle name="Calcul 4 23" xfId="12190"/>
    <cellStyle name="Calcul 4 24" xfId="12191"/>
    <cellStyle name="Calcul 4 3" xfId="12192"/>
    <cellStyle name="Calcul 4 3 10" xfId="12193"/>
    <cellStyle name="Calcul 4 3 11" xfId="12194"/>
    <cellStyle name="Calcul 4 3 12" xfId="12195"/>
    <cellStyle name="Calcul 4 3 13" xfId="12196"/>
    <cellStyle name="Calcul 4 3 14" xfId="12197"/>
    <cellStyle name="Calcul 4 3 15" xfId="12198"/>
    <cellStyle name="Calcul 4 3 16" xfId="12199"/>
    <cellStyle name="Calcul 4 3 17" xfId="12200"/>
    <cellStyle name="Calcul 4 3 18" xfId="12201"/>
    <cellStyle name="Calcul 4 3 19" xfId="12202"/>
    <cellStyle name="Calcul 4 3 2" xfId="12203"/>
    <cellStyle name="Calcul 4 3 2 2" xfId="12204"/>
    <cellStyle name="Calcul 4 3 2 3" xfId="12205"/>
    <cellStyle name="Calcul 4 3 2 4" xfId="12206"/>
    <cellStyle name="Calcul 4 3 2 5" xfId="12207"/>
    <cellStyle name="Calcul 4 3 2 6" xfId="12208"/>
    <cellStyle name="Calcul 4 3 2 7" xfId="12209"/>
    <cellStyle name="Calcul 4 3 2 8" xfId="12210"/>
    <cellStyle name="Calcul 4 3 20" xfId="12211"/>
    <cellStyle name="Calcul 4 3 21" xfId="12212"/>
    <cellStyle name="Calcul 4 3 22" xfId="12213"/>
    <cellStyle name="Calcul 4 3 23" xfId="12214"/>
    <cellStyle name="Calcul 4 3 24" xfId="12215"/>
    <cellStyle name="Calcul 4 3 3" xfId="12216"/>
    <cellStyle name="Calcul 4 3 3 2" xfId="12217"/>
    <cellStyle name="Calcul 4 3 3 3" xfId="12218"/>
    <cellStyle name="Calcul 4 3 3 4" xfId="12219"/>
    <cellStyle name="Calcul 4 3 3 5" xfId="12220"/>
    <cellStyle name="Calcul 4 3 3 6" xfId="12221"/>
    <cellStyle name="Calcul 4 3 3 7" xfId="12222"/>
    <cellStyle name="Calcul 4 3 3 8" xfId="12223"/>
    <cellStyle name="Calcul 4 3 4" xfId="12224"/>
    <cellStyle name="Calcul 4 3 4 2" xfId="12225"/>
    <cellStyle name="Calcul 4 3 4 3" xfId="12226"/>
    <cellStyle name="Calcul 4 3 4 4" xfId="12227"/>
    <cellStyle name="Calcul 4 3 4 5" xfId="12228"/>
    <cellStyle name="Calcul 4 3 4 6" xfId="12229"/>
    <cellStyle name="Calcul 4 3 4 7" xfId="12230"/>
    <cellStyle name="Calcul 4 3 4 8" xfId="12231"/>
    <cellStyle name="Calcul 4 3 5" xfId="12232"/>
    <cellStyle name="Calcul 4 3 5 2" xfId="12233"/>
    <cellStyle name="Calcul 4 3 5 3" xfId="12234"/>
    <cellStyle name="Calcul 4 3 5 4" xfId="12235"/>
    <cellStyle name="Calcul 4 3 5 5" xfId="12236"/>
    <cellStyle name="Calcul 4 3 5 6" xfId="12237"/>
    <cellStyle name="Calcul 4 3 5 7" xfId="12238"/>
    <cellStyle name="Calcul 4 3 5 8" xfId="12239"/>
    <cellStyle name="Calcul 4 3 6" xfId="12240"/>
    <cellStyle name="Calcul 4 3 6 2" xfId="12241"/>
    <cellStyle name="Calcul 4 3 6 3" xfId="12242"/>
    <cellStyle name="Calcul 4 3 6 4" xfId="12243"/>
    <cellStyle name="Calcul 4 3 6 5" xfId="12244"/>
    <cellStyle name="Calcul 4 3 6 6" xfId="12245"/>
    <cellStyle name="Calcul 4 3 6 7" xfId="12246"/>
    <cellStyle name="Calcul 4 3 6 8" xfId="12247"/>
    <cellStyle name="Calcul 4 3 7" xfId="12248"/>
    <cellStyle name="Calcul 4 3 7 2" xfId="12249"/>
    <cellStyle name="Calcul 4 3 7 3" xfId="12250"/>
    <cellStyle name="Calcul 4 3 7 4" xfId="12251"/>
    <cellStyle name="Calcul 4 3 7 5" xfId="12252"/>
    <cellStyle name="Calcul 4 3 7 6" xfId="12253"/>
    <cellStyle name="Calcul 4 3 7 7" xfId="12254"/>
    <cellStyle name="Calcul 4 3 7 8" xfId="12255"/>
    <cellStyle name="Calcul 4 3 8" xfId="12256"/>
    <cellStyle name="Calcul 4 3 9" xfId="12257"/>
    <cellStyle name="Calcul 4 4" xfId="12258"/>
    <cellStyle name="Calcul 4 4 10" xfId="12259"/>
    <cellStyle name="Calcul 4 4 11" xfId="12260"/>
    <cellStyle name="Calcul 4 4 12" xfId="12261"/>
    <cellStyle name="Calcul 4 4 13" xfId="12262"/>
    <cellStyle name="Calcul 4 4 14" xfId="12263"/>
    <cellStyle name="Calcul 4 4 15" xfId="12264"/>
    <cellStyle name="Calcul 4 4 16" xfId="12265"/>
    <cellStyle name="Calcul 4 4 17" xfId="12266"/>
    <cellStyle name="Calcul 4 4 18" xfId="12267"/>
    <cellStyle name="Calcul 4 4 2" xfId="12268"/>
    <cellStyle name="Calcul 4 4 3" xfId="12269"/>
    <cellStyle name="Calcul 4 4 4" xfId="12270"/>
    <cellStyle name="Calcul 4 4 5" xfId="12271"/>
    <cellStyle name="Calcul 4 4 6" xfId="12272"/>
    <cellStyle name="Calcul 4 4 7" xfId="12273"/>
    <cellStyle name="Calcul 4 4 8" xfId="12274"/>
    <cellStyle name="Calcul 4 4 9" xfId="12275"/>
    <cellStyle name="Calcul 4 5" xfId="12276"/>
    <cellStyle name="Calcul 4 5 10" xfId="12277"/>
    <cellStyle name="Calcul 4 5 11" xfId="12278"/>
    <cellStyle name="Calcul 4 5 12" xfId="12279"/>
    <cellStyle name="Calcul 4 5 13" xfId="12280"/>
    <cellStyle name="Calcul 4 5 14" xfId="12281"/>
    <cellStyle name="Calcul 4 5 15" xfId="12282"/>
    <cellStyle name="Calcul 4 5 16" xfId="12283"/>
    <cellStyle name="Calcul 4 5 17" xfId="12284"/>
    <cellStyle name="Calcul 4 5 18" xfId="12285"/>
    <cellStyle name="Calcul 4 5 2" xfId="12286"/>
    <cellStyle name="Calcul 4 5 3" xfId="12287"/>
    <cellStyle name="Calcul 4 5 4" xfId="12288"/>
    <cellStyle name="Calcul 4 5 5" xfId="12289"/>
    <cellStyle name="Calcul 4 5 6" xfId="12290"/>
    <cellStyle name="Calcul 4 5 7" xfId="12291"/>
    <cellStyle name="Calcul 4 5 8" xfId="12292"/>
    <cellStyle name="Calcul 4 5 9" xfId="12293"/>
    <cellStyle name="Calcul 4 6" xfId="12294"/>
    <cellStyle name="Calcul 4 6 10" xfId="12295"/>
    <cellStyle name="Calcul 4 6 11" xfId="12296"/>
    <cellStyle name="Calcul 4 6 12" xfId="12297"/>
    <cellStyle name="Calcul 4 6 13" xfId="12298"/>
    <cellStyle name="Calcul 4 6 14" xfId="12299"/>
    <cellStyle name="Calcul 4 6 15" xfId="12300"/>
    <cellStyle name="Calcul 4 6 16" xfId="12301"/>
    <cellStyle name="Calcul 4 6 17" xfId="12302"/>
    <cellStyle name="Calcul 4 6 18" xfId="12303"/>
    <cellStyle name="Calcul 4 6 2" xfId="12304"/>
    <cellStyle name="Calcul 4 6 3" xfId="12305"/>
    <cellStyle name="Calcul 4 6 4" xfId="12306"/>
    <cellStyle name="Calcul 4 6 5" xfId="12307"/>
    <cellStyle name="Calcul 4 6 6" xfId="12308"/>
    <cellStyle name="Calcul 4 6 7" xfId="12309"/>
    <cellStyle name="Calcul 4 6 8" xfId="12310"/>
    <cellStyle name="Calcul 4 6 9" xfId="12311"/>
    <cellStyle name="Calcul 4 7" xfId="12312"/>
    <cellStyle name="Calcul 4 7 2" xfId="12313"/>
    <cellStyle name="Calcul 4 7 3" xfId="12314"/>
    <cellStyle name="Calcul 4 7 4" xfId="12315"/>
    <cellStyle name="Calcul 4 7 5" xfId="12316"/>
    <cellStyle name="Calcul 4 7 6" xfId="12317"/>
    <cellStyle name="Calcul 4 7 7" xfId="12318"/>
    <cellStyle name="Calcul 4 7 8" xfId="12319"/>
    <cellStyle name="Calcul 4 7 9" xfId="12320"/>
    <cellStyle name="Calcul 4 8" xfId="12321"/>
    <cellStyle name="Calcul 4 8 2" xfId="12322"/>
    <cellStyle name="Calcul 4 8 3" xfId="12323"/>
    <cellStyle name="Calcul 4 8 4" xfId="12324"/>
    <cellStyle name="Calcul 4 8 5" xfId="12325"/>
    <cellStyle name="Calcul 4 8 6" xfId="12326"/>
    <cellStyle name="Calcul 4 8 7" xfId="12327"/>
    <cellStyle name="Calcul 4 8 8" xfId="12328"/>
    <cellStyle name="Calcul 4 9" xfId="12329"/>
    <cellStyle name="Calcul 5" xfId="12330"/>
    <cellStyle name="Calcul 5 10" xfId="12331"/>
    <cellStyle name="Calcul 5 11" xfId="12332"/>
    <cellStyle name="Calcul 5 12" xfId="12333"/>
    <cellStyle name="Calcul 5 13" xfId="12334"/>
    <cellStyle name="Calcul 5 14" xfId="12335"/>
    <cellStyle name="Calcul 5 15" xfId="12336"/>
    <cellStyle name="Calcul 5 16" xfId="12337"/>
    <cellStyle name="Calcul 5 17" xfId="12338"/>
    <cellStyle name="Calcul 5 18" xfId="12339"/>
    <cellStyle name="Calcul 5 19" xfId="12340"/>
    <cellStyle name="Calcul 5 2" xfId="12341"/>
    <cellStyle name="Calcul 5 3" xfId="12342"/>
    <cellStyle name="Calcul 5 4" xfId="12343"/>
    <cellStyle name="Calcul 5 5" xfId="12344"/>
    <cellStyle name="Calcul 5 6" xfId="12345"/>
    <cellStyle name="Calcul 5 7" xfId="12346"/>
    <cellStyle name="Calcul 5 8" xfId="12347"/>
    <cellStyle name="Calcul 5 9" xfId="12348"/>
    <cellStyle name="Calcul 6" xfId="12349"/>
    <cellStyle name="Calcul 6 10" xfId="12350"/>
    <cellStyle name="Calcul 6 11" xfId="12351"/>
    <cellStyle name="Calcul 6 12" xfId="12352"/>
    <cellStyle name="Calcul 6 13" xfId="12353"/>
    <cellStyle name="Calcul 6 14" xfId="12354"/>
    <cellStyle name="Calcul 6 15" xfId="12355"/>
    <cellStyle name="Calcul 6 16" xfId="12356"/>
    <cellStyle name="Calcul 6 17" xfId="12357"/>
    <cellStyle name="Calcul 6 18" xfId="12358"/>
    <cellStyle name="Calcul 6 2" xfId="12359"/>
    <cellStyle name="Calcul 6 3" xfId="12360"/>
    <cellStyle name="Calcul 6 4" xfId="12361"/>
    <cellStyle name="Calcul 6 5" xfId="12362"/>
    <cellStyle name="Calcul 6 6" xfId="12363"/>
    <cellStyle name="Calcul 6 7" xfId="12364"/>
    <cellStyle name="Calcul 6 8" xfId="12365"/>
    <cellStyle name="Calcul 6 9" xfId="12366"/>
    <cellStyle name="Calcul 7" xfId="12367"/>
    <cellStyle name="Calcul 7 10" xfId="12368"/>
    <cellStyle name="Calcul 7 11" xfId="12369"/>
    <cellStyle name="Calcul 7 12" xfId="12370"/>
    <cellStyle name="Calcul 7 13" xfId="12371"/>
    <cellStyle name="Calcul 7 14" xfId="12372"/>
    <cellStyle name="Calcul 7 15" xfId="12373"/>
    <cellStyle name="Calcul 7 16" xfId="12374"/>
    <cellStyle name="Calcul 7 17" xfId="12375"/>
    <cellStyle name="Calcul 7 18" xfId="12376"/>
    <cellStyle name="Calcul 7 2" xfId="12377"/>
    <cellStyle name="Calcul 7 3" xfId="12378"/>
    <cellStyle name="Calcul 7 4" xfId="12379"/>
    <cellStyle name="Calcul 7 5" xfId="12380"/>
    <cellStyle name="Calcul 7 6" xfId="12381"/>
    <cellStyle name="Calcul 7 7" xfId="12382"/>
    <cellStyle name="Calcul 7 8" xfId="12383"/>
    <cellStyle name="Calcul 7 9" xfId="12384"/>
    <cellStyle name="Calcul 8" xfId="12385"/>
    <cellStyle name="Calcul 8 10" xfId="12386"/>
    <cellStyle name="Calcul 8 11" xfId="12387"/>
    <cellStyle name="Calcul 8 12" xfId="12388"/>
    <cellStyle name="Calcul 8 13" xfId="12389"/>
    <cellStyle name="Calcul 8 14" xfId="12390"/>
    <cellStyle name="Calcul 8 15" xfId="12391"/>
    <cellStyle name="Calcul 8 16" xfId="12392"/>
    <cellStyle name="Calcul 8 17" xfId="12393"/>
    <cellStyle name="Calcul 8 18" xfId="12394"/>
    <cellStyle name="Calcul 8 2" xfId="12395"/>
    <cellStyle name="Calcul 8 3" xfId="12396"/>
    <cellStyle name="Calcul 8 4" xfId="12397"/>
    <cellStyle name="Calcul 8 5" xfId="12398"/>
    <cellStyle name="Calcul 8 6" xfId="12399"/>
    <cellStyle name="Calcul 8 7" xfId="12400"/>
    <cellStyle name="Calcul 8 8" xfId="12401"/>
    <cellStyle name="Calcul 8 9" xfId="12402"/>
    <cellStyle name="Calcul 9" xfId="12403"/>
    <cellStyle name="Calcul 9 10" xfId="12404"/>
    <cellStyle name="Calcul 9 11" xfId="12405"/>
    <cellStyle name="Calcul 9 12" xfId="12406"/>
    <cellStyle name="Calcul 9 13" xfId="12407"/>
    <cellStyle name="Calcul 9 14" xfId="12408"/>
    <cellStyle name="Calcul 9 15" xfId="12409"/>
    <cellStyle name="Calcul 9 16" xfId="12410"/>
    <cellStyle name="Calcul 9 17" xfId="12411"/>
    <cellStyle name="Calcul 9 18" xfId="12412"/>
    <cellStyle name="Calcul 9 2" xfId="12413"/>
    <cellStyle name="Calcul 9 3" xfId="12414"/>
    <cellStyle name="Calcul 9 4" xfId="12415"/>
    <cellStyle name="Calcul 9 5" xfId="12416"/>
    <cellStyle name="Calcul 9 6" xfId="12417"/>
    <cellStyle name="Calcul 9 7" xfId="12418"/>
    <cellStyle name="Calcul 9 8" xfId="12419"/>
    <cellStyle name="Calcul 9 9" xfId="12420"/>
    <cellStyle name="Calculation" xfId="9928" builtinId="22" customBuiltin="1"/>
    <cellStyle name="Calculation 2" xfId="36"/>
    <cellStyle name="Calculation 2 10" xfId="9745"/>
    <cellStyle name="Calculation 2 10 10" xfId="12421"/>
    <cellStyle name="Calculation 2 10 11" xfId="12422"/>
    <cellStyle name="Calculation 2 10 12" xfId="12423"/>
    <cellStyle name="Calculation 2 10 13" xfId="12424"/>
    <cellStyle name="Calculation 2 10 14" xfId="12425"/>
    <cellStyle name="Calculation 2 10 15" xfId="12426"/>
    <cellStyle name="Calculation 2 10 16" xfId="12427"/>
    <cellStyle name="Calculation 2 10 17" xfId="12428"/>
    <cellStyle name="Calculation 2 10 18" xfId="12429"/>
    <cellStyle name="Calculation 2 10 2" xfId="10078"/>
    <cellStyle name="Calculation 2 10 3" xfId="12430"/>
    <cellStyle name="Calculation 2 10 4" xfId="12431"/>
    <cellStyle name="Calculation 2 10 5" xfId="12432"/>
    <cellStyle name="Calculation 2 10 6" xfId="12433"/>
    <cellStyle name="Calculation 2 10 7" xfId="12434"/>
    <cellStyle name="Calculation 2 10 8" xfId="12435"/>
    <cellStyle name="Calculation 2 10 9" xfId="12436"/>
    <cellStyle name="Calculation 2 11" xfId="9772"/>
    <cellStyle name="Calculation 2 11 10" xfId="12437"/>
    <cellStyle name="Calculation 2 11 11" xfId="12438"/>
    <cellStyle name="Calculation 2 11 12" xfId="12439"/>
    <cellStyle name="Calculation 2 11 13" xfId="12440"/>
    <cellStyle name="Calculation 2 11 14" xfId="12441"/>
    <cellStyle name="Calculation 2 11 15" xfId="12442"/>
    <cellStyle name="Calculation 2 11 16" xfId="12443"/>
    <cellStyle name="Calculation 2 11 17" xfId="12444"/>
    <cellStyle name="Calculation 2 11 18" xfId="12445"/>
    <cellStyle name="Calculation 2 11 2" xfId="10104"/>
    <cellStyle name="Calculation 2 11 3" xfId="12446"/>
    <cellStyle name="Calculation 2 11 4" xfId="12447"/>
    <cellStyle name="Calculation 2 11 5" xfId="12448"/>
    <cellStyle name="Calculation 2 11 6" xfId="12449"/>
    <cellStyle name="Calculation 2 11 7" xfId="12450"/>
    <cellStyle name="Calculation 2 11 8" xfId="12451"/>
    <cellStyle name="Calculation 2 11 9" xfId="12452"/>
    <cellStyle name="Calculation 2 12" xfId="9873"/>
    <cellStyle name="Calculation 2 12 2" xfId="10157"/>
    <cellStyle name="Calculation 2 12 2 2" xfId="10297"/>
    <cellStyle name="Calculation 2 12 2 3" xfId="10395"/>
    <cellStyle name="Calculation 2 13" xfId="10322"/>
    <cellStyle name="Calculation 2 14" xfId="12453"/>
    <cellStyle name="Calculation 2 15" xfId="12454"/>
    <cellStyle name="Calculation 2 16" xfId="12455"/>
    <cellStyle name="Calculation 2 17" xfId="12456"/>
    <cellStyle name="Calculation 2 18" xfId="12457"/>
    <cellStyle name="Calculation 2 19" xfId="12458"/>
    <cellStyle name="Calculation 2 2" xfId="64"/>
    <cellStyle name="Calculation 2 2 10" xfId="12459"/>
    <cellStyle name="Calculation 2 2 10 2" xfId="12460"/>
    <cellStyle name="Calculation 2 2 11" xfId="12461"/>
    <cellStyle name="Calculation 2 2 12" xfId="12462"/>
    <cellStyle name="Calculation 2 2 13" xfId="12463"/>
    <cellStyle name="Calculation 2 2 14" xfId="12464"/>
    <cellStyle name="Calculation 2 2 15" xfId="12465"/>
    <cellStyle name="Calculation 2 2 16" xfId="12466"/>
    <cellStyle name="Calculation 2 2 17" xfId="12467"/>
    <cellStyle name="Calculation 2 2 18" xfId="12468"/>
    <cellStyle name="Calculation 2 2 19" xfId="12469"/>
    <cellStyle name="Calculation 2 2 2" xfId="84"/>
    <cellStyle name="Calculation 2 2 2 10" xfId="12470"/>
    <cellStyle name="Calculation 2 2 2 10 2" xfId="12471"/>
    <cellStyle name="Calculation 2 2 2 10 3" xfId="12472"/>
    <cellStyle name="Calculation 2 2 2 10 4" xfId="12473"/>
    <cellStyle name="Calculation 2 2 2 10 5" xfId="12474"/>
    <cellStyle name="Calculation 2 2 2 10 6" xfId="12475"/>
    <cellStyle name="Calculation 2 2 2 10 7" xfId="12476"/>
    <cellStyle name="Calculation 2 2 2 10 8" xfId="12477"/>
    <cellStyle name="Calculation 2 2 2 11" xfId="12478"/>
    <cellStyle name="Calculation 2 2 2 12" xfId="12479"/>
    <cellStyle name="Calculation 2 2 2 13" xfId="12480"/>
    <cellStyle name="Calculation 2 2 2 14" xfId="12481"/>
    <cellStyle name="Calculation 2 2 2 15" xfId="12482"/>
    <cellStyle name="Calculation 2 2 2 16" xfId="12483"/>
    <cellStyle name="Calculation 2 2 2 17" xfId="12484"/>
    <cellStyle name="Calculation 2 2 2 18" xfId="12485"/>
    <cellStyle name="Calculation 2 2 2 19" xfId="12486"/>
    <cellStyle name="Calculation 2 2 2 2" xfId="9766"/>
    <cellStyle name="Calculation 2 2 2 2 10" xfId="12487"/>
    <cellStyle name="Calculation 2 2 2 2 11" xfId="12488"/>
    <cellStyle name="Calculation 2 2 2 2 12" xfId="12489"/>
    <cellStyle name="Calculation 2 2 2 2 13" xfId="12490"/>
    <cellStyle name="Calculation 2 2 2 2 14" xfId="12491"/>
    <cellStyle name="Calculation 2 2 2 2 15" xfId="12492"/>
    <cellStyle name="Calculation 2 2 2 2 16" xfId="12493"/>
    <cellStyle name="Calculation 2 2 2 2 17" xfId="12494"/>
    <cellStyle name="Calculation 2 2 2 2 18" xfId="12495"/>
    <cellStyle name="Calculation 2 2 2 2 19" xfId="12496"/>
    <cellStyle name="Calculation 2 2 2 2 2" xfId="10098"/>
    <cellStyle name="Calculation 2 2 2 2 2 10" xfId="12497"/>
    <cellStyle name="Calculation 2 2 2 2 2 11" xfId="12498"/>
    <cellStyle name="Calculation 2 2 2 2 2 12" xfId="12499"/>
    <cellStyle name="Calculation 2 2 2 2 2 13" xfId="12500"/>
    <cellStyle name="Calculation 2 2 2 2 2 14" xfId="12501"/>
    <cellStyle name="Calculation 2 2 2 2 2 15" xfId="12502"/>
    <cellStyle name="Calculation 2 2 2 2 2 2" xfId="12503"/>
    <cellStyle name="Calculation 2 2 2 2 2 2 10" xfId="12504"/>
    <cellStyle name="Calculation 2 2 2 2 2 2 2" xfId="12505"/>
    <cellStyle name="Calculation 2 2 2 2 2 2 2 2" xfId="12506"/>
    <cellStyle name="Calculation 2 2 2 2 2 2 2 3" xfId="12507"/>
    <cellStyle name="Calculation 2 2 2 2 2 2 2 4" xfId="12508"/>
    <cellStyle name="Calculation 2 2 2 2 2 2 2 5" xfId="12509"/>
    <cellStyle name="Calculation 2 2 2 2 2 2 2 6" xfId="12510"/>
    <cellStyle name="Calculation 2 2 2 2 2 2 2 7" xfId="12511"/>
    <cellStyle name="Calculation 2 2 2 2 2 2 2 8" xfId="12512"/>
    <cellStyle name="Calculation 2 2 2 2 2 2 2 9" xfId="12513"/>
    <cellStyle name="Calculation 2 2 2 2 2 2 3" xfId="12514"/>
    <cellStyle name="Calculation 2 2 2 2 2 2 4" xfId="12515"/>
    <cellStyle name="Calculation 2 2 2 2 2 2 5" xfId="12516"/>
    <cellStyle name="Calculation 2 2 2 2 2 2 6" xfId="12517"/>
    <cellStyle name="Calculation 2 2 2 2 2 2 7" xfId="12518"/>
    <cellStyle name="Calculation 2 2 2 2 2 2 8" xfId="12519"/>
    <cellStyle name="Calculation 2 2 2 2 2 2 9" xfId="12520"/>
    <cellStyle name="Calculation 2 2 2 2 2 3" xfId="12521"/>
    <cellStyle name="Calculation 2 2 2 2 2 3 2" xfId="12522"/>
    <cellStyle name="Calculation 2 2 2 2 2 3 3" xfId="12523"/>
    <cellStyle name="Calculation 2 2 2 2 2 3 4" xfId="12524"/>
    <cellStyle name="Calculation 2 2 2 2 2 3 5" xfId="12525"/>
    <cellStyle name="Calculation 2 2 2 2 2 3 6" xfId="12526"/>
    <cellStyle name="Calculation 2 2 2 2 2 3 7" xfId="12527"/>
    <cellStyle name="Calculation 2 2 2 2 2 3 8" xfId="12528"/>
    <cellStyle name="Calculation 2 2 2 2 2 3 9" xfId="12529"/>
    <cellStyle name="Calculation 2 2 2 2 2 4" xfId="12530"/>
    <cellStyle name="Calculation 2 2 2 2 2 4 2" xfId="12531"/>
    <cellStyle name="Calculation 2 2 2 2 2 4 3" xfId="12532"/>
    <cellStyle name="Calculation 2 2 2 2 2 4 4" xfId="12533"/>
    <cellStyle name="Calculation 2 2 2 2 2 4 5" xfId="12534"/>
    <cellStyle name="Calculation 2 2 2 2 2 4 6" xfId="12535"/>
    <cellStyle name="Calculation 2 2 2 2 2 4 7" xfId="12536"/>
    <cellStyle name="Calculation 2 2 2 2 2 4 8" xfId="12537"/>
    <cellStyle name="Calculation 2 2 2 2 2 4 9" xfId="12538"/>
    <cellStyle name="Calculation 2 2 2 2 2 5" xfId="12539"/>
    <cellStyle name="Calculation 2 2 2 2 2 5 2" xfId="12540"/>
    <cellStyle name="Calculation 2 2 2 2 2 5 3" xfId="12541"/>
    <cellStyle name="Calculation 2 2 2 2 2 5 4" xfId="12542"/>
    <cellStyle name="Calculation 2 2 2 2 2 5 5" xfId="12543"/>
    <cellStyle name="Calculation 2 2 2 2 2 5 6" xfId="12544"/>
    <cellStyle name="Calculation 2 2 2 2 2 5 7" xfId="12545"/>
    <cellStyle name="Calculation 2 2 2 2 2 5 8" xfId="12546"/>
    <cellStyle name="Calculation 2 2 2 2 2 6" xfId="12547"/>
    <cellStyle name="Calculation 2 2 2 2 2 6 2" xfId="12548"/>
    <cellStyle name="Calculation 2 2 2 2 2 6 3" xfId="12549"/>
    <cellStyle name="Calculation 2 2 2 2 2 6 4" xfId="12550"/>
    <cellStyle name="Calculation 2 2 2 2 2 6 5" xfId="12551"/>
    <cellStyle name="Calculation 2 2 2 2 2 6 6" xfId="12552"/>
    <cellStyle name="Calculation 2 2 2 2 2 6 7" xfId="12553"/>
    <cellStyle name="Calculation 2 2 2 2 2 6 8" xfId="12554"/>
    <cellStyle name="Calculation 2 2 2 2 2 7" xfId="12555"/>
    <cellStyle name="Calculation 2 2 2 2 2 7 2" xfId="12556"/>
    <cellStyle name="Calculation 2 2 2 2 2 7 3" xfId="12557"/>
    <cellStyle name="Calculation 2 2 2 2 2 7 4" xfId="12558"/>
    <cellStyle name="Calculation 2 2 2 2 2 7 5" xfId="12559"/>
    <cellStyle name="Calculation 2 2 2 2 2 7 6" xfId="12560"/>
    <cellStyle name="Calculation 2 2 2 2 2 7 7" xfId="12561"/>
    <cellStyle name="Calculation 2 2 2 2 2 7 8" xfId="12562"/>
    <cellStyle name="Calculation 2 2 2 2 2 8" xfId="12563"/>
    <cellStyle name="Calculation 2 2 2 2 2 9" xfId="12564"/>
    <cellStyle name="Calculation 2 2 2 2 20" xfId="12565"/>
    <cellStyle name="Calculation 2 2 2 2 21" xfId="12566"/>
    <cellStyle name="Calculation 2 2 2 2 22" xfId="12567"/>
    <cellStyle name="Calculation 2 2 2 2 23" xfId="12568"/>
    <cellStyle name="Calculation 2 2 2 2 24" xfId="12569"/>
    <cellStyle name="Calculation 2 2 2 2 25" xfId="12570"/>
    <cellStyle name="Calculation 2 2 2 2 26" xfId="12571"/>
    <cellStyle name="Calculation 2 2 2 2 27" xfId="12572"/>
    <cellStyle name="Calculation 2 2 2 2 3" xfId="12573"/>
    <cellStyle name="Calculation 2 2 2 2 3 10" xfId="12574"/>
    <cellStyle name="Calculation 2 2 2 2 3 11" xfId="12575"/>
    <cellStyle name="Calculation 2 2 2 2 3 12" xfId="12576"/>
    <cellStyle name="Calculation 2 2 2 2 3 13" xfId="12577"/>
    <cellStyle name="Calculation 2 2 2 2 3 14" xfId="12578"/>
    <cellStyle name="Calculation 2 2 2 2 3 15" xfId="12579"/>
    <cellStyle name="Calculation 2 2 2 2 3 2" xfId="12580"/>
    <cellStyle name="Calculation 2 2 2 2 3 2 10" xfId="12581"/>
    <cellStyle name="Calculation 2 2 2 2 3 2 2" xfId="12582"/>
    <cellStyle name="Calculation 2 2 2 2 3 2 2 2" xfId="12583"/>
    <cellStyle name="Calculation 2 2 2 2 3 2 2 3" xfId="12584"/>
    <cellStyle name="Calculation 2 2 2 2 3 2 2 4" xfId="12585"/>
    <cellStyle name="Calculation 2 2 2 2 3 2 2 5" xfId="12586"/>
    <cellStyle name="Calculation 2 2 2 2 3 2 2 6" xfId="12587"/>
    <cellStyle name="Calculation 2 2 2 2 3 2 2 7" xfId="12588"/>
    <cellStyle name="Calculation 2 2 2 2 3 2 2 8" xfId="12589"/>
    <cellStyle name="Calculation 2 2 2 2 3 2 2 9" xfId="12590"/>
    <cellStyle name="Calculation 2 2 2 2 3 2 3" xfId="12591"/>
    <cellStyle name="Calculation 2 2 2 2 3 2 4" xfId="12592"/>
    <cellStyle name="Calculation 2 2 2 2 3 2 5" xfId="12593"/>
    <cellStyle name="Calculation 2 2 2 2 3 2 6" xfId="12594"/>
    <cellStyle name="Calculation 2 2 2 2 3 2 7" xfId="12595"/>
    <cellStyle name="Calculation 2 2 2 2 3 2 8" xfId="12596"/>
    <cellStyle name="Calculation 2 2 2 2 3 2 9" xfId="12597"/>
    <cellStyle name="Calculation 2 2 2 2 3 3" xfId="12598"/>
    <cellStyle name="Calculation 2 2 2 2 3 3 2" xfId="12599"/>
    <cellStyle name="Calculation 2 2 2 2 3 3 3" xfId="12600"/>
    <cellStyle name="Calculation 2 2 2 2 3 3 4" xfId="12601"/>
    <cellStyle name="Calculation 2 2 2 2 3 3 5" xfId="12602"/>
    <cellStyle name="Calculation 2 2 2 2 3 3 6" xfId="12603"/>
    <cellStyle name="Calculation 2 2 2 2 3 3 7" xfId="12604"/>
    <cellStyle name="Calculation 2 2 2 2 3 3 8" xfId="12605"/>
    <cellStyle name="Calculation 2 2 2 2 3 4" xfId="12606"/>
    <cellStyle name="Calculation 2 2 2 2 3 4 2" xfId="12607"/>
    <cellStyle name="Calculation 2 2 2 2 3 4 3" xfId="12608"/>
    <cellStyle name="Calculation 2 2 2 2 3 4 4" xfId="12609"/>
    <cellStyle name="Calculation 2 2 2 2 3 4 5" xfId="12610"/>
    <cellStyle name="Calculation 2 2 2 2 3 4 6" xfId="12611"/>
    <cellStyle name="Calculation 2 2 2 2 3 4 7" xfId="12612"/>
    <cellStyle name="Calculation 2 2 2 2 3 4 8" xfId="12613"/>
    <cellStyle name="Calculation 2 2 2 2 3 4 9" xfId="12614"/>
    <cellStyle name="Calculation 2 2 2 2 3 5" xfId="12615"/>
    <cellStyle name="Calculation 2 2 2 2 3 5 2" xfId="12616"/>
    <cellStyle name="Calculation 2 2 2 2 3 5 3" xfId="12617"/>
    <cellStyle name="Calculation 2 2 2 2 3 5 4" xfId="12618"/>
    <cellStyle name="Calculation 2 2 2 2 3 5 5" xfId="12619"/>
    <cellStyle name="Calculation 2 2 2 2 3 5 6" xfId="12620"/>
    <cellStyle name="Calculation 2 2 2 2 3 5 7" xfId="12621"/>
    <cellStyle name="Calculation 2 2 2 2 3 5 8" xfId="12622"/>
    <cellStyle name="Calculation 2 2 2 2 3 6" xfId="12623"/>
    <cellStyle name="Calculation 2 2 2 2 3 6 2" xfId="12624"/>
    <cellStyle name="Calculation 2 2 2 2 3 6 3" xfId="12625"/>
    <cellStyle name="Calculation 2 2 2 2 3 6 4" xfId="12626"/>
    <cellStyle name="Calculation 2 2 2 2 3 6 5" xfId="12627"/>
    <cellStyle name="Calculation 2 2 2 2 3 6 6" xfId="12628"/>
    <cellStyle name="Calculation 2 2 2 2 3 6 7" xfId="12629"/>
    <cellStyle name="Calculation 2 2 2 2 3 6 8" xfId="12630"/>
    <cellStyle name="Calculation 2 2 2 2 3 7" xfId="12631"/>
    <cellStyle name="Calculation 2 2 2 2 3 7 2" xfId="12632"/>
    <cellStyle name="Calculation 2 2 2 2 3 7 3" xfId="12633"/>
    <cellStyle name="Calculation 2 2 2 2 3 7 4" xfId="12634"/>
    <cellStyle name="Calculation 2 2 2 2 3 7 5" xfId="12635"/>
    <cellStyle name="Calculation 2 2 2 2 3 7 6" xfId="12636"/>
    <cellStyle name="Calculation 2 2 2 2 3 7 7" xfId="12637"/>
    <cellStyle name="Calculation 2 2 2 2 3 7 8" xfId="12638"/>
    <cellStyle name="Calculation 2 2 2 2 3 8" xfId="12639"/>
    <cellStyle name="Calculation 2 2 2 2 3 9" xfId="12640"/>
    <cellStyle name="Calculation 2 2 2 2 4" xfId="12641"/>
    <cellStyle name="Calculation 2 2 2 2 4 10" xfId="12642"/>
    <cellStyle name="Calculation 2 2 2 2 4 11" xfId="12643"/>
    <cellStyle name="Calculation 2 2 2 2 4 12" xfId="12644"/>
    <cellStyle name="Calculation 2 2 2 2 4 13" xfId="12645"/>
    <cellStyle name="Calculation 2 2 2 2 4 2" xfId="12646"/>
    <cellStyle name="Calculation 2 2 2 2 4 2 10" xfId="12647"/>
    <cellStyle name="Calculation 2 2 2 2 4 2 2" xfId="12648"/>
    <cellStyle name="Calculation 2 2 2 2 4 2 2 2" xfId="12649"/>
    <cellStyle name="Calculation 2 2 2 2 4 2 2 3" xfId="12650"/>
    <cellStyle name="Calculation 2 2 2 2 4 2 2 4" xfId="12651"/>
    <cellStyle name="Calculation 2 2 2 2 4 2 2 5" xfId="12652"/>
    <cellStyle name="Calculation 2 2 2 2 4 2 2 6" xfId="12653"/>
    <cellStyle name="Calculation 2 2 2 2 4 2 2 7" xfId="12654"/>
    <cellStyle name="Calculation 2 2 2 2 4 2 2 8" xfId="12655"/>
    <cellStyle name="Calculation 2 2 2 2 4 2 2 9" xfId="12656"/>
    <cellStyle name="Calculation 2 2 2 2 4 2 3" xfId="12657"/>
    <cellStyle name="Calculation 2 2 2 2 4 2 4" xfId="12658"/>
    <cellStyle name="Calculation 2 2 2 2 4 2 5" xfId="12659"/>
    <cellStyle name="Calculation 2 2 2 2 4 2 6" xfId="12660"/>
    <cellStyle name="Calculation 2 2 2 2 4 2 7" xfId="12661"/>
    <cellStyle name="Calculation 2 2 2 2 4 2 8" xfId="12662"/>
    <cellStyle name="Calculation 2 2 2 2 4 2 9" xfId="12663"/>
    <cellStyle name="Calculation 2 2 2 2 4 3" xfId="12664"/>
    <cellStyle name="Calculation 2 2 2 2 4 3 2" xfId="12665"/>
    <cellStyle name="Calculation 2 2 2 2 4 3 3" xfId="12666"/>
    <cellStyle name="Calculation 2 2 2 2 4 3 4" xfId="12667"/>
    <cellStyle name="Calculation 2 2 2 2 4 3 5" xfId="12668"/>
    <cellStyle name="Calculation 2 2 2 2 4 3 6" xfId="12669"/>
    <cellStyle name="Calculation 2 2 2 2 4 3 7" xfId="12670"/>
    <cellStyle name="Calculation 2 2 2 2 4 3 8" xfId="12671"/>
    <cellStyle name="Calculation 2 2 2 2 4 4" xfId="12672"/>
    <cellStyle name="Calculation 2 2 2 2 4 4 2" xfId="12673"/>
    <cellStyle name="Calculation 2 2 2 2 4 4 3" xfId="12674"/>
    <cellStyle name="Calculation 2 2 2 2 4 4 4" xfId="12675"/>
    <cellStyle name="Calculation 2 2 2 2 4 4 5" xfId="12676"/>
    <cellStyle name="Calculation 2 2 2 2 4 4 6" xfId="12677"/>
    <cellStyle name="Calculation 2 2 2 2 4 4 7" xfId="12678"/>
    <cellStyle name="Calculation 2 2 2 2 4 4 8" xfId="12679"/>
    <cellStyle name="Calculation 2 2 2 2 4 4 9" xfId="12680"/>
    <cellStyle name="Calculation 2 2 2 2 4 5" xfId="12681"/>
    <cellStyle name="Calculation 2 2 2 2 4 6" xfId="12682"/>
    <cellStyle name="Calculation 2 2 2 2 4 7" xfId="12683"/>
    <cellStyle name="Calculation 2 2 2 2 4 8" xfId="12684"/>
    <cellStyle name="Calculation 2 2 2 2 4 9" xfId="12685"/>
    <cellStyle name="Calculation 2 2 2 2 5" xfId="12686"/>
    <cellStyle name="Calculation 2 2 2 2 5 10" xfId="12687"/>
    <cellStyle name="Calculation 2 2 2 2 5 11" xfId="12688"/>
    <cellStyle name="Calculation 2 2 2 2 5 12" xfId="12689"/>
    <cellStyle name="Calculation 2 2 2 2 5 13" xfId="12690"/>
    <cellStyle name="Calculation 2 2 2 2 5 2" xfId="12691"/>
    <cellStyle name="Calculation 2 2 2 2 5 2 10" xfId="12692"/>
    <cellStyle name="Calculation 2 2 2 2 5 2 2" xfId="12693"/>
    <cellStyle name="Calculation 2 2 2 2 5 2 2 2" xfId="12694"/>
    <cellStyle name="Calculation 2 2 2 2 5 2 2 3" xfId="12695"/>
    <cellStyle name="Calculation 2 2 2 2 5 2 2 4" xfId="12696"/>
    <cellStyle name="Calculation 2 2 2 2 5 2 2 5" xfId="12697"/>
    <cellStyle name="Calculation 2 2 2 2 5 2 2 6" xfId="12698"/>
    <cellStyle name="Calculation 2 2 2 2 5 2 2 7" xfId="12699"/>
    <cellStyle name="Calculation 2 2 2 2 5 2 2 8" xfId="12700"/>
    <cellStyle name="Calculation 2 2 2 2 5 2 2 9" xfId="12701"/>
    <cellStyle name="Calculation 2 2 2 2 5 2 3" xfId="12702"/>
    <cellStyle name="Calculation 2 2 2 2 5 2 4" xfId="12703"/>
    <cellStyle name="Calculation 2 2 2 2 5 2 5" xfId="12704"/>
    <cellStyle name="Calculation 2 2 2 2 5 2 6" xfId="12705"/>
    <cellStyle name="Calculation 2 2 2 2 5 2 7" xfId="12706"/>
    <cellStyle name="Calculation 2 2 2 2 5 2 8" xfId="12707"/>
    <cellStyle name="Calculation 2 2 2 2 5 2 9" xfId="12708"/>
    <cellStyle name="Calculation 2 2 2 2 5 3" xfId="12709"/>
    <cellStyle name="Calculation 2 2 2 2 5 3 2" xfId="12710"/>
    <cellStyle name="Calculation 2 2 2 2 5 3 3" xfId="12711"/>
    <cellStyle name="Calculation 2 2 2 2 5 3 4" xfId="12712"/>
    <cellStyle name="Calculation 2 2 2 2 5 3 5" xfId="12713"/>
    <cellStyle name="Calculation 2 2 2 2 5 3 6" xfId="12714"/>
    <cellStyle name="Calculation 2 2 2 2 5 3 7" xfId="12715"/>
    <cellStyle name="Calculation 2 2 2 2 5 3 8" xfId="12716"/>
    <cellStyle name="Calculation 2 2 2 2 5 4" xfId="12717"/>
    <cellStyle name="Calculation 2 2 2 2 5 4 2" xfId="12718"/>
    <cellStyle name="Calculation 2 2 2 2 5 4 3" xfId="12719"/>
    <cellStyle name="Calculation 2 2 2 2 5 4 4" xfId="12720"/>
    <cellStyle name="Calculation 2 2 2 2 5 4 5" xfId="12721"/>
    <cellStyle name="Calculation 2 2 2 2 5 4 6" xfId="12722"/>
    <cellStyle name="Calculation 2 2 2 2 5 4 7" xfId="12723"/>
    <cellStyle name="Calculation 2 2 2 2 5 4 8" xfId="12724"/>
    <cellStyle name="Calculation 2 2 2 2 5 4 9" xfId="12725"/>
    <cellStyle name="Calculation 2 2 2 2 5 5" xfId="12726"/>
    <cellStyle name="Calculation 2 2 2 2 5 6" xfId="12727"/>
    <cellStyle name="Calculation 2 2 2 2 5 7" xfId="12728"/>
    <cellStyle name="Calculation 2 2 2 2 5 8" xfId="12729"/>
    <cellStyle name="Calculation 2 2 2 2 5 9" xfId="12730"/>
    <cellStyle name="Calculation 2 2 2 2 6" xfId="12731"/>
    <cellStyle name="Calculation 2 2 2 2 6 10" xfId="12732"/>
    <cellStyle name="Calculation 2 2 2 2 6 2" xfId="12733"/>
    <cellStyle name="Calculation 2 2 2 2 6 2 2" xfId="12734"/>
    <cellStyle name="Calculation 2 2 2 2 6 2 3" xfId="12735"/>
    <cellStyle name="Calculation 2 2 2 2 6 2 4" xfId="12736"/>
    <cellStyle name="Calculation 2 2 2 2 6 2 5" xfId="12737"/>
    <cellStyle name="Calculation 2 2 2 2 6 2 6" xfId="12738"/>
    <cellStyle name="Calculation 2 2 2 2 6 2 7" xfId="12739"/>
    <cellStyle name="Calculation 2 2 2 2 6 2 8" xfId="12740"/>
    <cellStyle name="Calculation 2 2 2 2 6 2 9" xfId="12741"/>
    <cellStyle name="Calculation 2 2 2 2 6 3" xfId="12742"/>
    <cellStyle name="Calculation 2 2 2 2 6 4" xfId="12743"/>
    <cellStyle name="Calculation 2 2 2 2 6 5" xfId="12744"/>
    <cellStyle name="Calculation 2 2 2 2 6 6" xfId="12745"/>
    <cellStyle name="Calculation 2 2 2 2 6 7" xfId="12746"/>
    <cellStyle name="Calculation 2 2 2 2 6 8" xfId="12747"/>
    <cellStyle name="Calculation 2 2 2 2 6 9" xfId="12748"/>
    <cellStyle name="Calculation 2 2 2 2 7" xfId="12749"/>
    <cellStyle name="Calculation 2 2 2 2 7 2" xfId="12750"/>
    <cellStyle name="Calculation 2 2 2 2 7 3" xfId="12751"/>
    <cellStyle name="Calculation 2 2 2 2 7 4" xfId="12752"/>
    <cellStyle name="Calculation 2 2 2 2 7 5" xfId="12753"/>
    <cellStyle name="Calculation 2 2 2 2 7 6" xfId="12754"/>
    <cellStyle name="Calculation 2 2 2 2 7 7" xfId="12755"/>
    <cellStyle name="Calculation 2 2 2 2 7 8" xfId="12756"/>
    <cellStyle name="Calculation 2 2 2 2 8" xfId="12757"/>
    <cellStyle name="Calculation 2 2 2 2 8 2" xfId="12758"/>
    <cellStyle name="Calculation 2 2 2 2 8 3" xfId="12759"/>
    <cellStyle name="Calculation 2 2 2 2 8 4" xfId="12760"/>
    <cellStyle name="Calculation 2 2 2 2 8 5" xfId="12761"/>
    <cellStyle name="Calculation 2 2 2 2 8 6" xfId="12762"/>
    <cellStyle name="Calculation 2 2 2 2 8 7" xfId="12763"/>
    <cellStyle name="Calculation 2 2 2 2 8 8" xfId="12764"/>
    <cellStyle name="Calculation 2 2 2 2 8 9" xfId="12765"/>
    <cellStyle name="Calculation 2 2 2 2 9" xfId="12766"/>
    <cellStyle name="Calculation 2 2 2 2 9 2" xfId="12767"/>
    <cellStyle name="Calculation 2 2 2 2 9 3" xfId="12768"/>
    <cellStyle name="Calculation 2 2 2 2 9 4" xfId="12769"/>
    <cellStyle name="Calculation 2 2 2 2 9 5" xfId="12770"/>
    <cellStyle name="Calculation 2 2 2 2 9 6" xfId="12771"/>
    <cellStyle name="Calculation 2 2 2 2 9 7" xfId="12772"/>
    <cellStyle name="Calculation 2 2 2 2 9 8" xfId="12773"/>
    <cellStyle name="Calculation 2 2 2 20" xfId="12774"/>
    <cellStyle name="Calculation 2 2 2 21" xfId="12775"/>
    <cellStyle name="Calculation 2 2 2 22" xfId="12776"/>
    <cellStyle name="Calculation 2 2 2 23" xfId="12777"/>
    <cellStyle name="Calculation 2 2 2 24" xfId="12778"/>
    <cellStyle name="Calculation 2 2 2 25" xfId="12779"/>
    <cellStyle name="Calculation 2 2 2 26" xfId="12780"/>
    <cellStyle name="Calculation 2 2 2 3" xfId="9773"/>
    <cellStyle name="Calculation 2 2 2 3 10" xfId="12781"/>
    <cellStyle name="Calculation 2 2 2 3 11" xfId="12782"/>
    <cellStyle name="Calculation 2 2 2 3 12" xfId="12783"/>
    <cellStyle name="Calculation 2 2 2 3 13" xfId="12784"/>
    <cellStyle name="Calculation 2 2 2 3 14" xfId="12785"/>
    <cellStyle name="Calculation 2 2 2 3 15" xfId="12786"/>
    <cellStyle name="Calculation 2 2 2 3 16" xfId="12787"/>
    <cellStyle name="Calculation 2 2 2 3 17" xfId="12788"/>
    <cellStyle name="Calculation 2 2 2 3 18" xfId="12789"/>
    <cellStyle name="Calculation 2 2 2 3 19" xfId="12790"/>
    <cellStyle name="Calculation 2 2 2 3 2" xfId="10105"/>
    <cellStyle name="Calculation 2 2 2 3 2 10" xfId="12791"/>
    <cellStyle name="Calculation 2 2 2 3 2 11" xfId="12792"/>
    <cellStyle name="Calculation 2 2 2 3 2 12" xfId="12793"/>
    <cellStyle name="Calculation 2 2 2 3 2 13" xfId="12794"/>
    <cellStyle name="Calculation 2 2 2 3 2 2" xfId="12795"/>
    <cellStyle name="Calculation 2 2 2 3 2 2 10" xfId="12796"/>
    <cellStyle name="Calculation 2 2 2 3 2 2 2" xfId="12797"/>
    <cellStyle name="Calculation 2 2 2 3 2 2 2 2" xfId="12798"/>
    <cellStyle name="Calculation 2 2 2 3 2 2 2 3" xfId="12799"/>
    <cellStyle name="Calculation 2 2 2 3 2 2 2 4" xfId="12800"/>
    <cellStyle name="Calculation 2 2 2 3 2 2 2 5" xfId="12801"/>
    <cellStyle name="Calculation 2 2 2 3 2 2 2 6" xfId="12802"/>
    <cellStyle name="Calculation 2 2 2 3 2 2 2 7" xfId="12803"/>
    <cellStyle name="Calculation 2 2 2 3 2 2 2 8" xfId="12804"/>
    <cellStyle name="Calculation 2 2 2 3 2 2 2 9" xfId="12805"/>
    <cellStyle name="Calculation 2 2 2 3 2 2 3" xfId="12806"/>
    <cellStyle name="Calculation 2 2 2 3 2 2 4" xfId="12807"/>
    <cellStyle name="Calculation 2 2 2 3 2 2 5" xfId="12808"/>
    <cellStyle name="Calculation 2 2 2 3 2 2 6" xfId="12809"/>
    <cellStyle name="Calculation 2 2 2 3 2 2 7" xfId="12810"/>
    <cellStyle name="Calculation 2 2 2 3 2 2 8" xfId="12811"/>
    <cellStyle name="Calculation 2 2 2 3 2 2 9" xfId="12812"/>
    <cellStyle name="Calculation 2 2 2 3 2 3" xfId="12813"/>
    <cellStyle name="Calculation 2 2 2 3 2 3 2" xfId="12814"/>
    <cellStyle name="Calculation 2 2 2 3 2 3 3" xfId="12815"/>
    <cellStyle name="Calculation 2 2 2 3 2 3 4" xfId="12816"/>
    <cellStyle name="Calculation 2 2 2 3 2 3 5" xfId="12817"/>
    <cellStyle name="Calculation 2 2 2 3 2 3 6" xfId="12818"/>
    <cellStyle name="Calculation 2 2 2 3 2 3 7" xfId="12819"/>
    <cellStyle name="Calculation 2 2 2 3 2 3 8" xfId="12820"/>
    <cellStyle name="Calculation 2 2 2 3 2 4" xfId="12821"/>
    <cellStyle name="Calculation 2 2 2 3 2 4 2" xfId="12822"/>
    <cellStyle name="Calculation 2 2 2 3 2 4 3" xfId="12823"/>
    <cellStyle name="Calculation 2 2 2 3 2 4 4" xfId="12824"/>
    <cellStyle name="Calculation 2 2 2 3 2 4 5" xfId="12825"/>
    <cellStyle name="Calculation 2 2 2 3 2 4 6" xfId="12826"/>
    <cellStyle name="Calculation 2 2 2 3 2 4 7" xfId="12827"/>
    <cellStyle name="Calculation 2 2 2 3 2 4 8" xfId="12828"/>
    <cellStyle name="Calculation 2 2 2 3 2 4 9" xfId="12829"/>
    <cellStyle name="Calculation 2 2 2 3 2 5" xfId="12830"/>
    <cellStyle name="Calculation 2 2 2 3 2 6" xfId="12831"/>
    <cellStyle name="Calculation 2 2 2 3 2 7" xfId="12832"/>
    <cellStyle name="Calculation 2 2 2 3 2 8" xfId="12833"/>
    <cellStyle name="Calculation 2 2 2 3 2 9" xfId="12834"/>
    <cellStyle name="Calculation 2 2 2 3 20" xfId="12835"/>
    <cellStyle name="Calculation 2 2 2 3 21" xfId="12836"/>
    <cellStyle name="Calculation 2 2 2 3 22" xfId="12837"/>
    <cellStyle name="Calculation 2 2 2 3 23" xfId="12838"/>
    <cellStyle name="Calculation 2 2 2 3 24" xfId="12839"/>
    <cellStyle name="Calculation 2 2 2 3 3" xfId="12840"/>
    <cellStyle name="Calculation 2 2 2 3 3 10" xfId="12841"/>
    <cellStyle name="Calculation 2 2 2 3 3 11" xfId="12842"/>
    <cellStyle name="Calculation 2 2 2 3 3 12" xfId="12843"/>
    <cellStyle name="Calculation 2 2 2 3 3 13" xfId="12844"/>
    <cellStyle name="Calculation 2 2 2 3 3 2" xfId="12845"/>
    <cellStyle name="Calculation 2 2 2 3 3 2 10" xfId="12846"/>
    <cellStyle name="Calculation 2 2 2 3 3 2 2" xfId="12847"/>
    <cellStyle name="Calculation 2 2 2 3 3 2 2 2" xfId="12848"/>
    <cellStyle name="Calculation 2 2 2 3 3 2 2 3" xfId="12849"/>
    <cellStyle name="Calculation 2 2 2 3 3 2 2 4" xfId="12850"/>
    <cellStyle name="Calculation 2 2 2 3 3 2 2 5" xfId="12851"/>
    <cellStyle name="Calculation 2 2 2 3 3 2 2 6" xfId="12852"/>
    <cellStyle name="Calculation 2 2 2 3 3 2 2 7" xfId="12853"/>
    <cellStyle name="Calculation 2 2 2 3 3 2 2 8" xfId="12854"/>
    <cellStyle name="Calculation 2 2 2 3 3 2 2 9" xfId="12855"/>
    <cellStyle name="Calculation 2 2 2 3 3 2 3" xfId="12856"/>
    <cellStyle name="Calculation 2 2 2 3 3 2 4" xfId="12857"/>
    <cellStyle name="Calculation 2 2 2 3 3 2 5" xfId="12858"/>
    <cellStyle name="Calculation 2 2 2 3 3 2 6" xfId="12859"/>
    <cellStyle name="Calculation 2 2 2 3 3 2 7" xfId="12860"/>
    <cellStyle name="Calculation 2 2 2 3 3 2 8" xfId="12861"/>
    <cellStyle name="Calculation 2 2 2 3 3 2 9" xfId="12862"/>
    <cellStyle name="Calculation 2 2 2 3 3 3" xfId="12863"/>
    <cellStyle name="Calculation 2 2 2 3 3 3 2" xfId="12864"/>
    <cellStyle name="Calculation 2 2 2 3 3 3 3" xfId="12865"/>
    <cellStyle name="Calculation 2 2 2 3 3 3 4" xfId="12866"/>
    <cellStyle name="Calculation 2 2 2 3 3 3 5" xfId="12867"/>
    <cellStyle name="Calculation 2 2 2 3 3 3 6" xfId="12868"/>
    <cellStyle name="Calculation 2 2 2 3 3 3 7" xfId="12869"/>
    <cellStyle name="Calculation 2 2 2 3 3 3 8" xfId="12870"/>
    <cellStyle name="Calculation 2 2 2 3 3 4" xfId="12871"/>
    <cellStyle name="Calculation 2 2 2 3 3 4 2" xfId="12872"/>
    <cellStyle name="Calculation 2 2 2 3 3 4 3" xfId="12873"/>
    <cellStyle name="Calculation 2 2 2 3 3 4 4" xfId="12874"/>
    <cellStyle name="Calculation 2 2 2 3 3 4 5" xfId="12875"/>
    <cellStyle name="Calculation 2 2 2 3 3 4 6" xfId="12876"/>
    <cellStyle name="Calculation 2 2 2 3 3 4 7" xfId="12877"/>
    <cellStyle name="Calculation 2 2 2 3 3 4 8" xfId="12878"/>
    <cellStyle name="Calculation 2 2 2 3 3 4 9" xfId="12879"/>
    <cellStyle name="Calculation 2 2 2 3 3 5" xfId="12880"/>
    <cellStyle name="Calculation 2 2 2 3 3 6" xfId="12881"/>
    <cellStyle name="Calculation 2 2 2 3 3 7" xfId="12882"/>
    <cellStyle name="Calculation 2 2 2 3 3 8" xfId="12883"/>
    <cellStyle name="Calculation 2 2 2 3 3 9" xfId="12884"/>
    <cellStyle name="Calculation 2 2 2 3 4" xfId="12885"/>
    <cellStyle name="Calculation 2 2 2 3 4 10" xfId="12886"/>
    <cellStyle name="Calculation 2 2 2 3 4 11" xfId="12887"/>
    <cellStyle name="Calculation 2 2 2 3 4 12" xfId="12888"/>
    <cellStyle name="Calculation 2 2 2 3 4 13" xfId="12889"/>
    <cellStyle name="Calculation 2 2 2 3 4 2" xfId="12890"/>
    <cellStyle name="Calculation 2 2 2 3 4 2 10" xfId="12891"/>
    <cellStyle name="Calculation 2 2 2 3 4 2 2" xfId="12892"/>
    <cellStyle name="Calculation 2 2 2 3 4 2 2 2" xfId="12893"/>
    <cellStyle name="Calculation 2 2 2 3 4 2 2 3" xfId="12894"/>
    <cellStyle name="Calculation 2 2 2 3 4 2 2 4" xfId="12895"/>
    <cellStyle name="Calculation 2 2 2 3 4 2 2 5" xfId="12896"/>
    <cellStyle name="Calculation 2 2 2 3 4 2 2 6" xfId="12897"/>
    <cellStyle name="Calculation 2 2 2 3 4 2 2 7" xfId="12898"/>
    <cellStyle name="Calculation 2 2 2 3 4 2 2 8" xfId="12899"/>
    <cellStyle name="Calculation 2 2 2 3 4 2 2 9" xfId="12900"/>
    <cellStyle name="Calculation 2 2 2 3 4 2 3" xfId="12901"/>
    <cellStyle name="Calculation 2 2 2 3 4 2 4" xfId="12902"/>
    <cellStyle name="Calculation 2 2 2 3 4 2 5" xfId="12903"/>
    <cellStyle name="Calculation 2 2 2 3 4 2 6" xfId="12904"/>
    <cellStyle name="Calculation 2 2 2 3 4 2 7" xfId="12905"/>
    <cellStyle name="Calculation 2 2 2 3 4 2 8" xfId="12906"/>
    <cellStyle name="Calculation 2 2 2 3 4 2 9" xfId="12907"/>
    <cellStyle name="Calculation 2 2 2 3 4 3" xfId="12908"/>
    <cellStyle name="Calculation 2 2 2 3 4 3 2" xfId="12909"/>
    <cellStyle name="Calculation 2 2 2 3 4 3 3" xfId="12910"/>
    <cellStyle name="Calculation 2 2 2 3 4 3 4" xfId="12911"/>
    <cellStyle name="Calculation 2 2 2 3 4 3 5" xfId="12912"/>
    <cellStyle name="Calculation 2 2 2 3 4 3 6" xfId="12913"/>
    <cellStyle name="Calculation 2 2 2 3 4 3 7" xfId="12914"/>
    <cellStyle name="Calculation 2 2 2 3 4 3 8" xfId="12915"/>
    <cellStyle name="Calculation 2 2 2 3 4 4" xfId="12916"/>
    <cellStyle name="Calculation 2 2 2 3 4 4 2" xfId="12917"/>
    <cellStyle name="Calculation 2 2 2 3 4 4 3" xfId="12918"/>
    <cellStyle name="Calculation 2 2 2 3 4 4 4" xfId="12919"/>
    <cellStyle name="Calculation 2 2 2 3 4 4 5" xfId="12920"/>
    <cellStyle name="Calculation 2 2 2 3 4 4 6" xfId="12921"/>
    <cellStyle name="Calculation 2 2 2 3 4 4 7" xfId="12922"/>
    <cellStyle name="Calculation 2 2 2 3 4 4 8" xfId="12923"/>
    <cellStyle name="Calculation 2 2 2 3 4 4 9" xfId="12924"/>
    <cellStyle name="Calculation 2 2 2 3 4 5" xfId="12925"/>
    <cellStyle name="Calculation 2 2 2 3 4 6" xfId="12926"/>
    <cellStyle name="Calculation 2 2 2 3 4 7" xfId="12927"/>
    <cellStyle name="Calculation 2 2 2 3 4 8" xfId="12928"/>
    <cellStyle name="Calculation 2 2 2 3 4 9" xfId="12929"/>
    <cellStyle name="Calculation 2 2 2 3 5" xfId="12930"/>
    <cellStyle name="Calculation 2 2 2 3 5 10" xfId="12931"/>
    <cellStyle name="Calculation 2 2 2 3 5 2" xfId="12932"/>
    <cellStyle name="Calculation 2 2 2 3 5 2 2" xfId="12933"/>
    <cellStyle name="Calculation 2 2 2 3 5 2 3" xfId="12934"/>
    <cellStyle name="Calculation 2 2 2 3 5 2 4" xfId="12935"/>
    <cellStyle name="Calculation 2 2 2 3 5 2 5" xfId="12936"/>
    <cellStyle name="Calculation 2 2 2 3 5 2 6" xfId="12937"/>
    <cellStyle name="Calculation 2 2 2 3 5 2 7" xfId="12938"/>
    <cellStyle name="Calculation 2 2 2 3 5 2 8" xfId="12939"/>
    <cellStyle name="Calculation 2 2 2 3 5 2 9" xfId="12940"/>
    <cellStyle name="Calculation 2 2 2 3 5 3" xfId="12941"/>
    <cellStyle name="Calculation 2 2 2 3 5 4" xfId="12942"/>
    <cellStyle name="Calculation 2 2 2 3 5 5" xfId="12943"/>
    <cellStyle name="Calculation 2 2 2 3 5 6" xfId="12944"/>
    <cellStyle name="Calculation 2 2 2 3 5 7" xfId="12945"/>
    <cellStyle name="Calculation 2 2 2 3 5 8" xfId="12946"/>
    <cellStyle name="Calculation 2 2 2 3 5 9" xfId="12947"/>
    <cellStyle name="Calculation 2 2 2 3 6" xfId="12948"/>
    <cellStyle name="Calculation 2 2 2 3 6 2" xfId="12949"/>
    <cellStyle name="Calculation 2 2 2 3 6 3" xfId="12950"/>
    <cellStyle name="Calculation 2 2 2 3 6 4" xfId="12951"/>
    <cellStyle name="Calculation 2 2 2 3 6 5" xfId="12952"/>
    <cellStyle name="Calculation 2 2 2 3 6 6" xfId="12953"/>
    <cellStyle name="Calculation 2 2 2 3 6 7" xfId="12954"/>
    <cellStyle name="Calculation 2 2 2 3 6 8" xfId="12955"/>
    <cellStyle name="Calculation 2 2 2 3 7" xfId="12956"/>
    <cellStyle name="Calculation 2 2 2 3 7 2" xfId="12957"/>
    <cellStyle name="Calculation 2 2 2 3 7 3" xfId="12958"/>
    <cellStyle name="Calculation 2 2 2 3 7 4" xfId="12959"/>
    <cellStyle name="Calculation 2 2 2 3 7 5" xfId="12960"/>
    <cellStyle name="Calculation 2 2 2 3 7 6" xfId="12961"/>
    <cellStyle name="Calculation 2 2 2 3 7 7" xfId="12962"/>
    <cellStyle name="Calculation 2 2 2 3 7 8" xfId="12963"/>
    <cellStyle name="Calculation 2 2 2 3 7 9" xfId="12964"/>
    <cellStyle name="Calculation 2 2 2 3 8" xfId="12965"/>
    <cellStyle name="Calculation 2 2 2 3 9" xfId="12966"/>
    <cellStyle name="Calculation 2 2 2 4" xfId="9831"/>
    <cellStyle name="Calculation 2 2 2 4 10" xfId="12967"/>
    <cellStyle name="Calculation 2 2 2 4 11" xfId="12968"/>
    <cellStyle name="Calculation 2 2 2 4 12" xfId="12969"/>
    <cellStyle name="Calculation 2 2 2 4 13" xfId="12970"/>
    <cellStyle name="Calculation 2 2 2 4 14" xfId="12971"/>
    <cellStyle name="Calculation 2 2 2 4 15" xfId="12972"/>
    <cellStyle name="Calculation 2 2 2 4 16" xfId="12973"/>
    <cellStyle name="Calculation 2 2 2 4 17" xfId="12974"/>
    <cellStyle name="Calculation 2 2 2 4 18" xfId="12975"/>
    <cellStyle name="Calculation 2 2 2 4 2" xfId="12976"/>
    <cellStyle name="Calculation 2 2 2 4 2 10" xfId="12977"/>
    <cellStyle name="Calculation 2 2 2 4 2 2" xfId="12978"/>
    <cellStyle name="Calculation 2 2 2 4 2 2 2" xfId="12979"/>
    <cellStyle name="Calculation 2 2 2 4 2 2 3" xfId="12980"/>
    <cellStyle name="Calculation 2 2 2 4 2 2 4" xfId="12981"/>
    <cellStyle name="Calculation 2 2 2 4 2 2 5" xfId="12982"/>
    <cellStyle name="Calculation 2 2 2 4 2 2 6" xfId="12983"/>
    <cellStyle name="Calculation 2 2 2 4 2 2 7" xfId="12984"/>
    <cellStyle name="Calculation 2 2 2 4 2 2 8" xfId="12985"/>
    <cellStyle name="Calculation 2 2 2 4 2 2 9" xfId="12986"/>
    <cellStyle name="Calculation 2 2 2 4 2 3" xfId="12987"/>
    <cellStyle name="Calculation 2 2 2 4 2 4" xfId="12988"/>
    <cellStyle name="Calculation 2 2 2 4 2 5" xfId="12989"/>
    <cellStyle name="Calculation 2 2 2 4 2 6" xfId="12990"/>
    <cellStyle name="Calculation 2 2 2 4 2 7" xfId="12991"/>
    <cellStyle name="Calculation 2 2 2 4 2 8" xfId="12992"/>
    <cellStyle name="Calculation 2 2 2 4 2 9" xfId="12993"/>
    <cellStyle name="Calculation 2 2 2 4 3" xfId="12994"/>
    <cellStyle name="Calculation 2 2 2 4 3 2" xfId="12995"/>
    <cellStyle name="Calculation 2 2 2 4 3 3" xfId="12996"/>
    <cellStyle name="Calculation 2 2 2 4 3 4" xfId="12997"/>
    <cellStyle name="Calculation 2 2 2 4 3 5" xfId="12998"/>
    <cellStyle name="Calculation 2 2 2 4 3 6" xfId="12999"/>
    <cellStyle name="Calculation 2 2 2 4 3 7" xfId="13000"/>
    <cellStyle name="Calculation 2 2 2 4 3 8" xfId="13001"/>
    <cellStyle name="Calculation 2 2 2 4 4" xfId="13002"/>
    <cellStyle name="Calculation 2 2 2 4 4 2" xfId="13003"/>
    <cellStyle name="Calculation 2 2 2 4 4 3" xfId="13004"/>
    <cellStyle name="Calculation 2 2 2 4 4 4" xfId="13005"/>
    <cellStyle name="Calculation 2 2 2 4 4 5" xfId="13006"/>
    <cellStyle name="Calculation 2 2 2 4 4 6" xfId="13007"/>
    <cellStyle name="Calculation 2 2 2 4 4 7" xfId="13008"/>
    <cellStyle name="Calculation 2 2 2 4 4 8" xfId="13009"/>
    <cellStyle name="Calculation 2 2 2 4 4 9" xfId="13010"/>
    <cellStyle name="Calculation 2 2 2 4 5" xfId="13011"/>
    <cellStyle name="Calculation 2 2 2 4 6" xfId="13012"/>
    <cellStyle name="Calculation 2 2 2 4 7" xfId="13013"/>
    <cellStyle name="Calculation 2 2 2 4 8" xfId="13014"/>
    <cellStyle name="Calculation 2 2 2 4 9" xfId="13015"/>
    <cellStyle name="Calculation 2 2 2 5" xfId="9973"/>
    <cellStyle name="Calculation 2 2 2 5 10" xfId="13016"/>
    <cellStyle name="Calculation 2 2 2 5 11" xfId="13017"/>
    <cellStyle name="Calculation 2 2 2 5 12" xfId="13018"/>
    <cellStyle name="Calculation 2 2 2 5 13" xfId="13019"/>
    <cellStyle name="Calculation 2 2 2 5 14" xfId="13020"/>
    <cellStyle name="Calculation 2 2 2 5 15" xfId="13021"/>
    <cellStyle name="Calculation 2 2 2 5 16" xfId="13022"/>
    <cellStyle name="Calculation 2 2 2 5 17" xfId="13023"/>
    <cellStyle name="Calculation 2 2 2 5 18" xfId="13024"/>
    <cellStyle name="Calculation 2 2 2 5 2" xfId="13025"/>
    <cellStyle name="Calculation 2 2 2 5 3" xfId="13026"/>
    <cellStyle name="Calculation 2 2 2 5 4" xfId="13027"/>
    <cellStyle name="Calculation 2 2 2 5 5" xfId="13028"/>
    <cellStyle name="Calculation 2 2 2 5 6" xfId="13029"/>
    <cellStyle name="Calculation 2 2 2 5 7" xfId="13030"/>
    <cellStyle name="Calculation 2 2 2 5 8" xfId="13031"/>
    <cellStyle name="Calculation 2 2 2 5 9" xfId="13032"/>
    <cellStyle name="Calculation 2 2 2 6" xfId="10199"/>
    <cellStyle name="Calculation 2 2 2 6 10" xfId="13033"/>
    <cellStyle name="Calculation 2 2 2 6 11" xfId="13034"/>
    <cellStyle name="Calculation 2 2 2 6 12" xfId="13035"/>
    <cellStyle name="Calculation 2 2 2 6 13" xfId="13036"/>
    <cellStyle name="Calculation 2 2 2 6 14" xfId="13037"/>
    <cellStyle name="Calculation 2 2 2 6 15" xfId="13038"/>
    <cellStyle name="Calculation 2 2 2 6 16" xfId="13039"/>
    <cellStyle name="Calculation 2 2 2 6 17" xfId="13040"/>
    <cellStyle name="Calculation 2 2 2 6 18" xfId="13041"/>
    <cellStyle name="Calculation 2 2 2 6 2" xfId="10417"/>
    <cellStyle name="Calculation 2 2 2 6 3" xfId="13042"/>
    <cellStyle name="Calculation 2 2 2 6 4" xfId="13043"/>
    <cellStyle name="Calculation 2 2 2 6 5" xfId="13044"/>
    <cellStyle name="Calculation 2 2 2 6 6" xfId="13045"/>
    <cellStyle name="Calculation 2 2 2 6 7" xfId="13046"/>
    <cellStyle name="Calculation 2 2 2 6 8" xfId="13047"/>
    <cellStyle name="Calculation 2 2 2 6 9" xfId="13048"/>
    <cellStyle name="Calculation 2 2 2 7" xfId="10342"/>
    <cellStyle name="Calculation 2 2 2 7 2" xfId="13049"/>
    <cellStyle name="Calculation 2 2 2 7 3" xfId="13050"/>
    <cellStyle name="Calculation 2 2 2 7 4" xfId="13051"/>
    <cellStyle name="Calculation 2 2 2 7 5" xfId="13052"/>
    <cellStyle name="Calculation 2 2 2 7 6" xfId="13053"/>
    <cellStyle name="Calculation 2 2 2 7 7" xfId="13054"/>
    <cellStyle name="Calculation 2 2 2 7 8" xfId="13055"/>
    <cellStyle name="Calculation 2 2 2 7 9" xfId="13056"/>
    <cellStyle name="Calculation 2 2 2 8" xfId="13057"/>
    <cellStyle name="Calculation 2 2 2 8 2" xfId="13058"/>
    <cellStyle name="Calculation 2 2 2 8 3" xfId="13059"/>
    <cellStyle name="Calculation 2 2 2 8 4" xfId="13060"/>
    <cellStyle name="Calculation 2 2 2 8 5" xfId="13061"/>
    <cellStyle name="Calculation 2 2 2 8 6" xfId="13062"/>
    <cellStyle name="Calculation 2 2 2 8 7" xfId="13063"/>
    <cellStyle name="Calculation 2 2 2 8 8" xfId="13064"/>
    <cellStyle name="Calculation 2 2 2 8 9" xfId="13065"/>
    <cellStyle name="Calculation 2 2 2 9" xfId="13066"/>
    <cellStyle name="Calculation 2 2 2 9 2" xfId="13067"/>
    <cellStyle name="Calculation 2 2 2 9 3" xfId="13068"/>
    <cellStyle name="Calculation 2 2 2 9 4" xfId="13069"/>
    <cellStyle name="Calculation 2 2 2 9 5" xfId="13070"/>
    <cellStyle name="Calculation 2 2 2 9 6" xfId="13071"/>
    <cellStyle name="Calculation 2 2 2 9 7" xfId="13072"/>
    <cellStyle name="Calculation 2 2 2 9 8" xfId="13073"/>
    <cellStyle name="Calculation 2 2 20" xfId="13074"/>
    <cellStyle name="Calculation 2 2 21" xfId="13075"/>
    <cellStyle name="Calculation 2 2 22" xfId="13076"/>
    <cellStyle name="Calculation 2 2 23" xfId="13077"/>
    <cellStyle name="Calculation 2 2 24" xfId="13078"/>
    <cellStyle name="Calculation 2 2 25" xfId="13079"/>
    <cellStyle name="Calculation 2 2 3" xfId="9752"/>
    <cellStyle name="Calculation 2 2 3 10" xfId="13080"/>
    <cellStyle name="Calculation 2 2 3 10 2" xfId="13081"/>
    <cellStyle name="Calculation 2 2 3 10 3" xfId="13082"/>
    <cellStyle name="Calculation 2 2 3 10 4" xfId="13083"/>
    <cellStyle name="Calculation 2 2 3 10 5" xfId="13084"/>
    <cellStyle name="Calculation 2 2 3 10 6" xfId="13085"/>
    <cellStyle name="Calculation 2 2 3 10 7" xfId="13086"/>
    <cellStyle name="Calculation 2 2 3 10 8" xfId="13087"/>
    <cellStyle name="Calculation 2 2 3 11" xfId="13088"/>
    <cellStyle name="Calculation 2 2 3 11 2" xfId="13089"/>
    <cellStyle name="Calculation 2 2 3 11 3" xfId="13090"/>
    <cellStyle name="Calculation 2 2 3 11 4" xfId="13091"/>
    <cellStyle name="Calculation 2 2 3 11 5" xfId="13092"/>
    <cellStyle name="Calculation 2 2 3 11 6" xfId="13093"/>
    <cellStyle name="Calculation 2 2 3 11 7" xfId="13094"/>
    <cellStyle name="Calculation 2 2 3 11 8" xfId="13095"/>
    <cellStyle name="Calculation 2 2 3 12" xfId="13096"/>
    <cellStyle name="Calculation 2 2 3 13" xfId="13097"/>
    <cellStyle name="Calculation 2 2 3 14" xfId="13098"/>
    <cellStyle name="Calculation 2 2 3 15" xfId="13099"/>
    <cellStyle name="Calculation 2 2 3 16" xfId="13100"/>
    <cellStyle name="Calculation 2 2 3 17" xfId="13101"/>
    <cellStyle name="Calculation 2 2 3 18" xfId="13102"/>
    <cellStyle name="Calculation 2 2 3 19" xfId="13103"/>
    <cellStyle name="Calculation 2 2 3 2" xfId="10084"/>
    <cellStyle name="Calculation 2 2 3 2 10" xfId="13104"/>
    <cellStyle name="Calculation 2 2 3 2 10 2" xfId="13105"/>
    <cellStyle name="Calculation 2 2 3 2 10 3" xfId="13106"/>
    <cellStyle name="Calculation 2 2 3 2 10 4" xfId="13107"/>
    <cellStyle name="Calculation 2 2 3 2 10 5" xfId="13108"/>
    <cellStyle name="Calculation 2 2 3 2 10 6" xfId="13109"/>
    <cellStyle name="Calculation 2 2 3 2 10 7" xfId="13110"/>
    <cellStyle name="Calculation 2 2 3 2 10 8" xfId="13111"/>
    <cellStyle name="Calculation 2 2 3 2 11" xfId="13112"/>
    <cellStyle name="Calculation 2 2 3 2 12" xfId="13113"/>
    <cellStyle name="Calculation 2 2 3 2 13" xfId="13114"/>
    <cellStyle name="Calculation 2 2 3 2 14" xfId="13115"/>
    <cellStyle name="Calculation 2 2 3 2 15" xfId="13116"/>
    <cellStyle name="Calculation 2 2 3 2 16" xfId="13117"/>
    <cellStyle name="Calculation 2 2 3 2 17" xfId="13118"/>
    <cellStyle name="Calculation 2 2 3 2 18" xfId="13119"/>
    <cellStyle name="Calculation 2 2 3 2 19" xfId="13120"/>
    <cellStyle name="Calculation 2 2 3 2 2" xfId="13121"/>
    <cellStyle name="Calculation 2 2 3 2 2 10" xfId="13122"/>
    <cellStyle name="Calculation 2 2 3 2 2 11" xfId="13123"/>
    <cellStyle name="Calculation 2 2 3 2 2 12" xfId="13124"/>
    <cellStyle name="Calculation 2 2 3 2 2 13" xfId="13125"/>
    <cellStyle name="Calculation 2 2 3 2 2 14" xfId="13126"/>
    <cellStyle name="Calculation 2 2 3 2 2 15" xfId="13127"/>
    <cellStyle name="Calculation 2 2 3 2 2 16" xfId="13128"/>
    <cellStyle name="Calculation 2 2 3 2 2 17" xfId="13129"/>
    <cellStyle name="Calculation 2 2 3 2 2 18" xfId="13130"/>
    <cellStyle name="Calculation 2 2 3 2 2 19" xfId="13131"/>
    <cellStyle name="Calculation 2 2 3 2 2 2" xfId="13132"/>
    <cellStyle name="Calculation 2 2 3 2 2 2 10" xfId="13133"/>
    <cellStyle name="Calculation 2 2 3 2 2 2 11" xfId="13134"/>
    <cellStyle name="Calculation 2 2 3 2 2 2 12" xfId="13135"/>
    <cellStyle name="Calculation 2 2 3 2 2 2 13" xfId="13136"/>
    <cellStyle name="Calculation 2 2 3 2 2 2 14" xfId="13137"/>
    <cellStyle name="Calculation 2 2 3 2 2 2 15" xfId="13138"/>
    <cellStyle name="Calculation 2 2 3 2 2 2 2" xfId="13139"/>
    <cellStyle name="Calculation 2 2 3 2 2 2 2 2" xfId="13140"/>
    <cellStyle name="Calculation 2 2 3 2 2 2 2 3" xfId="13141"/>
    <cellStyle name="Calculation 2 2 3 2 2 2 2 4" xfId="13142"/>
    <cellStyle name="Calculation 2 2 3 2 2 2 2 5" xfId="13143"/>
    <cellStyle name="Calculation 2 2 3 2 2 2 2 6" xfId="13144"/>
    <cellStyle name="Calculation 2 2 3 2 2 2 2 7" xfId="13145"/>
    <cellStyle name="Calculation 2 2 3 2 2 2 2 8" xfId="13146"/>
    <cellStyle name="Calculation 2 2 3 2 2 2 2 9" xfId="13147"/>
    <cellStyle name="Calculation 2 2 3 2 2 2 3" xfId="13148"/>
    <cellStyle name="Calculation 2 2 3 2 2 2 3 2" xfId="13149"/>
    <cellStyle name="Calculation 2 2 3 2 2 2 3 3" xfId="13150"/>
    <cellStyle name="Calculation 2 2 3 2 2 2 3 4" xfId="13151"/>
    <cellStyle name="Calculation 2 2 3 2 2 2 3 5" xfId="13152"/>
    <cellStyle name="Calculation 2 2 3 2 2 2 3 6" xfId="13153"/>
    <cellStyle name="Calculation 2 2 3 2 2 2 3 7" xfId="13154"/>
    <cellStyle name="Calculation 2 2 3 2 2 2 3 8" xfId="13155"/>
    <cellStyle name="Calculation 2 2 3 2 2 2 3 9" xfId="13156"/>
    <cellStyle name="Calculation 2 2 3 2 2 2 4" xfId="13157"/>
    <cellStyle name="Calculation 2 2 3 2 2 2 4 2" xfId="13158"/>
    <cellStyle name="Calculation 2 2 3 2 2 2 4 3" xfId="13159"/>
    <cellStyle name="Calculation 2 2 3 2 2 2 4 4" xfId="13160"/>
    <cellStyle name="Calculation 2 2 3 2 2 2 4 5" xfId="13161"/>
    <cellStyle name="Calculation 2 2 3 2 2 2 4 6" xfId="13162"/>
    <cellStyle name="Calculation 2 2 3 2 2 2 4 7" xfId="13163"/>
    <cellStyle name="Calculation 2 2 3 2 2 2 4 8" xfId="13164"/>
    <cellStyle name="Calculation 2 2 3 2 2 2 4 9" xfId="13165"/>
    <cellStyle name="Calculation 2 2 3 2 2 2 5" xfId="13166"/>
    <cellStyle name="Calculation 2 2 3 2 2 2 5 2" xfId="13167"/>
    <cellStyle name="Calculation 2 2 3 2 2 2 5 3" xfId="13168"/>
    <cellStyle name="Calculation 2 2 3 2 2 2 5 4" xfId="13169"/>
    <cellStyle name="Calculation 2 2 3 2 2 2 5 5" xfId="13170"/>
    <cellStyle name="Calculation 2 2 3 2 2 2 5 6" xfId="13171"/>
    <cellStyle name="Calculation 2 2 3 2 2 2 5 7" xfId="13172"/>
    <cellStyle name="Calculation 2 2 3 2 2 2 5 8" xfId="13173"/>
    <cellStyle name="Calculation 2 2 3 2 2 2 6" xfId="13174"/>
    <cellStyle name="Calculation 2 2 3 2 2 2 6 2" xfId="13175"/>
    <cellStyle name="Calculation 2 2 3 2 2 2 6 3" xfId="13176"/>
    <cellStyle name="Calculation 2 2 3 2 2 2 6 4" xfId="13177"/>
    <cellStyle name="Calculation 2 2 3 2 2 2 6 5" xfId="13178"/>
    <cellStyle name="Calculation 2 2 3 2 2 2 6 6" xfId="13179"/>
    <cellStyle name="Calculation 2 2 3 2 2 2 6 7" xfId="13180"/>
    <cellStyle name="Calculation 2 2 3 2 2 2 6 8" xfId="13181"/>
    <cellStyle name="Calculation 2 2 3 2 2 2 7" xfId="13182"/>
    <cellStyle name="Calculation 2 2 3 2 2 2 7 2" xfId="13183"/>
    <cellStyle name="Calculation 2 2 3 2 2 2 7 3" xfId="13184"/>
    <cellStyle name="Calculation 2 2 3 2 2 2 7 4" xfId="13185"/>
    <cellStyle name="Calculation 2 2 3 2 2 2 7 5" xfId="13186"/>
    <cellStyle name="Calculation 2 2 3 2 2 2 7 6" xfId="13187"/>
    <cellStyle name="Calculation 2 2 3 2 2 2 7 7" xfId="13188"/>
    <cellStyle name="Calculation 2 2 3 2 2 2 7 8" xfId="13189"/>
    <cellStyle name="Calculation 2 2 3 2 2 2 8" xfId="13190"/>
    <cellStyle name="Calculation 2 2 3 2 2 2 9" xfId="13191"/>
    <cellStyle name="Calculation 2 2 3 2 2 20" xfId="13192"/>
    <cellStyle name="Calculation 2 2 3 2 2 21" xfId="13193"/>
    <cellStyle name="Calculation 2 2 3 2 2 22" xfId="13194"/>
    <cellStyle name="Calculation 2 2 3 2 2 23" xfId="13195"/>
    <cellStyle name="Calculation 2 2 3 2 2 24" xfId="13196"/>
    <cellStyle name="Calculation 2 2 3 2 2 25" xfId="13197"/>
    <cellStyle name="Calculation 2 2 3 2 2 26" xfId="13198"/>
    <cellStyle name="Calculation 2 2 3 2 2 27" xfId="13199"/>
    <cellStyle name="Calculation 2 2 3 2 2 3" xfId="13200"/>
    <cellStyle name="Calculation 2 2 3 2 2 3 10" xfId="13201"/>
    <cellStyle name="Calculation 2 2 3 2 2 3 11" xfId="13202"/>
    <cellStyle name="Calculation 2 2 3 2 2 3 12" xfId="13203"/>
    <cellStyle name="Calculation 2 2 3 2 2 3 13" xfId="13204"/>
    <cellStyle name="Calculation 2 2 3 2 2 3 14" xfId="13205"/>
    <cellStyle name="Calculation 2 2 3 2 2 3 15" xfId="13206"/>
    <cellStyle name="Calculation 2 2 3 2 2 3 2" xfId="13207"/>
    <cellStyle name="Calculation 2 2 3 2 2 3 2 2" xfId="13208"/>
    <cellStyle name="Calculation 2 2 3 2 2 3 2 3" xfId="13209"/>
    <cellStyle name="Calculation 2 2 3 2 2 3 2 4" xfId="13210"/>
    <cellStyle name="Calculation 2 2 3 2 2 3 2 5" xfId="13211"/>
    <cellStyle name="Calculation 2 2 3 2 2 3 2 6" xfId="13212"/>
    <cellStyle name="Calculation 2 2 3 2 2 3 2 7" xfId="13213"/>
    <cellStyle name="Calculation 2 2 3 2 2 3 2 8" xfId="13214"/>
    <cellStyle name="Calculation 2 2 3 2 2 3 3" xfId="13215"/>
    <cellStyle name="Calculation 2 2 3 2 2 3 3 2" xfId="13216"/>
    <cellStyle name="Calculation 2 2 3 2 2 3 3 3" xfId="13217"/>
    <cellStyle name="Calculation 2 2 3 2 2 3 3 4" xfId="13218"/>
    <cellStyle name="Calculation 2 2 3 2 2 3 3 5" xfId="13219"/>
    <cellStyle name="Calculation 2 2 3 2 2 3 3 6" xfId="13220"/>
    <cellStyle name="Calculation 2 2 3 2 2 3 3 7" xfId="13221"/>
    <cellStyle name="Calculation 2 2 3 2 2 3 3 8" xfId="13222"/>
    <cellStyle name="Calculation 2 2 3 2 2 3 4" xfId="13223"/>
    <cellStyle name="Calculation 2 2 3 2 2 3 4 2" xfId="13224"/>
    <cellStyle name="Calculation 2 2 3 2 2 3 4 3" xfId="13225"/>
    <cellStyle name="Calculation 2 2 3 2 2 3 4 4" xfId="13226"/>
    <cellStyle name="Calculation 2 2 3 2 2 3 4 5" xfId="13227"/>
    <cellStyle name="Calculation 2 2 3 2 2 3 4 6" xfId="13228"/>
    <cellStyle name="Calculation 2 2 3 2 2 3 4 7" xfId="13229"/>
    <cellStyle name="Calculation 2 2 3 2 2 3 4 8" xfId="13230"/>
    <cellStyle name="Calculation 2 2 3 2 2 3 5" xfId="13231"/>
    <cellStyle name="Calculation 2 2 3 2 2 3 5 2" xfId="13232"/>
    <cellStyle name="Calculation 2 2 3 2 2 3 5 3" xfId="13233"/>
    <cellStyle name="Calculation 2 2 3 2 2 3 5 4" xfId="13234"/>
    <cellStyle name="Calculation 2 2 3 2 2 3 5 5" xfId="13235"/>
    <cellStyle name="Calculation 2 2 3 2 2 3 5 6" xfId="13236"/>
    <cellStyle name="Calculation 2 2 3 2 2 3 5 7" xfId="13237"/>
    <cellStyle name="Calculation 2 2 3 2 2 3 5 8" xfId="13238"/>
    <cellStyle name="Calculation 2 2 3 2 2 3 6" xfId="13239"/>
    <cellStyle name="Calculation 2 2 3 2 2 3 6 2" xfId="13240"/>
    <cellStyle name="Calculation 2 2 3 2 2 3 6 3" xfId="13241"/>
    <cellStyle name="Calculation 2 2 3 2 2 3 6 4" xfId="13242"/>
    <cellStyle name="Calculation 2 2 3 2 2 3 6 5" xfId="13243"/>
    <cellStyle name="Calculation 2 2 3 2 2 3 6 6" xfId="13244"/>
    <cellStyle name="Calculation 2 2 3 2 2 3 6 7" xfId="13245"/>
    <cellStyle name="Calculation 2 2 3 2 2 3 6 8" xfId="13246"/>
    <cellStyle name="Calculation 2 2 3 2 2 3 7" xfId="13247"/>
    <cellStyle name="Calculation 2 2 3 2 2 3 7 2" xfId="13248"/>
    <cellStyle name="Calculation 2 2 3 2 2 3 7 3" xfId="13249"/>
    <cellStyle name="Calculation 2 2 3 2 2 3 7 4" xfId="13250"/>
    <cellStyle name="Calculation 2 2 3 2 2 3 7 5" xfId="13251"/>
    <cellStyle name="Calculation 2 2 3 2 2 3 7 6" xfId="13252"/>
    <cellStyle name="Calculation 2 2 3 2 2 3 7 7" xfId="13253"/>
    <cellStyle name="Calculation 2 2 3 2 2 3 7 8" xfId="13254"/>
    <cellStyle name="Calculation 2 2 3 2 2 3 8" xfId="13255"/>
    <cellStyle name="Calculation 2 2 3 2 2 3 9" xfId="13256"/>
    <cellStyle name="Calculation 2 2 3 2 2 4" xfId="13257"/>
    <cellStyle name="Calculation 2 2 3 2 2 4 2" xfId="13258"/>
    <cellStyle name="Calculation 2 2 3 2 2 4 3" xfId="13259"/>
    <cellStyle name="Calculation 2 2 3 2 2 4 4" xfId="13260"/>
    <cellStyle name="Calculation 2 2 3 2 2 4 5" xfId="13261"/>
    <cellStyle name="Calculation 2 2 3 2 2 4 6" xfId="13262"/>
    <cellStyle name="Calculation 2 2 3 2 2 4 7" xfId="13263"/>
    <cellStyle name="Calculation 2 2 3 2 2 4 8" xfId="13264"/>
    <cellStyle name="Calculation 2 2 3 2 2 4 9" xfId="13265"/>
    <cellStyle name="Calculation 2 2 3 2 2 5" xfId="13266"/>
    <cellStyle name="Calculation 2 2 3 2 2 5 2" xfId="13267"/>
    <cellStyle name="Calculation 2 2 3 2 2 5 3" xfId="13268"/>
    <cellStyle name="Calculation 2 2 3 2 2 5 4" xfId="13269"/>
    <cellStyle name="Calculation 2 2 3 2 2 5 5" xfId="13270"/>
    <cellStyle name="Calculation 2 2 3 2 2 5 6" xfId="13271"/>
    <cellStyle name="Calculation 2 2 3 2 2 5 7" xfId="13272"/>
    <cellStyle name="Calculation 2 2 3 2 2 5 8" xfId="13273"/>
    <cellStyle name="Calculation 2 2 3 2 2 5 9" xfId="13274"/>
    <cellStyle name="Calculation 2 2 3 2 2 6" xfId="13275"/>
    <cellStyle name="Calculation 2 2 3 2 2 6 2" xfId="13276"/>
    <cellStyle name="Calculation 2 2 3 2 2 6 3" xfId="13277"/>
    <cellStyle name="Calculation 2 2 3 2 2 6 4" xfId="13278"/>
    <cellStyle name="Calculation 2 2 3 2 2 6 5" xfId="13279"/>
    <cellStyle name="Calculation 2 2 3 2 2 6 6" xfId="13280"/>
    <cellStyle name="Calculation 2 2 3 2 2 6 7" xfId="13281"/>
    <cellStyle name="Calculation 2 2 3 2 2 6 8" xfId="13282"/>
    <cellStyle name="Calculation 2 2 3 2 2 6 9" xfId="13283"/>
    <cellStyle name="Calculation 2 2 3 2 2 7" xfId="13284"/>
    <cellStyle name="Calculation 2 2 3 2 2 7 2" xfId="13285"/>
    <cellStyle name="Calculation 2 2 3 2 2 7 3" xfId="13286"/>
    <cellStyle name="Calculation 2 2 3 2 2 7 4" xfId="13287"/>
    <cellStyle name="Calculation 2 2 3 2 2 7 5" xfId="13288"/>
    <cellStyle name="Calculation 2 2 3 2 2 7 6" xfId="13289"/>
    <cellStyle name="Calculation 2 2 3 2 2 7 7" xfId="13290"/>
    <cellStyle name="Calculation 2 2 3 2 2 7 8" xfId="13291"/>
    <cellStyle name="Calculation 2 2 3 2 2 8" xfId="13292"/>
    <cellStyle name="Calculation 2 2 3 2 2 8 2" xfId="13293"/>
    <cellStyle name="Calculation 2 2 3 2 2 8 3" xfId="13294"/>
    <cellStyle name="Calculation 2 2 3 2 2 8 4" xfId="13295"/>
    <cellStyle name="Calculation 2 2 3 2 2 8 5" xfId="13296"/>
    <cellStyle name="Calculation 2 2 3 2 2 8 6" xfId="13297"/>
    <cellStyle name="Calculation 2 2 3 2 2 8 7" xfId="13298"/>
    <cellStyle name="Calculation 2 2 3 2 2 8 8" xfId="13299"/>
    <cellStyle name="Calculation 2 2 3 2 2 9" xfId="13300"/>
    <cellStyle name="Calculation 2 2 3 2 2 9 2" xfId="13301"/>
    <cellStyle name="Calculation 2 2 3 2 2 9 3" xfId="13302"/>
    <cellStyle name="Calculation 2 2 3 2 2 9 4" xfId="13303"/>
    <cellStyle name="Calculation 2 2 3 2 2 9 5" xfId="13304"/>
    <cellStyle name="Calculation 2 2 3 2 2 9 6" xfId="13305"/>
    <cellStyle name="Calculation 2 2 3 2 2 9 7" xfId="13306"/>
    <cellStyle name="Calculation 2 2 3 2 2 9 8" xfId="13307"/>
    <cellStyle name="Calculation 2 2 3 2 20" xfId="13308"/>
    <cellStyle name="Calculation 2 2 3 2 21" xfId="13309"/>
    <cellStyle name="Calculation 2 2 3 2 22" xfId="13310"/>
    <cellStyle name="Calculation 2 2 3 2 23" xfId="13311"/>
    <cellStyle name="Calculation 2 2 3 2 24" xfId="13312"/>
    <cellStyle name="Calculation 2 2 3 2 25" xfId="13313"/>
    <cellStyle name="Calculation 2 2 3 2 26" xfId="13314"/>
    <cellStyle name="Calculation 2 2 3 2 3" xfId="13315"/>
    <cellStyle name="Calculation 2 2 3 2 3 10" xfId="13316"/>
    <cellStyle name="Calculation 2 2 3 2 3 11" xfId="13317"/>
    <cellStyle name="Calculation 2 2 3 2 3 12" xfId="13318"/>
    <cellStyle name="Calculation 2 2 3 2 3 13" xfId="13319"/>
    <cellStyle name="Calculation 2 2 3 2 3 14" xfId="13320"/>
    <cellStyle name="Calculation 2 2 3 2 3 15" xfId="13321"/>
    <cellStyle name="Calculation 2 2 3 2 3 16" xfId="13322"/>
    <cellStyle name="Calculation 2 2 3 2 3 17" xfId="13323"/>
    <cellStyle name="Calculation 2 2 3 2 3 18" xfId="13324"/>
    <cellStyle name="Calculation 2 2 3 2 3 19" xfId="13325"/>
    <cellStyle name="Calculation 2 2 3 2 3 2" xfId="13326"/>
    <cellStyle name="Calculation 2 2 3 2 3 2 2" xfId="13327"/>
    <cellStyle name="Calculation 2 2 3 2 3 2 3" xfId="13328"/>
    <cellStyle name="Calculation 2 2 3 2 3 2 4" xfId="13329"/>
    <cellStyle name="Calculation 2 2 3 2 3 2 5" xfId="13330"/>
    <cellStyle name="Calculation 2 2 3 2 3 2 6" xfId="13331"/>
    <cellStyle name="Calculation 2 2 3 2 3 2 7" xfId="13332"/>
    <cellStyle name="Calculation 2 2 3 2 3 2 8" xfId="13333"/>
    <cellStyle name="Calculation 2 2 3 2 3 2 9" xfId="13334"/>
    <cellStyle name="Calculation 2 2 3 2 3 20" xfId="13335"/>
    <cellStyle name="Calculation 2 2 3 2 3 21" xfId="13336"/>
    <cellStyle name="Calculation 2 2 3 2 3 22" xfId="13337"/>
    <cellStyle name="Calculation 2 2 3 2 3 23" xfId="13338"/>
    <cellStyle name="Calculation 2 2 3 2 3 24" xfId="13339"/>
    <cellStyle name="Calculation 2 2 3 2 3 3" xfId="13340"/>
    <cellStyle name="Calculation 2 2 3 2 3 3 2" xfId="13341"/>
    <cellStyle name="Calculation 2 2 3 2 3 3 3" xfId="13342"/>
    <cellStyle name="Calculation 2 2 3 2 3 3 4" xfId="13343"/>
    <cellStyle name="Calculation 2 2 3 2 3 3 5" xfId="13344"/>
    <cellStyle name="Calculation 2 2 3 2 3 3 6" xfId="13345"/>
    <cellStyle name="Calculation 2 2 3 2 3 3 7" xfId="13346"/>
    <cellStyle name="Calculation 2 2 3 2 3 3 8" xfId="13347"/>
    <cellStyle name="Calculation 2 2 3 2 3 3 9" xfId="13348"/>
    <cellStyle name="Calculation 2 2 3 2 3 4" xfId="13349"/>
    <cellStyle name="Calculation 2 2 3 2 3 4 2" xfId="13350"/>
    <cellStyle name="Calculation 2 2 3 2 3 4 3" xfId="13351"/>
    <cellStyle name="Calculation 2 2 3 2 3 4 4" xfId="13352"/>
    <cellStyle name="Calculation 2 2 3 2 3 4 5" xfId="13353"/>
    <cellStyle name="Calculation 2 2 3 2 3 4 6" xfId="13354"/>
    <cellStyle name="Calculation 2 2 3 2 3 4 7" xfId="13355"/>
    <cellStyle name="Calculation 2 2 3 2 3 4 8" xfId="13356"/>
    <cellStyle name="Calculation 2 2 3 2 3 4 9" xfId="13357"/>
    <cellStyle name="Calculation 2 2 3 2 3 5" xfId="13358"/>
    <cellStyle name="Calculation 2 2 3 2 3 5 2" xfId="13359"/>
    <cellStyle name="Calculation 2 2 3 2 3 5 3" xfId="13360"/>
    <cellStyle name="Calculation 2 2 3 2 3 5 4" xfId="13361"/>
    <cellStyle name="Calculation 2 2 3 2 3 5 5" xfId="13362"/>
    <cellStyle name="Calculation 2 2 3 2 3 5 6" xfId="13363"/>
    <cellStyle name="Calculation 2 2 3 2 3 5 7" xfId="13364"/>
    <cellStyle name="Calculation 2 2 3 2 3 5 8" xfId="13365"/>
    <cellStyle name="Calculation 2 2 3 2 3 6" xfId="13366"/>
    <cellStyle name="Calculation 2 2 3 2 3 6 2" xfId="13367"/>
    <cellStyle name="Calculation 2 2 3 2 3 6 3" xfId="13368"/>
    <cellStyle name="Calculation 2 2 3 2 3 6 4" xfId="13369"/>
    <cellStyle name="Calculation 2 2 3 2 3 6 5" xfId="13370"/>
    <cellStyle name="Calculation 2 2 3 2 3 6 6" xfId="13371"/>
    <cellStyle name="Calculation 2 2 3 2 3 6 7" xfId="13372"/>
    <cellStyle name="Calculation 2 2 3 2 3 6 8" xfId="13373"/>
    <cellStyle name="Calculation 2 2 3 2 3 7" xfId="13374"/>
    <cellStyle name="Calculation 2 2 3 2 3 7 2" xfId="13375"/>
    <cellStyle name="Calculation 2 2 3 2 3 7 3" xfId="13376"/>
    <cellStyle name="Calculation 2 2 3 2 3 7 4" xfId="13377"/>
    <cellStyle name="Calculation 2 2 3 2 3 7 5" xfId="13378"/>
    <cellStyle name="Calculation 2 2 3 2 3 7 6" xfId="13379"/>
    <cellStyle name="Calculation 2 2 3 2 3 7 7" xfId="13380"/>
    <cellStyle name="Calculation 2 2 3 2 3 7 8" xfId="13381"/>
    <cellStyle name="Calculation 2 2 3 2 3 8" xfId="13382"/>
    <cellStyle name="Calculation 2 2 3 2 3 9" xfId="13383"/>
    <cellStyle name="Calculation 2 2 3 2 4" xfId="13384"/>
    <cellStyle name="Calculation 2 2 3 2 4 10" xfId="13385"/>
    <cellStyle name="Calculation 2 2 3 2 4 11" xfId="13386"/>
    <cellStyle name="Calculation 2 2 3 2 4 12" xfId="13387"/>
    <cellStyle name="Calculation 2 2 3 2 4 13" xfId="13388"/>
    <cellStyle name="Calculation 2 2 3 2 4 14" xfId="13389"/>
    <cellStyle name="Calculation 2 2 3 2 4 15" xfId="13390"/>
    <cellStyle name="Calculation 2 2 3 2 4 16" xfId="13391"/>
    <cellStyle name="Calculation 2 2 3 2 4 17" xfId="13392"/>
    <cellStyle name="Calculation 2 2 3 2 4 18" xfId="13393"/>
    <cellStyle name="Calculation 2 2 3 2 4 2" xfId="13394"/>
    <cellStyle name="Calculation 2 2 3 2 4 3" xfId="13395"/>
    <cellStyle name="Calculation 2 2 3 2 4 4" xfId="13396"/>
    <cellStyle name="Calculation 2 2 3 2 4 5" xfId="13397"/>
    <cellStyle name="Calculation 2 2 3 2 4 6" xfId="13398"/>
    <cellStyle name="Calculation 2 2 3 2 4 7" xfId="13399"/>
    <cellStyle name="Calculation 2 2 3 2 4 8" xfId="13400"/>
    <cellStyle name="Calculation 2 2 3 2 4 9" xfId="13401"/>
    <cellStyle name="Calculation 2 2 3 2 5" xfId="13402"/>
    <cellStyle name="Calculation 2 2 3 2 5 10" xfId="13403"/>
    <cellStyle name="Calculation 2 2 3 2 5 11" xfId="13404"/>
    <cellStyle name="Calculation 2 2 3 2 5 12" xfId="13405"/>
    <cellStyle name="Calculation 2 2 3 2 5 13" xfId="13406"/>
    <cellStyle name="Calculation 2 2 3 2 5 14" xfId="13407"/>
    <cellStyle name="Calculation 2 2 3 2 5 15" xfId="13408"/>
    <cellStyle name="Calculation 2 2 3 2 5 16" xfId="13409"/>
    <cellStyle name="Calculation 2 2 3 2 5 17" xfId="13410"/>
    <cellStyle name="Calculation 2 2 3 2 5 18" xfId="13411"/>
    <cellStyle name="Calculation 2 2 3 2 5 2" xfId="13412"/>
    <cellStyle name="Calculation 2 2 3 2 5 3" xfId="13413"/>
    <cellStyle name="Calculation 2 2 3 2 5 4" xfId="13414"/>
    <cellStyle name="Calculation 2 2 3 2 5 5" xfId="13415"/>
    <cellStyle name="Calculation 2 2 3 2 5 6" xfId="13416"/>
    <cellStyle name="Calculation 2 2 3 2 5 7" xfId="13417"/>
    <cellStyle name="Calculation 2 2 3 2 5 8" xfId="13418"/>
    <cellStyle name="Calculation 2 2 3 2 5 9" xfId="13419"/>
    <cellStyle name="Calculation 2 2 3 2 6" xfId="13420"/>
    <cellStyle name="Calculation 2 2 3 2 6 10" xfId="13421"/>
    <cellStyle name="Calculation 2 2 3 2 6 11" xfId="13422"/>
    <cellStyle name="Calculation 2 2 3 2 6 12" xfId="13423"/>
    <cellStyle name="Calculation 2 2 3 2 6 13" xfId="13424"/>
    <cellStyle name="Calculation 2 2 3 2 6 14" xfId="13425"/>
    <cellStyle name="Calculation 2 2 3 2 6 15" xfId="13426"/>
    <cellStyle name="Calculation 2 2 3 2 6 16" xfId="13427"/>
    <cellStyle name="Calculation 2 2 3 2 6 17" xfId="13428"/>
    <cellStyle name="Calculation 2 2 3 2 6 18" xfId="13429"/>
    <cellStyle name="Calculation 2 2 3 2 6 2" xfId="13430"/>
    <cellStyle name="Calculation 2 2 3 2 6 3" xfId="13431"/>
    <cellStyle name="Calculation 2 2 3 2 6 4" xfId="13432"/>
    <cellStyle name="Calculation 2 2 3 2 6 5" xfId="13433"/>
    <cellStyle name="Calculation 2 2 3 2 6 6" xfId="13434"/>
    <cellStyle name="Calculation 2 2 3 2 6 7" xfId="13435"/>
    <cellStyle name="Calculation 2 2 3 2 6 8" xfId="13436"/>
    <cellStyle name="Calculation 2 2 3 2 6 9" xfId="13437"/>
    <cellStyle name="Calculation 2 2 3 2 7" xfId="13438"/>
    <cellStyle name="Calculation 2 2 3 2 7 2" xfId="13439"/>
    <cellStyle name="Calculation 2 2 3 2 7 3" xfId="13440"/>
    <cellStyle name="Calculation 2 2 3 2 7 4" xfId="13441"/>
    <cellStyle name="Calculation 2 2 3 2 7 5" xfId="13442"/>
    <cellStyle name="Calculation 2 2 3 2 7 6" xfId="13443"/>
    <cellStyle name="Calculation 2 2 3 2 7 7" xfId="13444"/>
    <cellStyle name="Calculation 2 2 3 2 7 8" xfId="13445"/>
    <cellStyle name="Calculation 2 2 3 2 7 9" xfId="13446"/>
    <cellStyle name="Calculation 2 2 3 2 8" xfId="13447"/>
    <cellStyle name="Calculation 2 2 3 2 8 2" xfId="13448"/>
    <cellStyle name="Calculation 2 2 3 2 8 3" xfId="13449"/>
    <cellStyle name="Calculation 2 2 3 2 8 4" xfId="13450"/>
    <cellStyle name="Calculation 2 2 3 2 8 5" xfId="13451"/>
    <cellStyle name="Calculation 2 2 3 2 8 6" xfId="13452"/>
    <cellStyle name="Calculation 2 2 3 2 8 7" xfId="13453"/>
    <cellStyle name="Calculation 2 2 3 2 8 8" xfId="13454"/>
    <cellStyle name="Calculation 2 2 3 2 8 9" xfId="13455"/>
    <cellStyle name="Calculation 2 2 3 2 9" xfId="13456"/>
    <cellStyle name="Calculation 2 2 3 2 9 2" xfId="13457"/>
    <cellStyle name="Calculation 2 2 3 2 9 3" xfId="13458"/>
    <cellStyle name="Calculation 2 2 3 2 9 4" xfId="13459"/>
    <cellStyle name="Calculation 2 2 3 2 9 5" xfId="13460"/>
    <cellStyle name="Calculation 2 2 3 2 9 6" xfId="13461"/>
    <cellStyle name="Calculation 2 2 3 2 9 7" xfId="13462"/>
    <cellStyle name="Calculation 2 2 3 2 9 8" xfId="13463"/>
    <cellStyle name="Calculation 2 2 3 20" xfId="13464"/>
    <cellStyle name="Calculation 2 2 3 21" xfId="13465"/>
    <cellStyle name="Calculation 2 2 3 22" xfId="13466"/>
    <cellStyle name="Calculation 2 2 3 23" xfId="13467"/>
    <cellStyle name="Calculation 2 2 3 24" xfId="13468"/>
    <cellStyle name="Calculation 2 2 3 25" xfId="13469"/>
    <cellStyle name="Calculation 2 2 3 26" xfId="13470"/>
    <cellStyle name="Calculation 2 2 3 27" xfId="13471"/>
    <cellStyle name="Calculation 2 2 3 3" xfId="13472"/>
    <cellStyle name="Calculation 2 2 3 3 10" xfId="13473"/>
    <cellStyle name="Calculation 2 2 3 3 11" xfId="13474"/>
    <cellStyle name="Calculation 2 2 3 3 12" xfId="13475"/>
    <cellStyle name="Calculation 2 2 3 3 13" xfId="13476"/>
    <cellStyle name="Calculation 2 2 3 3 14" xfId="13477"/>
    <cellStyle name="Calculation 2 2 3 3 15" xfId="13478"/>
    <cellStyle name="Calculation 2 2 3 3 16" xfId="13479"/>
    <cellStyle name="Calculation 2 2 3 3 17" xfId="13480"/>
    <cellStyle name="Calculation 2 2 3 3 18" xfId="13481"/>
    <cellStyle name="Calculation 2 2 3 3 19" xfId="13482"/>
    <cellStyle name="Calculation 2 2 3 3 2" xfId="13483"/>
    <cellStyle name="Calculation 2 2 3 3 2 10" xfId="13484"/>
    <cellStyle name="Calculation 2 2 3 3 2 11" xfId="13485"/>
    <cellStyle name="Calculation 2 2 3 3 2 12" xfId="13486"/>
    <cellStyle name="Calculation 2 2 3 3 2 13" xfId="13487"/>
    <cellStyle name="Calculation 2 2 3 3 2 14" xfId="13488"/>
    <cellStyle name="Calculation 2 2 3 3 2 15" xfId="13489"/>
    <cellStyle name="Calculation 2 2 3 3 2 2" xfId="13490"/>
    <cellStyle name="Calculation 2 2 3 3 2 2 2" xfId="13491"/>
    <cellStyle name="Calculation 2 2 3 3 2 2 3" xfId="13492"/>
    <cellStyle name="Calculation 2 2 3 3 2 2 4" xfId="13493"/>
    <cellStyle name="Calculation 2 2 3 3 2 2 5" xfId="13494"/>
    <cellStyle name="Calculation 2 2 3 3 2 2 6" xfId="13495"/>
    <cellStyle name="Calculation 2 2 3 3 2 2 7" xfId="13496"/>
    <cellStyle name="Calculation 2 2 3 3 2 2 8" xfId="13497"/>
    <cellStyle name="Calculation 2 2 3 3 2 2 9" xfId="13498"/>
    <cellStyle name="Calculation 2 2 3 3 2 3" xfId="13499"/>
    <cellStyle name="Calculation 2 2 3 3 2 3 2" xfId="13500"/>
    <cellStyle name="Calculation 2 2 3 3 2 3 3" xfId="13501"/>
    <cellStyle name="Calculation 2 2 3 3 2 3 4" xfId="13502"/>
    <cellStyle name="Calculation 2 2 3 3 2 3 5" xfId="13503"/>
    <cellStyle name="Calculation 2 2 3 3 2 3 6" xfId="13504"/>
    <cellStyle name="Calculation 2 2 3 3 2 3 7" xfId="13505"/>
    <cellStyle name="Calculation 2 2 3 3 2 3 8" xfId="13506"/>
    <cellStyle name="Calculation 2 2 3 3 2 3 9" xfId="13507"/>
    <cellStyle name="Calculation 2 2 3 3 2 4" xfId="13508"/>
    <cellStyle name="Calculation 2 2 3 3 2 4 2" xfId="13509"/>
    <cellStyle name="Calculation 2 2 3 3 2 4 3" xfId="13510"/>
    <cellStyle name="Calculation 2 2 3 3 2 4 4" xfId="13511"/>
    <cellStyle name="Calculation 2 2 3 3 2 4 5" xfId="13512"/>
    <cellStyle name="Calculation 2 2 3 3 2 4 6" xfId="13513"/>
    <cellStyle name="Calculation 2 2 3 3 2 4 7" xfId="13514"/>
    <cellStyle name="Calculation 2 2 3 3 2 4 8" xfId="13515"/>
    <cellStyle name="Calculation 2 2 3 3 2 4 9" xfId="13516"/>
    <cellStyle name="Calculation 2 2 3 3 2 5" xfId="13517"/>
    <cellStyle name="Calculation 2 2 3 3 2 5 2" xfId="13518"/>
    <cellStyle name="Calculation 2 2 3 3 2 5 3" xfId="13519"/>
    <cellStyle name="Calculation 2 2 3 3 2 5 4" xfId="13520"/>
    <cellStyle name="Calculation 2 2 3 3 2 5 5" xfId="13521"/>
    <cellStyle name="Calculation 2 2 3 3 2 5 6" xfId="13522"/>
    <cellStyle name="Calculation 2 2 3 3 2 5 7" xfId="13523"/>
    <cellStyle name="Calculation 2 2 3 3 2 5 8" xfId="13524"/>
    <cellStyle name="Calculation 2 2 3 3 2 6" xfId="13525"/>
    <cellStyle name="Calculation 2 2 3 3 2 6 2" xfId="13526"/>
    <cellStyle name="Calculation 2 2 3 3 2 6 3" xfId="13527"/>
    <cellStyle name="Calculation 2 2 3 3 2 6 4" xfId="13528"/>
    <cellStyle name="Calculation 2 2 3 3 2 6 5" xfId="13529"/>
    <cellStyle name="Calculation 2 2 3 3 2 6 6" xfId="13530"/>
    <cellStyle name="Calculation 2 2 3 3 2 6 7" xfId="13531"/>
    <cellStyle name="Calculation 2 2 3 3 2 6 8" xfId="13532"/>
    <cellStyle name="Calculation 2 2 3 3 2 7" xfId="13533"/>
    <cellStyle name="Calculation 2 2 3 3 2 7 2" xfId="13534"/>
    <cellStyle name="Calculation 2 2 3 3 2 7 3" xfId="13535"/>
    <cellStyle name="Calculation 2 2 3 3 2 7 4" xfId="13536"/>
    <cellStyle name="Calculation 2 2 3 3 2 7 5" xfId="13537"/>
    <cellStyle name="Calculation 2 2 3 3 2 7 6" xfId="13538"/>
    <cellStyle name="Calculation 2 2 3 3 2 7 7" xfId="13539"/>
    <cellStyle name="Calculation 2 2 3 3 2 7 8" xfId="13540"/>
    <cellStyle name="Calculation 2 2 3 3 2 8" xfId="13541"/>
    <cellStyle name="Calculation 2 2 3 3 2 9" xfId="13542"/>
    <cellStyle name="Calculation 2 2 3 3 20" xfId="13543"/>
    <cellStyle name="Calculation 2 2 3 3 21" xfId="13544"/>
    <cellStyle name="Calculation 2 2 3 3 22" xfId="13545"/>
    <cellStyle name="Calculation 2 2 3 3 23" xfId="13546"/>
    <cellStyle name="Calculation 2 2 3 3 24" xfId="13547"/>
    <cellStyle name="Calculation 2 2 3 3 25" xfId="13548"/>
    <cellStyle name="Calculation 2 2 3 3 26" xfId="13549"/>
    <cellStyle name="Calculation 2 2 3 3 27" xfId="13550"/>
    <cellStyle name="Calculation 2 2 3 3 3" xfId="13551"/>
    <cellStyle name="Calculation 2 2 3 3 3 10" xfId="13552"/>
    <cellStyle name="Calculation 2 2 3 3 3 11" xfId="13553"/>
    <cellStyle name="Calculation 2 2 3 3 3 12" xfId="13554"/>
    <cellStyle name="Calculation 2 2 3 3 3 13" xfId="13555"/>
    <cellStyle name="Calculation 2 2 3 3 3 14" xfId="13556"/>
    <cellStyle name="Calculation 2 2 3 3 3 15" xfId="13557"/>
    <cellStyle name="Calculation 2 2 3 3 3 2" xfId="13558"/>
    <cellStyle name="Calculation 2 2 3 3 3 2 2" xfId="13559"/>
    <cellStyle name="Calculation 2 2 3 3 3 2 3" xfId="13560"/>
    <cellStyle name="Calculation 2 2 3 3 3 2 4" xfId="13561"/>
    <cellStyle name="Calculation 2 2 3 3 3 2 5" xfId="13562"/>
    <cellStyle name="Calculation 2 2 3 3 3 2 6" xfId="13563"/>
    <cellStyle name="Calculation 2 2 3 3 3 2 7" xfId="13564"/>
    <cellStyle name="Calculation 2 2 3 3 3 2 8" xfId="13565"/>
    <cellStyle name="Calculation 2 2 3 3 3 3" xfId="13566"/>
    <cellStyle name="Calculation 2 2 3 3 3 3 2" xfId="13567"/>
    <cellStyle name="Calculation 2 2 3 3 3 3 3" xfId="13568"/>
    <cellStyle name="Calculation 2 2 3 3 3 3 4" xfId="13569"/>
    <cellStyle name="Calculation 2 2 3 3 3 3 5" xfId="13570"/>
    <cellStyle name="Calculation 2 2 3 3 3 3 6" xfId="13571"/>
    <cellStyle name="Calculation 2 2 3 3 3 3 7" xfId="13572"/>
    <cellStyle name="Calculation 2 2 3 3 3 3 8" xfId="13573"/>
    <cellStyle name="Calculation 2 2 3 3 3 4" xfId="13574"/>
    <cellStyle name="Calculation 2 2 3 3 3 4 2" xfId="13575"/>
    <cellStyle name="Calculation 2 2 3 3 3 4 3" xfId="13576"/>
    <cellStyle name="Calculation 2 2 3 3 3 4 4" xfId="13577"/>
    <cellStyle name="Calculation 2 2 3 3 3 4 5" xfId="13578"/>
    <cellStyle name="Calculation 2 2 3 3 3 4 6" xfId="13579"/>
    <cellStyle name="Calculation 2 2 3 3 3 4 7" xfId="13580"/>
    <cellStyle name="Calculation 2 2 3 3 3 4 8" xfId="13581"/>
    <cellStyle name="Calculation 2 2 3 3 3 5" xfId="13582"/>
    <cellStyle name="Calculation 2 2 3 3 3 5 2" xfId="13583"/>
    <cellStyle name="Calculation 2 2 3 3 3 5 3" xfId="13584"/>
    <cellStyle name="Calculation 2 2 3 3 3 5 4" xfId="13585"/>
    <cellStyle name="Calculation 2 2 3 3 3 5 5" xfId="13586"/>
    <cellStyle name="Calculation 2 2 3 3 3 5 6" xfId="13587"/>
    <cellStyle name="Calculation 2 2 3 3 3 5 7" xfId="13588"/>
    <cellStyle name="Calculation 2 2 3 3 3 5 8" xfId="13589"/>
    <cellStyle name="Calculation 2 2 3 3 3 6" xfId="13590"/>
    <cellStyle name="Calculation 2 2 3 3 3 6 2" xfId="13591"/>
    <cellStyle name="Calculation 2 2 3 3 3 6 3" xfId="13592"/>
    <cellStyle name="Calculation 2 2 3 3 3 6 4" xfId="13593"/>
    <cellStyle name="Calculation 2 2 3 3 3 6 5" xfId="13594"/>
    <cellStyle name="Calculation 2 2 3 3 3 6 6" xfId="13595"/>
    <cellStyle name="Calculation 2 2 3 3 3 6 7" xfId="13596"/>
    <cellStyle name="Calculation 2 2 3 3 3 6 8" xfId="13597"/>
    <cellStyle name="Calculation 2 2 3 3 3 7" xfId="13598"/>
    <cellStyle name="Calculation 2 2 3 3 3 7 2" xfId="13599"/>
    <cellStyle name="Calculation 2 2 3 3 3 7 3" xfId="13600"/>
    <cellStyle name="Calculation 2 2 3 3 3 7 4" xfId="13601"/>
    <cellStyle name="Calculation 2 2 3 3 3 7 5" xfId="13602"/>
    <cellStyle name="Calculation 2 2 3 3 3 7 6" xfId="13603"/>
    <cellStyle name="Calculation 2 2 3 3 3 7 7" xfId="13604"/>
    <cellStyle name="Calculation 2 2 3 3 3 7 8" xfId="13605"/>
    <cellStyle name="Calculation 2 2 3 3 3 8" xfId="13606"/>
    <cellStyle name="Calculation 2 2 3 3 3 9" xfId="13607"/>
    <cellStyle name="Calculation 2 2 3 3 4" xfId="13608"/>
    <cellStyle name="Calculation 2 2 3 3 4 2" xfId="13609"/>
    <cellStyle name="Calculation 2 2 3 3 4 3" xfId="13610"/>
    <cellStyle name="Calculation 2 2 3 3 4 4" xfId="13611"/>
    <cellStyle name="Calculation 2 2 3 3 4 5" xfId="13612"/>
    <cellStyle name="Calculation 2 2 3 3 4 6" xfId="13613"/>
    <cellStyle name="Calculation 2 2 3 3 4 7" xfId="13614"/>
    <cellStyle name="Calculation 2 2 3 3 4 8" xfId="13615"/>
    <cellStyle name="Calculation 2 2 3 3 4 9" xfId="13616"/>
    <cellStyle name="Calculation 2 2 3 3 5" xfId="13617"/>
    <cellStyle name="Calculation 2 2 3 3 5 2" xfId="13618"/>
    <cellStyle name="Calculation 2 2 3 3 5 3" xfId="13619"/>
    <cellStyle name="Calculation 2 2 3 3 5 4" xfId="13620"/>
    <cellStyle name="Calculation 2 2 3 3 5 5" xfId="13621"/>
    <cellStyle name="Calculation 2 2 3 3 5 6" xfId="13622"/>
    <cellStyle name="Calculation 2 2 3 3 5 7" xfId="13623"/>
    <cellStyle name="Calculation 2 2 3 3 5 8" xfId="13624"/>
    <cellStyle name="Calculation 2 2 3 3 5 9" xfId="13625"/>
    <cellStyle name="Calculation 2 2 3 3 6" xfId="13626"/>
    <cellStyle name="Calculation 2 2 3 3 6 2" xfId="13627"/>
    <cellStyle name="Calculation 2 2 3 3 6 3" xfId="13628"/>
    <cellStyle name="Calculation 2 2 3 3 6 4" xfId="13629"/>
    <cellStyle name="Calculation 2 2 3 3 6 5" xfId="13630"/>
    <cellStyle name="Calculation 2 2 3 3 6 6" xfId="13631"/>
    <cellStyle name="Calculation 2 2 3 3 6 7" xfId="13632"/>
    <cellStyle name="Calculation 2 2 3 3 6 8" xfId="13633"/>
    <cellStyle name="Calculation 2 2 3 3 6 9" xfId="13634"/>
    <cellStyle name="Calculation 2 2 3 3 7" xfId="13635"/>
    <cellStyle name="Calculation 2 2 3 3 7 2" xfId="13636"/>
    <cellStyle name="Calculation 2 2 3 3 7 3" xfId="13637"/>
    <cellStyle name="Calculation 2 2 3 3 7 4" xfId="13638"/>
    <cellStyle name="Calculation 2 2 3 3 7 5" xfId="13639"/>
    <cellStyle name="Calculation 2 2 3 3 7 6" xfId="13640"/>
    <cellStyle name="Calculation 2 2 3 3 7 7" xfId="13641"/>
    <cellStyle name="Calculation 2 2 3 3 7 8" xfId="13642"/>
    <cellStyle name="Calculation 2 2 3 3 8" xfId="13643"/>
    <cellStyle name="Calculation 2 2 3 3 8 2" xfId="13644"/>
    <cellStyle name="Calculation 2 2 3 3 8 3" xfId="13645"/>
    <cellStyle name="Calculation 2 2 3 3 8 4" xfId="13646"/>
    <cellStyle name="Calculation 2 2 3 3 8 5" xfId="13647"/>
    <cellStyle name="Calculation 2 2 3 3 8 6" xfId="13648"/>
    <cellStyle name="Calculation 2 2 3 3 8 7" xfId="13649"/>
    <cellStyle name="Calculation 2 2 3 3 8 8" xfId="13650"/>
    <cellStyle name="Calculation 2 2 3 3 9" xfId="13651"/>
    <cellStyle name="Calculation 2 2 3 3 9 2" xfId="13652"/>
    <cellStyle name="Calculation 2 2 3 3 9 3" xfId="13653"/>
    <cellStyle name="Calculation 2 2 3 3 9 4" xfId="13654"/>
    <cellStyle name="Calculation 2 2 3 3 9 5" xfId="13655"/>
    <cellStyle name="Calculation 2 2 3 3 9 6" xfId="13656"/>
    <cellStyle name="Calculation 2 2 3 3 9 7" xfId="13657"/>
    <cellStyle name="Calculation 2 2 3 3 9 8" xfId="13658"/>
    <cellStyle name="Calculation 2 2 3 4" xfId="13659"/>
    <cellStyle name="Calculation 2 2 3 4 10" xfId="13660"/>
    <cellStyle name="Calculation 2 2 3 4 11" xfId="13661"/>
    <cellStyle name="Calculation 2 2 3 4 12" xfId="13662"/>
    <cellStyle name="Calculation 2 2 3 4 13" xfId="13663"/>
    <cellStyle name="Calculation 2 2 3 4 14" xfId="13664"/>
    <cellStyle name="Calculation 2 2 3 4 15" xfId="13665"/>
    <cellStyle name="Calculation 2 2 3 4 16" xfId="13666"/>
    <cellStyle name="Calculation 2 2 3 4 17" xfId="13667"/>
    <cellStyle name="Calculation 2 2 3 4 18" xfId="13668"/>
    <cellStyle name="Calculation 2 2 3 4 19" xfId="13669"/>
    <cellStyle name="Calculation 2 2 3 4 2" xfId="13670"/>
    <cellStyle name="Calculation 2 2 3 4 2 10" xfId="13671"/>
    <cellStyle name="Calculation 2 2 3 4 2 2" xfId="13672"/>
    <cellStyle name="Calculation 2 2 3 4 2 2 2" xfId="13673"/>
    <cellStyle name="Calculation 2 2 3 4 2 2 3" xfId="13674"/>
    <cellStyle name="Calculation 2 2 3 4 2 2 4" xfId="13675"/>
    <cellStyle name="Calculation 2 2 3 4 2 2 5" xfId="13676"/>
    <cellStyle name="Calculation 2 2 3 4 2 2 6" xfId="13677"/>
    <cellStyle name="Calculation 2 2 3 4 2 2 7" xfId="13678"/>
    <cellStyle name="Calculation 2 2 3 4 2 2 8" xfId="13679"/>
    <cellStyle name="Calculation 2 2 3 4 2 2 9" xfId="13680"/>
    <cellStyle name="Calculation 2 2 3 4 2 3" xfId="13681"/>
    <cellStyle name="Calculation 2 2 3 4 2 4" xfId="13682"/>
    <cellStyle name="Calculation 2 2 3 4 2 5" xfId="13683"/>
    <cellStyle name="Calculation 2 2 3 4 2 6" xfId="13684"/>
    <cellStyle name="Calculation 2 2 3 4 2 7" xfId="13685"/>
    <cellStyle name="Calculation 2 2 3 4 2 8" xfId="13686"/>
    <cellStyle name="Calculation 2 2 3 4 2 9" xfId="13687"/>
    <cellStyle name="Calculation 2 2 3 4 20" xfId="13688"/>
    <cellStyle name="Calculation 2 2 3 4 21" xfId="13689"/>
    <cellStyle name="Calculation 2 2 3 4 22" xfId="13690"/>
    <cellStyle name="Calculation 2 2 3 4 23" xfId="13691"/>
    <cellStyle name="Calculation 2 2 3 4 24" xfId="13692"/>
    <cellStyle name="Calculation 2 2 3 4 3" xfId="13693"/>
    <cellStyle name="Calculation 2 2 3 4 3 2" xfId="13694"/>
    <cellStyle name="Calculation 2 2 3 4 3 3" xfId="13695"/>
    <cellStyle name="Calculation 2 2 3 4 3 4" xfId="13696"/>
    <cellStyle name="Calculation 2 2 3 4 3 5" xfId="13697"/>
    <cellStyle name="Calculation 2 2 3 4 3 6" xfId="13698"/>
    <cellStyle name="Calculation 2 2 3 4 3 7" xfId="13699"/>
    <cellStyle name="Calculation 2 2 3 4 3 8" xfId="13700"/>
    <cellStyle name="Calculation 2 2 3 4 3 9" xfId="13701"/>
    <cellStyle name="Calculation 2 2 3 4 4" xfId="13702"/>
    <cellStyle name="Calculation 2 2 3 4 4 2" xfId="13703"/>
    <cellStyle name="Calculation 2 2 3 4 4 3" xfId="13704"/>
    <cellStyle name="Calculation 2 2 3 4 4 4" xfId="13705"/>
    <cellStyle name="Calculation 2 2 3 4 4 5" xfId="13706"/>
    <cellStyle name="Calculation 2 2 3 4 4 6" xfId="13707"/>
    <cellStyle name="Calculation 2 2 3 4 4 7" xfId="13708"/>
    <cellStyle name="Calculation 2 2 3 4 4 8" xfId="13709"/>
    <cellStyle name="Calculation 2 2 3 4 4 9" xfId="13710"/>
    <cellStyle name="Calculation 2 2 3 4 5" xfId="13711"/>
    <cellStyle name="Calculation 2 2 3 4 5 2" xfId="13712"/>
    <cellStyle name="Calculation 2 2 3 4 5 3" xfId="13713"/>
    <cellStyle name="Calculation 2 2 3 4 5 4" xfId="13714"/>
    <cellStyle name="Calculation 2 2 3 4 5 5" xfId="13715"/>
    <cellStyle name="Calculation 2 2 3 4 5 6" xfId="13716"/>
    <cellStyle name="Calculation 2 2 3 4 5 7" xfId="13717"/>
    <cellStyle name="Calculation 2 2 3 4 5 8" xfId="13718"/>
    <cellStyle name="Calculation 2 2 3 4 6" xfId="13719"/>
    <cellStyle name="Calculation 2 2 3 4 6 2" xfId="13720"/>
    <cellStyle name="Calculation 2 2 3 4 6 3" xfId="13721"/>
    <cellStyle name="Calculation 2 2 3 4 6 4" xfId="13722"/>
    <cellStyle name="Calculation 2 2 3 4 6 5" xfId="13723"/>
    <cellStyle name="Calculation 2 2 3 4 6 6" xfId="13724"/>
    <cellStyle name="Calculation 2 2 3 4 6 7" xfId="13725"/>
    <cellStyle name="Calculation 2 2 3 4 6 8" xfId="13726"/>
    <cellStyle name="Calculation 2 2 3 4 7" xfId="13727"/>
    <cellStyle name="Calculation 2 2 3 4 7 2" xfId="13728"/>
    <cellStyle name="Calculation 2 2 3 4 7 3" xfId="13729"/>
    <cellStyle name="Calculation 2 2 3 4 7 4" xfId="13730"/>
    <cellStyle name="Calculation 2 2 3 4 7 5" xfId="13731"/>
    <cellStyle name="Calculation 2 2 3 4 7 6" xfId="13732"/>
    <cellStyle name="Calculation 2 2 3 4 7 7" xfId="13733"/>
    <cellStyle name="Calculation 2 2 3 4 7 8" xfId="13734"/>
    <cellStyle name="Calculation 2 2 3 4 8" xfId="13735"/>
    <cellStyle name="Calculation 2 2 3 4 9" xfId="13736"/>
    <cellStyle name="Calculation 2 2 3 5" xfId="13737"/>
    <cellStyle name="Calculation 2 2 3 5 10" xfId="13738"/>
    <cellStyle name="Calculation 2 2 3 5 11" xfId="13739"/>
    <cellStyle name="Calculation 2 2 3 5 12" xfId="13740"/>
    <cellStyle name="Calculation 2 2 3 5 13" xfId="13741"/>
    <cellStyle name="Calculation 2 2 3 5 14" xfId="13742"/>
    <cellStyle name="Calculation 2 2 3 5 15" xfId="13743"/>
    <cellStyle name="Calculation 2 2 3 5 16" xfId="13744"/>
    <cellStyle name="Calculation 2 2 3 5 17" xfId="13745"/>
    <cellStyle name="Calculation 2 2 3 5 18" xfId="13746"/>
    <cellStyle name="Calculation 2 2 3 5 2" xfId="13747"/>
    <cellStyle name="Calculation 2 2 3 5 2 10" xfId="13748"/>
    <cellStyle name="Calculation 2 2 3 5 2 2" xfId="13749"/>
    <cellStyle name="Calculation 2 2 3 5 2 2 2" xfId="13750"/>
    <cellStyle name="Calculation 2 2 3 5 2 2 3" xfId="13751"/>
    <cellStyle name="Calculation 2 2 3 5 2 2 4" xfId="13752"/>
    <cellStyle name="Calculation 2 2 3 5 2 2 5" xfId="13753"/>
    <cellStyle name="Calculation 2 2 3 5 2 2 6" xfId="13754"/>
    <cellStyle name="Calculation 2 2 3 5 2 2 7" xfId="13755"/>
    <cellStyle name="Calculation 2 2 3 5 2 2 8" xfId="13756"/>
    <cellStyle name="Calculation 2 2 3 5 2 2 9" xfId="13757"/>
    <cellStyle name="Calculation 2 2 3 5 2 3" xfId="13758"/>
    <cellStyle name="Calculation 2 2 3 5 2 4" xfId="13759"/>
    <cellStyle name="Calculation 2 2 3 5 2 5" xfId="13760"/>
    <cellStyle name="Calculation 2 2 3 5 2 6" xfId="13761"/>
    <cellStyle name="Calculation 2 2 3 5 2 7" xfId="13762"/>
    <cellStyle name="Calculation 2 2 3 5 2 8" xfId="13763"/>
    <cellStyle name="Calculation 2 2 3 5 2 9" xfId="13764"/>
    <cellStyle name="Calculation 2 2 3 5 3" xfId="13765"/>
    <cellStyle name="Calculation 2 2 3 5 3 2" xfId="13766"/>
    <cellStyle name="Calculation 2 2 3 5 3 3" xfId="13767"/>
    <cellStyle name="Calculation 2 2 3 5 3 4" xfId="13768"/>
    <cellStyle name="Calculation 2 2 3 5 3 5" xfId="13769"/>
    <cellStyle name="Calculation 2 2 3 5 3 6" xfId="13770"/>
    <cellStyle name="Calculation 2 2 3 5 3 7" xfId="13771"/>
    <cellStyle name="Calculation 2 2 3 5 3 8" xfId="13772"/>
    <cellStyle name="Calculation 2 2 3 5 4" xfId="13773"/>
    <cellStyle name="Calculation 2 2 3 5 4 2" xfId="13774"/>
    <cellStyle name="Calculation 2 2 3 5 4 3" xfId="13775"/>
    <cellStyle name="Calculation 2 2 3 5 4 4" xfId="13776"/>
    <cellStyle name="Calculation 2 2 3 5 4 5" xfId="13777"/>
    <cellStyle name="Calculation 2 2 3 5 4 6" xfId="13778"/>
    <cellStyle name="Calculation 2 2 3 5 4 7" xfId="13779"/>
    <cellStyle name="Calculation 2 2 3 5 4 8" xfId="13780"/>
    <cellStyle name="Calculation 2 2 3 5 4 9" xfId="13781"/>
    <cellStyle name="Calculation 2 2 3 5 5" xfId="13782"/>
    <cellStyle name="Calculation 2 2 3 5 6" xfId="13783"/>
    <cellStyle name="Calculation 2 2 3 5 7" xfId="13784"/>
    <cellStyle name="Calculation 2 2 3 5 8" xfId="13785"/>
    <cellStyle name="Calculation 2 2 3 5 9" xfId="13786"/>
    <cellStyle name="Calculation 2 2 3 6" xfId="13787"/>
    <cellStyle name="Calculation 2 2 3 6 10" xfId="13788"/>
    <cellStyle name="Calculation 2 2 3 6 11" xfId="13789"/>
    <cellStyle name="Calculation 2 2 3 6 12" xfId="13790"/>
    <cellStyle name="Calculation 2 2 3 6 13" xfId="13791"/>
    <cellStyle name="Calculation 2 2 3 6 14" xfId="13792"/>
    <cellStyle name="Calculation 2 2 3 6 15" xfId="13793"/>
    <cellStyle name="Calculation 2 2 3 6 16" xfId="13794"/>
    <cellStyle name="Calculation 2 2 3 6 17" xfId="13795"/>
    <cellStyle name="Calculation 2 2 3 6 18" xfId="13796"/>
    <cellStyle name="Calculation 2 2 3 6 2" xfId="13797"/>
    <cellStyle name="Calculation 2 2 3 6 2 2" xfId="13798"/>
    <cellStyle name="Calculation 2 2 3 6 2 3" xfId="13799"/>
    <cellStyle name="Calculation 2 2 3 6 2 4" xfId="13800"/>
    <cellStyle name="Calculation 2 2 3 6 2 5" xfId="13801"/>
    <cellStyle name="Calculation 2 2 3 6 2 6" xfId="13802"/>
    <cellStyle name="Calculation 2 2 3 6 2 7" xfId="13803"/>
    <cellStyle name="Calculation 2 2 3 6 2 8" xfId="13804"/>
    <cellStyle name="Calculation 2 2 3 6 2 9" xfId="13805"/>
    <cellStyle name="Calculation 2 2 3 6 3" xfId="13806"/>
    <cellStyle name="Calculation 2 2 3 6 4" xfId="13807"/>
    <cellStyle name="Calculation 2 2 3 6 5" xfId="13808"/>
    <cellStyle name="Calculation 2 2 3 6 6" xfId="13809"/>
    <cellStyle name="Calculation 2 2 3 6 7" xfId="13810"/>
    <cellStyle name="Calculation 2 2 3 6 8" xfId="13811"/>
    <cellStyle name="Calculation 2 2 3 6 9" xfId="13812"/>
    <cellStyle name="Calculation 2 2 3 7" xfId="13813"/>
    <cellStyle name="Calculation 2 2 3 7 10" xfId="13814"/>
    <cellStyle name="Calculation 2 2 3 7 11" xfId="13815"/>
    <cellStyle name="Calculation 2 2 3 7 12" xfId="13816"/>
    <cellStyle name="Calculation 2 2 3 7 13" xfId="13817"/>
    <cellStyle name="Calculation 2 2 3 7 14" xfId="13818"/>
    <cellStyle name="Calculation 2 2 3 7 15" xfId="13819"/>
    <cellStyle name="Calculation 2 2 3 7 16" xfId="13820"/>
    <cellStyle name="Calculation 2 2 3 7 17" xfId="13821"/>
    <cellStyle name="Calculation 2 2 3 7 18" xfId="13822"/>
    <cellStyle name="Calculation 2 2 3 7 2" xfId="13823"/>
    <cellStyle name="Calculation 2 2 3 7 3" xfId="13824"/>
    <cellStyle name="Calculation 2 2 3 7 4" xfId="13825"/>
    <cellStyle name="Calculation 2 2 3 7 5" xfId="13826"/>
    <cellStyle name="Calculation 2 2 3 7 6" xfId="13827"/>
    <cellStyle name="Calculation 2 2 3 7 7" xfId="13828"/>
    <cellStyle name="Calculation 2 2 3 7 8" xfId="13829"/>
    <cellStyle name="Calculation 2 2 3 7 9" xfId="13830"/>
    <cellStyle name="Calculation 2 2 3 8" xfId="13831"/>
    <cellStyle name="Calculation 2 2 3 8 2" xfId="13832"/>
    <cellStyle name="Calculation 2 2 3 8 3" xfId="13833"/>
    <cellStyle name="Calculation 2 2 3 8 4" xfId="13834"/>
    <cellStyle name="Calculation 2 2 3 8 5" xfId="13835"/>
    <cellStyle name="Calculation 2 2 3 8 6" xfId="13836"/>
    <cellStyle name="Calculation 2 2 3 8 7" xfId="13837"/>
    <cellStyle name="Calculation 2 2 3 8 8" xfId="13838"/>
    <cellStyle name="Calculation 2 2 3 8 9" xfId="13839"/>
    <cellStyle name="Calculation 2 2 3 9" xfId="13840"/>
    <cellStyle name="Calculation 2 2 3 9 2" xfId="13841"/>
    <cellStyle name="Calculation 2 2 3 9 3" xfId="13842"/>
    <cellStyle name="Calculation 2 2 3 9 4" xfId="13843"/>
    <cellStyle name="Calculation 2 2 3 9 5" xfId="13844"/>
    <cellStyle name="Calculation 2 2 3 9 6" xfId="13845"/>
    <cellStyle name="Calculation 2 2 3 9 7" xfId="13846"/>
    <cellStyle name="Calculation 2 2 3 9 8" xfId="13847"/>
    <cellStyle name="Calculation 2 2 3 9 9" xfId="13848"/>
    <cellStyle name="Calculation 2 2 4" xfId="9774"/>
    <cellStyle name="Calculation 2 2 4 10" xfId="13849"/>
    <cellStyle name="Calculation 2 2 4 11" xfId="13850"/>
    <cellStyle name="Calculation 2 2 4 12" xfId="13851"/>
    <cellStyle name="Calculation 2 2 4 13" xfId="13852"/>
    <cellStyle name="Calculation 2 2 4 14" xfId="13853"/>
    <cellStyle name="Calculation 2 2 4 15" xfId="13854"/>
    <cellStyle name="Calculation 2 2 4 16" xfId="13855"/>
    <cellStyle name="Calculation 2 2 4 17" xfId="13856"/>
    <cellStyle name="Calculation 2 2 4 18" xfId="13857"/>
    <cellStyle name="Calculation 2 2 4 19" xfId="13858"/>
    <cellStyle name="Calculation 2 2 4 2" xfId="10106"/>
    <cellStyle name="Calculation 2 2 4 2 10" xfId="13859"/>
    <cellStyle name="Calculation 2 2 4 2 11" xfId="13860"/>
    <cellStyle name="Calculation 2 2 4 2 12" xfId="13861"/>
    <cellStyle name="Calculation 2 2 4 2 13" xfId="13862"/>
    <cellStyle name="Calculation 2 2 4 2 14" xfId="13863"/>
    <cellStyle name="Calculation 2 2 4 2 15" xfId="13864"/>
    <cellStyle name="Calculation 2 2 4 2 16" xfId="13865"/>
    <cellStyle name="Calculation 2 2 4 2 17" xfId="13866"/>
    <cellStyle name="Calculation 2 2 4 2 18" xfId="13867"/>
    <cellStyle name="Calculation 2 2 4 2 19" xfId="13868"/>
    <cellStyle name="Calculation 2 2 4 2 2" xfId="13869"/>
    <cellStyle name="Calculation 2 2 4 2 2 10" xfId="13870"/>
    <cellStyle name="Calculation 2 2 4 2 2 11" xfId="13871"/>
    <cellStyle name="Calculation 2 2 4 2 2 12" xfId="13872"/>
    <cellStyle name="Calculation 2 2 4 2 2 13" xfId="13873"/>
    <cellStyle name="Calculation 2 2 4 2 2 14" xfId="13874"/>
    <cellStyle name="Calculation 2 2 4 2 2 15" xfId="13875"/>
    <cellStyle name="Calculation 2 2 4 2 2 2" xfId="13876"/>
    <cellStyle name="Calculation 2 2 4 2 2 2 2" xfId="13877"/>
    <cellStyle name="Calculation 2 2 4 2 2 2 3" xfId="13878"/>
    <cellStyle name="Calculation 2 2 4 2 2 2 4" xfId="13879"/>
    <cellStyle name="Calculation 2 2 4 2 2 2 5" xfId="13880"/>
    <cellStyle name="Calculation 2 2 4 2 2 2 6" xfId="13881"/>
    <cellStyle name="Calculation 2 2 4 2 2 2 7" xfId="13882"/>
    <cellStyle name="Calculation 2 2 4 2 2 2 8" xfId="13883"/>
    <cellStyle name="Calculation 2 2 4 2 2 2 9" xfId="13884"/>
    <cellStyle name="Calculation 2 2 4 2 2 3" xfId="13885"/>
    <cellStyle name="Calculation 2 2 4 2 2 3 2" xfId="13886"/>
    <cellStyle name="Calculation 2 2 4 2 2 3 3" xfId="13887"/>
    <cellStyle name="Calculation 2 2 4 2 2 3 4" xfId="13888"/>
    <cellStyle name="Calculation 2 2 4 2 2 3 5" xfId="13889"/>
    <cellStyle name="Calculation 2 2 4 2 2 3 6" xfId="13890"/>
    <cellStyle name="Calculation 2 2 4 2 2 3 7" xfId="13891"/>
    <cellStyle name="Calculation 2 2 4 2 2 3 8" xfId="13892"/>
    <cellStyle name="Calculation 2 2 4 2 2 4" xfId="13893"/>
    <cellStyle name="Calculation 2 2 4 2 2 4 2" xfId="13894"/>
    <cellStyle name="Calculation 2 2 4 2 2 4 3" xfId="13895"/>
    <cellStyle name="Calculation 2 2 4 2 2 4 4" xfId="13896"/>
    <cellStyle name="Calculation 2 2 4 2 2 4 5" xfId="13897"/>
    <cellStyle name="Calculation 2 2 4 2 2 4 6" xfId="13898"/>
    <cellStyle name="Calculation 2 2 4 2 2 4 7" xfId="13899"/>
    <cellStyle name="Calculation 2 2 4 2 2 4 8" xfId="13900"/>
    <cellStyle name="Calculation 2 2 4 2 2 5" xfId="13901"/>
    <cellStyle name="Calculation 2 2 4 2 2 5 2" xfId="13902"/>
    <cellStyle name="Calculation 2 2 4 2 2 5 3" xfId="13903"/>
    <cellStyle name="Calculation 2 2 4 2 2 5 4" xfId="13904"/>
    <cellStyle name="Calculation 2 2 4 2 2 5 5" xfId="13905"/>
    <cellStyle name="Calculation 2 2 4 2 2 5 6" xfId="13906"/>
    <cellStyle name="Calculation 2 2 4 2 2 5 7" xfId="13907"/>
    <cellStyle name="Calculation 2 2 4 2 2 5 8" xfId="13908"/>
    <cellStyle name="Calculation 2 2 4 2 2 6" xfId="13909"/>
    <cellStyle name="Calculation 2 2 4 2 2 6 2" xfId="13910"/>
    <cellStyle name="Calculation 2 2 4 2 2 6 3" xfId="13911"/>
    <cellStyle name="Calculation 2 2 4 2 2 6 4" xfId="13912"/>
    <cellStyle name="Calculation 2 2 4 2 2 6 5" xfId="13913"/>
    <cellStyle name="Calculation 2 2 4 2 2 6 6" xfId="13914"/>
    <cellStyle name="Calculation 2 2 4 2 2 6 7" xfId="13915"/>
    <cellStyle name="Calculation 2 2 4 2 2 6 8" xfId="13916"/>
    <cellStyle name="Calculation 2 2 4 2 2 7" xfId="13917"/>
    <cellStyle name="Calculation 2 2 4 2 2 7 2" xfId="13918"/>
    <cellStyle name="Calculation 2 2 4 2 2 7 3" xfId="13919"/>
    <cellStyle name="Calculation 2 2 4 2 2 7 4" xfId="13920"/>
    <cellStyle name="Calculation 2 2 4 2 2 7 5" xfId="13921"/>
    <cellStyle name="Calculation 2 2 4 2 2 7 6" xfId="13922"/>
    <cellStyle name="Calculation 2 2 4 2 2 7 7" xfId="13923"/>
    <cellStyle name="Calculation 2 2 4 2 2 7 8" xfId="13924"/>
    <cellStyle name="Calculation 2 2 4 2 2 8" xfId="13925"/>
    <cellStyle name="Calculation 2 2 4 2 2 9" xfId="13926"/>
    <cellStyle name="Calculation 2 2 4 2 20" xfId="13927"/>
    <cellStyle name="Calculation 2 2 4 2 21" xfId="13928"/>
    <cellStyle name="Calculation 2 2 4 2 22" xfId="13929"/>
    <cellStyle name="Calculation 2 2 4 2 23" xfId="13930"/>
    <cellStyle name="Calculation 2 2 4 2 24" xfId="13931"/>
    <cellStyle name="Calculation 2 2 4 2 25" xfId="13932"/>
    <cellStyle name="Calculation 2 2 4 2 26" xfId="13933"/>
    <cellStyle name="Calculation 2 2 4 2 27" xfId="13934"/>
    <cellStyle name="Calculation 2 2 4 2 3" xfId="13935"/>
    <cellStyle name="Calculation 2 2 4 2 3 10" xfId="13936"/>
    <cellStyle name="Calculation 2 2 4 2 3 11" xfId="13937"/>
    <cellStyle name="Calculation 2 2 4 2 3 12" xfId="13938"/>
    <cellStyle name="Calculation 2 2 4 2 3 13" xfId="13939"/>
    <cellStyle name="Calculation 2 2 4 2 3 14" xfId="13940"/>
    <cellStyle name="Calculation 2 2 4 2 3 15" xfId="13941"/>
    <cellStyle name="Calculation 2 2 4 2 3 2" xfId="13942"/>
    <cellStyle name="Calculation 2 2 4 2 3 2 2" xfId="13943"/>
    <cellStyle name="Calculation 2 2 4 2 3 2 3" xfId="13944"/>
    <cellStyle name="Calculation 2 2 4 2 3 2 4" xfId="13945"/>
    <cellStyle name="Calculation 2 2 4 2 3 2 5" xfId="13946"/>
    <cellStyle name="Calculation 2 2 4 2 3 2 6" xfId="13947"/>
    <cellStyle name="Calculation 2 2 4 2 3 2 7" xfId="13948"/>
    <cellStyle name="Calculation 2 2 4 2 3 2 8" xfId="13949"/>
    <cellStyle name="Calculation 2 2 4 2 3 3" xfId="13950"/>
    <cellStyle name="Calculation 2 2 4 2 3 3 2" xfId="13951"/>
    <cellStyle name="Calculation 2 2 4 2 3 3 3" xfId="13952"/>
    <cellStyle name="Calculation 2 2 4 2 3 3 4" xfId="13953"/>
    <cellStyle name="Calculation 2 2 4 2 3 3 5" xfId="13954"/>
    <cellStyle name="Calculation 2 2 4 2 3 3 6" xfId="13955"/>
    <cellStyle name="Calculation 2 2 4 2 3 3 7" xfId="13956"/>
    <cellStyle name="Calculation 2 2 4 2 3 3 8" xfId="13957"/>
    <cellStyle name="Calculation 2 2 4 2 3 4" xfId="13958"/>
    <cellStyle name="Calculation 2 2 4 2 3 4 2" xfId="13959"/>
    <cellStyle name="Calculation 2 2 4 2 3 4 3" xfId="13960"/>
    <cellStyle name="Calculation 2 2 4 2 3 4 4" xfId="13961"/>
    <cellStyle name="Calculation 2 2 4 2 3 4 5" xfId="13962"/>
    <cellStyle name="Calculation 2 2 4 2 3 4 6" xfId="13963"/>
    <cellStyle name="Calculation 2 2 4 2 3 4 7" xfId="13964"/>
    <cellStyle name="Calculation 2 2 4 2 3 4 8" xfId="13965"/>
    <cellStyle name="Calculation 2 2 4 2 3 5" xfId="13966"/>
    <cellStyle name="Calculation 2 2 4 2 3 5 2" xfId="13967"/>
    <cellStyle name="Calculation 2 2 4 2 3 5 3" xfId="13968"/>
    <cellStyle name="Calculation 2 2 4 2 3 5 4" xfId="13969"/>
    <cellStyle name="Calculation 2 2 4 2 3 5 5" xfId="13970"/>
    <cellStyle name="Calculation 2 2 4 2 3 5 6" xfId="13971"/>
    <cellStyle name="Calculation 2 2 4 2 3 5 7" xfId="13972"/>
    <cellStyle name="Calculation 2 2 4 2 3 5 8" xfId="13973"/>
    <cellStyle name="Calculation 2 2 4 2 3 6" xfId="13974"/>
    <cellStyle name="Calculation 2 2 4 2 3 6 2" xfId="13975"/>
    <cellStyle name="Calculation 2 2 4 2 3 6 3" xfId="13976"/>
    <cellStyle name="Calculation 2 2 4 2 3 6 4" xfId="13977"/>
    <cellStyle name="Calculation 2 2 4 2 3 6 5" xfId="13978"/>
    <cellStyle name="Calculation 2 2 4 2 3 6 6" xfId="13979"/>
    <cellStyle name="Calculation 2 2 4 2 3 6 7" xfId="13980"/>
    <cellStyle name="Calculation 2 2 4 2 3 6 8" xfId="13981"/>
    <cellStyle name="Calculation 2 2 4 2 3 7" xfId="13982"/>
    <cellStyle name="Calculation 2 2 4 2 3 7 2" xfId="13983"/>
    <cellStyle name="Calculation 2 2 4 2 3 7 3" xfId="13984"/>
    <cellStyle name="Calculation 2 2 4 2 3 7 4" xfId="13985"/>
    <cellStyle name="Calculation 2 2 4 2 3 7 5" xfId="13986"/>
    <cellStyle name="Calculation 2 2 4 2 3 7 6" xfId="13987"/>
    <cellStyle name="Calculation 2 2 4 2 3 7 7" xfId="13988"/>
    <cellStyle name="Calculation 2 2 4 2 3 7 8" xfId="13989"/>
    <cellStyle name="Calculation 2 2 4 2 3 8" xfId="13990"/>
    <cellStyle name="Calculation 2 2 4 2 3 9" xfId="13991"/>
    <cellStyle name="Calculation 2 2 4 2 4" xfId="13992"/>
    <cellStyle name="Calculation 2 2 4 2 4 2" xfId="13993"/>
    <cellStyle name="Calculation 2 2 4 2 4 3" xfId="13994"/>
    <cellStyle name="Calculation 2 2 4 2 4 4" xfId="13995"/>
    <cellStyle name="Calculation 2 2 4 2 4 5" xfId="13996"/>
    <cellStyle name="Calculation 2 2 4 2 4 6" xfId="13997"/>
    <cellStyle name="Calculation 2 2 4 2 4 7" xfId="13998"/>
    <cellStyle name="Calculation 2 2 4 2 4 8" xfId="13999"/>
    <cellStyle name="Calculation 2 2 4 2 4 9" xfId="14000"/>
    <cellStyle name="Calculation 2 2 4 2 5" xfId="14001"/>
    <cellStyle name="Calculation 2 2 4 2 5 2" xfId="14002"/>
    <cellStyle name="Calculation 2 2 4 2 5 3" xfId="14003"/>
    <cellStyle name="Calculation 2 2 4 2 5 4" xfId="14004"/>
    <cellStyle name="Calculation 2 2 4 2 5 5" xfId="14005"/>
    <cellStyle name="Calculation 2 2 4 2 5 6" xfId="14006"/>
    <cellStyle name="Calculation 2 2 4 2 5 7" xfId="14007"/>
    <cellStyle name="Calculation 2 2 4 2 5 8" xfId="14008"/>
    <cellStyle name="Calculation 2 2 4 2 6" xfId="14009"/>
    <cellStyle name="Calculation 2 2 4 2 6 2" xfId="14010"/>
    <cellStyle name="Calculation 2 2 4 2 6 3" xfId="14011"/>
    <cellStyle name="Calculation 2 2 4 2 6 4" xfId="14012"/>
    <cellStyle name="Calculation 2 2 4 2 6 5" xfId="14013"/>
    <cellStyle name="Calculation 2 2 4 2 6 6" xfId="14014"/>
    <cellStyle name="Calculation 2 2 4 2 6 7" xfId="14015"/>
    <cellStyle name="Calculation 2 2 4 2 6 8" xfId="14016"/>
    <cellStyle name="Calculation 2 2 4 2 7" xfId="14017"/>
    <cellStyle name="Calculation 2 2 4 2 7 2" xfId="14018"/>
    <cellStyle name="Calculation 2 2 4 2 7 3" xfId="14019"/>
    <cellStyle name="Calculation 2 2 4 2 7 4" xfId="14020"/>
    <cellStyle name="Calculation 2 2 4 2 7 5" xfId="14021"/>
    <cellStyle name="Calculation 2 2 4 2 7 6" xfId="14022"/>
    <cellStyle name="Calculation 2 2 4 2 7 7" xfId="14023"/>
    <cellStyle name="Calculation 2 2 4 2 7 8" xfId="14024"/>
    <cellStyle name="Calculation 2 2 4 2 8" xfId="14025"/>
    <cellStyle name="Calculation 2 2 4 2 8 2" xfId="14026"/>
    <cellStyle name="Calculation 2 2 4 2 8 3" xfId="14027"/>
    <cellStyle name="Calculation 2 2 4 2 8 4" xfId="14028"/>
    <cellStyle name="Calculation 2 2 4 2 8 5" xfId="14029"/>
    <cellStyle name="Calculation 2 2 4 2 8 6" xfId="14030"/>
    <cellStyle name="Calculation 2 2 4 2 8 7" xfId="14031"/>
    <cellStyle name="Calculation 2 2 4 2 8 8" xfId="14032"/>
    <cellStyle name="Calculation 2 2 4 2 9" xfId="14033"/>
    <cellStyle name="Calculation 2 2 4 2 9 2" xfId="14034"/>
    <cellStyle name="Calculation 2 2 4 2 9 3" xfId="14035"/>
    <cellStyle name="Calculation 2 2 4 2 9 4" xfId="14036"/>
    <cellStyle name="Calculation 2 2 4 2 9 5" xfId="14037"/>
    <cellStyle name="Calculation 2 2 4 2 9 6" xfId="14038"/>
    <cellStyle name="Calculation 2 2 4 2 9 7" xfId="14039"/>
    <cellStyle name="Calculation 2 2 4 2 9 8" xfId="14040"/>
    <cellStyle name="Calculation 2 2 4 20" xfId="14041"/>
    <cellStyle name="Calculation 2 2 4 21" xfId="14042"/>
    <cellStyle name="Calculation 2 2 4 22" xfId="14043"/>
    <cellStyle name="Calculation 2 2 4 23" xfId="14044"/>
    <cellStyle name="Calculation 2 2 4 24" xfId="14045"/>
    <cellStyle name="Calculation 2 2 4 3" xfId="14046"/>
    <cellStyle name="Calculation 2 2 4 3 10" xfId="14047"/>
    <cellStyle name="Calculation 2 2 4 3 11" xfId="14048"/>
    <cellStyle name="Calculation 2 2 4 3 12" xfId="14049"/>
    <cellStyle name="Calculation 2 2 4 3 13" xfId="14050"/>
    <cellStyle name="Calculation 2 2 4 3 14" xfId="14051"/>
    <cellStyle name="Calculation 2 2 4 3 15" xfId="14052"/>
    <cellStyle name="Calculation 2 2 4 3 16" xfId="14053"/>
    <cellStyle name="Calculation 2 2 4 3 17" xfId="14054"/>
    <cellStyle name="Calculation 2 2 4 3 18" xfId="14055"/>
    <cellStyle name="Calculation 2 2 4 3 19" xfId="14056"/>
    <cellStyle name="Calculation 2 2 4 3 2" xfId="14057"/>
    <cellStyle name="Calculation 2 2 4 3 2 10" xfId="14058"/>
    <cellStyle name="Calculation 2 2 4 3 2 2" xfId="14059"/>
    <cellStyle name="Calculation 2 2 4 3 2 2 2" xfId="14060"/>
    <cellStyle name="Calculation 2 2 4 3 2 2 3" xfId="14061"/>
    <cellStyle name="Calculation 2 2 4 3 2 2 4" xfId="14062"/>
    <cellStyle name="Calculation 2 2 4 3 2 2 5" xfId="14063"/>
    <cellStyle name="Calculation 2 2 4 3 2 2 6" xfId="14064"/>
    <cellStyle name="Calculation 2 2 4 3 2 2 7" xfId="14065"/>
    <cellStyle name="Calculation 2 2 4 3 2 2 8" xfId="14066"/>
    <cellStyle name="Calculation 2 2 4 3 2 2 9" xfId="14067"/>
    <cellStyle name="Calculation 2 2 4 3 2 3" xfId="14068"/>
    <cellStyle name="Calculation 2 2 4 3 2 4" xfId="14069"/>
    <cellStyle name="Calculation 2 2 4 3 2 5" xfId="14070"/>
    <cellStyle name="Calculation 2 2 4 3 2 6" xfId="14071"/>
    <cellStyle name="Calculation 2 2 4 3 2 7" xfId="14072"/>
    <cellStyle name="Calculation 2 2 4 3 2 8" xfId="14073"/>
    <cellStyle name="Calculation 2 2 4 3 2 9" xfId="14074"/>
    <cellStyle name="Calculation 2 2 4 3 20" xfId="14075"/>
    <cellStyle name="Calculation 2 2 4 3 21" xfId="14076"/>
    <cellStyle name="Calculation 2 2 4 3 22" xfId="14077"/>
    <cellStyle name="Calculation 2 2 4 3 23" xfId="14078"/>
    <cellStyle name="Calculation 2 2 4 3 24" xfId="14079"/>
    <cellStyle name="Calculation 2 2 4 3 3" xfId="14080"/>
    <cellStyle name="Calculation 2 2 4 3 3 2" xfId="14081"/>
    <cellStyle name="Calculation 2 2 4 3 3 3" xfId="14082"/>
    <cellStyle name="Calculation 2 2 4 3 3 4" xfId="14083"/>
    <cellStyle name="Calculation 2 2 4 3 3 5" xfId="14084"/>
    <cellStyle name="Calculation 2 2 4 3 3 6" xfId="14085"/>
    <cellStyle name="Calculation 2 2 4 3 3 7" xfId="14086"/>
    <cellStyle name="Calculation 2 2 4 3 3 8" xfId="14087"/>
    <cellStyle name="Calculation 2 2 4 3 4" xfId="14088"/>
    <cellStyle name="Calculation 2 2 4 3 4 2" xfId="14089"/>
    <cellStyle name="Calculation 2 2 4 3 4 3" xfId="14090"/>
    <cellStyle name="Calculation 2 2 4 3 4 4" xfId="14091"/>
    <cellStyle name="Calculation 2 2 4 3 4 5" xfId="14092"/>
    <cellStyle name="Calculation 2 2 4 3 4 6" xfId="14093"/>
    <cellStyle name="Calculation 2 2 4 3 4 7" xfId="14094"/>
    <cellStyle name="Calculation 2 2 4 3 4 8" xfId="14095"/>
    <cellStyle name="Calculation 2 2 4 3 4 9" xfId="14096"/>
    <cellStyle name="Calculation 2 2 4 3 5" xfId="14097"/>
    <cellStyle name="Calculation 2 2 4 3 5 2" xfId="14098"/>
    <cellStyle name="Calculation 2 2 4 3 5 3" xfId="14099"/>
    <cellStyle name="Calculation 2 2 4 3 5 4" xfId="14100"/>
    <cellStyle name="Calculation 2 2 4 3 5 5" xfId="14101"/>
    <cellStyle name="Calculation 2 2 4 3 5 6" xfId="14102"/>
    <cellStyle name="Calculation 2 2 4 3 5 7" xfId="14103"/>
    <cellStyle name="Calculation 2 2 4 3 5 8" xfId="14104"/>
    <cellStyle name="Calculation 2 2 4 3 6" xfId="14105"/>
    <cellStyle name="Calculation 2 2 4 3 6 2" xfId="14106"/>
    <cellStyle name="Calculation 2 2 4 3 6 3" xfId="14107"/>
    <cellStyle name="Calculation 2 2 4 3 6 4" xfId="14108"/>
    <cellStyle name="Calculation 2 2 4 3 6 5" xfId="14109"/>
    <cellStyle name="Calculation 2 2 4 3 6 6" xfId="14110"/>
    <cellStyle name="Calculation 2 2 4 3 6 7" xfId="14111"/>
    <cellStyle name="Calculation 2 2 4 3 6 8" xfId="14112"/>
    <cellStyle name="Calculation 2 2 4 3 7" xfId="14113"/>
    <cellStyle name="Calculation 2 2 4 3 7 2" xfId="14114"/>
    <cellStyle name="Calculation 2 2 4 3 7 3" xfId="14115"/>
    <cellStyle name="Calculation 2 2 4 3 7 4" xfId="14116"/>
    <cellStyle name="Calculation 2 2 4 3 7 5" xfId="14117"/>
    <cellStyle name="Calculation 2 2 4 3 7 6" xfId="14118"/>
    <cellStyle name="Calculation 2 2 4 3 7 7" xfId="14119"/>
    <cellStyle name="Calculation 2 2 4 3 7 8" xfId="14120"/>
    <cellStyle name="Calculation 2 2 4 3 8" xfId="14121"/>
    <cellStyle name="Calculation 2 2 4 3 9" xfId="14122"/>
    <cellStyle name="Calculation 2 2 4 4" xfId="14123"/>
    <cellStyle name="Calculation 2 2 4 4 10" xfId="14124"/>
    <cellStyle name="Calculation 2 2 4 4 11" xfId="14125"/>
    <cellStyle name="Calculation 2 2 4 4 12" xfId="14126"/>
    <cellStyle name="Calculation 2 2 4 4 13" xfId="14127"/>
    <cellStyle name="Calculation 2 2 4 4 14" xfId="14128"/>
    <cellStyle name="Calculation 2 2 4 4 15" xfId="14129"/>
    <cellStyle name="Calculation 2 2 4 4 16" xfId="14130"/>
    <cellStyle name="Calculation 2 2 4 4 17" xfId="14131"/>
    <cellStyle name="Calculation 2 2 4 4 18" xfId="14132"/>
    <cellStyle name="Calculation 2 2 4 4 2" xfId="14133"/>
    <cellStyle name="Calculation 2 2 4 4 2 10" xfId="14134"/>
    <cellStyle name="Calculation 2 2 4 4 2 2" xfId="14135"/>
    <cellStyle name="Calculation 2 2 4 4 2 2 2" xfId="14136"/>
    <cellStyle name="Calculation 2 2 4 4 2 2 3" xfId="14137"/>
    <cellStyle name="Calculation 2 2 4 4 2 2 4" xfId="14138"/>
    <cellStyle name="Calculation 2 2 4 4 2 2 5" xfId="14139"/>
    <cellStyle name="Calculation 2 2 4 4 2 2 6" xfId="14140"/>
    <cellStyle name="Calculation 2 2 4 4 2 2 7" xfId="14141"/>
    <cellStyle name="Calculation 2 2 4 4 2 2 8" xfId="14142"/>
    <cellStyle name="Calculation 2 2 4 4 2 2 9" xfId="14143"/>
    <cellStyle name="Calculation 2 2 4 4 2 3" xfId="14144"/>
    <cellStyle name="Calculation 2 2 4 4 2 4" xfId="14145"/>
    <cellStyle name="Calculation 2 2 4 4 2 5" xfId="14146"/>
    <cellStyle name="Calculation 2 2 4 4 2 6" xfId="14147"/>
    <cellStyle name="Calculation 2 2 4 4 2 7" xfId="14148"/>
    <cellStyle name="Calculation 2 2 4 4 2 8" xfId="14149"/>
    <cellStyle name="Calculation 2 2 4 4 2 9" xfId="14150"/>
    <cellStyle name="Calculation 2 2 4 4 3" xfId="14151"/>
    <cellStyle name="Calculation 2 2 4 4 3 2" xfId="14152"/>
    <cellStyle name="Calculation 2 2 4 4 3 3" xfId="14153"/>
    <cellStyle name="Calculation 2 2 4 4 3 4" xfId="14154"/>
    <cellStyle name="Calculation 2 2 4 4 3 5" xfId="14155"/>
    <cellStyle name="Calculation 2 2 4 4 3 6" xfId="14156"/>
    <cellStyle name="Calculation 2 2 4 4 3 7" xfId="14157"/>
    <cellStyle name="Calculation 2 2 4 4 3 8" xfId="14158"/>
    <cellStyle name="Calculation 2 2 4 4 4" xfId="14159"/>
    <cellStyle name="Calculation 2 2 4 4 4 2" xfId="14160"/>
    <cellStyle name="Calculation 2 2 4 4 4 3" xfId="14161"/>
    <cellStyle name="Calculation 2 2 4 4 4 4" xfId="14162"/>
    <cellStyle name="Calculation 2 2 4 4 4 5" xfId="14163"/>
    <cellStyle name="Calculation 2 2 4 4 4 6" xfId="14164"/>
    <cellStyle name="Calculation 2 2 4 4 4 7" xfId="14165"/>
    <cellStyle name="Calculation 2 2 4 4 4 8" xfId="14166"/>
    <cellStyle name="Calculation 2 2 4 4 4 9" xfId="14167"/>
    <cellStyle name="Calculation 2 2 4 4 5" xfId="14168"/>
    <cellStyle name="Calculation 2 2 4 4 6" xfId="14169"/>
    <cellStyle name="Calculation 2 2 4 4 7" xfId="14170"/>
    <cellStyle name="Calculation 2 2 4 4 8" xfId="14171"/>
    <cellStyle name="Calculation 2 2 4 4 9" xfId="14172"/>
    <cellStyle name="Calculation 2 2 4 5" xfId="14173"/>
    <cellStyle name="Calculation 2 2 4 5 10" xfId="14174"/>
    <cellStyle name="Calculation 2 2 4 5 11" xfId="14175"/>
    <cellStyle name="Calculation 2 2 4 5 12" xfId="14176"/>
    <cellStyle name="Calculation 2 2 4 5 13" xfId="14177"/>
    <cellStyle name="Calculation 2 2 4 5 14" xfId="14178"/>
    <cellStyle name="Calculation 2 2 4 5 15" xfId="14179"/>
    <cellStyle name="Calculation 2 2 4 5 16" xfId="14180"/>
    <cellStyle name="Calculation 2 2 4 5 17" xfId="14181"/>
    <cellStyle name="Calculation 2 2 4 5 18" xfId="14182"/>
    <cellStyle name="Calculation 2 2 4 5 2" xfId="14183"/>
    <cellStyle name="Calculation 2 2 4 5 2 10" xfId="14184"/>
    <cellStyle name="Calculation 2 2 4 5 2 2" xfId="14185"/>
    <cellStyle name="Calculation 2 2 4 5 2 2 2" xfId="14186"/>
    <cellStyle name="Calculation 2 2 4 5 2 2 3" xfId="14187"/>
    <cellStyle name="Calculation 2 2 4 5 2 2 4" xfId="14188"/>
    <cellStyle name="Calculation 2 2 4 5 2 2 5" xfId="14189"/>
    <cellStyle name="Calculation 2 2 4 5 2 2 6" xfId="14190"/>
    <cellStyle name="Calculation 2 2 4 5 2 2 7" xfId="14191"/>
    <cellStyle name="Calculation 2 2 4 5 2 2 8" xfId="14192"/>
    <cellStyle name="Calculation 2 2 4 5 2 2 9" xfId="14193"/>
    <cellStyle name="Calculation 2 2 4 5 2 3" xfId="14194"/>
    <cellStyle name="Calculation 2 2 4 5 2 4" xfId="14195"/>
    <cellStyle name="Calculation 2 2 4 5 2 5" xfId="14196"/>
    <cellStyle name="Calculation 2 2 4 5 2 6" xfId="14197"/>
    <cellStyle name="Calculation 2 2 4 5 2 7" xfId="14198"/>
    <cellStyle name="Calculation 2 2 4 5 2 8" xfId="14199"/>
    <cellStyle name="Calculation 2 2 4 5 2 9" xfId="14200"/>
    <cellStyle name="Calculation 2 2 4 5 3" xfId="14201"/>
    <cellStyle name="Calculation 2 2 4 5 3 2" xfId="14202"/>
    <cellStyle name="Calculation 2 2 4 5 3 3" xfId="14203"/>
    <cellStyle name="Calculation 2 2 4 5 3 4" xfId="14204"/>
    <cellStyle name="Calculation 2 2 4 5 3 5" xfId="14205"/>
    <cellStyle name="Calculation 2 2 4 5 3 6" xfId="14206"/>
    <cellStyle name="Calculation 2 2 4 5 3 7" xfId="14207"/>
    <cellStyle name="Calculation 2 2 4 5 3 8" xfId="14208"/>
    <cellStyle name="Calculation 2 2 4 5 4" xfId="14209"/>
    <cellStyle name="Calculation 2 2 4 5 4 2" xfId="14210"/>
    <cellStyle name="Calculation 2 2 4 5 4 3" xfId="14211"/>
    <cellStyle name="Calculation 2 2 4 5 4 4" xfId="14212"/>
    <cellStyle name="Calculation 2 2 4 5 4 5" xfId="14213"/>
    <cellStyle name="Calculation 2 2 4 5 4 6" xfId="14214"/>
    <cellStyle name="Calculation 2 2 4 5 4 7" xfId="14215"/>
    <cellStyle name="Calculation 2 2 4 5 4 8" xfId="14216"/>
    <cellStyle name="Calculation 2 2 4 5 4 9" xfId="14217"/>
    <cellStyle name="Calculation 2 2 4 5 5" xfId="14218"/>
    <cellStyle name="Calculation 2 2 4 5 6" xfId="14219"/>
    <cellStyle name="Calculation 2 2 4 5 7" xfId="14220"/>
    <cellStyle name="Calculation 2 2 4 5 8" xfId="14221"/>
    <cellStyle name="Calculation 2 2 4 5 9" xfId="14222"/>
    <cellStyle name="Calculation 2 2 4 6" xfId="14223"/>
    <cellStyle name="Calculation 2 2 4 6 10" xfId="14224"/>
    <cellStyle name="Calculation 2 2 4 6 11" xfId="14225"/>
    <cellStyle name="Calculation 2 2 4 6 12" xfId="14226"/>
    <cellStyle name="Calculation 2 2 4 6 13" xfId="14227"/>
    <cellStyle name="Calculation 2 2 4 6 14" xfId="14228"/>
    <cellStyle name="Calculation 2 2 4 6 15" xfId="14229"/>
    <cellStyle name="Calculation 2 2 4 6 16" xfId="14230"/>
    <cellStyle name="Calculation 2 2 4 6 17" xfId="14231"/>
    <cellStyle name="Calculation 2 2 4 6 18" xfId="14232"/>
    <cellStyle name="Calculation 2 2 4 6 2" xfId="14233"/>
    <cellStyle name="Calculation 2 2 4 6 2 2" xfId="14234"/>
    <cellStyle name="Calculation 2 2 4 6 2 3" xfId="14235"/>
    <cellStyle name="Calculation 2 2 4 6 2 4" xfId="14236"/>
    <cellStyle name="Calculation 2 2 4 6 2 5" xfId="14237"/>
    <cellStyle name="Calculation 2 2 4 6 2 6" xfId="14238"/>
    <cellStyle name="Calculation 2 2 4 6 2 7" xfId="14239"/>
    <cellStyle name="Calculation 2 2 4 6 2 8" xfId="14240"/>
    <cellStyle name="Calculation 2 2 4 6 2 9" xfId="14241"/>
    <cellStyle name="Calculation 2 2 4 6 3" xfId="14242"/>
    <cellStyle name="Calculation 2 2 4 6 4" xfId="14243"/>
    <cellStyle name="Calculation 2 2 4 6 5" xfId="14244"/>
    <cellStyle name="Calculation 2 2 4 6 6" xfId="14245"/>
    <cellStyle name="Calculation 2 2 4 6 7" xfId="14246"/>
    <cellStyle name="Calculation 2 2 4 6 8" xfId="14247"/>
    <cellStyle name="Calculation 2 2 4 6 9" xfId="14248"/>
    <cellStyle name="Calculation 2 2 4 7" xfId="14249"/>
    <cellStyle name="Calculation 2 2 4 7 2" xfId="14250"/>
    <cellStyle name="Calculation 2 2 4 7 3" xfId="14251"/>
    <cellStyle name="Calculation 2 2 4 7 4" xfId="14252"/>
    <cellStyle name="Calculation 2 2 4 7 5" xfId="14253"/>
    <cellStyle name="Calculation 2 2 4 7 6" xfId="14254"/>
    <cellStyle name="Calculation 2 2 4 7 7" xfId="14255"/>
    <cellStyle name="Calculation 2 2 4 7 8" xfId="14256"/>
    <cellStyle name="Calculation 2 2 4 7 9" xfId="14257"/>
    <cellStyle name="Calculation 2 2 4 8" xfId="14258"/>
    <cellStyle name="Calculation 2 2 4 8 2" xfId="14259"/>
    <cellStyle name="Calculation 2 2 4 8 3" xfId="14260"/>
    <cellStyle name="Calculation 2 2 4 8 4" xfId="14261"/>
    <cellStyle name="Calculation 2 2 4 8 5" xfId="14262"/>
    <cellStyle name="Calculation 2 2 4 8 6" xfId="14263"/>
    <cellStyle name="Calculation 2 2 4 8 7" xfId="14264"/>
    <cellStyle name="Calculation 2 2 4 8 8" xfId="14265"/>
    <cellStyle name="Calculation 2 2 4 8 9" xfId="14266"/>
    <cellStyle name="Calculation 2 2 4 9" xfId="14267"/>
    <cellStyle name="Calculation 2 2 5" xfId="9872"/>
    <cellStyle name="Calculation 2 2 5 10" xfId="14268"/>
    <cellStyle name="Calculation 2 2 5 11" xfId="14269"/>
    <cellStyle name="Calculation 2 2 5 12" xfId="14270"/>
    <cellStyle name="Calculation 2 2 5 13" xfId="14271"/>
    <cellStyle name="Calculation 2 2 5 14" xfId="14272"/>
    <cellStyle name="Calculation 2 2 5 15" xfId="14273"/>
    <cellStyle name="Calculation 2 2 5 16" xfId="14274"/>
    <cellStyle name="Calculation 2 2 5 17" xfId="14275"/>
    <cellStyle name="Calculation 2 2 5 18" xfId="14276"/>
    <cellStyle name="Calculation 2 2 5 19" xfId="14277"/>
    <cellStyle name="Calculation 2 2 5 2" xfId="10156"/>
    <cellStyle name="Calculation 2 2 5 2 10" xfId="14278"/>
    <cellStyle name="Calculation 2 2 5 2 2" xfId="10296"/>
    <cellStyle name="Calculation 2 2 5 2 2 2" xfId="14279"/>
    <cellStyle name="Calculation 2 2 5 2 2 3" xfId="14280"/>
    <cellStyle name="Calculation 2 2 5 2 2 4" xfId="14281"/>
    <cellStyle name="Calculation 2 2 5 2 2 5" xfId="14282"/>
    <cellStyle name="Calculation 2 2 5 2 2 6" xfId="14283"/>
    <cellStyle name="Calculation 2 2 5 2 2 7" xfId="14284"/>
    <cellStyle name="Calculation 2 2 5 2 2 8" xfId="14285"/>
    <cellStyle name="Calculation 2 2 5 2 2 9" xfId="14286"/>
    <cellStyle name="Calculation 2 2 5 2 3" xfId="10394"/>
    <cellStyle name="Calculation 2 2 5 2 4" xfId="14287"/>
    <cellStyle name="Calculation 2 2 5 2 5" xfId="14288"/>
    <cellStyle name="Calculation 2 2 5 2 6" xfId="14289"/>
    <cellStyle name="Calculation 2 2 5 2 7" xfId="14290"/>
    <cellStyle name="Calculation 2 2 5 2 8" xfId="14291"/>
    <cellStyle name="Calculation 2 2 5 2 9" xfId="14292"/>
    <cellStyle name="Calculation 2 2 5 3" xfId="14293"/>
    <cellStyle name="Calculation 2 2 5 3 2" xfId="14294"/>
    <cellStyle name="Calculation 2 2 5 3 3" xfId="14295"/>
    <cellStyle name="Calculation 2 2 5 3 4" xfId="14296"/>
    <cellStyle name="Calculation 2 2 5 3 5" xfId="14297"/>
    <cellStyle name="Calculation 2 2 5 3 6" xfId="14298"/>
    <cellStyle name="Calculation 2 2 5 3 7" xfId="14299"/>
    <cellStyle name="Calculation 2 2 5 3 8" xfId="14300"/>
    <cellStyle name="Calculation 2 2 5 4" xfId="14301"/>
    <cellStyle name="Calculation 2 2 5 4 2" xfId="14302"/>
    <cellStyle name="Calculation 2 2 5 4 3" xfId="14303"/>
    <cellStyle name="Calculation 2 2 5 4 4" xfId="14304"/>
    <cellStyle name="Calculation 2 2 5 4 5" xfId="14305"/>
    <cellStyle name="Calculation 2 2 5 4 6" xfId="14306"/>
    <cellStyle name="Calculation 2 2 5 4 7" xfId="14307"/>
    <cellStyle name="Calculation 2 2 5 4 8" xfId="14308"/>
    <cellStyle name="Calculation 2 2 5 4 9" xfId="14309"/>
    <cellStyle name="Calculation 2 2 5 5" xfId="14310"/>
    <cellStyle name="Calculation 2 2 5 6" xfId="14311"/>
    <cellStyle name="Calculation 2 2 5 7" xfId="14312"/>
    <cellStyle name="Calculation 2 2 5 8" xfId="14313"/>
    <cellStyle name="Calculation 2 2 5 9" xfId="14314"/>
    <cellStyle name="Calculation 2 2 6" xfId="10328"/>
    <cellStyle name="Calculation 2 2 6 10" xfId="14315"/>
    <cellStyle name="Calculation 2 2 6 11" xfId="14316"/>
    <cellStyle name="Calculation 2 2 6 12" xfId="14317"/>
    <cellStyle name="Calculation 2 2 6 13" xfId="14318"/>
    <cellStyle name="Calculation 2 2 6 14" xfId="14319"/>
    <cellStyle name="Calculation 2 2 6 15" xfId="14320"/>
    <cellStyle name="Calculation 2 2 6 16" xfId="14321"/>
    <cellStyle name="Calculation 2 2 6 17" xfId="14322"/>
    <cellStyle name="Calculation 2 2 6 18" xfId="14323"/>
    <cellStyle name="Calculation 2 2 6 2" xfId="14324"/>
    <cellStyle name="Calculation 2 2 6 2 10" xfId="14325"/>
    <cellStyle name="Calculation 2 2 6 2 2" xfId="14326"/>
    <cellStyle name="Calculation 2 2 6 2 2 2" xfId="14327"/>
    <cellStyle name="Calculation 2 2 6 2 2 3" xfId="14328"/>
    <cellStyle name="Calculation 2 2 6 2 2 4" xfId="14329"/>
    <cellStyle name="Calculation 2 2 6 2 2 5" xfId="14330"/>
    <cellStyle name="Calculation 2 2 6 2 2 6" xfId="14331"/>
    <cellStyle name="Calculation 2 2 6 2 2 7" xfId="14332"/>
    <cellStyle name="Calculation 2 2 6 2 2 8" xfId="14333"/>
    <cellStyle name="Calculation 2 2 6 2 2 9" xfId="14334"/>
    <cellStyle name="Calculation 2 2 6 2 3" xfId="14335"/>
    <cellStyle name="Calculation 2 2 6 2 4" xfId="14336"/>
    <cellStyle name="Calculation 2 2 6 2 5" xfId="14337"/>
    <cellStyle name="Calculation 2 2 6 2 6" xfId="14338"/>
    <cellStyle name="Calculation 2 2 6 2 7" xfId="14339"/>
    <cellStyle name="Calculation 2 2 6 2 8" xfId="14340"/>
    <cellStyle name="Calculation 2 2 6 2 9" xfId="14341"/>
    <cellStyle name="Calculation 2 2 6 3" xfId="14342"/>
    <cellStyle name="Calculation 2 2 6 3 2" xfId="14343"/>
    <cellStyle name="Calculation 2 2 6 3 3" xfId="14344"/>
    <cellStyle name="Calculation 2 2 6 3 4" xfId="14345"/>
    <cellStyle name="Calculation 2 2 6 3 5" xfId="14346"/>
    <cellStyle name="Calculation 2 2 6 3 6" xfId="14347"/>
    <cellStyle name="Calculation 2 2 6 3 7" xfId="14348"/>
    <cellStyle name="Calculation 2 2 6 3 8" xfId="14349"/>
    <cellStyle name="Calculation 2 2 6 4" xfId="14350"/>
    <cellStyle name="Calculation 2 2 6 4 2" xfId="14351"/>
    <cellStyle name="Calculation 2 2 6 4 3" xfId="14352"/>
    <cellStyle name="Calculation 2 2 6 4 4" xfId="14353"/>
    <cellStyle name="Calculation 2 2 6 4 5" xfId="14354"/>
    <cellStyle name="Calculation 2 2 6 4 6" xfId="14355"/>
    <cellStyle name="Calculation 2 2 6 4 7" xfId="14356"/>
    <cellStyle name="Calculation 2 2 6 4 8" xfId="14357"/>
    <cellStyle name="Calculation 2 2 6 4 9" xfId="14358"/>
    <cellStyle name="Calculation 2 2 6 5" xfId="14359"/>
    <cellStyle name="Calculation 2 2 6 6" xfId="14360"/>
    <cellStyle name="Calculation 2 2 6 7" xfId="14361"/>
    <cellStyle name="Calculation 2 2 6 8" xfId="14362"/>
    <cellStyle name="Calculation 2 2 6 9" xfId="14363"/>
    <cellStyle name="Calculation 2 2 7" xfId="14364"/>
    <cellStyle name="Calculation 2 2 7 10" xfId="14365"/>
    <cellStyle name="Calculation 2 2 7 11" xfId="14366"/>
    <cellStyle name="Calculation 2 2 7 12" xfId="14367"/>
    <cellStyle name="Calculation 2 2 7 13" xfId="14368"/>
    <cellStyle name="Calculation 2 2 7 14" xfId="14369"/>
    <cellStyle name="Calculation 2 2 7 15" xfId="14370"/>
    <cellStyle name="Calculation 2 2 7 16" xfId="14371"/>
    <cellStyle name="Calculation 2 2 7 17" xfId="14372"/>
    <cellStyle name="Calculation 2 2 7 18" xfId="14373"/>
    <cellStyle name="Calculation 2 2 7 2" xfId="14374"/>
    <cellStyle name="Calculation 2 2 7 3" xfId="14375"/>
    <cellStyle name="Calculation 2 2 7 4" xfId="14376"/>
    <cellStyle name="Calculation 2 2 7 5" xfId="14377"/>
    <cellStyle name="Calculation 2 2 7 6" xfId="14378"/>
    <cellStyle name="Calculation 2 2 7 7" xfId="14379"/>
    <cellStyle name="Calculation 2 2 7 8" xfId="14380"/>
    <cellStyle name="Calculation 2 2 7 9" xfId="14381"/>
    <cellStyle name="Calculation 2 2 8" xfId="14382"/>
    <cellStyle name="Calculation 2 2 8 10" xfId="14383"/>
    <cellStyle name="Calculation 2 2 8 11" xfId="14384"/>
    <cellStyle name="Calculation 2 2 8 12" xfId="14385"/>
    <cellStyle name="Calculation 2 2 8 13" xfId="14386"/>
    <cellStyle name="Calculation 2 2 8 14" xfId="14387"/>
    <cellStyle name="Calculation 2 2 8 15" xfId="14388"/>
    <cellStyle name="Calculation 2 2 8 16" xfId="14389"/>
    <cellStyle name="Calculation 2 2 8 17" xfId="14390"/>
    <cellStyle name="Calculation 2 2 8 18" xfId="14391"/>
    <cellStyle name="Calculation 2 2 8 2" xfId="14392"/>
    <cellStyle name="Calculation 2 2 8 3" xfId="14393"/>
    <cellStyle name="Calculation 2 2 8 4" xfId="14394"/>
    <cellStyle name="Calculation 2 2 8 5" xfId="14395"/>
    <cellStyle name="Calculation 2 2 8 6" xfId="14396"/>
    <cellStyle name="Calculation 2 2 8 7" xfId="14397"/>
    <cellStyle name="Calculation 2 2 8 8" xfId="14398"/>
    <cellStyle name="Calculation 2 2 8 9" xfId="14399"/>
    <cellStyle name="Calculation 2 2 9" xfId="14400"/>
    <cellStyle name="Calculation 2 2 9 10" xfId="14401"/>
    <cellStyle name="Calculation 2 2 9 11" xfId="14402"/>
    <cellStyle name="Calculation 2 2 9 12" xfId="14403"/>
    <cellStyle name="Calculation 2 2 9 13" xfId="14404"/>
    <cellStyle name="Calculation 2 2 9 14" xfId="14405"/>
    <cellStyle name="Calculation 2 2 9 15" xfId="14406"/>
    <cellStyle name="Calculation 2 2 9 16" xfId="14407"/>
    <cellStyle name="Calculation 2 2 9 17" xfId="14408"/>
    <cellStyle name="Calculation 2 2 9 18" xfId="14409"/>
    <cellStyle name="Calculation 2 2 9 2" xfId="14410"/>
    <cellStyle name="Calculation 2 2 9 3" xfId="14411"/>
    <cellStyle name="Calculation 2 2 9 4" xfId="14412"/>
    <cellStyle name="Calculation 2 2 9 5" xfId="14413"/>
    <cellStyle name="Calculation 2 2 9 6" xfId="14414"/>
    <cellStyle name="Calculation 2 2 9 7" xfId="14415"/>
    <cellStyle name="Calculation 2 2 9 8" xfId="14416"/>
    <cellStyle name="Calculation 2 2 9 9" xfId="14417"/>
    <cellStyle name="Calculation 2 20" xfId="14418"/>
    <cellStyle name="Calculation 2 21" xfId="14419"/>
    <cellStyle name="Calculation 2 22" xfId="14420"/>
    <cellStyle name="Calculation 2 23" xfId="14421"/>
    <cellStyle name="Calculation 2 24" xfId="14422"/>
    <cellStyle name="Calculation 2 25" xfId="14423"/>
    <cellStyle name="Calculation 2 26" xfId="14424"/>
    <cellStyle name="Calculation 2 27" xfId="14425"/>
    <cellStyle name="Calculation 2 28" xfId="14426"/>
    <cellStyle name="Calculation 2 29" xfId="14427"/>
    <cellStyle name="Calculation 2 3" xfId="78"/>
    <cellStyle name="Calculation 2 3 10" xfId="14428"/>
    <cellStyle name="Calculation 2 3 10 2" xfId="14429"/>
    <cellStyle name="Calculation 2 3 11" xfId="14430"/>
    <cellStyle name="Calculation 2 3 12" xfId="14431"/>
    <cellStyle name="Calculation 2 3 13" xfId="14432"/>
    <cellStyle name="Calculation 2 3 14" xfId="14433"/>
    <cellStyle name="Calculation 2 3 15" xfId="14434"/>
    <cellStyle name="Calculation 2 3 16" xfId="14435"/>
    <cellStyle name="Calculation 2 3 17" xfId="14436"/>
    <cellStyle name="Calculation 2 3 18" xfId="14437"/>
    <cellStyle name="Calculation 2 3 19" xfId="14438"/>
    <cellStyle name="Calculation 2 3 2" xfId="9760"/>
    <cellStyle name="Calculation 2 3 2 10" xfId="14439"/>
    <cellStyle name="Calculation 2 3 2 10 2" xfId="14440"/>
    <cellStyle name="Calculation 2 3 2 10 3" xfId="14441"/>
    <cellStyle name="Calculation 2 3 2 10 4" xfId="14442"/>
    <cellStyle name="Calculation 2 3 2 10 5" xfId="14443"/>
    <cellStyle name="Calculation 2 3 2 10 6" xfId="14444"/>
    <cellStyle name="Calculation 2 3 2 10 7" xfId="14445"/>
    <cellStyle name="Calculation 2 3 2 10 8" xfId="14446"/>
    <cellStyle name="Calculation 2 3 2 11" xfId="14447"/>
    <cellStyle name="Calculation 2 3 2 12" xfId="14448"/>
    <cellStyle name="Calculation 2 3 2 13" xfId="14449"/>
    <cellStyle name="Calculation 2 3 2 14" xfId="14450"/>
    <cellStyle name="Calculation 2 3 2 15" xfId="14451"/>
    <cellStyle name="Calculation 2 3 2 16" xfId="14452"/>
    <cellStyle name="Calculation 2 3 2 17" xfId="14453"/>
    <cellStyle name="Calculation 2 3 2 18" xfId="14454"/>
    <cellStyle name="Calculation 2 3 2 19" xfId="14455"/>
    <cellStyle name="Calculation 2 3 2 2" xfId="10092"/>
    <cellStyle name="Calculation 2 3 2 2 10" xfId="14456"/>
    <cellStyle name="Calculation 2 3 2 2 11" xfId="14457"/>
    <cellStyle name="Calculation 2 3 2 2 12" xfId="14458"/>
    <cellStyle name="Calculation 2 3 2 2 13" xfId="14459"/>
    <cellStyle name="Calculation 2 3 2 2 14" xfId="14460"/>
    <cellStyle name="Calculation 2 3 2 2 15" xfId="14461"/>
    <cellStyle name="Calculation 2 3 2 2 16" xfId="14462"/>
    <cellStyle name="Calculation 2 3 2 2 17" xfId="14463"/>
    <cellStyle name="Calculation 2 3 2 2 18" xfId="14464"/>
    <cellStyle name="Calculation 2 3 2 2 19" xfId="14465"/>
    <cellStyle name="Calculation 2 3 2 2 2" xfId="14466"/>
    <cellStyle name="Calculation 2 3 2 2 2 10" xfId="14467"/>
    <cellStyle name="Calculation 2 3 2 2 2 11" xfId="14468"/>
    <cellStyle name="Calculation 2 3 2 2 2 12" xfId="14469"/>
    <cellStyle name="Calculation 2 3 2 2 2 13" xfId="14470"/>
    <cellStyle name="Calculation 2 3 2 2 2 14" xfId="14471"/>
    <cellStyle name="Calculation 2 3 2 2 2 15" xfId="14472"/>
    <cellStyle name="Calculation 2 3 2 2 2 2" xfId="14473"/>
    <cellStyle name="Calculation 2 3 2 2 2 2 10" xfId="14474"/>
    <cellStyle name="Calculation 2 3 2 2 2 2 2" xfId="14475"/>
    <cellStyle name="Calculation 2 3 2 2 2 2 2 2" xfId="14476"/>
    <cellStyle name="Calculation 2 3 2 2 2 2 2 3" xfId="14477"/>
    <cellStyle name="Calculation 2 3 2 2 2 2 2 4" xfId="14478"/>
    <cellStyle name="Calculation 2 3 2 2 2 2 2 5" xfId="14479"/>
    <cellStyle name="Calculation 2 3 2 2 2 2 2 6" xfId="14480"/>
    <cellStyle name="Calculation 2 3 2 2 2 2 2 7" xfId="14481"/>
    <cellStyle name="Calculation 2 3 2 2 2 2 2 8" xfId="14482"/>
    <cellStyle name="Calculation 2 3 2 2 2 2 2 9" xfId="14483"/>
    <cellStyle name="Calculation 2 3 2 2 2 2 3" xfId="14484"/>
    <cellStyle name="Calculation 2 3 2 2 2 2 4" xfId="14485"/>
    <cellStyle name="Calculation 2 3 2 2 2 2 5" xfId="14486"/>
    <cellStyle name="Calculation 2 3 2 2 2 2 6" xfId="14487"/>
    <cellStyle name="Calculation 2 3 2 2 2 2 7" xfId="14488"/>
    <cellStyle name="Calculation 2 3 2 2 2 2 8" xfId="14489"/>
    <cellStyle name="Calculation 2 3 2 2 2 2 9" xfId="14490"/>
    <cellStyle name="Calculation 2 3 2 2 2 3" xfId="14491"/>
    <cellStyle name="Calculation 2 3 2 2 2 3 2" xfId="14492"/>
    <cellStyle name="Calculation 2 3 2 2 2 3 3" xfId="14493"/>
    <cellStyle name="Calculation 2 3 2 2 2 3 4" xfId="14494"/>
    <cellStyle name="Calculation 2 3 2 2 2 3 5" xfId="14495"/>
    <cellStyle name="Calculation 2 3 2 2 2 3 6" xfId="14496"/>
    <cellStyle name="Calculation 2 3 2 2 2 3 7" xfId="14497"/>
    <cellStyle name="Calculation 2 3 2 2 2 3 8" xfId="14498"/>
    <cellStyle name="Calculation 2 3 2 2 2 3 9" xfId="14499"/>
    <cellStyle name="Calculation 2 3 2 2 2 4" xfId="14500"/>
    <cellStyle name="Calculation 2 3 2 2 2 4 2" xfId="14501"/>
    <cellStyle name="Calculation 2 3 2 2 2 4 3" xfId="14502"/>
    <cellStyle name="Calculation 2 3 2 2 2 4 4" xfId="14503"/>
    <cellStyle name="Calculation 2 3 2 2 2 4 5" xfId="14504"/>
    <cellStyle name="Calculation 2 3 2 2 2 4 6" xfId="14505"/>
    <cellStyle name="Calculation 2 3 2 2 2 4 7" xfId="14506"/>
    <cellStyle name="Calculation 2 3 2 2 2 4 8" xfId="14507"/>
    <cellStyle name="Calculation 2 3 2 2 2 4 9" xfId="14508"/>
    <cellStyle name="Calculation 2 3 2 2 2 5" xfId="14509"/>
    <cellStyle name="Calculation 2 3 2 2 2 5 2" xfId="14510"/>
    <cellStyle name="Calculation 2 3 2 2 2 5 3" xfId="14511"/>
    <cellStyle name="Calculation 2 3 2 2 2 5 4" xfId="14512"/>
    <cellStyle name="Calculation 2 3 2 2 2 5 5" xfId="14513"/>
    <cellStyle name="Calculation 2 3 2 2 2 5 6" xfId="14514"/>
    <cellStyle name="Calculation 2 3 2 2 2 5 7" xfId="14515"/>
    <cellStyle name="Calculation 2 3 2 2 2 5 8" xfId="14516"/>
    <cellStyle name="Calculation 2 3 2 2 2 6" xfId="14517"/>
    <cellStyle name="Calculation 2 3 2 2 2 6 2" xfId="14518"/>
    <cellStyle name="Calculation 2 3 2 2 2 6 3" xfId="14519"/>
    <cellStyle name="Calculation 2 3 2 2 2 6 4" xfId="14520"/>
    <cellStyle name="Calculation 2 3 2 2 2 6 5" xfId="14521"/>
    <cellStyle name="Calculation 2 3 2 2 2 6 6" xfId="14522"/>
    <cellStyle name="Calculation 2 3 2 2 2 6 7" xfId="14523"/>
    <cellStyle name="Calculation 2 3 2 2 2 6 8" xfId="14524"/>
    <cellStyle name="Calculation 2 3 2 2 2 7" xfId="14525"/>
    <cellStyle name="Calculation 2 3 2 2 2 7 2" xfId="14526"/>
    <cellStyle name="Calculation 2 3 2 2 2 7 3" xfId="14527"/>
    <cellStyle name="Calculation 2 3 2 2 2 7 4" xfId="14528"/>
    <cellStyle name="Calculation 2 3 2 2 2 7 5" xfId="14529"/>
    <cellStyle name="Calculation 2 3 2 2 2 7 6" xfId="14530"/>
    <cellStyle name="Calculation 2 3 2 2 2 7 7" xfId="14531"/>
    <cellStyle name="Calculation 2 3 2 2 2 7 8" xfId="14532"/>
    <cellStyle name="Calculation 2 3 2 2 2 8" xfId="14533"/>
    <cellStyle name="Calculation 2 3 2 2 2 9" xfId="14534"/>
    <cellStyle name="Calculation 2 3 2 2 20" xfId="14535"/>
    <cellStyle name="Calculation 2 3 2 2 21" xfId="14536"/>
    <cellStyle name="Calculation 2 3 2 2 22" xfId="14537"/>
    <cellStyle name="Calculation 2 3 2 2 23" xfId="14538"/>
    <cellStyle name="Calculation 2 3 2 2 24" xfId="14539"/>
    <cellStyle name="Calculation 2 3 2 2 25" xfId="14540"/>
    <cellStyle name="Calculation 2 3 2 2 26" xfId="14541"/>
    <cellStyle name="Calculation 2 3 2 2 27" xfId="14542"/>
    <cellStyle name="Calculation 2 3 2 2 3" xfId="14543"/>
    <cellStyle name="Calculation 2 3 2 2 3 10" xfId="14544"/>
    <cellStyle name="Calculation 2 3 2 2 3 11" xfId="14545"/>
    <cellStyle name="Calculation 2 3 2 2 3 12" xfId="14546"/>
    <cellStyle name="Calculation 2 3 2 2 3 13" xfId="14547"/>
    <cellStyle name="Calculation 2 3 2 2 3 14" xfId="14548"/>
    <cellStyle name="Calculation 2 3 2 2 3 15" xfId="14549"/>
    <cellStyle name="Calculation 2 3 2 2 3 2" xfId="14550"/>
    <cellStyle name="Calculation 2 3 2 2 3 2 10" xfId="14551"/>
    <cellStyle name="Calculation 2 3 2 2 3 2 2" xfId="14552"/>
    <cellStyle name="Calculation 2 3 2 2 3 2 2 2" xfId="14553"/>
    <cellStyle name="Calculation 2 3 2 2 3 2 2 3" xfId="14554"/>
    <cellStyle name="Calculation 2 3 2 2 3 2 2 4" xfId="14555"/>
    <cellStyle name="Calculation 2 3 2 2 3 2 2 5" xfId="14556"/>
    <cellStyle name="Calculation 2 3 2 2 3 2 2 6" xfId="14557"/>
    <cellStyle name="Calculation 2 3 2 2 3 2 2 7" xfId="14558"/>
    <cellStyle name="Calculation 2 3 2 2 3 2 2 8" xfId="14559"/>
    <cellStyle name="Calculation 2 3 2 2 3 2 2 9" xfId="14560"/>
    <cellStyle name="Calculation 2 3 2 2 3 2 3" xfId="14561"/>
    <cellStyle name="Calculation 2 3 2 2 3 2 4" xfId="14562"/>
    <cellStyle name="Calculation 2 3 2 2 3 2 5" xfId="14563"/>
    <cellStyle name="Calculation 2 3 2 2 3 2 6" xfId="14564"/>
    <cellStyle name="Calculation 2 3 2 2 3 2 7" xfId="14565"/>
    <cellStyle name="Calculation 2 3 2 2 3 2 8" xfId="14566"/>
    <cellStyle name="Calculation 2 3 2 2 3 2 9" xfId="14567"/>
    <cellStyle name="Calculation 2 3 2 2 3 3" xfId="14568"/>
    <cellStyle name="Calculation 2 3 2 2 3 3 2" xfId="14569"/>
    <cellStyle name="Calculation 2 3 2 2 3 3 3" xfId="14570"/>
    <cellStyle name="Calculation 2 3 2 2 3 3 4" xfId="14571"/>
    <cellStyle name="Calculation 2 3 2 2 3 3 5" xfId="14572"/>
    <cellStyle name="Calculation 2 3 2 2 3 3 6" xfId="14573"/>
    <cellStyle name="Calculation 2 3 2 2 3 3 7" xfId="14574"/>
    <cellStyle name="Calculation 2 3 2 2 3 3 8" xfId="14575"/>
    <cellStyle name="Calculation 2 3 2 2 3 4" xfId="14576"/>
    <cellStyle name="Calculation 2 3 2 2 3 4 2" xfId="14577"/>
    <cellStyle name="Calculation 2 3 2 2 3 4 3" xfId="14578"/>
    <cellStyle name="Calculation 2 3 2 2 3 4 4" xfId="14579"/>
    <cellStyle name="Calculation 2 3 2 2 3 4 5" xfId="14580"/>
    <cellStyle name="Calculation 2 3 2 2 3 4 6" xfId="14581"/>
    <cellStyle name="Calculation 2 3 2 2 3 4 7" xfId="14582"/>
    <cellStyle name="Calculation 2 3 2 2 3 4 8" xfId="14583"/>
    <cellStyle name="Calculation 2 3 2 2 3 4 9" xfId="14584"/>
    <cellStyle name="Calculation 2 3 2 2 3 5" xfId="14585"/>
    <cellStyle name="Calculation 2 3 2 2 3 5 2" xfId="14586"/>
    <cellStyle name="Calculation 2 3 2 2 3 5 3" xfId="14587"/>
    <cellStyle name="Calculation 2 3 2 2 3 5 4" xfId="14588"/>
    <cellStyle name="Calculation 2 3 2 2 3 5 5" xfId="14589"/>
    <cellStyle name="Calculation 2 3 2 2 3 5 6" xfId="14590"/>
    <cellStyle name="Calculation 2 3 2 2 3 5 7" xfId="14591"/>
    <cellStyle name="Calculation 2 3 2 2 3 5 8" xfId="14592"/>
    <cellStyle name="Calculation 2 3 2 2 3 6" xfId="14593"/>
    <cellStyle name="Calculation 2 3 2 2 3 6 2" xfId="14594"/>
    <cellStyle name="Calculation 2 3 2 2 3 6 3" xfId="14595"/>
    <cellStyle name="Calculation 2 3 2 2 3 6 4" xfId="14596"/>
    <cellStyle name="Calculation 2 3 2 2 3 6 5" xfId="14597"/>
    <cellStyle name="Calculation 2 3 2 2 3 6 6" xfId="14598"/>
    <cellStyle name="Calculation 2 3 2 2 3 6 7" xfId="14599"/>
    <cellStyle name="Calculation 2 3 2 2 3 6 8" xfId="14600"/>
    <cellStyle name="Calculation 2 3 2 2 3 7" xfId="14601"/>
    <cellStyle name="Calculation 2 3 2 2 3 7 2" xfId="14602"/>
    <cellStyle name="Calculation 2 3 2 2 3 7 3" xfId="14603"/>
    <cellStyle name="Calculation 2 3 2 2 3 7 4" xfId="14604"/>
    <cellStyle name="Calculation 2 3 2 2 3 7 5" xfId="14605"/>
    <cellStyle name="Calculation 2 3 2 2 3 7 6" xfId="14606"/>
    <cellStyle name="Calculation 2 3 2 2 3 7 7" xfId="14607"/>
    <cellStyle name="Calculation 2 3 2 2 3 7 8" xfId="14608"/>
    <cellStyle name="Calculation 2 3 2 2 3 8" xfId="14609"/>
    <cellStyle name="Calculation 2 3 2 2 3 9" xfId="14610"/>
    <cellStyle name="Calculation 2 3 2 2 4" xfId="14611"/>
    <cellStyle name="Calculation 2 3 2 2 4 10" xfId="14612"/>
    <cellStyle name="Calculation 2 3 2 2 4 11" xfId="14613"/>
    <cellStyle name="Calculation 2 3 2 2 4 12" xfId="14614"/>
    <cellStyle name="Calculation 2 3 2 2 4 13" xfId="14615"/>
    <cellStyle name="Calculation 2 3 2 2 4 2" xfId="14616"/>
    <cellStyle name="Calculation 2 3 2 2 4 2 10" xfId="14617"/>
    <cellStyle name="Calculation 2 3 2 2 4 2 2" xfId="14618"/>
    <cellStyle name="Calculation 2 3 2 2 4 2 2 2" xfId="14619"/>
    <cellStyle name="Calculation 2 3 2 2 4 2 2 3" xfId="14620"/>
    <cellStyle name="Calculation 2 3 2 2 4 2 2 4" xfId="14621"/>
    <cellStyle name="Calculation 2 3 2 2 4 2 2 5" xfId="14622"/>
    <cellStyle name="Calculation 2 3 2 2 4 2 2 6" xfId="14623"/>
    <cellStyle name="Calculation 2 3 2 2 4 2 2 7" xfId="14624"/>
    <cellStyle name="Calculation 2 3 2 2 4 2 2 8" xfId="14625"/>
    <cellStyle name="Calculation 2 3 2 2 4 2 2 9" xfId="14626"/>
    <cellStyle name="Calculation 2 3 2 2 4 2 3" xfId="14627"/>
    <cellStyle name="Calculation 2 3 2 2 4 2 4" xfId="14628"/>
    <cellStyle name="Calculation 2 3 2 2 4 2 5" xfId="14629"/>
    <cellStyle name="Calculation 2 3 2 2 4 2 6" xfId="14630"/>
    <cellStyle name="Calculation 2 3 2 2 4 2 7" xfId="14631"/>
    <cellStyle name="Calculation 2 3 2 2 4 2 8" xfId="14632"/>
    <cellStyle name="Calculation 2 3 2 2 4 2 9" xfId="14633"/>
    <cellStyle name="Calculation 2 3 2 2 4 3" xfId="14634"/>
    <cellStyle name="Calculation 2 3 2 2 4 3 2" xfId="14635"/>
    <cellStyle name="Calculation 2 3 2 2 4 3 3" xfId="14636"/>
    <cellStyle name="Calculation 2 3 2 2 4 3 4" xfId="14637"/>
    <cellStyle name="Calculation 2 3 2 2 4 3 5" xfId="14638"/>
    <cellStyle name="Calculation 2 3 2 2 4 3 6" xfId="14639"/>
    <cellStyle name="Calculation 2 3 2 2 4 3 7" xfId="14640"/>
    <cellStyle name="Calculation 2 3 2 2 4 3 8" xfId="14641"/>
    <cellStyle name="Calculation 2 3 2 2 4 4" xfId="14642"/>
    <cellStyle name="Calculation 2 3 2 2 4 4 2" xfId="14643"/>
    <cellStyle name="Calculation 2 3 2 2 4 4 3" xfId="14644"/>
    <cellStyle name="Calculation 2 3 2 2 4 4 4" xfId="14645"/>
    <cellStyle name="Calculation 2 3 2 2 4 4 5" xfId="14646"/>
    <cellStyle name="Calculation 2 3 2 2 4 4 6" xfId="14647"/>
    <cellStyle name="Calculation 2 3 2 2 4 4 7" xfId="14648"/>
    <cellStyle name="Calculation 2 3 2 2 4 4 8" xfId="14649"/>
    <cellStyle name="Calculation 2 3 2 2 4 4 9" xfId="14650"/>
    <cellStyle name="Calculation 2 3 2 2 4 5" xfId="14651"/>
    <cellStyle name="Calculation 2 3 2 2 4 6" xfId="14652"/>
    <cellStyle name="Calculation 2 3 2 2 4 7" xfId="14653"/>
    <cellStyle name="Calculation 2 3 2 2 4 8" xfId="14654"/>
    <cellStyle name="Calculation 2 3 2 2 4 9" xfId="14655"/>
    <cellStyle name="Calculation 2 3 2 2 5" xfId="14656"/>
    <cellStyle name="Calculation 2 3 2 2 5 10" xfId="14657"/>
    <cellStyle name="Calculation 2 3 2 2 5 11" xfId="14658"/>
    <cellStyle name="Calculation 2 3 2 2 5 12" xfId="14659"/>
    <cellStyle name="Calculation 2 3 2 2 5 13" xfId="14660"/>
    <cellStyle name="Calculation 2 3 2 2 5 2" xfId="14661"/>
    <cellStyle name="Calculation 2 3 2 2 5 2 10" xfId="14662"/>
    <cellStyle name="Calculation 2 3 2 2 5 2 2" xfId="14663"/>
    <cellStyle name="Calculation 2 3 2 2 5 2 2 2" xfId="14664"/>
    <cellStyle name="Calculation 2 3 2 2 5 2 2 3" xfId="14665"/>
    <cellStyle name="Calculation 2 3 2 2 5 2 2 4" xfId="14666"/>
    <cellStyle name="Calculation 2 3 2 2 5 2 2 5" xfId="14667"/>
    <cellStyle name="Calculation 2 3 2 2 5 2 2 6" xfId="14668"/>
    <cellStyle name="Calculation 2 3 2 2 5 2 2 7" xfId="14669"/>
    <cellStyle name="Calculation 2 3 2 2 5 2 2 8" xfId="14670"/>
    <cellStyle name="Calculation 2 3 2 2 5 2 2 9" xfId="14671"/>
    <cellStyle name="Calculation 2 3 2 2 5 2 3" xfId="14672"/>
    <cellStyle name="Calculation 2 3 2 2 5 2 4" xfId="14673"/>
    <cellStyle name="Calculation 2 3 2 2 5 2 5" xfId="14674"/>
    <cellStyle name="Calculation 2 3 2 2 5 2 6" xfId="14675"/>
    <cellStyle name="Calculation 2 3 2 2 5 2 7" xfId="14676"/>
    <cellStyle name="Calculation 2 3 2 2 5 2 8" xfId="14677"/>
    <cellStyle name="Calculation 2 3 2 2 5 2 9" xfId="14678"/>
    <cellStyle name="Calculation 2 3 2 2 5 3" xfId="14679"/>
    <cellStyle name="Calculation 2 3 2 2 5 3 2" xfId="14680"/>
    <cellStyle name="Calculation 2 3 2 2 5 3 3" xfId="14681"/>
    <cellStyle name="Calculation 2 3 2 2 5 3 4" xfId="14682"/>
    <cellStyle name="Calculation 2 3 2 2 5 3 5" xfId="14683"/>
    <cellStyle name="Calculation 2 3 2 2 5 3 6" xfId="14684"/>
    <cellStyle name="Calculation 2 3 2 2 5 3 7" xfId="14685"/>
    <cellStyle name="Calculation 2 3 2 2 5 3 8" xfId="14686"/>
    <cellStyle name="Calculation 2 3 2 2 5 4" xfId="14687"/>
    <cellStyle name="Calculation 2 3 2 2 5 4 2" xfId="14688"/>
    <cellStyle name="Calculation 2 3 2 2 5 4 3" xfId="14689"/>
    <cellStyle name="Calculation 2 3 2 2 5 4 4" xfId="14690"/>
    <cellStyle name="Calculation 2 3 2 2 5 4 5" xfId="14691"/>
    <cellStyle name="Calculation 2 3 2 2 5 4 6" xfId="14692"/>
    <cellStyle name="Calculation 2 3 2 2 5 4 7" xfId="14693"/>
    <cellStyle name="Calculation 2 3 2 2 5 4 8" xfId="14694"/>
    <cellStyle name="Calculation 2 3 2 2 5 4 9" xfId="14695"/>
    <cellStyle name="Calculation 2 3 2 2 5 5" xfId="14696"/>
    <cellStyle name="Calculation 2 3 2 2 5 6" xfId="14697"/>
    <cellStyle name="Calculation 2 3 2 2 5 7" xfId="14698"/>
    <cellStyle name="Calculation 2 3 2 2 5 8" xfId="14699"/>
    <cellStyle name="Calculation 2 3 2 2 5 9" xfId="14700"/>
    <cellStyle name="Calculation 2 3 2 2 6" xfId="14701"/>
    <cellStyle name="Calculation 2 3 2 2 6 10" xfId="14702"/>
    <cellStyle name="Calculation 2 3 2 2 6 2" xfId="14703"/>
    <cellStyle name="Calculation 2 3 2 2 6 2 2" xfId="14704"/>
    <cellStyle name="Calculation 2 3 2 2 6 2 3" xfId="14705"/>
    <cellStyle name="Calculation 2 3 2 2 6 2 4" xfId="14706"/>
    <cellStyle name="Calculation 2 3 2 2 6 2 5" xfId="14707"/>
    <cellStyle name="Calculation 2 3 2 2 6 2 6" xfId="14708"/>
    <cellStyle name="Calculation 2 3 2 2 6 2 7" xfId="14709"/>
    <cellStyle name="Calculation 2 3 2 2 6 2 8" xfId="14710"/>
    <cellStyle name="Calculation 2 3 2 2 6 2 9" xfId="14711"/>
    <cellStyle name="Calculation 2 3 2 2 6 3" xfId="14712"/>
    <cellStyle name="Calculation 2 3 2 2 6 4" xfId="14713"/>
    <cellStyle name="Calculation 2 3 2 2 6 5" xfId="14714"/>
    <cellStyle name="Calculation 2 3 2 2 6 6" xfId="14715"/>
    <cellStyle name="Calculation 2 3 2 2 6 7" xfId="14716"/>
    <cellStyle name="Calculation 2 3 2 2 6 8" xfId="14717"/>
    <cellStyle name="Calculation 2 3 2 2 6 9" xfId="14718"/>
    <cellStyle name="Calculation 2 3 2 2 7" xfId="14719"/>
    <cellStyle name="Calculation 2 3 2 2 7 2" xfId="14720"/>
    <cellStyle name="Calculation 2 3 2 2 7 3" xfId="14721"/>
    <cellStyle name="Calculation 2 3 2 2 7 4" xfId="14722"/>
    <cellStyle name="Calculation 2 3 2 2 7 5" xfId="14723"/>
    <cellStyle name="Calculation 2 3 2 2 7 6" xfId="14724"/>
    <cellStyle name="Calculation 2 3 2 2 7 7" xfId="14725"/>
    <cellStyle name="Calculation 2 3 2 2 7 8" xfId="14726"/>
    <cellStyle name="Calculation 2 3 2 2 8" xfId="14727"/>
    <cellStyle name="Calculation 2 3 2 2 8 2" xfId="14728"/>
    <cellStyle name="Calculation 2 3 2 2 8 3" xfId="14729"/>
    <cellStyle name="Calculation 2 3 2 2 8 4" xfId="14730"/>
    <cellStyle name="Calculation 2 3 2 2 8 5" xfId="14731"/>
    <cellStyle name="Calculation 2 3 2 2 8 6" xfId="14732"/>
    <cellStyle name="Calculation 2 3 2 2 8 7" xfId="14733"/>
    <cellStyle name="Calculation 2 3 2 2 8 8" xfId="14734"/>
    <cellStyle name="Calculation 2 3 2 2 8 9" xfId="14735"/>
    <cellStyle name="Calculation 2 3 2 2 9" xfId="14736"/>
    <cellStyle name="Calculation 2 3 2 2 9 2" xfId="14737"/>
    <cellStyle name="Calculation 2 3 2 2 9 3" xfId="14738"/>
    <cellStyle name="Calculation 2 3 2 2 9 4" xfId="14739"/>
    <cellStyle name="Calculation 2 3 2 2 9 5" xfId="14740"/>
    <cellStyle name="Calculation 2 3 2 2 9 6" xfId="14741"/>
    <cellStyle name="Calculation 2 3 2 2 9 7" xfId="14742"/>
    <cellStyle name="Calculation 2 3 2 2 9 8" xfId="14743"/>
    <cellStyle name="Calculation 2 3 2 20" xfId="14744"/>
    <cellStyle name="Calculation 2 3 2 21" xfId="14745"/>
    <cellStyle name="Calculation 2 3 2 22" xfId="14746"/>
    <cellStyle name="Calculation 2 3 2 23" xfId="14747"/>
    <cellStyle name="Calculation 2 3 2 24" xfId="14748"/>
    <cellStyle name="Calculation 2 3 2 25" xfId="14749"/>
    <cellStyle name="Calculation 2 3 2 26" xfId="14750"/>
    <cellStyle name="Calculation 2 3 2 3" xfId="14751"/>
    <cellStyle name="Calculation 2 3 2 3 10" xfId="14752"/>
    <cellStyle name="Calculation 2 3 2 3 11" xfId="14753"/>
    <cellStyle name="Calculation 2 3 2 3 12" xfId="14754"/>
    <cellStyle name="Calculation 2 3 2 3 13" xfId="14755"/>
    <cellStyle name="Calculation 2 3 2 3 14" xfId="14756"/>
    <cellStyle name="Calculation 2 3 2 3 15" xfId="14757"/>
    <cellStyle name="Calculation 2 3 2 3 16" xfId="14758"/>
    <cellStyle name="Calculation 2 3 2 3 17" xfId="14759"/>
    <cellStyle name="Calculation 2 3 2 3 18" xfId="14760"/>
    <cellStyle name="Calculation 2 3 2 3 19" xfId="14761"/>
    <cellStyle name="Calculation 2 3 2 3 2" xfId="14762"/>
    <cellStyle name="Calculation 2 3 2 3 2 10" xfId="14763"/>
    <cellStyle name="Calculation 2 3 2 3 2 11" xfId="14764"/>
    <cellStyle name="Calculation 2 3 2 3 2 12" xfId="14765"/>
    <cellStyle name="Calculation 2 3 2 3 2 13" xfId="14766"/>
    <cellStyle name="Calculation 2 3 2 3 2 2" xfId="14767"/>
    <cellStyle name="Calculation 2 3 2 3 2 2 10" xfId="14768"/>
    <cellStyle name="Calculation 2 3 2 3 2 2 2" xfId="14769"/>
    <cellStyle name="Calculation 2 3 2 3 2 2 2 2" xfId="14770"/>
    <cellStyle name="Calculation 2 3 2 3 2 2 2 3" xfId="14771"/>
    <cellStyle name="Calculation 2 3 2 3 2 2 2 4" xfId="14772"/>
    <cellStyle name="Calculation 2 3 2 3 2 2 2 5" xfId="14773"/>
    <cellStyle name="Calculation 2 3 2 3 2 2 2 6" xfId="14774"/>
    <cellStyle name="Calculation 2 3 2 3 2 2 2 7" xfId="14775"/>
    <cellStyle name="Calculation 2 3 2 3 2 2 2 8" xfId="14776"/>
    <cellStyle name="Calculation 2 3 2 3 2 2 2 9" xfId="14777"/>
    <cellStyle name="Calculation 2 3 2 3 2 2 3" xfId="14778"/>
    <cellStyle name="Calculation 2 3 2 3 2 2 4" xfId="14779"/>
    <cellStyle name="Calculation 2 3 2 3 2 2 5" xfId="14780"/>
    <cellStyle name="Calculation 2 3 2 3 2 2 6" xfId="14781"/>
    <cellStyle name="Calculation 2 3 2 3 2 2 7" xfId="14782"/>
    <cellStyle name="Calculation 2 3 2 3 2 2 8" xfId="14783"/>
    <cellStyle name="Calculation 2 3 2 3 2 2 9" xfId="14784"/>
    <cellStyle name="Calculation 2 3 2 3 2 3" xfId="14785"/>
    <cellStyle name="Calculation 2 3 2 3 2 3 2" xfId="14786"/>
    <cellStyle name="Calculation 2 3 2 3 2 3 3" xfId="14787"/>
    <cellStyle name="Calculation 2 3 2 3 2 3 4" xfId="14788"/>
    <cellStyle name="Calculation 2 3 2 3 2 3 5" xfId="14789"/>
    <cellStyle name="Calculation 2 3 2 3 2 3 6" xfId="14790"/>
    <cellStyle name="Calculation 2 3 2 3 2 3 7" xfId="14791"/>
    <cellStyle name="Calculation 2 3 2 3 2 3 8" xfId="14792"/>
    <cellStyle name="Calculation 2 3 2 3 2 4" xfId="14793"/>
    <cellStyle name="Calculation 2 3 2 3 2 4 2" xfId="14794"/>
    <cellStyle name="Calculation 2 3 2 3 2 4 3" xfId="14795"/>
    <cellStyle name="Calculation 2 3 2 3 2 4 4" xfId="14796"/>
    <cellStyle name="Calculation 2 3 2 3 2 4 5" xfId="14797"/>
    <cellStyle name="Calculation 2 3 2 3 2 4 6" xfId="14798"/>
    <cellStyle name="Calculation 2 3 2 3 2 4 7" xfId="14799"/>
    <cellStyle name="Calculation 2 3 2 3 2 4 8" xfId="14800"/>
    <cellStyle name="Calculation 2 3 2 3 2 4 9" xfId="14801"/>
    <cellStyle name="Calculation 2 3 2 3 2 5" xfId="14802"/>
    <cellStyle name="Calculation 2 3 2 3 2 6" xfId="14803"/>
    <cellStyle name="Calculation 2 3 2 3 2 7" xfId="14804"/>
    <cellStyle name="Calculation 2 3 2 3 2 8" xfId="14805"/>
    <cellStyle name="Calculation 2 3 2 3 2 9" xfId="14806"/>
    <cellStyle name="Calculation 2 3 2 3 20" xfId="14807"/>
    <cellStyle name="Calculation 2 3 2 3 21" xfId="14808"/>
    <cellStyle name="Calculation 2 3 2 3 22" xfId="14809"/>
    <cellStyle name="Calculation 2 3 2 3 23" xfId="14810"/>
    <cellStyle name="Calculation 2 3 2 3 24" xfId="14811"/>
    <cellStyle name="Calculation 2 3 2 3 3" xfId="14812"/>
    <cellStyle name="Calculation 2 3 2 3 3 10" xfId="14813"/>
    <cellStyle name="Calculation 2 3 2 3 3 11" xfId="14814"/>
    <cellStyle name="Calculation 2 3 2 3 3 12" xfId="14815"/>
    <cellStyle name="Calculation 2 3 2 3 3 13" xfId="14816"/>
    <cellStyle name="Calculation 2 3 2 3 3 2" xfId="14817"/>
    <cellStyle name="Calculation 2 3 2 3 3 2 10" xfId="14818"/>
    <cellStyle name="Calculation 2 3 2 3 3 2 2" xfId="14819"/>
    <cellStyle name="Calculation 2 3 2 3 3 2 2 2" xfId="14820"/>
    <cellStyle name="Calculation 2 3 2 3 3 2 2 3" xfId="14821"/>
    <cellStyle name="Calculation 2 3 2 3 3 2 2 4" xfId="14822"/>
    <cellStyle name="Calculation 2 3 2 3 3 2 2 5" xfId="14823"/>
    <cellStyle name="Calculation 2 3 2 3 3 2 2 6" xfId="14824"/>
    <cellStyle name="Calculation 2 3 2 3 3 2 2 7" xfId="14825"/>
    <cellStyle name="Calculation 2 3 2 3 3 2 2 8" xfId="14826"/>
    <cellStyle name="Calculation 2 3 2 3 3 2 2 9" xfId="14827"/>
    <cellStyle name="Calculation 2 3 2 3 3 2 3" xfId="14828"/>
    <cellStyle name="Calculation 2 3 2 3 3 2 4" xfId="14829"/>
    <cellStyle name="Calculation 2 3 2 3 3 2 5" xfId="14830"/>
    <cellStyle name="Calculation 2 3 2 3 3 2 6" xfId="14831"/>
    <cellStyle name="Calculation 2 3 2 3 3 2 7" xfId="14832"/>
    <cellStyle name="Calculation 2 3 2 3 3 2 8" xfId="14833"/>
    <cellStyle name="Calculation 2 3 2 3 3 2 9" xfId="14834"/>
    <cellStyle name="Calculation 2 3 2 3 3 3" xfId="14835"/>
    <cellStyle name="Calculation 2 3 2 3 3 3 2" xfId="14836"/>
    <cellStyle name="Calculation 2 3 2 3 3 3 3" xfId="14837"/>
    <cellStyle name="Calculation 2 3 2 3 3 3 4" xfId="14838"/>
    <cellStyle name="Calculation 2 3 2 3 3 3 5" xfId="14839"/>
    <cellStyle name="Calculation 2 3 2 3 3 3 6" xfId="14840"/>
    <cellStyle name="Calculation 2 3 2 3 3 3 7" xfId="14841"/>
    <cellStyle name="Calculation 2 3 2 3 3 3 8" xfId="14842"/>
    <cellStyle name="Calculation 2 3 2 3 3 4" xfId="14843"/>
    <cellStyle name="Calculation 2 3 2 3 3 4 2" xfId="14844"/>
    <cellStyle name="Calculation 2 3 2 3 3 4 3" xfId="14845"/>
    <cellStyle name="Calculation 2 3 2 3 3 4 4" xfId="14846"/>
    <cellStyle name="Calculation 2 3 2 3 3 4 5" xfId="14847"/>
    <cellStyle name="Calculation 2 3 2 3 3 4 6" xfId="14848"/>
    <cellStyle name="Calculation 2 3 2 3 3 4 7" xfId="14849"/>
    <cellStyle name="Calculation 2 3 2 3 3 4 8" xfId="14850"/>
    <cellStyle name="Calculation 2 3 2 3 3 4 9" xfId="14851"/>
    <cellStyle name="Calculation 2 3 2 3 3 5" xfId="14852"/>
    <cellStyle name="Calculation 2 3 2 3 3 6" xfId="14853"/>
    <cellStyle name="Calculation 2 3 2 3 3 7" xfId="14854"/>
    <cellStyle name="Calculation 2 3 2 3 3 8" xfId="14855"/>
    <cellStyle name="Calculation 2 3 2 3 3 9" xfId="14856"/>
    <cellStyle name="Calculation 2 3 2 3 4" xfId="14857"/>
    <cellStyle name="Calculation 2 3 2 3 4 10" xfId="14858"/>
    <cellStyle name="Calculation 2 3 2 3 4 11" xfId="14859"/>
    <cellStyle name="Calculation 2 3 2 3 4 12" xfId="14860"/>
    <cellStyle name="Calculation 2 3 2 3 4 13" xfId="14861"/>
    <cellStyle name="Calculation 2 3 2 3 4 2" xfId="14862"/>
    <cellStyle name="Calculation 2 3 2 3 4 2 10" xfId="14863"/>
    <cellStyle name="Calculation 2 3 2 3 4 2 2" xfId="14864"/>
    <cellStyle name="Calculation 2 3 2 3 4 2 2 2" xfId="14865"/>
    <cellStyle name="Calculation 2 3 2 3 4 2 2 3" xfId="14866"/>
    <cellStyle name="Calculation 2 3 2 3 4 2 2 4" xfId="14867"/>
    <cellStyle name="Calculation 2 3 2 3 4 2 2 5" xfId="14868"/>
    <cellStyle name="Calculation 2 3 2 3 4 2 2 6" xfId="14869"/>
    <cellStyle name="Calculation 2 3 2 3 4 2 2 7" xfId="14870"/>
    <cellStyle name="Calculation 2 3 2 3 4 2 2 8" xfId="14871"/>
    <cellStyle name="Calculation 2 3 2 3 4 2 2 9" xfId="14872"/>
    <cellStyle name="Calculation 2 3 2 3 4 2 3" xfId="14873"/>
    <cellStyle name="Calculation 2 3 2 3 4 2 4" xfId="14874"/>
    <cellStyle name="Calculation 2 3 2 3 4 2 5" xfId="14875"/>
    <cellStyle name="Calculation 2 3 2 3 4 2 6" xfId="14876"/>
    <cellStyle name="Calculation 2 3 2 3 4 2 7" xfId="14877"/>
    <cellStyle name="Calculation 2 3 2 3 4 2 8" xfId="14878"/>
    <cellStyle name="Calculation 2 3 2 3 4 2 9" xfId="14879"/>
    <cellStyle name="Calculation 2 3 2 3 4 3" xfId="14880"/>
    <cellStyle name="Calculation 2 3 2 3 4 3 2" xfId="14881"/>
    <cellStyle name="Calculation 2 3 2 3 4 3 3" xfId="14882"/>
    <cellStyle name="Calculation 2 3 2 3 4 3 4" xfId="14883"/>
    <cellStyle name="Calculation 2 3 2 3 4 3 5" xfId="14884"/>
    <cellStyle name="Calculation 2 3 2 3 4 3 6" xfId="14885"/>
    <cellStyle name="Calculation 2 3 2 3 4 3 7" xfId="14886"/>
    <cellStyle name="Calculation 2 3 2 3 4 3 8" xfId="14887"/>
    <cellStyle name="Calculation 2 3 2 3 4 4" xfId="14888"/>
    <cellStyle name="Calculation 2 3 2 3 4 4 2" xfId="14889"/>
    <cellStyle name="Calculation 2 3 2 3 4 4 3" xfId="14890"/>
    <cellStyle name="Calculation 2 3 2 3 4 4 4" xfId="14891"/>
    <cellStyle name="Calculation 2 3 2 3 4 4 5" xfId="14892"/>
    <cellStyle name="Calculation 2 3 2 3 4 4 6" xfId="14893"/>
    <cellStyle name="Calculation 2 3 2 3 4 4 7" xfId="14894"/>
    <cellStyle name="Calculation 2 3 2 3 4 4 8" xfId="14895"/>
    <cellStyle name="Calculation 2 3 2 3 4 4 9" xfId="14896"/>
    <cellStyle name="Calculation 2 3 2 3 4 5" xfId="14897"/>
    <cellStyle name="Calculation 2 3 2 3 4 6" xfId="14898"/>
    <cellStyle name="Calculation 2 3 2 3 4 7" xfId="14899"/>
    <cellStyle name="Calculation 2 3 2 3 4 8" xfId="14900"/>
    <cellStyle name="Calculation 2 3 2 3 4 9" xfId="14901"/>
    <cellStyle name="Calculation 2 3 2 3 5" xfId="14902"/>
    <cellStyle name="Calculation 2 3 2 3 5 10" xfId="14903"/>
    <cellStyle name="Calculation 2 3 2 3 5 2" xfId="14904"/>
    <cellStyle name="Calculation 2 3 2 3 5 2 2" xfId="14905"/>
    <cellStyle name="Calculation 2 3 2 3 5 2 3" xfId="14906"/>
    <cellStyle name="Calculation 2 3 2 3 5 2 4" xfId="14907"/>
    <cellStyle name="Calculation 2 3 2 3 5 2 5" xfId="14908"/>
    <cellStyle name="Calculation 2 3 2 3 5 2 6" xfId="14909"/>
    <cellStyle name="Calculation 2 3 2 3 5 2 7" xfId="14910"/>
    <cellStyle name="Calculation 2 3 2 3 5 2 8" xfId="14911"/>
    <cellStyle name="Calculation 2 3 2 3 5 2 9" xfId="14912"/>
    <cellStyle name="Calculation 2 3 2 3 5 3" xfId="14913"/>
    <cellStyle name="Calculation 2 3 2 3 5 4" xfId="14914"/>
    <cellStyle name="Calculation 2 3 2 3 5 5" xfId="14915"/>
    <cellStyle name="Calculation 2 3 2 3 5 6" xfId="14916"/>
    <cellStyle name="Calculation 2 3 2 3 5 7" xfId="14917"/>
    <cellStyle name="Calculation 2 3 2 3 5 8" xfId="14918"/>
    <cellStyle name="Calculation 2 3 2 3 5 9" xfId="14919"/>
    <cellStyle name="Calculation 2 3 2 3 6" xfId="14920"/>
    <cellStyle name="Calculation 2 3 2 3 6 2" xfId="14921"/>
    <cellStyle name="Calculation 2 3 2 3 6 3" xfId="14922"/>
    <cellStyle name="Calculation 2 3 2 3 6 4" xfId="14923"/>
    <cellStyle name="Calculation 2 3 2 3 6 5" xfId="14924"/>
    <cellStyle name="Calculation 2 3 2 3 6 6" xfId="14925"/>
    <cellStyle name="Calculation 2 3 2 3 6 7" xfId="14926"/>
    <cellStyle name="Calculation 2 3 2 3 6 8" xfId="14927"/>
    <cellStyle name="Calculation 2 3 2 3 7" xfId="14928"/>
    <cellStyle name="Calculation 2 3 2 3 7 2" xfId="14929"/>
    <cellStyle name="Calculation 2 3 2 3 7 3" xfId="14930"/>
    <cellStyle name="Calculation 2 3 2 3 7 4" xfId="14931"/>
    <cellStyle name="Calculation 2 3 2 3 7 5" xfId="14932"/>
    <cellStyle name="Calculation 2 3 2 3 7 6" xfId="14933"/>
    <cellStyle name="Calculation 2 3 2 3 7 7" xfId="14934"/>
    <cellStyle name="Calculation 2 3 2 3 7 8" xfId="14935"/>
    <cellStyle name="Calculation 2 3 2 3 7 9" xfId="14936"/>
    <cellStyle name="Calculation 2 3 2 3 8" xfId="14937"/>
    <cellStyle name="Calculation 2 3 2 3 9" xfId="14938"/>
    <cellStyle name="Calculation 2 3 2 4" xfId="14939"/>
    <cellStyle name="Calculation 2 3 2 4 10" xfId="14940"/>
    <cellStyle name="Calculation 2 3 2 4 11" xfId="14941"/>
    <cellStyle name="Calculation 2 3 2 4 12" xfId="14942"/>
    <cellStyle name="Calculation 2 3 2 4 13" xfId="14943"/>
    <cellStyle name="Calculation 2 3 2 4 14" xfId="14944"/>
    <cellStyle name="Calculation 2 3 2 4 15" xfId="14945"/>
    <cellStyle name="Calculation 2 3 2 4 16" xfId="14946"/>
    <cellStyle name="Calculation 2 3 2 4 17" xfId="14947"/>
    <cellStyle name="Calculation 2 3 2 4 18" xfId="14948"/>
    <cellStyle name="Calculation 2 3 2 4 2" xfId="14949"/>
    <cellStyle name="Calculation 2 3 2 4 2 10" xfId="14950"/>
    <cellStyle name="Calculation 2 3 2 4 2 2" xfId="14951"/>
    <cellStyle name="Calculation 2 3 2 4 2 2 2" xfId="14952"/>
    <cellStyle name="Calculation 2 3 2 4 2 2 3" xfId="14953"/>
    <cellStyle name="Calculation 2 3 2 4 2 2 4" xfId="14954"/>
    <cellStyle name="Calculation 2 3 2 4 2 2 5" xfId="14955"/>
    <cellStyle name="Calculation 2 3 2 4 2 2 6" xfId="14956"/>
    <cellStyle name="Calculation 2 3 2 4 2 2 7" xfId="14957"/>
    <cellStyle name="Calculation 2 3 2 4 2 2 8" xfId="14958"/>
    <cellStyle name="Calculation 2 3 2 4 2 2 9" xfId="14959"/>
    <cellStyle name="Calculation 2 3 2 4 2 3" xfId="14960"/>
    <cellStyle name="Calculation 2 3 2 4 2 4" xfId="14961"/>
    <cellStyle name="Calculation 2 3 2 4 2 5" xfId="14962"/>
    <cellStyle name="Calculation 2 3 2 4 2 6" xfId="14963"/>
    <cellStyle name="Calculation 2 3 2 4 2 7" xfId="14964"/>
    <cellStyle name="Calculation 2 3 2 4 2 8" xfId="14965"/>
    <cellStyle name="Calculation 2 3 2 4 2 9" xfId="14966"/>
    <cellStyle name="Calculation 2 3 2 4 3" xfId="14967"/>
    <cellStyle name="Calculation 2 3 2 4 3 2" xfId="14968"/>
    <cellStyle name="Calculation 2 3 2 4 3 3" xfId="14969"/>
    <cellStyle name="Calculation 2 3 2 4 3 4" xfId="14970"/>
    <cellStyle name="Calculation 2 3 2 4 3 5" xfId="14971"/>
    <cellStyle name="Calculation 2 3 2 4 3 6" xfId="14972"/>
    <cellStyle name="Calculation 2 3 2 4 3 7" xfId="14973"/>
    <cellStyle name="Calculation 2 3 2 4 3 8" xfId="14974"/>
    <cellStyle name="Calculation 2 3 2 4 4" xfId="14975"/>
    <cellStyle name="Calculation 2 3 2 4 4 2" xfId="14976"/>
    <cellStyle name="Calculation 2 3 2 4 4 3" xfId="14977"/>
    <cellStyle name="Calculation 2 3 2 4 4 4" xfId="14978"/>
    <cellStyle name="Calculation 2 3 2 4 4 5" xfId="14979"/>
    <cellStyle name="Calculation 2 3 2 4 4 6" xfId="14980"/>
    <cellStyle name="Calculation 2 3 2 4 4 7" xfId="14981"/>
    <cellStyle name="Calculation 2 3 2 4 4 8" xfId="14982"/>
    <cellStyle name="Calculation 2 3 2 4 4 9" xfId="14983"/>
    <cellStyle name="Calculation 2 3 2 4 5" xfId="14984"/>
    <cellStyle name="Calculation 2 3 2 4 6" xfId="14985"/>
    <cellStyle name="Calculation 2 3 2 4 7" xfId="14986"/>
    <cellStyle name="Calculation 2 3 2 4 8" xfId="14987"/>
    <cellStyle name="Calculation 2 3 2 4 9" xfId="14988"/>
    <cellStyle name="Calculation 2 3 2 5" xfId="14989"/>
    <cellStyle name="Calculation 2 3 2 5 10" xfId="14990"/>
    <cellStyle name="Calculation 2 3 2 5 11" xfId="14991"/>
    <cellStyle name="Calculation 2 3 2 5 12" xfId="14992"/>
    <cellStyle name="Calculation 2 3 2 5 13" xfId="14993"/>
    <cellStyle name="Calculation 2 3 2 5 14" xfId="14994"/>
    <cellStyle name="Calculation 2 3 2 5 15" xfId="14995"/>
    <cellStyle name="Calculation 2 3 2 5 16" xfId="14996"/>
    <cellStyle name="Calculation 2 3 2 5 17" xfId="14997"/>
    <cellStyle name="Calculation 2 3 2 5 18" xfId="14998"/>
    <cellStyle name="Calculation 2 3 2 5 2" xfId="14999"/>
    <cellStyle name="Calculation 2 3 2 5 3" xfId="15000"/>
    <cellStyle name="Calculation 2 3 2 5 4" xfId="15001"/>
    <cellStyle name="Calculation 2 3 2 5 5" xfId="15002"/>
    <cellStyle name="Calculation 2 3 2 5 6" xfId="15003"/>
    <cellStyle name="Calculation 2 3 2 5 7" xfId="15004"/>
    <cellStyle name="Calculation 2 3 2 5 8" xfId="15005"/>
    <cellStyle name="Calculation 2 3 2 5 9" xfId="15006"/>
    <cellStyle name="Calculation 2 3 2 6" xfId="15007"/>
    <cellStyle name="Calculation 2 3 2 6 10" xfId="15008"/>
    <cellStyle name="Calculation 2 3 2 6 11" xfId="15009"/>
    <cellStyle name="Calculation 2 3 2 6 12" xfId="15010"/>
    <cellStyle name="Calculation 2 3 2 6 13" xfId="15011"/>
    <cellStyle name="Calculation 2 3 2 6 14" xfId="15012"/>
    <cellStyle name="Calculation 2 3 2 6 15" xfId="15013"/>
    <cellStyle name="Calculation 2 3 2 6 16" xfId="15014"/>
    <cellStyle name="Calculation 2 3 2 6 17" xfId="15015"/>
    <cellStyle name="Calculation 2 3 2 6 18" xfId="15016"/>
    <cellStyle name="Calculation 2 3 2 6 2" xfId="15017"/>
    <cellStyle name="Calculation 2 3 2 6 3" xfId="15018"/>
    <cellStyle name="Calculation 2 3 2 6 4" xfId="15019"/>
    <cellStyle name="Calculation 2 3 2 6 5" xfId="15020"/>
    <cellStyle name="Calculation 2 3 2 6 6" xfId="15021"/>
    <cellStyle name="Calculation 2 3 2 6 7" xfId="15022"/>
    <cellStyle name="Calculation 2 3 2 6 8" xfId="15023"/>
    <cellStyle name="Calculation 2 3 2 6 9" xfId="15024"/>
    <cellStyle name="Calculation 2 3 2 7" xfId="15025"/>
    <cellStyle name="Calculation 2 3 2 7 2" xfId="15026"/>
    <cellStyle name="Calculation 2 3 2 7 3" xfId="15027"/>
    <cellStyle name="Calculation 2 3 2 7 4" xfId="15028"/>
    <cellStyle name="Calculation 2 3 2 7 5" xfId="15029"/>
    <cellStyle name="Calculation 2 3 2 7 6" xfId="15030"/>
    <cellStyle name="Calculation 2 3 2 7 7" xfId="15031"/>
    <cellStyle name="Calculation 2 3 2 7 8" xfId="15032"/>
    <cellStyle name="Calculation 2 3 2 7 9" xfId="15033"/>
    <cellStyle name="Calculation 2 3 2 8" xfId="15034"/>
    <cellStyle name="Calculation 2 3 2 8 2" xfId="15035"/>
    <cellStyle name="Calculation 2 3 2 8 3" xfId="15036"/>
    <cellStyle name="Calculation 2 3 2 8 4" xfId="15037"/>
    <cellStyle name="Calculation 2 3 2 8 5" xfId="15038"/>
    <cellStyle name="Calculation 2 3 2 8 6" xfId="15039"/>
    <cellStyle name="Calculation 2 3 2 8 7" xfId="15040"/>
    <cellStyle name="Calculation 2 3 2 8 8" xfId="15041"/>
    <cellStyle name="Calculation 2 3 2 8 9" xfId="15042"/>
    <cellStyle name="Calculation 2 3 2 9" xfId="15043"/>
    <cellStyle name="Calculation 2 3 2 9 2" xfId="15044"/>
    <cellStyle name="Calculation 2 3 2 9 3" xfId="15045"/>
    <cellStyle name="Calculation 2 3 2 9 4" xfId="15046"/>
    <cellStyle name="Calculation 2 3 2 9 5" xfId="15047"/>
    <cellStyle name="Calculation 2 3 2 9 6" xfId="15048"/>
    <cellStyle name="Calculation 2 3 2 9 7" xfId="15049"/>
    <cellStyle name="Calculation 2 3 2 9 8" xfId="15050"/>
    <cellStyle name="Calculation 2 3 20" xfId="15051"/>
    <cellStyle name="Calculation 2 3 21" xfId="15052"/>
    <cellStyle name="Calculation 2 3 22" xfId="15053"/>
    <cellStyle name="Calculation 2 3 23" xfId="15054"/>
    <cellStyle name="Calculation 2 3 24" xfId="15055"/>
    <cellStyle name="Calculation 2 3 25" xfId="15056"/>
    <cellStyle name="Calculation 2 3 3" xfId="9775"/>
    <cellStyle name="Calculation 2 3 3 10" xfId="15057"/>
    <cellStyle name="Calculation 2 3 3 10 2" xfId="15058"/>
    <cellStyle name="Calculation 2 3 3 10 3" xfId="15059"/>
    <cellStyle name="Calculation 2 3 3 10 4" xfId="15060"/>
    <cellStyle name="Calculation 2 3 3 10 5" xfId="15061"/>
    <cellStyle name="Calculation 2 3 3 10 6" xfId="15062"/>
    <cellStyle name="Calculation 2 3 3 10 7" xfId="15063"/>
    <cellStyle name="Calculation 2 3 3 10 8" xfId="15064"/>
    <cellStyle name="Calculation 2 3 3 11" xfId="15065"/>
    <cellStyle name="Calculation 2 3 3 11 2" xfId="15066"/>
    <cellStyle name="Calculation 2 3 3 11 3" xfId="15067"/>
    <cellStyle name="Calculation 2 3 3 11 4" xfId="15068"/>
    <cellStyle name="Calculation 2 3 3 11 5" xfId="15069"/>
    <cellStyle name="Calculation 2 3 3 11 6" xfId="15070"/>
    <cellStyle name="Calculation 2 3 3 11 7" xfId="15071"/>
    <cellStyle name="Calculation 2 3 3 11 8" xfId="15072"/>
    <cellStyle name="Calculation 2 3 3 12" xfId="15073"/>
    <cellStyle name="Calculation 2 3 3 13" xfId="15074"/>
    <cellStyle name="Calculation 2 3 3 14" xfId="15075"/>
    <cellStyle name="Calculation 2 3 3 15" xfId="15076"/>
    <cellStyle name="Calculation 2 3 3 16" xfId="15077"/>
    <cellStyle name="Calculation 2 3 3 17" xfId="15078"/>
    <cellStyle name="Calculation 2 3 3 18" xfId="15079"/>
    <cellStyle name="Calculation 2 3 3 19" xfId="15080"/>
    <cellStyle name="Calculation 2 3 3 2" xfId="10107"/>
    <cellStyle name="Calculation 2 3 3 2 10" xfId="15081"/>
    <cellStyle name="Calculation 2 3 3 2 10 2" xfId="15082"/>
    <cellStyle name="Calculation 2 3 3 2 10 3" xfId="15083"/>
    <cellStyle name="Calculation 2 3 3 2 10 4" xfId="15084"/>
    <cellStyle name="Calculation 2 3 3 2 10 5" xfId="15085"/>
    <cellStyle name="Calculation 2 3 3 2 10 6" xfId="15086"/>
    <cellStyle name="Calculation 2 3 3 2 10 7" xfId="15087"/>
    <cellStyle name="Calculation 2 3 3 2 10 8" xfId="15088"/>
    <cellStyle name="Calculation 2 3 3 2 11" xfId="15089"/>
    <cellStyle name="Calculation 2 3 3 2 12" xfId="15090"/>
    <cellStyle name="Calculation 2 3 3 2 13" xfId="15091"/>
    <cellStyle name="Calculation 2 3 3 2 14" xfId="15092"/>
    <cellStyle name="Calculation 2 3 3 2 15" xfId="15093"/>
    <cellStyle name="Calculation 2 3 3 2 16" xfId="15094"/>
    <cellStyle name="Calculation 2 3 3 2 17" xfId="15095"/>
    <cellStyle name="Calculation 2 3 3 2 18" xfId="15096"/>
    <cellStyle name="Calculation 2 3 3 2 19" xfId="15097"/>
    <cellStyle name="Calculation 2 3 3 2 2" xfId="15098"/>
    <cellStyle name="Calculation 2 3 3 2 2 10" xfId="15099"/>
    <cellStyle name="Calculation 2 3 3 2 2 11" xfId="15100"/>
    <cellStyle name="Calculation 2 3 3 2 2 12" xfId="15101"/>
    <cellStyle name="Calculation 2 3 3 2 2 13" xfId="15102"/>
    <cellStyle name="Calculation 2 3 3 2 2 14" xfId="15103"/>
    <cellStyle name="Calculation 2 3 3 2 2 15" xfId="15104"/>
    <cellStyle name="Calculation 2 3 3 2 2 16" xfId="15105"/>
    <cellStyle name="Calculation 2 3 3 2 2 17" xfId="15106"/>
    <cellStyle name="Calculation 2 3 3 2 2 18" xfId="15107"/>
    <cellStyle name="Calculation 2 3 3 2 2 19" xfId="15108"/>
    <cellStyle name="Calculation 2 3 3 2 2 2" xfId="15109"/>
    <cellStyle name="Calculation 2 3 3 2 2 2 10" xfId="15110"/>
    <cellStyle name="Calculation 2 3 3 2 2 2 11" xfId="15111"/>
    <cellStyle name="Calculation 2 3 3 2 2 2 12" xfId="15112"/>
    <cellStyle name="Calculation 2 3 3 2 2 2 13" xfId="15113"/>
    <cellStyle name="Calculation 2 3 3 2 2 2 14" xfId="15114"/>
    <cellStyle name="Calculation 2 3 3 2 2 2 15" xfId="15115"/>
    <cellStyle name="Calculation 2 3 3 2 2 2 2" xfId="15116"/>
    <cellStyle name="Calculation 2 3 3 2 2 2 2 2" xfId="15117"/>
    <cellStyle name="Calculation 2 3 3 2 2 2 2 3" xfId="15118"/>
    <cellStyle name="Calculation 2 3 3 2 2 2 2 4" xfId="15119"/>
    <cellStyle name="Calculation 2 3 3 2 2 2 2 5" xfId="15120"/>
    <cellStyle name="Calculation 2 3 3 2 2 2 2 6" xfId="15121"/>
    <cellStyle name="Calculation 2 3 3 2 2 2 2 7" xfId="15122"/>
    <cellStyle name="Calculation 2 3 3 2 2 2 2 8" xfId="15123"/>
    <cellStyle name="Calculation 2 3 3 2 2 2 2 9" xfId="15124"/>
    <cellStyle name="Calculation 2 3 3 2 2 2 3" xfId="15125"/>
    <cellStyle name="Calculation 2 3 3 2 2 2 3 2" xfId="15126"/>
    <cellStyle name="Calculation 2 3 3 2 2 2 3 3" xfId="15127"/>
    <cellStyle name="Calculation 2 3 3 2 2 2 3 4" xfId="15128"/>
    <cellStyle name="Calculation 2 3 3 2 2 2 3 5" xfId="15129"/>
    <cellStyle name="Calculation 2 3 3 2 2 2 3 6" xfId="15130"/>
    <cellStyle name="Calculation 2 3 3 2 2 2 3 7" xfId="15131"/>
    <cellStyle name="Calculation 2 3 3 2 2 2 3 8" xfId="15132"/>
    <cellStyle name="Calculation 2 3 3 2 2 2 3 9" xfId="15133"/>
    <cellStyle name="Calculation 2 3 3 2 2 2 4" xfId="15134"/>
    <cellStyle name="Calculation 2 3 3 2 2 2 4 2" xfId="15135"/>
    <cellStyle name="Calculation 2 3 3 2 2 2 4 3" xfId="15136"/>
    <cellStyle name="Calculation 2 3 3 2 2 2 4 4" xfId="15137"/>
    <cellStyle name="Calculation 2 3 3 2 2 2 4 5" xfId="15138"/>
    <cellStyle name="Calculation 2 3 3 2 2 2 4 6" xfId="15139"/>
    <cellStyle name="Calculation 2 3 3 2 2 2 4 7" xfId="15140"/>
    <cellStyle name="Calculation 2 3 3 2 2 2 4 8" xfId="15141"/>
    <cellStyle name="Calculation 2 3 3 2 2 2 4 9" xfId="15142"/>
    <cellStyle name="Calculation 2 3 3 2 2 2 5" xfId="15143"/>
    <cellStyle name="Calculation 2 3 3 2 2 2 5 2" xfId="15144"/>
    <cellStyle name="Calculation 2 3 3 2 2 2 5 3" xfId="15145"/>
    <cellStyle name="Calculation 2 3 3 2 2 2 5 4" xfId="15146"/>
    <cellStyle name="Calculation 2 3 3 2 2 2 5 5" xfId="15147"/>
    <cellStyle name="Calculation 2 3 3 2 2 2 5 6" xfId="15148"/>
    <cellStyle name="Calculation 2 3 3 2 2 2 5 7" xfId="15149"/>
    <cellStyle name="Calculation 2 3 3 2 2 2 5 8" xfId="15150"/>
    <cellStyle name="Calculation 2 3 3 2 2 2 6" xfId="15151"/>
    <cellStyle name="Calculation 2 3 3 2 2 2 6 2" xfId="15152"/>
    <cellStyle name="Calculation 2 3 3 2 2 2 6 3" xfId="15153"/>
    <cellStyle name="Calculation 2 3 3 2 2 2 6 4" xfId="15154"/>
    <cellStyle name="Calculation 2 3 3 2 2 2 6 5" xfId="15155"/>
    <cellStyle name="Calculation 2 3 3 2 2 2 6 6" xfId="15156"/>
    <cellStyle name="Calculation 2 3 3 2 2 2 6 7" xfId="15157"/>
    <cellStyle name="Calculation 2 3 3 2 2 2 6 8" xfId="15158"/>
    <cellStyle name="Calculation 2 3 3 2 2 2 7" xfId="15159"/>
    <cellStyle name="Calculation 2 3 3 2 2 2 7 2" xfId="15160"/>
    <cellStyle name="Calculation 2 3 3 2 2 2 7 3" xfId="15161"/>
    <cellStyle name="Calculation 2 3 3 2 2 2 7 4" xfId="15162"/>
    <cellStyle name="Calculation 2 3 3 2 2 2 7 5" xfId="15163"/>
    <cellStyle name="Calculation 2 3 3 2 2 2 7 6" xfId="15164"/>
    <cellStyle name="Calculation 2 3 3 2 2 2 7 7" xfId="15165"/>
    <cellStyle name="Calculation 2 3 3 2 2 2 7 8" xfId="15166"/>
    <cellStyle name="Calculation 2 3 3 2 2 2 8" xfId="15167"/>
    <cellStyle name="Calculation 2 3 3 2 2 2 9" xfId="15168"/>
    <cellStyle name="Calculation 2 3 3 2 2 20" xfId="15169"/>
    <cellStyle name="Calculation 2 3 3 2 2 21" xfId="15170"/>
    <cellStyle name="Calculation 2 3 3 2 2 22" xfId="15171"/>
    <cellStyle name="Calculation 2 3 3 2 2 23" xfId="15172"/>
    <cellStyle name="Calculation 2 3 3 2 2 24" xfId="15173"/>
    <cellStyle name="Calculation 2 3 3 2 2 25" xfId="15174"/>
    <cellStyle name="Calculation 2 3 3 2 2 26" xfId="15175"/>
    <cellStyle name="Calculation 2 3 3 2 2 27" xfId="15176"/>
    <cellStyle name="Calculation 2 3 3 2 2 3" xfId="15177"/>
    <cellStyle name="Calculation 2 3 3 2 2 3 10" xfId="15178"/>
    <cellStyle name="Calculation 2 3 3 2 2 3 11" xfId="15179"/>
    <cellStyle name="Calculation 2 3 3 2 2 3 12" xfId="15180"/>
    <cellStyle name="Calculation 2 3 3 2 2 3 13" xfId="15181"/>
    <cellStyle name="Calculation 2 3 3 2 2 3 14" xfId="15182"/>
    <cellStyle name="Calculation 2 3 3 2 2 3 15" xfId="15183"/>
    <cellStyle name="Calculation 2 3 3 2 2 3 2" xfId="15184"/>
    <cellStyle name="Calculation 2 3 3 2 2 3 2 2" xfId="15185"/>
    <cellStyle name="Calculation 2 3 3 2 2 3 2 3" xfId="15186"/>
    <cellStyle name="Calculation 2 3 3 2 2 3 2 4" xfId="15187"/>
    <cellStyle name="Calculation 2 3 3 2 2 3 2 5" xfId="15188"/>
    <cellStyle name="Calculation 2 3 3 2 2 3 2 6" xfId="15189"/>
    <cellStyle name="Calculation 2 3 3 2 2 3 2 7" xfId="15190"/>
    <cellStyle name="Calculation 2 3 3 2 2 3 2 8" xfId="15191"/>
    <cellStyle name="Calculation 2 3 3 2 2 3 3" xfId="15192"/>
    <cellStyle name="Calculation 2 3 3 2 2 3 3 2" xfId="15193"/>
    <cellStyle name="Calculation 2 3 3 2 2 3 3 3" xfId="15194"/>
    <cellStyle name="Calculation 2 3 3 2 2 3 3 4" xfId="15195"/>
    <cellStyle name="Calculation 2 3 3 2 2 3 3 5" xfId="15196"/>
    <cellStyle name="Calculation 2 3 3 2 2 3 3 6" xfId="15197"/>
    <cellStyle name="Calculation 2 3 3 2 2 3 3 7" xfId="15198"/>
    <cellStyle name="Calculation 2 3 3 2 2 3 3 8" xfId="15199"/>
    <cellStyle name="Calculation 2 3 3 2 2 3 4" xfId="15200"/>
    <cellStyle name="Calculation 2 3 3 2 2 3 4 2" xfId="15201"/>
    <cellStyle name="Calculation 2 3 3 2 2 3 4 3" xfId="15202"/>
    <cellStyle name="Calculation 2 3 3 2 2 3 4 4" xfId="15203"/>
    <cellStyle name="Calculation 2 3 3 2 2 3 4 5" xfId="15204"/>
    <cellStyle name="Calculation 2 3 3 2 2 3 4 6" xfId="15205"/>
    <cellStyle name="Calculation 2 3 3 2 2 3 4 7" xfId="15206"/>
    <cellStyle name="Calculation 2 3 3 2 2 3 4 8" xfId="15207"/>
    <cellStyle name="Calculation 2 3 3 2 2 3 5" xfId="15208"/>
    <cellStyle name="Calculation 2 3 3 2 2 3 5 2" xfId="15209"/>
    <cellStyle name="Calculation 2 3 3 2 2 3 5 3" xfId="15210"/>
    <cellStyle name="Calculation 2 3 3 2 2 3 5 4" xfId="15211"/>
    <cellStyle name="Calculation 2 3 3 2 2 3 5 5" xfId="15212"/>
    <cellStyle name="Calculation 2 3 3 2 2 3 5 6" xfId="15213"/>
    <cellStyle name="Calculation 2 3 3 2 2 3 5 7" xfId="15214"/>
    <cellStyle name="Calculation 2 3 3 2 2 3 5 8" xfId="15215"/>
    <cellStyle name="Calculation 2 3 3 2 2 3 6" xfId="15216"/>
    <cellStyle name="Calculation 2 3 3 2 2 3 6 2" xfId="15217"/>
    <cellStyle name="Calculation 2 3 3 2 2 3 6 3" xfId="15218"/>
    <cellStyle name="Calculation 2 3 3 2 2 3 6 4" xfId="15219"/>
    <cellStyle name="Calculation 2 3 3 2 2 3 6 5" xfId="15220"/>
    <cellStyle name="Calculation 2 3 3 2 2 3 6 6" xfId="15221"/>
    <cellStyle name="Calculation 2 3 3 2 2 3 6 7" xfId="15222"/>
    <cellStyle name="Calculation 2 3 3 2 2 3 6 8" xfId="15223"/>
    <cellStyle name="Calculation 2 3 3 2 2 3 7" xfId="15224"/>
    <cellStyle name="Calculation 2 3 3 2 2 3 7 2" xfId="15225"/>
    <cellStyle name="Calculation 2 3 3 2 2 3 7 3" xfId="15226"/>
    <cellStyle name="Calculation 2 3 3 2 2 3 7 4" xfId="15227"/>
    <cellStyle name="Calculation 2 3 3 2 2 3 7 5" xfId="15228"/>
    <cellStyle name="Calculation 2 3 3 2 2 3 7 6" xfId="15229"/>
    <cellStyle name="Calculation 2 3 3 2 2 3 7 7" xfId="15230"/>
    <cellStyle name="Calculation 2 3 3 2 2 3 7 8" xfId="15231"/>
    <cellStyle name="Calculation 2 3 3 2 2 3 8" xfId="15232"/>
    <cellStyle name="Calculation 2 3 3 2 2 3 9" xfId="15233"/>
    <cellStyle name="Calculation 2 3 3 2 2 4" xfId="15234"/>
    <cellStyle name="Calculation 2 3 3 2 2 4 2" xfId="15235"/>
    <cellStyle name="Calculation 2 3 3 2 2 4 3" xfId="15236"/>
    <cellStyle name="Calculation 2 3 3 2 2 4 4" xfId="15237"/>
    <cellStyle name="Calculation 2 3 3 2 2 4 5" xfId="15238"/>
    <cellStyle name="Calculation 2 3 3 2 2 4 6" xfId="15239"/>
    <cellStyle name="Calculation 2 3 3 2 2 4 7" xfId="15240"/>
    <cellStyle name="Calculation 2 3 3 2 2 4 8" xfId="15241"/>
    <cellStyle name="Calculation 2 3 3 2 2 4 9" xfId="15242"/>
    <cellStyle name="Calculation 2 3 3 2 2 5" xfId="15243"/>
    <cellStyle name="Calculation 2 3 3 2 2 5 2" xfId="15244"/>
    <cellStyle name="Calculation 2 3 3 2 2 5 3" xfId="15245"/>
    <cellStyle name="Calculation 2 3 3 2 2 5 4" xfId="15246"/>
    <cellStyle name="Calculation 2 3 3 2 2 5 5" xfId="15247"/>
    <cellStyle name="Calculation 2 3 3 2 2 5 6" xfId="15248"/>
    <cellStyle name="Calculation 2 3 3 2 2 5 7" xfId="15249"/>
    <cellStyle name="Calculation 2 3 3 2 2 5 8" xfId="15250"/>
    <cellStyle name="Calculation 2 3 3 2 2 5 9" xfId="15251"/>
    <cellStyle name="Calculation 2 3 3 2 2 6" xfId="15252"/>
    <cellStyle name="Calculation 2 3 3 2 2 6 2" xfId="15253"/>
    <cellStyle name="Calculation 2 3 3 2 2 6 3" xfId="15254"/>
    <cellStyle name="Calculation 2 3 3 2 2 6 4" xfId="15255"/>
    <cellStyle name="Calculation 2 3 3 2 2 6 5" xfId="15256"/>
    <cellStyle name="Calculation 2 3 3 2 2 6 6" xfId="15257"/>
    <cellStyle name="Calculation 2 3 3 2 2 6 7" xfId="15258"/>
    <cellStyle name="Calculation 2 3 3 2 2 6 8" xfId="15259"/>
    <cellStyle name="Calculation 2 3 3 2 2 6 9" xfId="15260"/>
    <cellStyle name="Calculation 2 3 3 2 2 7" xfId="15261"/>
    <cellStyle name="Calculation 2 3 3 2 2 7 2" xfId="15262"/>
    <cellStyle name="Calculation 2 3 3 2 2 7 3" xfId="15263"/>
    <cellStyle name="Calculation 2 3 3 2 2 7 4" xfId="15264"/>
    <cellStyle name="Calculation 2 3 3 2 2 7 5" xfId="15265"/>
    <cellStyle name="Calculation 2 3 3 2 2 7 6" xfId="15266"/>
    <cellStyle name="Calculation 2 3 3 2 2 7 7" xfId="15267"/>
    <cellStyle name="Calculation 2 3 3 2 2 7 8" xfId="15268"/>
    <cellStyle name="Calculation 2 3 3 2 2 8" xfId="15269"/>
    <cellStyle name="Calculation 2 3 3 2 2 8 2" xfId="15270"/>
    <cellStyle name="Calculation 2 3 3 2 2 8 3" xfId="15271"/>
    <cellStyle name="Calculation 2 3 3 2 2 8 4" xfId="15272"/>
    <cellStyle name="Calculation 2 3 3 2 2 8 5" xfId="15273"/>
    <cellStyle name="Calculation 2 3 3 2 2 8 6" xfId="15274"/>
    <cellStyle name="Calculation 2 3 3 2 2 8 7" xfId="15275"/>
    <cellStyle name="Calculation 2 3 3 2 2 8 8" xfId="15276"/>
    <cellStyle name="Calculation 2 3 3 2 2 9" xfId="15277"/>
    <cellStyle name="Calculation 2 3 3 2 2 9 2" xfId="15278"/>
    <cellStyle name="Calculation 2 3 3 2 2 9 3" xfId="15279"/>
    <cellStyle name="Calculation 2 3 3 2 2 9 4" xfId="15280"/>
    <cellStyle name="Calculation 2 3 3 2 2 9 5" xfId="15281"/>
    <cellStyle name="Calculation 2 3 3 2 2 9 6" xfId="15282"/>
    <cellStyle name="Calculation 2 3 3 2 2 9 7" xfId="15283"/>
    <cellStyle name="Calculation 2 3 3 2 2 9 8" xfId="15284"/>
    <cellStyle name="Calculation 2 3 3 2 20" xfId="15285"/>
    <cellStyle name="Calculation 2 3 3 2 21" xfId="15286"/>
    <cellStyle name="Calculation 2 3 3 2 22" xfId="15287"/>
    <cellStyle name="Calculation 2 3 3 2 23" xfId="15288"/>
    <cellStyle name="Calculation 2 3 3 2 24" xfId="15289"/>
    <cellStyle name="Calculation 2 3 3 2 25" xfId="15290"/>
    <cellStyle name="Calculation 2 3 3 2 26" xfId="15291"/>
    <cellStyle name="Calculation 2 3 3 2 3" xfId="15292"/>
    <cellStyle name="Calculation 2 3 3 2 3 10" xfId="15293"/>
    <cellStyle name="Calculation 2 3 3 2 3 11" xfId="15294"/>
    <cellStyle name="Calculation 2 3 3 2 3 12" xfId="15295"/>
    <cellStyle name="Calculation 2 3 3 2 3 13" xfId="15296"/>
    <cellStyle name="Calculation 2 3 3 2 3 14" xfId="15297"/>
    <cellStyle name="Calculation 2 3 3 2 3 15" xfId="15298"/>
    <cellStyle name="Calculation 2 3 3 2 3 16" xfId="15299"/>
    <cellStyle name="Calculation 2 3 3 2 3 17" xfId="15300"/>
    <cellStyle name="Calculation 2 3 3 2 3 18" xfId="15301"/>
    <cellStyle name="Calculation 2 3 3 2 3 19" xfId="15302"/>
    <cellStyle name="Calculation 2 3 3 2 3 2" xfId="15303"/>
    <cellStyle name="Calculation 2 3 3 2 3 2 2" xfId="15304"/>
    <cellStyle name="Calculation 2 3 3 2 3 2 3" xfId="15305"/>
    <cellStyle name="Calculation 2 3 3 2 3 2 4" xfId="15306"/>
    <cellStyle name="Calculation 2 3 3 2 3 2 5" xfId="15307"/>
    <cellStyle name="Calculation 2 3 3 2 3 2 6" xfId="15308"/>
    <cellStyle name="Calculation 2 3 3 2 3 2 7" xfId="15309"/>
    <cellStyle name="Calculation 2 3 3 2 3 2 8" xfId="15310"/>
    <cellStyle name="Calculation 2 3 3 2 3 2 9" xfId="15311"/>
    <cellStyle name="Calculation 2 3 3 2 3 20" xfId="15312"/>
    <cellStyle name="Calculation 2 3 3 2 3 21" xfId="15313"/>
    <cellStyle name="Calculation 2 3 3 2 3 22" xfId="15314"/>
    <cellStyle name="Calculation 2 3 3 2 3 23" xfId="15315"/>
    <cellStyle name="Calculation 2 3 3 2 3 24" xfId="15316"/>
    <cellStyle name="Calculation 2 3 3 2 3 3" xfId="15317"/>
    <cellStyle name="Calculation 2 3 3 2 3 3 2" xfId="15318"/>
    <cellStyle name="Calculation 2 3 3 2 3 3 3" xfId="15319"/>
    <cellStyle name="Calculation 2 3 3 2 3 3 4" xfId="15320"/>
    <cellStyle name="Calculation 2 3 3 2 3 3 5" xfId="15321"/>
    <cellStyle name="Calculation 2 3 3 2 3 3 6" xfId="15322"/>
    <cellStyle name="Calculation 2 3 3 2 3 3 7" xfId="15323"/>
    <cellStyle name="Calculation 2 3 3 2 3 3 8" xfId="15324"/>
    <cellStyle name="Calculation 2 3 3 2 3 3 9" xfId="15325"/>
    <cellStyle name="Calculation 2 3 3 2 3 4" xfId="15326"/>
    <cellStyle name="Calculation 2 3 3 2 3 4 2" xfId="15327"/>
    <cellStyle name="Calculation 2 3 3 2 3 4 3" xfId="15328"/>
    <cellStyle name="Calculation 2 3 3 2 3 4 4" xfId="15329"/>
    <cellStyle name="Calculation 2 3 3 2 3 4 5" xfId="15330"/>
    <cellStyle name="Calculation 2 3 3 2 3 4 6" xfId="15331"/>
    <cellStyle name="Calculation 2 3 3 2 3 4 7" xfId="15332"/>
    <cellStyle name="Calculation 2 3 3 2 3 4 8" xfId="15333"/>
    <cellStyle name="Calculation 2 3 3 2 3 4 9" xfId="15334"/>
    <cellStyle name="Calculation 2 3 3 2 3 5" xfId="15335"/>
    <cellStyle name="Calculation 2 3 3 2 3 5 2" xfId="15336"/>
    <cellStyle name="Calculation 2 3 3 2 3 5 3" xfId="15337"/>
    <cellStyle name="Calculation 2 3 3 2 3 5 4" xfId="15338"/>
    <cellStyle name="Calculation 2 3 3 2 3 5 5" xfId="15339"/>
    <cellStyle name="Calculation 2 3 3 2 3 5 6" xfId="15340"/>
    <cellStyle name="Calculation 2 3 3 2 3 5 7" xfId="15341"/>
    <cellStyle name="Calculation 2 3 3 2 3 5 8" xfId="15342"/>
    <cellStyle name="Calculation 2 3 3 2 3 6" xfId="15343"/>
    <cellStyle name="Calculation 2 3 3 2 3 6 2" xfId="15344"/>
    <cellStyle name="Calculation 2 3 3 2 3 6 3" xfId="15345"/>
    <cellStyle name="Calculation 2 3 3 2 3 6 4" xfId="15346"/>
    <cellStyle name="Calculation 2 3 3 2 3 6 5" xfId="15347"/>
    <cellStyle name="Calculation 2 3 3 2 3 6 6" xfId="15348"/>
    <cellStyle name="Calculation 2 3 3 2 3 6 7" xfId="15349"/>
    <cellStyle name="Calculation 2 3 3 2 3 6 8" xfId="15350"/>
    <cellStyle name="Calculation 2 3 3 2 3 7" xfId="15351"/>
    <cellStyle name="Calculation 2 3 3 2 3 7 2" xfId="15352"/>
    <cellStyle name="Calculation 2 3 3 2 3 7 3" xfId="15353"/>
    <cellStyle name="Calculation 2 3 3 2 3 7 4" xfId="15354"/>
    <cellStyle name="Calculation 2 3 3 2 3 7 5" xfId="15355"/>
    <cellStyle name="Calculation 2 3 3 2 3 7 6" xfId="15356"/>
    <cellStyle name="Calculation 2 3 3 2 3 7 7" xfId="15357"/>
    <cellStyle name="Calculation 2 3 3 2 3 7 8" xfId="15358"/>
    <cellStyle name="Calculation 2 3 3 2 3 8" xfId="15359"/>
    <cellStyle name="Calculation 2 3 3 2 3 9" xfId="15360"/>
    <cellStyle name="Calculation 2 3 3 2 4" xfId="15361"/>
    <cellStyle name="Calculation 2 3 3 2 4 10" xfId="15362"/>
    <cellStyle name="Calculation 2 3 3 2 4 11" xfId="15363"/>
    <cellStyle name="Calculation 2 3 3 2 4 12" xfId="15364"/>
    <cellStyle name="Calculation 2 3 3 2 4 13" xfId="15365"/>
    <cellStyle name="Calculation 2 3 3 2 4 14" xfId="15366"/>
    <cellStyle name="Calculation 2 3 3 2 4 15" xfId="15367"/>
    <cellStyle name="Calculation 2 3 3 2 4 16" xfId="15368"/>
    <cellStyle name="Calculation 2 3 3 2 4 17" xfId="15369"/>
    <cellStyle name="Calculation 2 3 3 2 4 18" xfId="15370"/>
    <cellStyle name="Calculation 2 3 3 2 4 2" xfId="15371"/>
    <cellStyle name="Calculation 2 3 3 2 4 3" xfId="15372"/>
    <cellStyle name="Calculation 2 3 3 2 4 4" xfId="15373"/>
    <cellStyle name="Calculation 2 3 3 2 4 5" xfId="15374"/>
    <cellStyle name="Calculation 2 3 3 2 4 6" xfId="15375"/>
    <cellStyle name="Calculation 2 3 3 2 4 7" xfId="15376"/>
    <cellStyle name="Calculation 2 3 3 2 4 8" xfId="15377"/>
    <cellStyle name="Calculation 2 3 3 2 4 9" xfId="15378"/>
    <cellStyle name="Calculation 2 3 3 2 5" xfId="15379"/>
    <cellStyle name="Calculation 2 3 3 2 5 10" xfId="15380"/>
    <cellStyle name="Calculation 2 3 3 2 5 11" xfId="15381"/>
    <cellStyle name="Calculation 2 3 3 2 5 12" xfId="15382"/>
    <cellStyle name="Calculation 2 3 3 2 5 13" xfId="15383"/>
    <cellStyle name="Calculation 2 3 3 2 5 14" xfId="15384"/>
    <cellStyle name="Calculation 2 3 3 2 5 15" xfId="15385"/>
    <cellStyle name="Calculation 2 3 3 2 5 16" xfId="15386"/>
    <cellStyle name="Calculation 2 3 3 2 5 17" xfId="15387"/>
    <cellStyle name="Calculation 2 3 3 2 5 18" xfId="15388"/>
    <cellStyle name="Calculation 2 3 3 2 5 2" xfId="15389"/>
    <cellStyle name="Calculation 2 3 3 2 5 3" xfId="15390"/>
    <cellStyle name="Calculation 2 3 3 2 5 4" xfId="15391"/>
    <cellStyle name="Calculation 2 3 3 2 5 5" xfId="15392"/>
    <cellStyle name="Calculation 2 3 3 2 5 6" xfId="15393"/>
    <cellStyle name="Calculation 2 3 3 2 5 7" xfId="15394"/>
    <cellStyle name="Calculation 2 3 3 2 5 8" xfId="15395"/>
    <cellStyle name="Calculation 2 3 3 2 5 9" xfId="15396"/>
    <cellStyle name="Calculation 2 3 3 2 6" xfId="15397"/>
    <cellStyle name="Calculation 2 3 3 2 6 10" xfId="15398"/>
    <cellStyle name="Calculation 2 3 3 2 6 11" xfId="15399"/>
    <cellStyle name="Calculation 2 3 3 2 6 12" xfId="15400"/>
    <cellStyle name="Calculation 2 3 3 2 6 13" xfId="15401"/>
    <cellStyle name="Calculation 2 3 3 2 6 14" xfId="15402"/>
    <cellStyle name="Calculation 2 3 3 2 6 15" xfId="15403"/>
    <cellStyle name="Calculation 2 3 3 2 6 16" xfId="15404"/>
    <cellStyle name="Calculation 2 3 3 2 6 17" xfId="15405"/>
    <cellStyle name="Calculation 2 3 3 2 6 18" xfId="15406"/>
    <cellStyle name="Calculation 2 3 3 2 6 2" xfId="15407"/>
    <cellStyle name="Calculation 2 3 3 2 6 3" xfId="15408"/>
    <cellStyle name="Calculation 2 3 3 2 6 4" xfId="15409"/>
    <cellStyle name="Calculation 2 3 3 2 6 5" xfId="15410"/>
    <cellStyle name="Calculation 2 3 3 2 6 6" xfId="15411"/>
    <cellStyle name="Calculation 2 3 3 2 6 7" xfId="15412"/>
    <cellStyle name="Calculation 2 3 3 2 6 8" xfId="15413"/>
    <cellStyle name="Calculation 2 3 3 2 6 9" xfId="15414"/>
    <cellStyle name="Calculation 2 3 3 2 7" xfId="15415"/>
    <cellStyle name="Calculation 2 3 3 2 7 2" xfId="15416"/>
    <cellStyle name="Calculation 2 3 3 2 7 3" xfId="15417"/>
    <cellStyle name="Calculation 2 3 3 2 7 4" xfId="15418"/>
    <cellStyle name="Calculation 2 3 3 2 7 5" xfId="15419"/>
    <cellStyle name="Calculation 2 3 3 2 7 6" xfId="15420"/>
    <cellStyle name="Calculation 2 3 3 2 7 7" xfId="15421"/>
    <cellStyle name="Calculation 2 3 3 2 7 8" xfId="15422"/>
    <cellStyle name="Calculation 2 3 3 2 7 9" xfId="15423"/>
    <cellStyle name="Calculation 2 3 3 2 8" xfId="15424"/>
    <cellStyle name="Calculation 2 3 3 2 8 2" xfId="15425"/>
    <cellStyle name="Calculation 2 3 3 2 8 3" xfId="15426"/>
    <cellStyle name="Calculation 2 3 3 2 8 4" xfId="15427"/>
    <cellStyle name="Calculation 2 3 3 2 8 5" xfId="15428"/>
    <cellStyle name="Calculation 2 3 3 2 8 6" xfId="15429"/>
    <cellStyle name="Calculation 2 3 3 2 8 7" xfId="15430"/>
    <cellStyle name="Calculation 2 3 3 2 8 8" xfId="15431"/>
    <cellStyle name="Calculation 2 3 3 2 8 9" xfId="15432"/>
    <cellStyle name="Calculation 2 3 3 2 9" xfId="15433"/>
    <cellStyle name="Calculation 2 3 3 2 9 2" xfId="15434"/>
    <cellStyle name="Calculation 2 3 3 2 9 3" xfId="15435"/>
    <cellStyle name="Calculation 2 3 3 2 9 4" xfId="15436"/>
    <cellStyle name="Calculation 2 3 3 2 9 5" xfId="15437"/>
    <cellStyle name="Calculation 2 3 3 2 9 6" xfId="15438"/>
    <cellStyle name="Calculation 2 3 3 2 9 7" xfId="15439"/>
    <cellStyle name="Calculation 2 3 3 2 9 8" xfId="15440"/>
    <cellStyle name="Calculation 2 3 3 20" xfId="15441"/>
    <cellStyle name="Calculation 2 3 3 21" xfId="15442"/>
    <cellStyle name="Calculation 2 3 3 22" xfId="15443"/>
    <cellStyle name="Calculation 2 3 3 23" xfId="15444"/>
    <cellStyle name="Calculation 2 3 3 24" xfId="15445"/>
    <cellStyle name="Calculation 2 3 3 25" xfId="15446"/>
    <cellStyle name="Calculation 2 3 3 26" xfId="15447"/>
    <cellStyle name="Calculation 2 3 3 27" xfId="15448"/>
    <cellStyle name="Calculation 2 3 3 3" xfId="15449"/>
    <cellStyle name="Calculation 2 3 3 3 10" xfId="15450"/>
    <cellStyle name="Calculation 2 3 3 3 11" xfId="15451"/>
    <cellStyle name="Calculation 2 3 3 3 12" xfId="15452"/>
    <cellStyle name="Calculation 2 3 3 3 13" xfId="15453"/>
    <cellStyle name="Calculation 2 3 3 3 14" xfId="15454"/>
    <cellStyle name="Calculation 2 3 3 3 15" xfId="15455"/>
    <cellStyle name="Calculation 2 3 3 3 16" xfId="15456"/>
    <cellStyle name="Calculation 2 3 3 3 17" xfId="15457"/>
    <cellStyle name="Calculation 2 3 3 3 18" xfId="15458"/>
    <cellStyle name="Calculation 2 3 3 3 19" xfId="15459"/>
    <cellStyle name="Calculation 2 3 3 3 2" xfId="15460"/>
    <cellStyle name="Calculation 2 3 3 3 2 10" xfId="15461"/>
    <cellStyle name="Calculation 2 3 3 3 2 11" xfId="15462"/>
    <cellStyle name="Calculation 2 3 3 3 2 12" xfId="15463"/>
    <cellStyle name="Calculation 2 3 3 3 2 13" xfId="15464"/>
    <cellStyle name="Calculation 2 3 3 3 2 14" xfId="15465"/>
    <cellStyle name="Calculation 2 3 3 3 2 15" xfId="15466"/>
    <cellStyle name="Calculation 2 3 3 3 2 2" xfId="15467"/>
    <cellStyle name="Calculation 2 3 3 3 2 2 2" xfId="15468"/>
    <cellStyle name="Calculation 2 3 3 3 2 2 3" xfId="15469"/>
    <cellStyle name="Calculation 2 3 3 3 2 2 4" xfId="15470"/>
    <cellStyle name="Calculation 2 3 3 3 2 2 5" xfId="15471"/>
    <cellStyle name="Calculation 2 3 3 3 2 2 6" xfId="15472"/>
    <cellStyle name="Calculation 2 3 3 3 2 2 7" xfId="15473"/>
    <cellStyle name="Calculation 2 3 3 3 2 2 8" xfId="15474"/>
    <cellStyle name="Calculation 2 3 3 3 2 2 9" xfId="15475"/>
    <cellStyle name="Calculation 2 3 3 3 2 3" xfId="15476"/>
    <cellStyle name="Calculation 2 3 3 3 2 3 2" xfId="15477"/>
    <cellStyle name="Calculation 2 3 3 3 2 3 3" xfId="15478"/>
    <cellStyle name="Calculation 2 3 3 3 2 3 4" xfId="15479"/>
    <cellStyle name="Calculation 2 3 3 3 2 3 5" xfId="15480"/>
    <cellStyle name="Calculation 2 3 3 3 2 3 6" xfId="15481"/>
    <cellStyle name="Calculation 2 3 3 3 2 3 7" xfId="15482"/>
    <cellStyle name="Calculation 2 3 3 3 2 3 8" xfId="15483"/>
    <cellStyle name="Calculation 2 3 3 3 2 3 9" xfId="15484"/>
    <cellStyle name="Calculation 2 3 3 3 2 4" xfId="15485"/>
    <cellStyle name="Calculation 2 3 3 3 2 4 2" xfId="15486"/>
    <cellStyle name="Calculation 2 3 3 3 2 4 3" xfId="15487"/>
    <cellStyle name="Calculation 2 3 3 3 2 4 4" xfId="15488"/>
    <cellStyle name="Calculation 2 3 3 3 2 4 5" xfId="15489"/>
    <cellStyle name="Calculation 2 3 3 3 2 4 6" xfId="15490"/>
    <cellStyle name="Calculation 2 3 3 3 2 4 7" xfId="15491"/>
    <cellStyle name="Calculation 2 3 3 3 2 4 8" xfId="15492"/>
    <cellStyle name="Calculation 2 3 3 3 2 4 9" xfId="15493"/>
    <cellStyle name="Calculation 2 3 3 3 2 5" xfId="15494"/>
    <cellStyle name="Calculation 2 3 3 3 2 5 2" xfId="15495"/>
    <cellStyle name="Calculation 2 3 3 3 2 5 3" xfId="15496"/>
    <cellStyle name="Calculation 2 3 3 3 2 5 4" xfId="15497"/>
    <cellStyle name="Calculation 2 3 3 3 2 5 5" xfId="15498"/>
    <cellStyle name="Calculation 2 3 3 3 2 5 6" xfId="15499"/>
    <cellStyle name="Calculation 2 3 3 3 2 5 7" xfId="15500"/>
    <cellStyle name="Calculation 2 3 3 3 2 5 8" xfId="15501"/>
    <cellStyle name="Calculation 2 3 3 3 2 6" xfId="15502"/>
    <cellStyle name="Calculation 2 3 3 3 2 6 2" xfId="15503"/>
    <cellStyle name="Calculation 2 3 3 3 2 6 3" xfId="15504"/>
    <cellStyle name="Calculation 2 3 3 3 2 6 4" xfId="15505"/>
    <cellStyle name="Calculation 2 3 3 3 2 6 5" xfId="15506"/>
    <cellStyle name="Calculation 2 3 3 3 2 6 6" xfId="15507"/>
    <cellStyle name="Calculation 2 3 3 3 2 6 7" xfId="15508"/>
    <cellStyle name="Calculation 2 3 3 3 2 6 8" xfId="15509"/>
    <cellStyle name="Calculation 2 3 3 3 2 7" xfId="15510"/>
    <cellStyle name="Calculation 2 3 3 3 2 7 2" xfId="15511"/>
    <cellStyle name="Calculation 2 3 3 3 2 7 3" xfId="15512"/>
    <cellStyle name="Calculation 2 3 3 3 2 7 4" xfId="15513"/>
    <cellStyle name="Calculation 2 3 3 3 2 7 5" xfId="15514"/>
    <cellStyle name="Calculation 2 3 3 3 2 7 6" xfId="15515"/>
    <cellStyle name="Calculation 2 3 3 3 2 7 7" xfId="15516"/>
    <cellStyle name="Calculation 2 3 3 3 2 7 8" xfId="15517"/>
    <cellStyle name="Calculation 2 3 3 3 2 8" xfId="15518"/>
    <cellStyle name="Calculation 2 3 3 3 2 9" xfId="15519"/>
    <cellStyle name="Calculation 2 3 3 3 20" xfId="15520"/>
    <cellStyle name="Calculation 2 3 3 3 21" xfId="15521"/>
    <cellStyle name="Calculation 2 3 3 3 22" xfId="15522"/>
    <cellStyle name="Calculation 2 3 3 3 23" xfId="15523"/>
    <cellStyle name="Calculation 2 3 3 3 24" xfId="15524"/>
    <cellStyle name="Calculation 2 3 3 3 25" xfId="15525"/>
    <cellStyle name="Calculation 2 3 3 3 26" xfId="15526"/>
    <cellStyle name="Calculation 2 3 3 3 27" xfId="15527"/>
    <cellStyle name="Calculation 2 3 3 3 3" xfId="15528"/>
    <cellStyle name="Calculation 2 3 3 3 3 10" xfId="15529"/>
    <cellStyle name="Calculation 2 3 3 3 3 11" xfId="15530"/>
    <cellStyle name="Calculation 2 3 3 3 3 12" xfId="15531"/>
    <cellStyle name="Calculation 2 3 3 3 3 13" xfId="15532"/>
    <cellStyle name="Calculation 2 3 3 3 3 14" xfId="15533"/>
    <cellStyle name="Calculation 2 3 3 3 3 15" xfId="15534"/>
    <cellStyle name="Calculation 2 3 3 3 3 2" xfId="15535"/>
    <cellStyle name="Calculation 2 3 3 3 3 2 2" xfId="15536"/>
    <cellStyle name="Calculation 2 3 3 3 3 2 3" xfId="15537"/>
    <cellStyle name="Calculation 2 3 3 3 3 2 4" xfId="15538"/>
    <cellStyle name="Calculation 2 3 3 3 3 2 5" xfId="15539"/>
    <cellStyle name="Calculation 2 3 3 3 3 2 6" xfId="15540"/>
    <cellStyle name="Calculation 2 3 3 3 3 2 7" xfId="15541"/>
    <cellStyle name="Calculation 2 3 3 3 3 2 8" xfId="15542"/>
    <cellStyle name="Calculation 2 3 3 3 3 3" xfId="15543"/>
    <cellStyle name="Calculation 2 3 3 3 3 3 2" xfId="15544"/>
    <cellStyle name="Calculation 2 3 3 3 3 3 3" xfId="15545"/>
    <cellStyle name="Calculation 2 3 3 3 3 3 4" xfId="15546"/>
    <cellStyle name="Calculation 2 3 3 3 3 3 5" xfId="15547"/>
    <cellStyle name="Calculation 2 3 3 3 3 3 6" xfId="15548"/>
    <cellStyle name="Calculation 2 3 3 3 3 3 7" xfId="15549"/>
    <cellStyle name="Calculation 2 3 3 3 3 3 8" xfId="15550"/>
    <cellStyle name="Calculation 2 3 3 3 3 4" xfId="15551"/>
    <cellStyle name="Calculation 2 3 3 3 3 4 2" xfId="15552"/>
    <cellStyle name="Calculation 2 3 3 3 3 4 3" xfId="15553"/>
    <cellStyle name="Calculation 2 3 3 3 3 4 4" xfId="15554"/>
    <cellStyle name="Calculation 2 3 3 3 3 4 5" xfId="15555"/>
    <cellStyle name="Calculation 2 3 3 3 3 4 6" xfId="15556"/>
    <cellStyle name="Calculation 2 3 3 3 3 4 7" xfId="15557"/>
    <cellStyle name="Calculation 2 3 3 3 3 4 8" xfId="15558"/>
    <cellStyle name="Calculation 2 3 3 3 3 5" xfId="15559"/>
    <cellStyle name="Calculation 2 3 3 3 3 5 2" xfId="15560"/>
    <cellStyle name="Calculation 2 3 3 3 3 5 3" xfId="15561"/>
    <cellStyle name="Calculation 2 3 3 3 3 5 4" xfId="15562"/>
    <cellStyle name="Calculation 2 3 3 3 3 5 5" xfId="15563"/>
    <cellStyle name="Calculation 2 3 3 3 3 5 6" xfId="15564"/>
    <cellStyle name="Calculation 2 3 3 3 3 5 7" xfId="15565"/>
    <cellStyle name="Calculation 2 3 3 3 3 5 8" xfId="15566"/>
    <cellStyle name="Calculation 2 3 3 3 3 6" xfId="15567"/>
    <cellStyle name="Calculation 2 3 3 3 3 6 2" xfId="15568"/>
    <cellStyle name="Calculation 2 3 3 3 3 6 3" xfId="15569"/>
    <cellStyle name="Calculation 2 3 3 3 3 6 4" xfId="15570"/>
    <cellStyle name="Calculation 2 3 3 3 3 6 5" xfId="15571"/>
    <cellStyle name="Calculation 2 3 3 3 3 6 6" xfId="15572"/>
    <cellStyle name="Calculation 2 3 3 3 3 6 7" xfId="15573"/>
    <cellStyle name="Calculation 2 3 3 3 3 6 8" xfId="15574"/>
    <cellStyle name="Calculation 2 3 3 3 3 7" xfId="15575"/>
    <cellStyle name="Calculation 2 3 3 3 3 7 2" xfId="15576"/>
    <cellStyle name="Calculation 2 3 3 3 3 7 3" xfId="15577"/>
    <cellStyle name="Calculation 2 3 3 3 3 7 4" xfId="15578"/>
    <cellStyle name="Calculation 2 3 3 3 3 7 5" xfId="15579"/>
    <cellStyle name="Calculation 2 3 3 3 3 7 6" xfId="15580"/>
    <cellStyle name="Calculation 2 3 3 3 3 7 7" xfId="15581"/>
    <cellStyle name="Calculation 2 3 3 3 3 7 8" xfId="15582"/>
    <cellStyle name="Calculation 2 3 3 3 3 8" xfId="15583"/>
    <cellStyle name="Calculation 2 3 3 3 3 9" xfId="15584"/>
    <cellStyle name="Calculation 2 3 3 3 4" xfId="15585"/>
    <cellStyle name="Calculation 2 3 3 3 4 2" xfId="15586"/>
    <cellStyle name="Calculation 2 3 3 3 4 3" xfId="15587"/>
    <cellStyle name="Calculation 2 3 3 3 4 4" xfId="15588"/>
    <cellStyle name="Calculation 2 3 3 3 4 5" xfId="15589"/>
    <cellStyle name="Calculation 2 3 3 3 4 6" xfId="15590"/>
    <cellStyle name="Calculation 2 3 3 3 4 7" xfId="15591"/>
    <cellStyle name="Calculation 2 3 3 3 4 8" xfId="15592"/>
    <cellStyle name="Calculation 2 3 3 3 4 9" xfId="15593"/>
    <cellStyle name="Calculation 2 3 3 3 5" xfId="15594"/>
    <cellStyle name="Calculation 2 3 3 3 5 2" xfId="15595"/>
    <cellStyle name="Calculation 2 3 3 3 5 3" xfId="15596"/>
    <cellStyle name="Calculation 2 3 3 3 5 4" xfId="15597"/>
    <cellStyle name="Calculation 2 3 3 3 5 5" xfId="15598"/>
    <cellStyle name="Calculation 2 3 3 3 5 6" xfId="15599"/>
    <cellStyle name="Calculation 2 3 3 3 5 7" xfId="15600"/>
    <cellStyle name="Calculation 2 3 3 3 5 8" xfId="15601"/>
    <cellStyle name="Calculation 2 3 3 3 5 9" xfId="15602"/>
    <cellStyle name="Calculation 2 3 3 3 6" xfId="15603"/>
    <cellStyle name="Calculation 2 3 3 3 6 2" xfId="15604"/>
    <cellStyle name="Calculation 2 3 3 3 6 3" xfId="15605"/>
    <cellStyle name="Calculation 2 3 3 3 6 4" xfId="15606"/>
    <cellStyle name="Calculation 2 3 3 3 6 5" xfId="15607"/>
    <cellStyle name="Calculation 2 3 3 3 6 6" xfId="15608"/>
    <cellStyle name="Calculation 2 3 3 3 6 7" xfId="15609"/>
    <cellStyle name="Calculation 2 3 3 3 6 8" xfId="15610"/>
    <cellStyle name="Calculation 2 3 3 3 6 9" xfId="15611"/>
    <cellStyle name="Calculation 2 3 3 3 7" xfId="15612"/>
    <cellStyle name="Calculation 2 3 3 3 7 2" xfId="15613"/>
    <cellStyle name="Calculation 2 3 3 3 7 3" xfId="15614"/>
    <cellStyle name="Calculation 2 3 3 3 7 4" xfId="15615"/>
    <cellStyle name="Calculation 2 3 3 3 7 5" xfId="15616"/>
    <cellStyle name="Calculation 2 3 3 3 7 6" xfId="15617"/>
    <cellStyle name="Calculation 2 3 3 3 7 7" xfId="15618"/>
    <cellStyle name="Calculation 2 3 3 3 7 8" xfId="15619"/>
    <cellStyle name="Calculation 2 3 3 3 8" xfId="15620"/>
    <cellStyle name="Calculation 2 3 3 3 8 2" xfId="15621"/>
    <cellStyle name="Calculation 2 3 3 3 8 3" xfId="15622"/>
    <cellStyle name="Calculation 2 3 3 3 8 4" xfId="15623"/>
    <cellStyle name="Calculation 2 3 3 3 8 5" xfId="15624"/>
    <cellStyle name="Calculation 2 3 3 3 8 6" xfId="15625"/>
    <cellStyle name="Calculation 2 3 3 3 8 7" xfId="15626"/>
    <cellStyle name="Calculation 2 3 3 3 8 8" xfId="15627"/>
    <cellStyle name="Calculation 2 3 3 3 9" xfId="15628"/>
    <cellStyle name="Calculation 2 3 3 3 9 2" xfId="15629"/>
    <cellStyle name="Calculation 2 3 3 3 9 3" xfId="15630"/>
    <cellStyle name="Calculation 2 3 3 3 9 4" xfId="15631"/>
    <cellStyle name="Calculation 2 3 3 3 9 5" xfId="15632"/>
    <cellStyle name="Calculation 2 3 3 3 9 6" xfId="15633"/>
    <cellStyle name="Calculation 2 3 3 3 9 7" xfId="15634"/>
    <cellStyle name="Calculation 2 3 3 3 9 8" xfId="15635"/>
    <cellStyle name="Calculation 2 3 3 4" xfId="15636"/>
    <cellStyle name="Calculation 2 3 3 4 10" xfId="15637"/>
    <cellStyle name="Calculation 2 3 3 4 11" xfId="15638"/>
    <cellStyle name="Calculation 2 3 3 4 12" xfId="15639"/>
    <cellStyle name="Calculation 2 3 3 4 13" xfId="15640"/>
    <cellStyle name="Calculation 2 3 3 4 14" xfId="15641"/>
    <cellStyle name="Calculation 2 3 3 4 15" xfId="15642"/>
    <cellStyle name="Calculation 2 3 3 4 16" xfId="15643"/>
    <cellStyle name="Calculation 2 3 3 4 17" xfId="15644"/>
    <cellStyle name="Calculation 2 3 3 4 18" xfId="15645"/>
    <cellStyle name="Calculation 2 3 3 4 19" xfId="15646"/>
    <cellStyle name="Calculation 2 3 3 4 2" xfId="15647"/>
    <cellStyle name="Calculation 2 3 3 4 2 10" xfId="15648"/>
    <cellStyle name="Calculation 2 3 3 4 2 2" xfId="15649"/>
    <cellStyle name="Calculation 2 3 3 4 2 2 2" xfId="15650"/>
    <cellStyle name="Calculation 2 3 3 4 2 2 3" xfId="15651"/>
    <cellStyle name="Calculation 2 3 3 4 2 2 4" xfId="15652"/>
    <cellStyle name="Calculation 2 3 3 4 2 2 5" xfId="15653"/>
    <cellStyle name="Calculation 2 3 3 4 2 2 6" xfId="15654"/>
    <cellStyle name="Calculation 2 3 3 4 2 2 7" xfId="15655"/>
    <cellStyle name="Calculation 2 3 3 4 2 2 8" xfId="15656"/>
    <cellStyle name="Calculation 2 3 3 4 2 2 9" xfId="15657"/>
    <cellStyle name="Calculation 2 3 3 4 2 3" xfId="15658"/>
    <cellStyle name="Calculation 2 3 3 4 2 4" xfId="15659"/>
    <cellStyle name="Calculation 2 3 3 4 2 5" xfId="15660"/>
    <cellStyle name="Calculation 2 3 3 4 2 6" xfId="15661"/>
    <cellStyle name="Calculation 2 3 3 4 2 7" xfId="15662"/>
    <cellStyle name="Calculation 2 3 3 4 2 8" xfId="15663"/>
    <cellStyle name="Calculation 2 3 3 4 2 9" xfId="15664"/>
    <cellStyle name="Calculation 2 3 3 4 20" xfId="15665"/>
    <cellStyle name="Calculation 2 3 3 4 21" xfId="15666"/>
    <cellStyle name="Calculation 2 3 3 4 22" xfId="15667"/>
    <cellStyle name="Calculation 2 3 3 4 23" xfId="15668"/>
    <cellStyle name="Calculation 2 3 3 4 24" xfId="15669"/>
    <cellStyle name="Calculation 2 3 3 4 3" xfId="15670"/>
    <cellStyle name="Calculation 2 3 3 4 3 2" xfId="15671"/>
    <cellStyle name="Calculation 2 3 3 4 3 3" xfId="15672"/>
    <cellStyle name="Calculation 2 3 3 4 3 4" xfId="15673"/>
    <cellStyle name="Calculation 2 3 3 4 3 5" xfId="15674"/>
    <cellStyle name="Calculation 2 3 3 4 3 6" xfId="15675"/>
    <cellStyle name="Calculation 2 3 3 4 3 7" xfId="15676"/>
    <cellStyle name="Calculation 2 3 3 4 3 8" xfId="15677"/>
    <cellStyle name="Calculation 2 3 3 4 3 9" xfId="15678"/>
    <cellStyle name="Calculation 2 3 3 4 4" xfId="15679"/>
    <cellStyle name="Calculation 2 3 3 4 4 2" xfId="15680"/>
    <cellStyle name="Calculation 2 3 3 4 4 3" xfId="15681"/>
    <cellStyle name="Calculation 2 3 3 4 4 4" xfId="15682"/>
    <cellStyle name="Calculation 2 3 3 4 4 5" xfId="15683"/>
    <cellStyle name="Calculation 2 3 3 4 4 6" xfId="15684"/>
    <cellStyle name="Calculation 2 3 3 4 4 7" xfId="15685"/>
    <cellStyle name="Calculation 2 3 3 4 4 8" xfId="15686"/>
    <cellStyle name="Calculation 2 3 3 4 4 9" xfId="15687"/>
    <cellStyle name="Calculation 2 3 3 4 5" xfId="15688"/>
    <cellStyle name="Calculation 2 3 3 4 5 2" xfId="15689"/>
    <cellStyle name="Calculation 2 3 3 4 5 3" xfId="15690"/>
    <cellStyle name="Calculation 2 3 3 4 5 4" xfId="15691"/>
    <cellStyle name="Calculation 2 3 3 4 5 5" xfId="15692"/>
    <cellStyle name="Calculation 2 3 3 4 5 6" xfId="15693"/>
    <cellStyle name="Calculation 2 3 3 4 5 7" xfId="15694"/>
    <cellStyle name="Calculation 2 3 3 4 5 8" xfId="15695"/>
    <cellStyle name="Calculation 2 3 3 4 6" xfId="15696"/>
    <cellStyle name="Calculation 2 3 3 4 6 2" xfId="15697"/>
    <cellStyle name="Calculation 2 3 3 4 6 3" xfId="15698"/>
    <cellStyle name="Calculation 2 3 3 4 6 4" xfId="15699"/>
    <cellStyle name="Calculation 2 3 3 4 6 5" xfId="15700"/>
    <cellStyle name="Calculation 2 3 3 4 6 6" xfId="15701"/>
    <cellStyle name="Calculation 2 3 3 4 6 7" xfId="15702"/>
    <cellStyle name="Calculation 2 3 3 4 6 8" xfId="15703"/>
    <cellStyle name="Calculation 2 3 3 4 7" xfId="15704"/>
    <cellStyle name="Calculation 2 3 3 4 7 2" xfId="15705"/>
    <cellStyle name="Calculation 2 3 3 4 7 3" xfId="15706"/>
    <cellStyle name="Calculation 2 3 3 4 7 4" xfId="15707"/>
    <cellStyle name="Calculation 2 3 3 4 7 5" xfId="15708"/>
    <cellStyle name="Calculation 2 3 3 4 7 6" xfId="15709"/>
    <cellStyle name="Calculation 2 3 3 4 7 7" xfId="15710"/>
    <cellStyle name="Calculation 2 3 3 4 7 8" xfId="15711"/>
    <cellStyle name="Calculation 2 3 3 4 8" xfId="15712"/>
    <cellStyle name="Calculation 2 3 3 4 9" xfId="15713"/>
    <cellStyle name="Calculation 2 3 3 5" xfId="15714"/>
    <cellStyle name="Calculation 2 3 3 5 10" xfId="15715"/>
    <cellStyle name="Calculation 2 3 3 5 11" xfId="15716"/>
    <cellStyle name="Calculation 2 3 3 5 12" xfId="15717"/>
    <cellStyle name="Calculation 2 3 3 5 13" xfId="15718"/>
    <cellStyle name="Calculation 2 3 3 5 14" xfId="15719"/>
    <cellStyle name="Calculation 2 3 3 5 15" xfId="15720"/>
    <cellStyle name="Calculation 2 3 3 5 16" xfId="15721"/>
    <cellStyle name="Calculation 2 3 3 5 17" xfId="15722"/>
    <cellStyle name="Calculation 2 3 3 5 18" xfId="15723"/>
    <cellStyle name="Calculation 2 3 3 5 2" xfId="15724"/>
    <cellStyle name="Calculation 2 3 3 5 2 10" xfId="15725"/>
    <cellStyle name="Calculation 2 3 3 5 2 2" xfId="15726"/>
    <cellStyle name="Calculation 2 3 3 5 2 2 2" xfId="15727"/>
    <cellStyle name="Calculation 2 3 3 5 2 2 3" xfId="15728"/>
    <cellStyle name="Calculation 2 3 3 5 2 2 4" xfId="15729"/>
    <cellStyle name="Calculation 2 3 3 5 2 2 5" xfId="15730"/>
    <cellStyle name="Calculation 2 3 3 5 2 2 6" xfId="15731"/>
    <cellStyle name="Calculation 2 3 3 5 2 2 7" xfId="15732"/>
    <cellStyle name="Calculation 2 3 3 5 2 2 8" xfId="15733"/>
    <cellStyle name="Calculation 2 3 3 5 2 2 9" xfId="15734"/>
    <cellStyle name="Calculation 2 3 3 5 2 3" xfId="15735"/>
    <cellStyle name="Calculation 2 3 3 5 2 4" xfId="15736"/>
    <cellStyle name="Calculation 2 3 3 5 2 5" xfId="15737"/>
    <cellStyle name="Calculation 2 3 3 5 2 6" xfId="15738"/>
    <cellStyle name="Calculation 2 3 3 5 2 7" xfId="15739"/>
    <cellStyle name="Calculation 2 3 3 5 2 8" xfId="15740"/>
    <cellStyle name="Calculation 2 3 3 5 2 9" xfId="15741"/>
    <cellStyle name="Calculation 2 3 3 5 3" xfId="15742"/>
    <cellStyle name="Calculation 2 3 3 5 3 2" xfId="15743"/>
    <cellStyle name="Calculation 2 3 3 5 3 3" xfId="15744"/>
    <cellStyle name="Calculation 2 3 3 5 3 4" xfId="15745"/>
    <cellStyle name="Calculation 2 3 3 5 3 5" xfId="15746"/>
    <cellStyle name="Calculation 2 3 3 5 3 6" xfId="15747"/>
    <cellStyle name="Calculation 2 3 3 5 3 7" xfId="15748"/>
    <cellStyle name="Calculation 2 3 3 5 3 8" xfId="15749"/>
    <cellStyle name="Calculation 2 3 3 5 4" xfId="15750"/>
    <cellStyle name="Calculation 2 3 3 5 4 2" xfId="15751"/>
    <cellStyle name="Calculation 2 3 3 5 4 3" xfId="15752"/>
    <cellStyle name="Calculation 2 3 3 5 4 4" xfId="15753"/>
    <cellStyle name="Calculation 2 3 3 5 4 5" xfId="15754"/>
    <cellStyle name="Calculation 2 3 3 5 4 6" xfId="15755"/>
    <cellStyle name="Calculation 2 3 3 5 4 7" xfId="15756"/>
    <cellStyle name="Calculation 2 3 3 5 4 8" xfId="15757"/>
    <cellStyle name="Calculation 2 3 3 5 4 9" xfId="15758"/>
    <cellStyle name="Calculation 2 3 3 5 5" xfId="15759"/>
    <cellStyle name="Calculation 2 3 3 5 6" xfId="15760"/>
    <cellStyle name="Calculation 2 3 3 5 7" xfId="15761"/>
    <cellStyle name="Calculation 2 3 3 5 8" xfId="15762"/>
    <cellStyle name="Calculation 2 3 3 5 9" xfId="15763"/>
    <cellStyle name="Calculation 2 3 3 6" xfId="15764"/>
    <cellStyle name="Calculation 2 3 3 6 10" xfId="15765"/>
    <cellStyle name="Calculation 2 3 3 6 11" xfId="15766"/>
    <cellStyle name="Calculation 2 3 3 6 12" xfId="15767"/>
    <cellStyle name="Calculation 2 3 3 6 13" xfId="15768"/>
    <cellStyle name="Calculation 2 3 3 6 14" xfId="15769"/>
    <cellStyle name="Calculation 2 3 3 6 15" xfId="15770"/>
    <cellStyle name="Calculation 2 3 3 6 16" xfId="15771"/>
    <cellStyle name="Calculation 2 3 3 6 17" xfId="15772"/>
    <cellStyle name="Calculation 2 3 3 6 18" xfId="15773"/>
    <cellStyle name="Calculation 2 3 3 6 2" xfId="15774"/>
    <cellStyle name="Calculation 2 3 3 6 2 2" xfId="15775"/>
    <cellStyle name="Calculation 2 3 3 6 2 3" xfId="15776"/>
    <cellStyle name="Calculation 2 3 3 6 2 4" xfId="15777"/>
    <cellStyle name="Calculation 2 3 3 6 2 5" xfId="15778"/>
    <cellStyle name="Calculation 2 3 3 6 2 6" xfId="15779"/>
    <cellStyle name="Calculation 2 3 3 6 2 7" xfId="15780"/>
    <cellStyle name="Calculation 2 3 3 6 2 8" xfId="15781"/>
    <cellStyle name="Calculation 2 3 3 6 2 9" xfId="15782"/>
    <cellStyle name="Calculation 2 3 3 6 3" xfId="15783"/>
    <cellStyle name="Calculation 2 3 3 6 4" xfId="15784"/>
    <cellStyle name="Calculation 2 3 3 6 5" xfId="15785"/>
    <cellStyle name="Calculation 2 3 3 6 6" xfId="15786"/>
    <cellStyle name="Calculation 2 3 3 6 7" xfId="15787"/>
    <cellStyle name="Calculation 2 3 3 6 8" xfId="15788"/>
    <cellStyle name="Calculation 2 3 3 6 9" xfId="15789"/>
    <cellStyle name="Calculation 2 3 3 7" xfId="15790"/>
    <cellStyle name="Calculation 2 3 3 7 10" xfId="15791"/>
    <cellStyle name="Calculation 2 3 3 7 11" xfId="15792"/>
    <cellStyle name="Calculation 2 3 3 7 12" xfId="15793"/>
    <cellStyle name="Calculation 2 3 3 7 13" xfId="15794"/>
    <cellStyle name="Calculation 2 3 3 7 14" xfId="15795"/>
    <cellStyle name="Calculation 2 3 3 7 15" xfId="15796"/>
    <cellStyle name="Calculation 2 3 3 7 16" xfId="15797"/>
    <cellStyle name="Calculation 2 3 3 7 17" xfId="15798"/>
    <cellStyle name="Calculation 2 3 3 7 18" xfId="15799"/>
    <cellStyle name="Calculation 2 3 3 7 2" xfId="15800"/>
    <cellStyle name="Calculation 2 3 3 7 3" xfId="15801"/>
    <cellStyle name="Calculation 2 3 3 7 4" xfId="15802"/>
    <cellStyle name="Calculation 2 3 3 7 5" xfId="15803"/>
    <cellStyle name="Calculation 2 3 3 7 6" xfId="15804"/>
    <cellStyle name="Calculation 2 3 3 7 7" xfId="15805"/>
    <cellStyle name="Calculation 2 3 3 7 8" xfId="15806"/>
    <cellStyle name="Calculation 2 3 3 7 9" xfId="15807"/>
    <cellStyle name="Calculation 2 3 3 8" xfId="15808"/>
    <cellStyle name="Calculation 2 3 3 8 2" xfId="15809"/>
    <cellStyle name="Calculation 2 3 3 8 3" xfId="15810"/>
    <cellStyle name="Calculation 2 3 3 8 4" xfId="15811"/>
    <cellStyle name="Calculation 2 3 3 8 5" xfId="15812"/>
    <cellStyle name="Calculation 2 3 3 8 6" xfId="15813"/>
    <cellStyle name="Calculation 2 3 3 8 7" xfId="15814"/>
    <cellStyle name="Calculation 2 3 3 8 8" xfId="15815"/>
    <cellStyle name="Calculation 2 3 3 8 9" xfId="15816"/>
    <cellStyle name="Calculation 2 3 3 9" xfId="15817"/>
    <cellStyle name="Calculation 2 3 3 9 2" xfId="15818"/>
    <cellStyle name="Calculation 2 3 3 9 3" xfId="15819"/>
    <cellStyle name="Calculation 2 3 3 9 4" xfId="15820"/>
    <cellStyle name="Calculation 2 3 3 9 5" xfId="15821"/>
    <cellStyle name="Calculation 2 3 3 9 6" xfId="15822"/>
    <cellStyle name="Calculation 2 3 3 9 7" xfId="15823"/>
    <cellStyle name="Calculation 2 3 3 9 8" xfId="15824"/>
    <cellStyle name="Calculation 2 3 3 9 9" xfId="15825"/>
    <cellStyle name="Calculation 2 3 4" xfId="9871"/>
    <cellStyle name="Calculation 2 3 4 10" xfId="15826"/>
    <cellStyle name="Calculation 2 3 4 11" xfId="15827"/>
    <cellStyle name="Calculation 2 3 4 12" xfId="15828"/>
    <cellStyle name="Calculation 2 3 4 13" xfId="15829"/>
    <cellStyle name="Calculation 2 3 4 14" xfId="15830"/>
    <cellStyle name="Calculation 2 3 4 15" xfId="15831"/>
    <cellStyle name="Calculation 2 3 4 16" xfId="15832"/>
    <cellStyle name="Calculation 2 3 4 17" xfId="15833"/>
    <cellStyle name="Calculation 2 3 4 18" xfId="15834"/>
    <cellStyle name="Calculation 2 3 4 19" xfId="15835"/>
    <cellStyle name="Calculation 2 3 4 2" xfId="10155"/>
    <cellStyle name="Calculation 2 3 4 2 10" xfId="15836"/>
    <cellStyle name="Calculation 2 3 4 2 11" xfId="15837"/>
    <cellStyle name="Calculation 2 3 4 2 12" xfId="15838"/>
    <cellStyle name="Calculation 2 3 4 2 13" xfId="15839"/>
    <cellStyle name="Calculation 2 3 4 2 14" xfId="15840"/>
    <cellStyle name="Calculation 2 3 4 2 15" xfId="15841"/>
    <cellStyle name="Calculation 2 3 4 2 16" xfId="15842"/>
    <cellStyle name="Calculation 2 3 4 2 17" xfId="15843"/>
    <cellStyle name="Calculation 2 3 4 2 18" xfId="15844"/>
    <cellStyle name="Calculation 2 3 4 2 19" xfId="15845"/>
    <cellStyle name="Calculation 2 3 4 2 2" xfId="10295"/>
    <cellStyle name="Calculation 2 3 4 2 2 10" xfId="15846"/>
    <cellStyle name="Calculation 2 3 4 2 2 11" xfId="15847"/>
    <cellStyle name="Calculation 2 3 4 2 2 12" xfId="15848"/>
    <cellStyle name="Calculation 2 3 4 2 2 13" xfId="15849"/>
    <cellStyle name="Calculation 2 3 4 2 2 14" xfId="15850"/>
    <cellStyle name="Calculation 2 3 4 2 2 15" xfId="15851"/>
    <cellStyle name="Calculation 2 3 4 2 2 2" xfId="15852"/>
    <cellStyle name="Calculation 2 3 4 2 2 2 2" xfId="15853"/>
    <cellStyle name="Calculation 2 3 4 2 2 2 3" xfId="15854"/>
    <cellStyle name="Calculation 2 3 4 2 2 2 4" xfId="15855"/>
    <cellStyle name="Calculation 2 3 4 2 2 2 5" xfId="15856"/>
    <cellStyle name="Calculation 2 3 4 2 2 2 6" xfId="15857"/>
    <cellStyle name="Calculation 2 3 4 2 2 2 7" xfId="15858"/>
    <cellStyle name="Calculation 2 3 4 2 2 2 8" xfId="15859"/>
    <cellStyle name="Calculation 2 3 4 2 2 2 9" xfId="15860"/>
    <cellStyle name="Calculation 2 3 4 2 2 3" xfId="15861"/>
    <cellStyle name="Calculation 2 3 4 2 2 3 2" xfId="15862"/>
    <cellStyle name="Calculation 2 3 4 2 2 3 3" xfId="15863"/>
    <cellStyle name="Calculation 2 3 4 2 2 3 4" xfId="15864"/>
    <cellStyle name="Calculation 2 3 4 2 2 3 5" xfId="15865"/>
    <cellStyle name="Calculation 2 3 4 2 2 3 6" xfId="15866"/>
    <cellStyle name="Calculation 2 3 4 2 2 3 7" xfId="15867"/>
    <cellStyle name="Calculation 2 3 4 2 2 3 8" xfId="15868"/>
    <cellStyle name="Calculation 2 3 4 2 2 4" xfId="15869"/>
    <cellStyle name="Calculation 2 3 4 2 2 4 2" xfId="15870"/>
    <cellStyle name="Calculation 2 3 4 2 2 4 3" xfId="15871"/>
    <cellStyle name="Calculation 2 3 4 2 2 4 4" xfId="15872"/>
    <cellStyle name="Calculation 2 3 4 2 2 4 5" xfId="15873"/>
    <cellStyle name="Calculation 2 3 4 2 2 4 6" xfId="15874"/>
    <cellStyle name="Calculation 2 3 4 2 2 4 7" xfId="15875"/>
    <cellStyle name="Calculation 2 3 4 2 2 4 8" xfId="15876"/>
    <cellStyle name="Calculation 2 3 4 2 2 5" xfId="15877"/>
    <cellStyle name="Calculation 2 3 4 2 2 5 2" xfId="15878"/>
    <cellStyle name="Calculation 2 3 4 2 2 5 3" xfId="15879"/>
    <cellStyle name="Calculation 2 3 4 2 2 5 4" xfId="15880"/>
    <cellStyle name="Calculation 2 3 4 2 2 5 5" xfId="15881"/>
    <cellStyle name="Calculation 2 3 4 2 2 5 6" xfId="15882"/>
    <cellStyle name="Calculation 2 3 4 2 2 5 7" xfId="15883"/>
    <cellStyle name="Calculation 2 3 4 2 2 5 8" xfId="15884"/>
    <cellStyle name="Calculation 2 3 4 2 2 6" xfId="15885"/>
    <cellStyle name="Calculation 2 3 4 2 2 6 2" xfId="15886"/>
    <cellStyle name="Calculation 2 3 4 2 2 6 3" xfId="15887"/>
    <cellStyle name="Calculation 2 3 4 2 2 6 4" xfId="15888"/>
    <cellStyle name="Calculation 2 3 4 2 2 6 5" xfId="15889"/>
    <cellStyle name="Calculation 2 3 4 2 2 6 6" xfId="15890"/>
    <cellStyle name="Calculation 2 3 4 2 2 6 7" xfId="15891"/>
    <cellStyle name="Calculation 2 3 4 2 2 6 8" xfId="15892"/>
    <cellStyle name="Calculation 2 3 4 2 2 7" xfId="15893"/>
    <cellStyle name="Calculation 2 3 4 2 2 7 2" xfId="15894"/>
    <cellStyle name="Calculation 2 3 4 2 2 7 3" xfId="15895"/>
    <cellStyle name="Calculation 2 3 4 2 2 7 4" xfId="15896"/>
    <cellStyle name="Calculation 2 3 4 2 2 7 5" xfId="15897"/>
    <cellStyle name="Calculation 2 3 4 2 2 7 6" xfId="15898"/>
    <cellStyle name="Calculation 2 3 4 2 2 7 7" xfId="15899"/>
    <cellStyle name="Calculation 2 3 4 2 2 7 8" xfId="15900"/>
    <cellStyle name="Calculation 2 3 4 2 2 8" xfId="15901"/>
    <cellStyle name="Calculation 2 3 4 2 2 9" xfId="15902"/>
    <cellStyle name="Calculation 2 3 4 2 20" xfId="15903"/>
    <cellStyle name="Calculation 2 3 4 2 21" xfId="15904"/>
    <cellStyle name="Calculation 2 3 4 2 22" xfId="15905"/>
    <cellStyle name="Calculation 2 3 4 2 23" xfId="15906"/>
    <cellStyle name="Calculation 2 3 4 2 24" xfId="15907"/>
    <cellStyle name="Calculation 2 3 4 2 25" xfId="15908"/>
    <cellStyle name="Calculation 2 3 4 2 26" xfId="15909"/>
    <cellStyle name="Calculation 2 3 4 2 27" xfId="15910"/>
    <cellStyle name="Calculation 2 3 4 2 3" xfId="10393"/>
    <cellStyle name="Calculation 2 3 4 2 3 10" xfId="15911"/>
    <cellStyle name="Calculation 2 3 4 2 3 11" xfId="15912"/>
    <cellStyle name="Calculation 2 3 4 2 3 12" xfId="15913"/>
    <cellStyle name="Calculation 2 3 4 2 3 13" xfId="15914"/>
    <cellStyle name="Calculation 2 3 4 2 3 14" xfId="15915"/>
    <cellStyle name="Calculation 2 3 4 2 3 15" xfId="15916"/>
    <cellStyle name="Calculation 2 3 4 2 3 2" xfId="15917"/>
    <cellStyle name="Calculation 2 3 4 2 3 2 2" xfId="15918"/>
    <cellStyle name="Calculation 2 3 4 2 3 2 3" xfId="15919"/>
    <cellStyle name="Calculation 2 3 4 2 3 2 4" xfId="15920"/>
    <cellStyle name="Calculation 2 3 4 2 3 2 5" xfId="15921"/>
    <cellStyle name="Calculation 2 3 4 2 3 2 6" xfId="15922"/>
    <cellStyle name="Calculation 2 3 4 2 3 2 7" xfId="15923"/>
    <cellStyle name="Calculation 2 3 4 2 3 2 8" xfId="15924"/>
    <cellStyle name="Calculation 2 3 4 2 3 3" xfId="15925"/>
    <cellStyle name="Calculation 2 3 4 2 3 3 2" xfId="15926"/>
    <cellStyle name="Calculation 2 3 4 2 3 3 3" xfId="15927"/>
    <cellStyle name="Calculation 2 3 4 2 3 3 4" xfId="15928"/>
    <cellStyle name="Calculation 2 3 4 2 3 3 5" xfId="15929"/>
    <cellStyle name="Calculation 2 3 4 2 3 3 6" xfId="15930"/>
    <cellStyle name="Calculation 2 3 4 2 3 3 7" xfId="15931"/>
    <cellStyle name="Calculation 2 3 4 2 3 3 8" xfId="15932"/>
    <cellStyle name="Calculation 2 3 4 2 3 4" xfId="15933"/>
    <cellStyle name="Calculation 2 3 4 2 3 4 2" xfId="15934"/>
    <cellStyle name="Calculation 2 3 4 2 3 4 3" xfId="15935"/>
    <cellStyle name="Calculation 2 3 4 2 3 4 4" xfId="15936"/>
    <cellStyle name="Calculation 2 3 4 2 3 4 5" xfId="15937"/>
    <cellStyle name="Calculation 2 3 4 2 3 4 6" xfId="15938"/>
    <cellStyle name="Calculation 2 3 4 2 3 4 7" xfId="15939"/>
    <cellStyle name="Calculation 2 3 4 2 3 4 8" xfId="15940"/>
    <cellStyle name="Calculation 2 3 4 2 3 5" xfId="15941"/>
    <cellStyle name="Calculation 2 3 4 2 3 5 2" xfId="15942"/>
    <cellStyle name="Calculation 2 3 4 2 3 5 3" xfId="15943"/>
    <cellStyle name="Calculation 2 3 4 2 3 5 4" xfId="15944"/>
    <cellStyle name="Calculation 2 3 4 2 3 5 5" xfId="15945"/>
    <cellStyle name="Calculation 2 3 4 2 3 5 6" xfId="15946"/>
    <cellStyle name="Calculation 2 3 4 2 3 5 7" xfId="15947"/>
    <cellStyle name="Calculation 2 3 4 2 3 5 8" xfId="15948"/>
    <cellStyle name="Calculation 2 3 4 2 3 6" xfId="15949"/>
    <cellStyle name="Calculation 2 3 4 2 3 6 2" xfId="15950"/>
    <cellStyle name="Calculation 2 3 4 2 3 6 3" xfId="15951"/>
    <cellStyle name="Calculation 2 3 4 2 3 6 4" xfId="15952"/>
    <cellStyle name="Calculation 2 3 4 2 3 6 5" xfId="15953"/>
    <cellStyle name="Calculation 2 3 4 2 3 6 6" xfId="15954"/>
    <cellStyle name="Calculation 2 3 4 2 3 6 7" xfId="15955"/>
    <cellStyle name="Calculation 2 3 4 2 3 6 8" xfId="15956"/>
    <cellStyle name="Calculation 2 3 4 2 3 7" xfId="15957"/>
    <cellStyle name="Calculation 2 3 4 2 3 7 2" xfId="15958"/>
    <cellStyle name="Calculation 2 3 4 2 3 7 3" xfId="15959"/>
    <cellStyle name="Calculation 2 3 4 2 3 7 4" xfId="15960"/>
    <cellStyle name="Calculation 2 3 4 2 3 7 5" xfId="15961"/>
    <cellStyle name="Calculation 2 3 4 2 3 7 6" xfId="15962"/>
    <cellStyle name="Calculation 2 3 4 2 3 7 7" xfId="15963"/>
    <cellStyle name="Calculation 2 3 4 2 3 7 8" xfId="15964"/>
    <cellStyle name="Calculation 2 3 4 2 3 8" xfId="15965"/>
    <cellStyle name="Calculation 2 3 4 2 3 9" xfId="15966"/>
    <cellStyle name="Calculation 2 3 4 2 4" xfId="15967"/>
    <cellStyle name="Calculation 2 3 4 2 4 2" xfId="15968"/>
    <cellStyle name="Calculation 2 3 4 2 4 3" xfId="15969"/>
    <cellStyle name="Calculation 2 3 4 2 4 4" xfId="15970"/>
    <cellStyle name="Calculation 2 3 4 2 4 5" xfId="15971"/>
    <cellStyle name="Calculation 2 3 4 2 4 6" xfId="15972"/>
    <cellStyle name="Calculation 2 3 4 2 4 7" xfId="15973"/>
    <cellStyle name="Calculation 2 3 4 2 4 8" xfId="15974"/>
    <cellStyle name="Calculation 2 3 4 2 4 9" xfId="15975"/>
    <cellStyle name="Calculation 2 3 4 2 5" xfId="15976"/>
    <cellStyle name="Calculation 2 3 4 2 5 2" xfId="15977"/>
    <cellStyle name="Calculation 2 3 4 2 5 3" xfId="15978"/>
    <cellStyle name="Calculation 2 3 4 2 5 4" xfId="15979"/>
    <cellStyle name="Calculation 2 3 4 2 5 5" xfId="15980"/>
    <cellStyle name="Calculation 2 3 4 2 5 6" xfId="15981"/>
    <cellStyle name="Calculation 2 3 4 2 5 7" xfId="15982"/>
    <cellStyle name="Calculation 2 3 4 2 5 8" xfId="15983"/>
    <cellStyle name="Calculation 2 3 4 2 6" xfId="15984"/>
    <cellStyle name="Calculation 2 3 4 2 6 2" xfId="15985"/>
    <cellStyle name="Calculation 2 3 4 2 6 3" xfId="15986"/>
    <cellStyle name="Calculation 2 3 4 2 6 4" xfId="15987"/>
    <cellStyle name="Calculation 2 3 4 2 6 5" xfId="15988"/>
    <cellStyle name="Calculation 2 3 4 2 6 6" xfId="15989"/>
    <cellStyle name="Calculation 2 3 4 2 6 7" xfId="15990"/>
    <cellStyle name="Calculation 2 3 4 2 6 8" xfId="15991"/>
    <cellStyle name="Calculation 2 3 4 2 7" xfId="15992"/>
    <cellStyle name="Calculation 2 3 4 2 7 2" xfId="15993"/>
    <cellStyle name="Calculation 2 3 4 2 7 3" xfId="15994"/>
    <cellStyle name="Calculation 2 3 4 2 7 4" xfId="15995"/>
    <cellStyle name="Calculation 2 3 4 2 7 5" xfId="15996"/>
    <cellStyle name="Calculation 2 3 4 2 7 6" xfId="15997"/>
    <cellStyle name="Calculation 2 3 4 2 7 7" xfId="15998"/>
    <cellStyle name="Calculation 2 3 4 2 7 8" xfId="15999"/>
    <cellStyle name="Calculation 2 3 4 2 8" xfId="16000"/>
    <cellStyle name="Calculation 2 3 4 2 8 2" xfId="16001"/>
    <cellStyle name="Calculation 2 3 4 2 8 3" xfId="16002"/>
    <cellStyle name="Calculation 2 3 4 2 8 4" xfId="16003"/>
    <cellStyle name="Calculation 2 3 4 2 8 5" xfId="16004"/>
    <cellStyle name="Calculation 2 3 4 2 8 6" xfId="16005"/>
    <cellStyle name="Calculation 2 3 4 2 8 7" xfId="16006"/>
    <cellStyle name="Calculation 2 3 4 2 8 8" xfId="16007"/>
    <cellStyle name="Calculation 2 3 4 2 9" xfId="16008"/>
    <cellStyle name="Calculation 2 3 4 2 9 2" xfId="16009"/>
    <cellStyle name="Calculation 2 3 4 2 9 3" xfId="16010"/>
    <cellStyle name="Calculation 2 3 4 2 9 4" xfId="16011"/>
    <cellStyle name="Calculation 2 3 4 2 9 5" xfId="16012"/>
    <cellStyle name="Calculation 2 3 4 2 9 6" xfId="16013"/>
    <cellStyle name="Calculation 2 3 4 2 9 7" xfId="16014"/>
    <cellStyle name="Calculation 2 3 4 2 9 8" xfId="16015"/>
    <cellStyle name="Calculation 2 3 4 20" xfId="16016"/>
    <cellStyle name="Calculation 2 3 4 21" xfId="16017"/>
    <cellStyle name="Calculation 2 3 4 22" xfId="16018"/>
    <cellStyle name="Calculation 2 3 4 23" xfId="16019"/>
    <cellStyle name="Calculation 2 3 4 24" xfId="16020"/>
    <cellStyle name="Calculation 2 3 4 3" xfId="16021"/>
    <cellStyle name="Calculation 2 3 4 3 10" xfId="16022"/>
    <cellStyle name="Calculation 2 3 4 3 11" xfId="16023"/>
    <cellStyle name="Calculation 2 3 4 3 12" xfId="16024"/>
    <cellStyle name="Calculation 2 3 4 3 13" xfId="16025"/>
    <cellStyle name="Calculation 2 3 4 3 14" xfId="16026"/>
    <cellStyle name="Calculation 2 3 4 3 15" xfId="16027"/>
    <cellStyle name="Calculation 2 3 4 3 16" xfId="16028"/>
    <cellStyle name="Calculation 2 3 4 3 17" xfId="16029"/>
    <cellStyle name="Calculation 2 3 4 3 18" xfId="16030"/>
    <cellStyle name="Calculation 2 3 4 3 19" xfId="16031"/>
    <cellStyle name="Calculation 2 3 4 3 2" xfId="16032"/>
    <cellStyle name="Calculation 2 3 4 3 2 10" xfId="16033"/>
    <cellStyle name="Calculation 2 3 4 3 2 2" xfId="16034"/>
    <cellStyle name="Calculation 2 3 4 3 2 2 2" xfId="16035"/>
    <cellStyle name="Calculation 2 3 4 3 2 2 3" xfId="16036"/>
    <cellStyle name="Calculation 2 3 4 3 2 2 4" xfId="16037"/>
    <cellStyle name="Calculation 2 3 4 3 2 2 5" xfId="16038"/>
    <cellStyle name="Calculation 2 3 4 3 2 2 6" xfId="16039"/>
    <cellStyle name="Calculation 2 3 4 3 2 2 7" xfId="16040"/>
    <cellStyle name="Calculation 2 3 4 3 2 2 8" xfId="16041"/>
    <cellStyle name="Calculation 2 3 4 3 2 2 9" xfId="16042"/>
    <cellStyle name="Calculation 2 3 4 3 2 3" xfId="16043"/>
    <cellStyle name="Calculation 2 3 4 3 2 4" xfId="16044"/>
    <cellStyle name="Calculation 2 3 4 3 2 5" xfId="16045"/>
    <cellStyle name="Calculation 2 3 4 3 2 6" xfId="16046"/>
    <cellStyle name="Calculation 2 3 4 3 2 7" xfId="16047"/>
    <cellStyle name="Calculation 2 3 4 3 2 8" xfId="16048"/>
    <cellStyle name="Calculation 2 3 4 3 2 9" xfId="16049"/>
    <cellStyle name="Calculation 2 3 4 3 20" xfId="16050"/>
    <cellStyle name="Calculation 2 3 4 3 21" xfId="16051"/>
    <cellStyle name="Calculation 2 3 4 3 22" xfId="16052"/>
    <cellStyle name="Calculation 2 3 4 3 23" xfId="16053"/>
    <cellStyle name="Calculation 2 3 4 3 24" xfId="16054"/>
    <cellStyle name="Calculation 2 3 4 3 3" xfId="16055"/>
    <cellStyle name="Calculation 2 3 4 3 3 2" xfId="16056"/>
    <cellStyle name="Calculation 2 3 4 3 3 3" xfId="16057"/>
    <cellStyle name="Calculation 2 3 4 3 3 4" xfId="16058"/>
    <cellStyle name="Calculation 2 3 4 3 3 5" xfId="16059"/>
    <cellStyle name="Calculation 2 3 4 3 3 6" xfId="16060"/>
    <cellStyle name="Calculation 2 3 4 3 3 7" xfId="16061"/>
    <cellStyle name="Calculation 2 3 4 3 3 8" xfId="16062"/>
    <cellStyle name="Calculation 2 3 4 3 4" xfId="16063"/>
    <cellStyle name="Calculation 2 3 4 3 4 2" xfId="16064"/>
    <cellStyle name="Calculation 2 3 4 3 4 3" xfId="16065"/>
    <cellStyle name="Calculation 2 3 4 3 4 4" xfId="16066"/>
    <cellStyle name="Calculation 2 3 4 3 4 5" xfId="16067"/>
    <cellStyle name="Calculation 2 3 4 3 4 6" xfId="16068"/>
    <cellStyle name="Calculation 2 3 4 3 4 7" xfId="16069"/>
    <cellStyle name="Calculation 2 3 4 3 4 8" xfId="16070"/>
    <cellStyle name="Calculation 2 3 4 3 4 9" xfId="16071"/>
    <cellStyle name="Calculation 2 3 4 3 5" xfId="16072"/>
    <cellStyle name="Calculation 2 3 4 3 5 2" xfId="16073"/>
    <cellStyle name="Calculation 2 3 4 3 5 3" xfId="16074"/>
    <cellStyle name="Calculation 2 3 4 3 5 4" xfId="16075"/>
    <cellStyle name="Calculation 2 3 4 3 5 5" xfId="16076"/>
    <cellStyle name="Calculation 2 3 4 3 5 6" xfId="16077"/>
    <cellStyle name="Calculation 2 3 4 3 5 7" xfId="16078"/>
    <cellStyle name="Calculation 2 3 4 3 5 8" xfId="16079"/>
    <cellStyle name="Calculation 2 3 4 3 6" xfId="16080"/>
    <cellStyle name="Calculation 2 3 4 3 6 2" xfId="16081"/>
    <cellStyle name="Calculation 2 3 4 3 6 3" xfId="16082"/>
    <cellStyle name="Calculation 2 3 4 3 6 4" xfId="16083"/>
    <cellStyle name="Calculation 2 3 4 3 6 5" xfId="16084"/>
    <cellStyle name="Calculation 2 3 4 3 6 6" xfId="16085"/>
    <cellStyle name="Calculation 2 3 4 3 6 7" xfId="16086"/>
    <cellStyle name="Calculation 2 3 4 3 6 8" xfId="16087"/>
    <cellStyle name="Calculation 2 3 4 3 7" xfId="16088"/>
    <cellStyle name="Calculation 2 3 4 3 7 2" xfId="16089"/>
    <cellStyle name="Calculation 2 3 4 3 7 3" xfId="16090"/>
    <cellStyle name="Calculation 2 3 4 3 7 4" xfId="16091"/>
    <cellStyle name="Calculation 2 3 4 3 7 5" xfId="16092"/>
    <cellStyle name="Calculation 2 3 4 3 7 6" xfId="16093"/>
    <cellStyle name="Calculation 2 3 4 3 7 7" xfId="16094"/>
    <cellStyle name="Calculation 2 3 4 3 7 8" xfId="16095"/>
    <cellStyle name="Calculation 2 3 4 3 8" xfId="16096"/>
    <cellStyle name="Calculation 2 3 4 3 9" xfId="16097"/>
    <cellStyle name="Calculation 2 3 4 4" xfId="16098"/>
    <cellStyle name="Calculation 2 3 4 4 10" xfId="16099"/>
    <cellStyle name="Calculation 2 3 4 4 11" xfId="16100"/>
    <cellStyle name="Calculation 2 3 4 4 12" xfId="16101"/>
    <cellStyle name="Calculation 2 3 4 4 13" xfId="16102"/>
    <cellStyle name="Calculation 2 3 4 4 14" xfId="16103"/>
    <cellStyle name="Calculation 2 3 4 4 15" xfId="16104"/>
    <cellStyle name="Calculation 2 3 4 4 16" xfId="16105"/>
    <cellStyle name="Calculation 2 3 4 4 17" xfId="16106"/>
    <cellStyle name="Calculation 2 3 4 4 18" xfId="16107"/>
    <cellStyle name="Calculation 2 3 4 4 2" xfId="16108"/>
    <cellStyle name="Calculation 2 3 4 4 2 10" xfId="16109"/>
    <cellStyle name="Calculation 2 3 4 4 2 2" xfId="16110"/>
    <cellStyle name="Calculation 2 3 4 4 2 2 2" xfId="16111"/>
    <cellStyle name="Calculation 2 3 4 4 2 2 3" xfId="16112"/>
    <cellStyle name="Calculation 2 3 4 4 2 2 4" xfId="16113"/>
    <cellStyle name="Calculation 2 3 4 4 2 2 5" xfId="16114"/>
    <cellStyle name="Calculation 2 3 4 4 2 2 6" xfId="16115"/>
    <cellStyle name="Calculation 2 3 4 4 2 2 7" xfId="16116"/>
    <cellStyle name="Calculation 2 3 4 4 2 2 8" xfId="16117"/>
    <cellStyle name="Calculation 2 3 4 4 2 2 9" xfId="16118"/>
    <cellStyle name="Calculation 2 3 4 4 2 3" xfId="16119"/>
    <cellStyle name="Calculation 2 3 4 4 2 4" xfId="16120"/>
    <cellStyle name="Calculation 2 3 4 4 2 5" xfId="16121"/>
    <cellStyle name="Calculation 2 3 4 4 2 6" xfId="16122"/>
    <cellStyle name="Calculation 2 3 4 4 2 7" xfId="16123"/>
    <cellStyle name="Calculation 2 3 4 4 2 8" xfId="16124"/>
    <cellStyle name="Calculation 2 3 4 4 2 9" xfId="16125"/>
    <cellStyle name="Calculation 2 3 4 4 3" xfId="16126"/>
    <cellStyle name="Calculation 2 3 4 4 3 2" xfId="16127"/>
    <cellStyle name="Calculation 2 3 4 4 3 3" xfId="16128"/>
    <cellStyle name="Calculation 2 3 4 4 3 4" xfId="16129"/>
    <cellStyle name="Calculation 2 3 4 4 3 5" xfId="16130"/>
    <cellStyle name="Calculation 2 3 4 4 3 6" xfId="16131"/>
    <cellStyle name="Calculation 2 3 4 4 3 7" xfId="16132"/>
    <cellStyle name="Calculation 2 3 4 4 3 8" xfId="16133"/>
    <cellStyle name="Calculation 2 3 4 4 4" xfId="16134"/>
    <cellStyle name="Calculation 2 3 4 4 4 2" xfId="16135"/>
    <cellStyle name="Calculation 2 3 4 4 4 3" xfId="16136"/>
    <cellStyle name="Calculation 2 3 4 4 4 4" xfId="16137"/>
    <cellStyle name="Calculation 2 3 4 4 4 5" xfId="16138"/>
    <cellStyle name="Calculation 2 3 4 4 4 6" xfId="16139"/>
    <cellStyle name="Calculation 2 3 4 4 4 7" xfId="16140"/>
    <cellStyle name="Calculation 2 3 4 4 4 8" xfId="16141"/>
    <cellStyle name="Calculation 2 3 4 4 4 9" xfId="16142"/>
    <cellStyle name="Calculation 2 3 4 4 5" xfId="16143"/>
    <cellStyle name="Calculation 2 3 4 4 6" xfId="16144"/>
    <cellStyle name="Calculation 2 3 4 4 7" xfId="16145"/>
    <cellStyle name="Calculation 2 3 4 4 8" xfId="16146"/>
    <cellStyle name="Calculation 2 3 4 4 9" xfId="16147"/>
    <cellStyle name="Calculation 2 3 4 5" xfId="16148"/>
    <cellStyle name="Calculation 2 3 4 5 10" xfId="16149"/>
    <cellStyle name="Calculation 2 3 4 5 11" xfId="16150"/>
    <cellStyle name="Calculation 2 3 4 5 12" xfId="16151"/>
    <cellStyle name="Calculation 2 3 4 5 13" xfId="16152"/>
    <cellStyle name="Calculation 2 3 4 5 14" xfId="16153"/>
    <cellStyle name="Calculation 2 3 4 5 15" xfId="16154"/>
    <cellStyle name="Calculation 2 3 4 5 16" xfId="16155"/>
    <cellStyle name="Calculation 2 3 4 5 17" xfId="16156"/>
    <cellStyle name="Calculation 2 3 4 5 18" xfId="16157"/>
    <cellStyle name="Calculation 2 3 4 5 2" xfId="16158"/>
    <cellStyle name="Calculation 2 3 4 5 2 10" xfId="16159"/>
    <cellStyle name="Calculation 2 3 4 5 2 2" xfId="16160"/>
    <cellStyle name="Calculation 2 3 4 5 2 2 2" xfId="16161"/>
    <cellStyle name="Calculation 2 3 4 5 2 2 3" xfId="16162"/>
    <cellStyle name="Calculation 2 3 4 5 2 2 4" xfId="16163"/>
    <cellStyle name="Calculation 2 3 4 5 2 2 5" xfId="16164"/>
    <cellStyle name="Calculation 2 3 4 5 2 2 6" xfId="16165"/>
    <cellStyle name="Calculation 2 3 4 5 2 2 7" xfId="16166"/>
    <cellStyle name="Calculation 2 3 4 5 2 2 8" xfId="16167"/>
    <cellStyle name="Calculation 2 3 4 5 2 2 9" xfId="16168"/>
    <cellStyle name="Calculation 2 3 4 5 2 3" xfId="16169"/>
    <cellStyle name="Calculation 2 3 4 5 2 4" xfId="16170"/>
    <cellStyle name="Calculation 2 3 4 5 2 5" xfId="16171"/>
    <cellStyle name="Calculation 2 3 4 5 2 6" xfId="16172"/>
    <cellStyle name="Calculation 2 3 4 5 2 7" xfId="16173"/>
    <cellStyle name="Calculation 2 3 4 5 2 8" xfId="16174"/>
    <cellStyle name="Calculation 2 3 4 5 2 9" xfId="16175"/>
    <cellStyle name="Calculation 2 3 4 5 3" xfId="16176"/>
    <cellStyle name="Calculation 2 3 4 5 3 2" xfId="16177"/>
    <cellStyle name="Calculation 2 3 4 5 3 3" xfId="16178"/>
    <cellStyle name="Calculation 2 3 4 5 3 4" xfId="16179"/>
    <cellStyle name="Calculation 2 3 4 5 3 5" xfId="16180"/>
    <cellStyle name="Calculation 2 3 4 5 3 6" xfId="16181"/>
    <cellStyle name="Calculation 2 3 4 5 3 7" xfId="16182"/>
    <cellStyle name="Calculation 2 3 4 5 3 8" xfId="16183"/>
    <cellStyle name="Calculation 2 3 4 5 4" xfId="16184"/>
    <cellStyle name="Calculation 2 3 4 5 4 2" xfId="16185"/>
    <cellStyle name="Calculation 2 3 4 5 4 3" xfId="16186"/>
    <cellStyle name="Calculation 2 3 4 5 4 4" xfId="16187"/>
    <cellStyle name="Calculation 2 3 4 5 4 5" xfId="16188"/>
    <cellStyle name="Calculation 2 3 4 5 4 6" xfId="16189"/>
    <cellStyle name="Calculation 2 3 4 5 4 7" xfId="16190"/>
    <cellStyle name="Calculation 2 3 4 5 4 8" xfId="16191"/>
    <cellStyle name="Calculation 2 3 4 5 4 9" xfId="16192"/>
    <cellStyle name="Calculation 2 3 4 5 5" xfId="16193"/>
    <cellStyle name="Calculation 2 3 4 5 6" xfId="16194"/>
    <cellStyle name="Calculation 2 3 4 5 7" xfId="16195"/>
    <cellStyle name="Calculation 2 3 4 5 8" xfId="16196"/>
    <cellStyle name="Calculation 2 3 4 5 9" xfId="16197"/>
    <cellStyle name="Calculation 2 3 4 6" xfId="16198"/>
    <cellStyle name="Calculation 2 3 4 6 10" xfId="16199"/>
    <cellStyle name="Calculation 2 3 4 6 11" xfId="16200"/>
    <cellStyle name="Calculation 2 3 4 6 12" xfId="16201"/>
    <cellStyle name="Calculation 2 3 4 6 13" xfId="16202"/>
    <cellStyle name="Calculation 2 3 4 6 14" xfId="16203"/>
    <cellStyle name="Calculation 2 3 4 6 15" xfId="16204"/>
    <cellStyle name="Calculation 2 3 4 6 16" xfId="16205"/>
    <cellStyle name="Calculation 2 3 4 6 17" xfId="16206"/>
    <cellStyle name="Calculation 2 3 4 6 18" xfId="16207"/>
    <cellStyle name="Calculation 2 3 4 6 2" xfId="16208"/>
    <cellStyle name="Calculation 2 3 4 6 2 2" xfId="16209"/>
    <cellStyle name="Calculation 2 3 4 6 2 3" xfId="16210"/>
    <cellStyle name="Calculation 2 3 4 6 2 4" xfId="16211"/>
    <cellStyle name="Calculation 2 3 4 6 2 5" xfId="16212"/>
    <cellStyle name="Calculation 2 3 4 6 2 6" xfId="16213"/>
    <cellStyle name="Calculation 2 3 4 6 2 7" xfId="16214"/>
    <cellStyle name="Calculation 2 3 4 6 2 8" xfId="16215"/>
    <cellStyle name="Calculation 2 3 4 6 2 9" xfId="16216"/>
    <cellStyle name="Calculation 2 3 4 6 3" xfId="16217"/>
    <cellStyle name="Calculation 2 3 4 6 4" xfId="16218"/>
    <cellStyle name="Calculation 2 3 4 6 5" xfId="16219"/>
    <cellStyle name="Calculation 2 3 4 6 6" xfId="16220"/>
    <cellStyle name="Calculation 2 3 4 6 7" xfId="16221"/>
    <cellStyle name="Calculation 2 3 4 6 8" xfId="16222"/>
    <cellStyle name="Calculation 2 3 4 6 9" xfId="16223"/>
    <cellStyle name="Calculation 2 3 4 7" xfId="16224"/>
    <cellStyle name="Calculation 2 3 4 7 2" xfId="16225"/>
    <cellStyle name="Calculation 2 3 4 7 3" xfId="16226"/>
    <cellStyle name="Calculation 2 3 4 7 4" xfId="16227"/>
    <cellStyle name="Calculation 2 3 4 7 5" xfId="16228"/>
    <cellStyle name="Calculation 2 3 4 7 6" xfId="16229"/>
    <cellStyle name="Calculation 2 3 4 7 7" xfId="16230"/>
    <cellStyle name="Calculation 2 3 4 7 8" xfId="16231"/>
    <cellStyle name="Calculation 2 3 4 7 9" xfId="16232"/>
    <cellStyle name="Calculation 2 3 4 8" xfId="16233"/>
    <cellStyle name="Calculation 2 3 4 8 2" xfId="16234"/>
    <cellStyle name="Calculation 2 3 4 8 3" xfId="16235"/>
    <cellStyle name="Calculation 2 3 4 8 4" xfId="16236"/>
    <cellStyle name="Calculation 2 3 4 8 5" xfId="16237"/>
    <cellStyle name="Calculation 2 3 4 8 6" xfId="16238"/>
    <cellStyle name="Calculation 2 3 4 8 7" xfId="16239"/>
    <cellStyle name="Calculation 2 3 4 8 8" xfId="16240"/>
    <cellStyle name="Calculation 2 3 4 8 9" xfId="16241"/>
    <cellStyle name="Calculation 2 3 4 9" xfId="16242"/>
    <cellStyle name="Calculation 2 3 5" xfId="10336"/>
    <cellStyle name="Calculation 2 3 5 10" xfId="16243"/>
    <cellStyle name="Calculation 2 3 5 11" xfId="16244"/>
    <cellStyle name="Calculation 2 3 5 12" xfId="16245"/>
    <cellStyle name="Calculation 2 3 5 13" xfId="16246"/>
    <cellStyle name="Calculation 2 3 5 14" xfId="16247"/>
    <cellStyle name="Calculation 2 3 5 15" xfId="16248"/>
    <cellStyle name="Calculation 2 3 5 16" xfId="16249"/>
    <cellStyle name="Calculation 2 3 5 17" xfId="16250"/>
    <cellStyle name="Calculation 2 3 5 18" xfId="16251"/>
    <cellStyle name="Calculation 2 3 5 19" xfId="16252"/>
    <cellStyle name="Calculation 2 3 5 2" xfId="16253"/>
    <cellStyle name="Calculation 2 3 5 2 10" xfId="16254"/>
    <cellStyle name="Calculation 2 3 5 2 2" xfId="16255"/>
    <cellStyle name="Calculation 2 3 5 2 2 2" xfId="16256"/>
    <cellStyle name="Calculation 2 3 5 2 2 3" xfId="16257"/>
    <cellStyle name="Calculation 2 3 5 2 2 4" xfId="16258"/>
    <cellStyle name="Calculation 2 3 5 2 2 5" xfId="16259"/>
    <cellStyle name="Calculation 2 3 5 2 2 6" xfId="16260"/>
    <cellStyle name="Calculation 2 3 5 2 2 7" xfId="16261"/>
    <cellStyle name="Calculation 2 3 5 2 2 8" xfId="16262"/>
    <cellStyle name="Calculation 2 3 5 2 2 9" xfId="16263"/>
    <cellStyle name="Calculation 2 3 5 2 3" xfId="16264"/>
    <cellStyle name="Calculation 2 3 5 2 4" xfId="16265"/>
    <cellStyle name="Calculation 2 3 5 2 5" xfId="16266"/>
    <cellStyle name="Calculation 2 3 5 2 6" xfId="16267"/>
    <cellStyle name="Calculation 2 3 5 2 7" xfId="16268"/>
    <cellStyle name="Calculation 2 3 5 2 8" xfId="16269"/>
    <cellStyle name="Calculation 2 3 5 2 9" xfId="16270"/>
    <cellStyle name="Calculation 2 3 5 3" xfId="16271"/>
    <cellStyle name="Calculation 2 3 5 3 2" xfId="16272"/>
    <cellStyle name="Calculation 2 3 5 3 3" xfId="16273"/>
    <cellStyle name="Calculation 2 3 5 3 4" xfId="16274"/>
    <cellStyle name="Calculation 2 3 5 3 5" xfId="16275"/>
    <cellStyle name="Calculation 2 3 5 3 6" xfId="16276"/>
    <cellStyle name="Calculation 2 3 5 3 7" xfId="16277"/>
    <cellStyle name="Calculation 2 3 5 3 8" xfId="16278"/>
    <cellStyle name="Calculation 2 3 5 4" xfId="16279"/>
    <cellStyle name="Calculation 2 3 5 4 2" xfId="16280"/>
    <cellStyle name="Calculation 2 3 5 4 3" xfId="16281"/>
    <cellStyle name="Calculation 2 3 5 4 4" xfId="16282"/>
    <cellStyle name="Calculation 2 3 5 4 5" xfId="16283"/>
    <cellStyle name="Calculation 2 3 5 4 6" xfId="16284"/>
    <cellStyle name="Calculation 2 3 5 4 7" xfId="16285"/>
    <cellStyle name="Calculation 2 3 5 4 8" xfId="16286"/>
    <cellStyle name="Calculation 2 3 5 4 9" xfId="16287"/>
    <cellStyle name="Calculation 2 3 5 5" xfId="16288"/>
    <cellStyle name="Calculation 2 3 5 6" xfId="16289"/>
    <cellStyle name="Calculation 2 3 5 7" xfId="16290"/>
    <cellStyle name="Calculation 2 3 5 8" xfId="16291"/>
    <cellStyle name="Calculation 2 3 5 9" xfId="16292"/>
    <cellStyle name="Calculation 2 3 6" xfId="16293"/>
    <cellStyle name="Calculation 2 3 6 10" xfId="16294"/>
    <cellStyle name="Calculation 2 3 6 11" xfId="16295"/>
    <cellStyle name="Calculation 2 3 6 12" xfId="16296"/>
    <cellStyle name="Calculation 2 3 6 13" xfId="16297"/>
    <cellStyle name="Calculation 2 3 6 14" xfId="16298"/>
    <cellStyle name="Calculation 2 3 6 15" xfId="16299"/>
    <cellStyle name="Calculation 2 3 6 16" xfId="16300"/>
    <cellStyle name="Calculation 2 3 6 17" xfId="16301"/>
    <cellStyle name="Calculation 2 3 6 18" xfId="16302"/>
    <cellStyle name="Calculation 2 3 6 2" xfId="16303"/>
    <cellStyle name="Calculation 2 3 6 2 10" xfId="16304"/>
    <cellStyle name="Calculation 2 3 6 2 2" xfId="16305"/>
    <cellStyle name="Calculation 2 3 6 2 2 2" xfId="16306"/>
    <cellStyle name="Calculation 2 3 6 2 2 3" xfId="16307"/>
    <cellStyle name="Calculation 2 3 6 2 2 4" xfId="16308"/>
    <cellStyle name="Calculation 2 3 6 2 2 5" xfId="16309"/>
    <cellStyle name="Calculation 2 3 6 2 2 6" xfId="16310"/>
    <cellStyle name="Calculation 2 3 6 2 2 7" xfId="16311"/>
    <cellStyle name="Calculation 2 3 6 2 2 8" xfId="16312"/>
    <cellStyle name="Calculation 2 3 6 2 2 9" xfId="16313"/>
    <cellStyle name="Calculation 2 3 6 2 3" xfId="16314"/>
    <cellStyle name="Calculation 2 3 6 2 4" xfId="16315"/>
    <cellStyle name="Calculation 2 3 6 2 5" xfId="16316"/>
    <cellStyle name="Calculation 2 3 6 2 6" xfId="16317"/>
    <cellStyle name="Calculation 2 3 6 2 7" xfId="16318"/>
    <cellStyle name="Calculation 2 3 6 2 8" xfId="16319"/>
    <cellStyle name="Calculation 2 3 6 2 9" xfId="16320"/>
    <cellStyle name="Calculation 2 3 6 3" xfId="16321"/>
    <cellStyle name="Calculation 2 3 6 3 2" xfId="16322"/>
    <cellStyle name="Calculation 2 3 6 3 3" xfId="16323"/>
    <cellStyle name="Calculation 2 3 6 3 4" xfId="16324"/>
    <cellStyle name="Calculation 2 3 6 3 5" xfId="16325"/>
    <cellStyle name="Calculation 2 3 6 3 6" xfId="16326"/>
    <cellStyle name="Calculation 2 3 6 3 7" xfId="16327"/>
    <cellStyle name="Calculation 2 3 6 3 8" xfId="16328"/>
    <cellStyle name="Calculation 2 3 6 4" xfId="16329"/>
    <cellStyle name="Calculation 2 3 6 4 2" xfId="16330"/>
    <cellStyle name="Calculation 2 3 6 4 3" xfId="16331"/>
    <cellStyle name="Calculation 2 3 6 4 4" xfId="16332"/>
    <cellStyle name="Calculation 2 3 6 4 5" xfId="16333"/>
    <cellStyle name="Calculation 2 3 6 4 6" xfId="16334"/>
    <cellStyle name="Calculation 2 3 6 4 7" xfId="16335"/>
    <cellStyle name="Calculation 2 3 6 4 8" xfId="16336"/>
    <cellStyle name="Calculation 2 3 6 4 9" xfId="16337"/>
    <cellStyle name="Calculation 2 3 6 5" xfId="16338"/>
    <cellStyle name="Calculation 2 3 6 6" xfId="16339"/>
    <cellStyle name="Calculation 2 3 6 7" xfId="16340"/>
    <cellStyle name="Calculation 2 3 6 8" xfId="16341"/>
    <cellStyle name="Calculation 2 3 6 9" xfId="16342"/>
    <cellStyle name="Calculation 2 3 7" xfId="16343"/>
    <cellStyle name="Calculation 2 3 7 10" xfId="16344"/>
    <cellStyle name="Calculation 2 3 7 11" xfId="16345"/>
    <cellStyle name="Calculation 2 3 7 12" xfId="16346"/>
    <cellStyle name="Calculation 2 3 7 13" xfId="16347"/>
    <cellStyle name="Calculation 2 3 7 14" xfId="16348"/>
    <cellStyle name="Calculation 2 3 7 15" xfId="16349"/>
    <cellStyle name="Calculation 2 3 7 16" xfId="16350"/>
    <cellStyle name="Calculation 2 3 7 17" xfId="16351"/>
    <cellStyle name="Calculation 2 3 7 18" xfId="16352"/>
    <cellStyle name="Calculation 2 3 7 2" xfId="16353"/>
    <cellStyle name="Calculation 2 3 7 3" xfId="16354"/>
    <cellStyle name="Calculation 2 3 7 4" xfId="16355"/>
    <cellStyle name="Calculation 2 3 7 5" xfId="16356"/>
    <cellStyle name="Calculation 2 3 7 6" xfId="16357"/>
    <cellStyle name="Calculation 2 3 7 7" xfId="16358"/>
    <cellStyle name="Calculation 2 3 7 8" xfId="16359"/>
    <cellStyle name="Calculation 2 3 7 9" xfId="16360"/>
    <cellStyle name="Calculation 2 3 8" xfId="16361"/>
    <cellStyle name="Calculation 2 3 8 10" xfId="16362"/>
    <cellStyle name="Calculation 2 3 8 11" xfId="16363"/>
    <cellStyle name="Calculation 2 3 8 12" xfId="16364"/>
    <cellStyle name="Calculation 2 3 8 13" xfId="16365"/>
    <cellStyle name="Calculation 2 3 8 14" xfId="16366"/>
    <cellStyle name="Calculation 2 3 8 15" xfId="16367"/>
    <cellStyle name="Calculation 2 3 8 16" xfId="16368"/>
    <cellStyle name="Calculation 2 3 8 17" xfId="16369"/>
    <cellStyle name="Calculation 2 3 8 18" xfId="16370"/>
    <cellStyle name="Calculation 2 3 8 2" xfId="16371"/>
    <cellStyle name="Calculation 2 3 8 3" xfId="16372"/>
    <cellStyle name="Calculation 2 3 8 4" xfId="16373"/>
    <cellStyle name="Calculation 2 3 8 5" xfId="16374"/>
    <cellStyle name="Calculation 2 3 8 6" xfId="16375"/>
    <cellStyle name="Calculation 2 3 8 7" xfId="16376"/>
    <cellStyle name="Calculation 2 3 8 8" xfId="16377"/>
    <cellStyle name="Calculation 2 3 8 9" xfId="16378"/>
    <cellStyle name="Calculation 2 3 9" xfId="16379"/>
    <cellStyle name="Calculation 2 3 9 10" xfId="16380"/>
    <cellStyle name="Calculation 2 3 9 11" xfId="16381"/>
    <cellStyle name="Calculation 2 3 9 12" xfId="16382"/>
    <cellStyle name="Calculation 2 3 9 13" xfId="16383"/>
    <cellStyle name="Calculation 2 3 9 14" xfId="16384"/>
    <cellStyle name="Calculation 2 3 9 15" xfId="16385"/>
    <cellStyle name="Calculation 2 3 9 16" xfId="16386"/>
    <cellStyle name="Calculation 2 3 9 17" xfId="16387"/>
    <cellStyle name="Calculation 2 3 9 18" xfId="16388"/>
    <cellStyle name="Calculation 2 3 9 2" xfId="16389"/>
    <cellStyle name="Calculation 2 3 9 3" xfId="16390"/>
    <cellStyle name="Calculation 2 3 9 4" xfId="16391"/>
    <cellStyle name="Calculation 2 3 9 5" xfId="16392"/>
    <cellStyle name="Calculation 2 3 9 6" xfId="16393"/>
    <cellStyle name="Calculation 2 3 9 7" xfId="16394"/>
    <cellStyle name="Calculation 2 3 9 8" xfId="16395"/>
    <cellStyle name="Calculation 2 3 9 9" xfId="16396"/>
    <cellStyle name="Calculation 2 4" xfId="1400"/>
    <cellStyle name="Calculation 2 4 10" xfId="16397"/>
    <cellStyle name="Calculation 2 4 10 2" xfId="16398"/>
    <cellStyle name="Calculation 2 4 10 3" xfId="16399"/>
    <cellStyle name="Calculation 2 4 10 4" xfId="16400"/>
    <cellStyle name="Calculation 2 4 10 5" xfId="16401"/>
    <cellStyle name="Calculation 2 4 10 6" xfId="16402"/>
    <cellStyle name="Calculation 2 4 10 7" xfId="16403"/>
    <cellStyle name="Calculation 2 4 10 8" xfId="16404"/>
    <cellStyle name="Calculation 2 4 11" xfId="16405"/>
    <cellStyle name="Calculation 2 4 12" xfId="16406"/>
    <cellStyle name="Calculation 2 4 13" xfId="16407"/>
    <cellStyle name="Calculation 2 4 14" xfId="16408"/>
    <cellStyle name="Calculation 2 4 15" xfId="16409"/>
    <cellStyle name="Calculation 2 4 16" xfId="16410"/>
    <cellStyle name="Calculation 2 4 17" xfId="16411"/>
    <cellStyle name="Calculation 2 4 18" xfId="16412"/>
    <cellStyle name="Calculation 2 4 19" xfId="16413"/>
    <cellStyle name="Calculation 2 4 2" xfId="16414"/>
    <cellStyle name="Calculation 2 4 2 10" xfId="16415"/>
    <cellStyle name="Calculation 2 4 2 11" xfId="16416"/>
    <cellStyle name="Calculation 2 4 2 12" xfId="16417"/>
    <cellStyle name="Calculation 2 4 2 13" xfId="16418"/>
    <cellStyle name="Calculation 2 4 2 14" xfId="16419"/>
    <cellStyle name="Calculation 2 4 2 15" xfId="16420"/>
    <cellStyle name="Calculation 2 4 2 16" xfId="16421"/>
    <cellStyle name="Calculation 2 4 2 17" xfId="16422"/>
    <cellStyle name="Calculation 2 4 2 18" xfId="16423"/>
    <cellStyle name="Calculation 2 4 2 19" xfId="16424"/>
    <cellStyle name="Calculation 2 4 2 2" xfId="16425"/>
    <cellStyle name="Calculation 2 4 2 2 10" xfId="16426"/>
    <cellStyle name="Calculation 2 4 2 2 11" xfId="16427"/>
    <cellStyle name="Calculation 2 4 2 2 12" xfId="16428"/>
    <cellStyle name="Calculation 2 4 2 2 13" xfId="16429"/>
    <cellStyle name="Calculation 2 4 2 2 14" xfId="16430"/>
    <cellStyle name="Calculation 2 4 2 2 15" xfId="16431"/>
    <cellStyle name="Calculation 2 4 2 2 16" xfId="16432"/>
    <cellStyle name="Calculation 2 4 2 2 17" xfId="16433"/>
    <cellStyle name="Calculation 2 4 2 2 18" xfId="16434"/>
    <cellStyle name="Calculation 2 4 2 2 19" xfId="16435"/>
    <cellStyle name="Calculation 2 4 2 2 2" xfId="16436"/>
    <cellStyle name="Calculation 2 4 2 2 2 10" xfId="16437"/>
    <cellStyle name="Calculation 2 4 2 2 2 11" xfId="16438"/>
    <cellStyle name="Calculation 2 4 2 2 2 12" xfId="16439"/>
    <cellStyle name="Calculation 2 4 2 2 2 13" xfId="16440"/>
    <cellStyle name="Calculation 2 4 2 2 2 2" xfId="16441"/>
    <cellStyle name="Calculation 2 4 2 2 2 2 10" xfId="16442"/>
    <cellStyle name="Calculation 2 4 2 2 2 2 2" xfId="16443"/>
    <cellStyle name="Calculation 2 4 2 2 2 2 2 2" xfId="16444"/>
    <cellStyle name="Calculation 2 4 2 2 2 2 2 3" xfId="16445"/>
    <cellStyle name="Calculation 2 4 2 2 2 2 2 4" xfId="16446"/>
    <cellStyle name="Calculation 2 4 2 2 2 2 2 5" xfId="16447"/>
    <cellStyle name="Calculation 2 4 2 2 2 2 2 6" xfId="16448"/>
    <cellStyle name="Calculation 2 4 2 2 2 2 2 7" xfId="16449"/>
    <cellStyle name="Calculation 2 4 2 2 2 2 2 8" xfId="16450"/>
    <cellStyle name="Calculation 2 4 2 2 2 2 2 9" xfId="16451"/>
    <cellStyle name="Calculation 2 4 2 2 2 2 3" xfId="16452"/>
    <cellStyle name="Calculation 2 4 2 2 2 2 4" xfId="16453"/>
    <cellStyle name="Calculation 2 4 2 2 2 2 5" xfId="16454"/>
    <cellStyle name="Calculation 2 4 2 2 2 2 6" xfId="16455"/>
    <cellStyle name="Calculation 2 4 2 2 2 2 7" xfId="16456"/>
    <cellStyle name="Calculation 2 4 2 2 2 2 8" xfId="16457"/>
    <cellStyle name="Calculation 2 4 2 2 2 2 9" xfId="16458"/>
    <cellStyle name="Calculation 2 4 2 2 2 3" xfId="16459"/>
    <cellStyle name="Calculation 2 4 2 2 2 3 2" xfId="16460"/>
    <cellStyle name="Calculation 2 4 2 2 2 3 3" xfId="16461"/>
    <cellStyle name="Calculation 2 4 2 2 2 3 4" xfId="16462"/>
    <cellStyle name="Calculation 2 4 2 2 2 3 5" xfId="16463"/>
    <cellStyle name="Calculation 2 4 2 2 2 3 6" xfId="16464"/>
    <cellStyle name="Calculation 2 4 2 2 2 3 7" xfId="16465"/>
    <cellStyle name="Calculation 2 4 2 2 2 3 8" xfId="16466"/>
    <cellStyle name="Calculation 2 4 2 2 2 4" xfId="16467"/>
    <cellStyle name="Calculation 2 4 2 2 2 4 2" xfId="16468"/>
    <cellStyle name="Calculation 2 4 2 2 2 4 3" xfId="16469"/>
    <cellStyle name="Calculation 2 4 2 2 2 4 4" xfId="16470"/>
    <cellStyle name="Calculation 2 4 2 2 2 4 5" xfId="16471"/>
    <cellStyle name="Calculation 2 4 2 2 2 4 6" xfId="16472"/>
    <cellStyle name="Calculation 2 4 2 2 2 4 7" xfId="16473"/>
    <cellStyle name="Calculation 2 4 2 2 2 4 8" xfId="16474"/>
    <cellStyle name="Calculation 2 4 2 2 2 4 9" xfId="16475"/>
    <cellStyle name="Calculation 2 4 2 2 2 5" xfId="16476"/>
    <cellStyle name="Calculation 2 4 2 2 2 6" xfId="16477"/>
    <cellStyle name="Calculation 2 4 2 2 2 7" xfId="16478"/>
    <cellStyle name="Calculation 2 4 2 2 2 8" xfId="16479"/>
    <cellStyle name="Calculation 2 4 2 2 2 9" xfId="16480"/>
    <cellStyle name="Calculation 2 4 2 2 3" xfId="16481"/>
    <cellStyle name="Calculation 2 4 2 2 3 10" xfId="16482"/>
    <cellStyle name="Calculation 2 4 2 2 3 11" xfId="16483"/>
    <cellStyle name="Calculation 2 4 2 2 3 12" xfId="16484"/>
    <cellStyle name="Calculation 2 4 2 2 3 13" xfId="16485"/>
    <cellStyle name="Calculation 2 4 2 2 3 2" xfId="16486"/>
    <cellStyle name="Calculation 2 4 2 2 3 2 10" xfId="16487"/>
    <cellStyle name="Calculation 2 4 2 2 3 2 2" xfId="16488"/>
    <cellStyle name="Calculation 2 4 2 2 3 2 2 2" xfId="16489"/>
    <cellStyle name="Calculation 2 4 2 2 3 2 2 3" xfId="16490"/>
    <cellStyle name="Calculation 2 4 2 2 3 2 2 4" xfId="16491"/>
    <cellStyle name="Calculation 2 4 2 2 3 2 2 5" xfId="16492"/>
    <cellStyle name="Calculation 2 4 2 2 3 2 2 6" xfId="16493"/>
    <cellStyle name="Calculation 2 4 2 2 3 2 2 7" xfId="16494"/>
    <cellStyle name="Calculation 2 4 2 2 3 2 2 8" xfId="16495"/>
    <cellStyle name="Calculation 2 4 2 2 3 2 2 9" xfId="16496"/>
    <cellStyle name="Calculation 2 4 2 2 3 2 3" xfId="16497"/>
    <cellStyle name="Calculation 2 4 2 2 3 2 4" xfId="16498"/>
    <cellStyle name="Calculation 2 4 2 2 3 2 5" xfId="16499"/>
    <cellStyle name="Calculation 2 4 2 2 3 2 6" xfId="16500"/>
    <cellStyle name="Calculation 2 4 2 2 3 2 7" xfId="16501"/>
    <cellStyle name="Calculation 2 4 2 2 3 2 8" xfId="16502"/>
    <cellStyle name="Calculation 2 4 2 2 3 2 9" xfId="16503"/>
    <cellStyle name="Calculation 2 4 2 2 3 3" xfId="16504"/>
    <cellStyle name="Calculation 2 4 2 2 3 3 2" xfId="16505"/>
    <cellStyle name="Calculation 2 4 2 2 3 3 3" xfId="16506"/>
    <cellStyle name="Calculation 2 4 2 2 3 3 4" xfId="16507"/>
    <cellStyle name="Calculation 2 4 2 2 3 3 5" xfId="16508"/>
    <cellStyle name="Calculation 2 4 2 2 3 3 6" xfId="16509"/>
    <cellStyle name="Calculation 2 4 2 2 3 3 7" xfId="16510"/>
    <cellStyle name="Calculation 2 4 2 2 3 3 8" xfId="16511"/>
    <cellStyle name="Calculation 2 4 2 2 3 4" xfId="16512"/>
    <cellStyle name="Calculation 2 4 2 2 3 4 2" xfId="16513"/>
    <cellStyle name="Calculation 2 4 2 2 3 4 3" xfId="16514"/>
    <cellStyle name="Calculation 2 4 2 2 3 4 4" xfId="16515"/>
    <cellStyle name="Calculation 2 4 2 2 3 4 5" xfId="16516"/>
    <cellStyle name="Calculation 2 4 2 2 3 4 6" xfId="16517"/>
    <cellStyle name="Calculation 2 4 2 2 3 4 7" xfId="16518"/>
    <cellStyle name="Calculation 2 4 2 2 3 4 8" xfId="16519"/>
    <cellStyle name="Calculation 2 4 2 2 3 4 9" xfId="16520"/>
    <cellStyle name="Calculation 2 4 2 2 3 5" xfId="16521"/>
    <cellStyle name="Calculation 2 4 2 2 3 6" xfId="16522"/>
    <cellStyle name="Calculation 2 4 2 2 3 7" xfId="16523"/>
    <cellStyle name="Calculation 2 4 2 2 3 8" xfId="16524"/>
    <cellStyle name="Calculation 2 4 2 2 3 9" xfId="16525"/>
    <cellStyle name="Calculation 2 4 2 2 4" xfId="16526"/>
    <cellStyle name="Calculation 2 4 2 2 4 10" xfId="16527"/>
    <cellStyle name="Calculation 2 4 2 2 4 11" xfId="16528"/>
    <cellStyle name="Calculation 2 4 2 2 4 12" xfId="16529"/>
    <cellStyle name="Calculation 2 4 2 2 4 13" xfId="16530"/>
    <cellStyle name="Calculation 2 4 2 2 4 2" xfId="16531"/>
    <cellStyle name="Calculation 2 4 2 2 4 2 10" xfId="16532"/>
    <cellStyle name="Calculation 2 4 2 2 4 2 2" xfId="16533"/>
    <cellStyle name="Calculation 2 4 2 2 4 2 2 2" xfId="16534"/>
    <cellStyle name="Calculation 2 4 2 2 4 2 2 3" xfId="16535"/>
    <cellStyle name="Calculation 2 4 2 2 4 2 2 4" xfId="16536"/>
    <cellStyle name="Calculation 2 4 2 2 4 2 2 5" xfId="16537"/>
    <cellStyle name="Calculation 2 4 2 2 4 2 2 6" xfId="16538"/>
    <cellStyle name="Calculation 2 4 2 2 4 2 2 7" xfId="16539"/>
    <cellStyle name="Calculation 2 4 2 2 4 2 2 8" xfId="16540"/>
    <cellStyle name="Calculation 2 4 2 2 4 2 2 9" xfId="16541"/>
    <cellStyle name="Calculation 2 4 2 2 4 2 3" xfId="16542"/>
    <cellStyle name="Calculation 2 4 2 2 4 2 4" xfId="16543"/>
    <cellStyle name="Calculation 2 4 2 2 4 2 5" xfId="16544"/>
    <cellStyle name="Calculation 2 4 2 2 4 2 6" xfId="16545"/>
    <cellStyle name="Calculation 2 4 2 2 4 2 7" xfId="16546"/>
    <cellStyle name="Calculation 2 4 2 2 4 2 8" xfId="16547"/>
    <cellStyle name="Calculation 2 4 2 2 4 2 9" xfId="16548"/>
    <cellStyle name="Calculation 2 4 2 2 4 3" xfId="16549"/>
    <cellStyle name="Calculation 2 4 2 2 4 3 2" xfId="16550"/>
    <cellStyle name="Calculation 2 4 2 2 4 3 3" xfId="16551"/>
    <cellStyle name="Calculation 2 4 2 2 4 3 4" xfId="16552"/>
    <cellStyle name="Calculation 2 4 2 2 4 3 5" xfId="16553"/>
    <cellStyle name="Calculation 2 4 2 2 4 3 6" xfId="16554"/>
    <cellStyle name="Calculation 2 4 2 2 4 3 7" xfId="16555"/>
    <cellStyle name="Calculation 2 4 2 2 4 3 8" xfId="16556"/>
    <cellStyle name="Calculation 2 4 2 2 4 4" xfId="16557"/>
    <cellStyle name="Calculation 2 4 2 2 4 4 2" xfId="16558"/>
    <cellStyle name="Calculation 2 4 2 2 4 4 3" xfId="16559"/>
    <cellStyle name="Calculation 2 4 2 2 4 4 4" xfId="16560"/>
    <cellStyle name="Calculation 2 4 2 2 4 4 5" xfId="16561"/>
    <cellStyle name="Calculation 2 4 2 2 4 4 6" xfId="16562"/>
    <cellStyle name="Calculation 2 4 2 2 4 4 7" xfId="16563"/>
    <cellStyle name="Calculation 2 4 2 2 4 4 8" xfId="16564"/>
    <cellStyle name="Calculation 2 4 2 2 4 4 9" xfId="16565"/>
    <cellStyle name="Calculation 2 4 2 2 4 5" xfId="16566"/>
    <cellStyle name="Calculation 2 4 2 2 4 6" xfId="16567"/>
    <cellStyle name="Calculation 2 4 2 2 4 7" xfId="16568"/>
    <cellStyle name="Calculation 2 4 2 2 4 8" xfId="16569"/>
    <cellStyle name="Calculation 2 4 2 2 4 9" xfId="16570"/>
    <cellStyle name="Calculation 2 4 2 2 5" xfId="16571"/>
    <cellStyle name="Calculation 2 4 2 2 5 10" xfId="16572"/>
    <cellStyle name="Calculation 2 4 2 2 5 11" xfId="16573"/>
    <cellStyle name="Calculation 2 4 2 2 5 12" xfId="16574"/>
    <cellStyle name="Calculation 2 4 2 2 5 13" xfId="16575"/>
    <cellStyle name="Calculation 2 4 2 2 5 2" xfId="16576"/>
    <cellStyle name="Calculation 2 4 2 2 5 2 10" xfId="16577"/>
    <cellStyle name="Calculation 2 4 2 2 5 2 2" xfId="16578"/>
    <cellStyle name="Calculation 2 4 2 2 5 2 2 2" xfId="16579"/>
    <cellStyle name="Calculation 2 4 2 2 5 2 2 3" xfId="16580"/>
    <cellStyle name="Calculation 2 4 2 2 5 2 2 4" xfId="16581"/>
    <cellStyle name="Calculation 2 4 2 2 5 2 2 5" xfId="16582"/>
    <cellStyle name="Calculation 2 4 2 2 5 2 2 6" xfId="16583"/>
    <cellStyle name="Calculation 2 4 2 2 5 2 2 7" xfId="16584"/>
    <cellStyle name="Calculation 2 4 2 2 5 2 2 8" xfId="16585"/>
    <cellStyle name="Calculation 2 4 2 2 5 2 2 9" xfId="16586"/>
    <cellStyle name="Calculation 2 4 2 2 5 2 3" xfId="16587"/>
    <cellStyle name="Calculation 2 4 2 2 5 2 4" xfId="16588"/>
    <cellStyle name="Calculation 2 4 2 2 5 2 5" xfId="16589"/>
    <cellStyle name="Calculation 2 4 2 2 5 2 6" xfId="16590"/>
    <cellStyle name="Calculation 2 4 2 2 5 2 7" xfId="16591"/>
    <cellStyle name="Calculation 2 4 2 2 5 2 8" xfId="16592"/>
    <cellStyle name="Calculation 2 4 2 2 5 2 9" xfId="16593"/>
    <cellStyle name="Calculation 2 4 2 2 5 3" xfId="16594"/>
    <cellStyle name="Calculation 2 4 2 2 5 3 2" xfId="16595"/>
    <cellStyle name="Calculation 2 4 2 2 5 3 3" xfId="16596"/>
    <cellStyle name="Calculation 2 4 2 2 5 3 4" xfId="16597"/>
    <cellStyle name="Calculation 2 4 2 2 5 3 5" xfId="16598"/>
    <cellStyle name="Calculation 2 4 2 2 5 3 6" xfId="16599"/>
    <cellStyle name="Calculation 2 4 2 2 5 3 7" xfId="16600"/>
    <cellStyle name="Calculation 2 4 2 2 5 3 8" xfId="16601"/>
    <cellStyle name="Calculation 2 4 2 2 5 4" xfId="16602"/>
    <cellStyle name="Calculation 2 4 2 2 5 4 2" xfId="16603"/>
    <cellStyle name="Calculation 2 4 2 2 5 4 3" xfId="16604"/>
    <cellStyle name="Calculation 2 4 2 2 5 4 4" xfId="16605"/>
    <cellStyle name="Calculation 2 4 2 2 5 4 5" xfId="16606"/>
    <cellStyle name="Calculation 2 4 2 2 5 4 6" xfId="16607"/>
    <cellStyle name="Calculation 2 4 2 2 5 4 7" xfId="16608"/>
    <cellStyle name="Calculation 2 4 2 2 5 4 8" xfId="16609"/>
    <cellStyle name="Calculation 2 4 2 2 5 4 9" xfId="16610"/>
    <cellStyle name="Calculation 2 4 2 2 5 5" xfId="16611"/>
    <cellStyle name="Calculation 2 4 2 2 5 6" xfId="16612"/>
    <cellStyle name="Calculation 2 4 2 2 5 7" xfId="16613"/>
    <cellStyle name="Calculation 2 4 2 2 5 8" xfId="16614"/>
    <cellStyle name="Calculation 2 4 2 2 5 9" xfId="16615"/>
    <cellStyle name="Calculation 2 4 2 2 6" xfId="16616"/>
    <cellStyle name="Calculation 2 4 2 2 6 10" xfId="16617"/>
    <cellStyle name="Calculation 2 4 2 2 6 2" xfId="16618"/>
    <cellStyle name="Calculation 2 4 2 2 6 2 2" xfId="16619"/>
    <cellStyle name="Calculation 2 4 2 2 6 2 3" xfId="16620"/>
    <cellStyle name="Calculation 2 4 2 2 6 2 4" xfId="16621"/>
    <cellStyle name="Calculation 2 4 2 2 6 2 5" xfId="16622"/>
    <cellStyle name="Calculation 2 4 2 2 6 2 6" xfId="16623"/>
    <cellStyle name="Calculation 2 4 2 2 6 2 7" xfId="16624"/>
    <cellStyle name="Calculation 2 4 2 2 6 2 8" xfId="16625"/>
    <cellStyle name="Calculation 2 4 2 2 6 2 9" xfId="16626"/>
    <cellStyle name="Calculation 2 4 2 2 6 3" xfId="16627"/>
    <cellStyle name="Calculation 2 4 2 2 6 4" xfId="16628"/>
    <cellStyle name="Calculation 2 4 2 2 6 5" xfId="16629"/>
    <cellStyle name="Calculation 2 4 2 2 6 6" xfId="16630"/>
    <cellStyle name="Calculation 2 4 2 2 6 7" xfId="16631"/>
    <cellStyle name="Calculation 2 4 2 2 6 8" xfId="16632"/>
    <cellStyle name="Calculation 2 4 2 2 6 9" xfId="16633"/>
    <cellStyle name="Calculation 2 4 2 2 7" xfId="16634"/>
    <cellStyle name="Calculation 2 4 2 2 7 2" xfId="16635"/>
    <cellStyle name="Calculation 2 4 2 2 7 3" xfId="16636"/>
    <cellStyle name="Calculation 2 4 2 2 7 4" xfId="16637"/>
    <cellStyle name="Calculation 2 4 2 2 7 5" xfId="16638"/>
    <cellStyle name="Calculation 2 4 2 2 7 6" xfId="16639"/>
    <cellStyle name="Calculation 2 4 2 2 7 7" xfId="16640"/>
    <cellStyle name="Calculation 2 4 2 2 7 8" xfId="16641"/>
    <cellStyle name="Calculation 2 4 2 2 8" xfId="16642"/>
    <cellStyle name="Calculation 2 4 2 2 8 2" xfId="16643"/>
    <cellStyle name="Calculation 2 4 2 2 8 3" xfId="16644"/>
    <cellStyle name="Calculation 2 4 2 2 8 4" xfId="16645"/>
    <cellStyle name="Calculation 2 4 2 2 8 5" xfId="16646"/>
    <cellStyle name="Calculation 2 4 2 2 8 6" xfId="16647"/>
    <cellStyle name="Calculation 2 4 2 2 8 7" xfId="16648"/>
    <cellStyle name="Calculation 2 4 2 2 8 8" xfId="16649"/>
    <cellStyle name="Calculation 2 4 2 2 8 9" xfId="16650"/>
    <cellStyle name="Calculation 2 4 2 2 9" xfId="16651"/>
    <cellStyle name="Calculation 2 4 2 20" xfId="16652"/>
    <cellStyle name="Calculation 2 4 2 21" xfId="16653"/>
    <cellStyle name="Calculation 2 4 2 22" xfId="16654"/>
    <cellStyle name="Calculation 2 4 2 23" xfId="16655"/>
    <cellStyle name="Calculation 2 4 2 24" xfId="16656"/>
    <cellStyle name="Calculation 2 4 2 25" xfId="16657"/>
    <cellStyle name="Calculation 2 4 2 26" xfId="16658"/>
    <cellStyle name="Calculation 2 4 2 27" xfId="16659"/>
    <cellStyle name="Calculation 2 4 2 3" xfId="16660"/>
    <cellStyle name="Calculation 2 4 2 3 10" xfId="16661"/>
    <cellStyle name="Calculation 2 4 2 3 11" xfId="16662"/>
    <cellStyle name="Calculation 2 4 2 3 12" xfId="16663"/>
    <cellStyle name="Calculation 2 4 2 3 13" xfId="16664"/>
    <cellStyle name="Calculation 2 4 2 3 14" xfId="16665"/>
    <cellStyle name="Calculation 2 4 2 3 15" xfId="16666"/>
    <cellStyle name="Calculation 2 4 2 3 16" xfId="16667"/>
    <cellStyle name="Calculation 2 4 2 3 17" xfId="16668"/>
    <cellStyle name="Calculation 2 4 2 3 2" xfId="16669"/>
    <cellStyle name="Calculation 2 4 2 3 2 10" xfId="16670"/>
    <cellStyle name="Calculation 2 4 2 3 2 11" xfId="16671"/>
    <cellStyle name="Calculation 2 4 2 3 2 12" xfId="16672"/>
    <cellStyle name="Calculation 2 4 2 3 2 13" xfId="16673"/>
    <cellStyle name="Calculation 2 4 2 3 2 2" xfId="16674"/>
    <cellStyle name="Calculation 2 4 2 3 2 2 10" xfId="16675"/>
    <cellStyle name="Calculation 2 4 2 3 2 2 2" xfId="16676"/>
    <cellStyle name="Calculation 2 4 2 3 2 2 2 2" xfId="16677"/>
    <cellStyle name="Calculation 2 4 2 3 2 2 2 3" xfId="16678"/>
    <cellStyle name="Calculation 2 4 2 3 2 2 2 4" xfId="16679"/>
    <cellStyle name="Calculation 2 4 2 3 2 2 2 5" xfId="16680"/>
    <cellStyle name="Calculation 2 4 2 3 2 2 2 6" xfId="16681"/>
    <cellStyle name="Calculation 2 4 2 3 2 2 2 7" xfId="16682"/>
    <cellStyle name="Calculation 2 4 2 3 2 2 2 8" xfId="16683"/>
    <cellStyle name="Calculation 2 4 2 3 2 2 2 9" xfId="16684"/>
    <cellStyle name="Calculation 2 4 2 3 2 2 3" xfId="16685"/>
    <cellStyle name="Calculation 2 4 2 3 2 2 4" xfId="16686"/>
    <cellStyle name="Calculation 2 4 2 3 2 2 5" xfId="16687"/>
    <cellStyle name="Calculation 2 4 2 3 2 2 6" xfId="16688"/>
    <cellStyle name="Calculation 2 4 2 3 2 2 7" xfId="16689"/>
    <cellStyle name="Calculation 2 4 2 3 2 2 8" xfId="16690"/>
    <cellStyle name="Calculation 2 4 2 3 2 2 9" xfId="16691"/>
    <cellStyle name="Calculation 2 4 2 3 2 3" xfId="16692"/>
    <cellStyle name="Calculation 2 4 2 3 2 3 2" xfId="16693"/>
    <cellStyle name="Calculation 2 4 2 3 2 3 3" xfId="16694"/>
    <cellStyle name="Calculation 2 4 2 3 2 3 4" xfId="16695"/>
    <cellStyle name="Calculation 2 4 2 3 2 3 5" xfId="16696"/>
    <cellStyle name="Calculation 2 4 2 3 2 3 6" xfId="16697"/>
    <cellStyle name="Calculation 2 4 2 3 2 3 7" xfId="16698"/>
    <cellStyle name="Calculation 2 4 2 3 2 3 8" xfId="16699"/>
    <cellStyle name="Calculation 2 4 2 3 2 4" xfId="16700"/>
    <cellStyle name="Calculation 2 4 2 3 2 4 2" xfId="16701"/>
    <cellStyle name="Calculation 2 4 2 3 2 4 3" xfId="16702"/>
    <cellStyle name="Calculation 2 4 2 3 2 4 4" xfId="16703"/>
    <cellStyle name="Calculation 2 4 2 3 2 4 5" xfId="16704"/>
    <cellStyle name="Calculation 2 4 2 3 2 4 6" xfId="16705"/>
    <cellStyle name="Calculation 2 4 2 3 2 4 7" xfId="16706"/>
    <cellStyle name="Calculation 2 4 2 3 2 4 8" xfId="16707"/>
    <cellStyle name="Calculation 2 4 2 3 2 4 9" xfId="16708"/>
    <cellStyle name="Calculation 2 4 2 3 2 5" xfId="16709"/>
    <cellStyle name="Calculation 2 4 2 3 2 6" xfId="16710"/>
    <cellStyle name="Calculation 2 4 2 3 2 7" xfId="16711"/>
    <cellStyle name="Calculation 2 4 2 3 2 8" xfId="16712"/>
    <cellStyle name="Calculation 2 4 2 3 2 9" xfId="16713"/>
    <cellStyle name="Calculation 2 4 2 3 3" xfId="16714"/>
    <cellStyle name="Calculation 2 4 2 3 3 10" xfId="16715"/>
    <cellStyle name="Calculation 2 4 2 3 3 11" xfId="16716"/>
    <cellStyle name="Calculation 2 4 2 3 3 12" xfId="16717"/>
    <cellStyle name="Calculation 2 4 2 3 3 13" xfId="16718"/>
    <cellStyle name="Calculation 2 4 2 3 3 2" xfId="16719"/>
    <cellStyle name="Calculation 2 4 2 3 3 2 10" xfId="16720"/>
    <cellStyle name="Calculation 2 4 2 3 3 2 2" xfId="16721"/>
    <cellStyle name="Calculation 2 4 2 3 3 2 2 2" xfId="16722"/>
    <cellStyle name="Calculation 2 4 2 3 3 2 2 3" xfId="16723"/>
    <cellStyle name="Calculation 2 4 2 3 3 2 2 4" xfId="16724"/>
    <cellStyle name="Calculation 2 4 2 3 3 2 2 5" xfId="16725"/>
    <cellStyle name="Calculation 2 4 2 3 3 2 2 6" xfId="16726"/>
    <cellStyle name="Calculation 2 4 2 3 3 2 2 7" xfId="16727"/>
    <cellStyle name="Calculation 2 4 2 3 3 2 2 8" xfId="16728"/>
    <cellStyle name="Calculation 2 4 2 3 3 2 2 9" xfId="16729"/>
    <cellStyle name="Calculation 2 4 2 3 3 2 3" xfId="16730"/>
    <cellStyle name="Calculation 2 4 2 3 3 2 4" xfId="16731"/>
    <cellStyle name="Calculation 2 4 2 3 3 2 5" xfId="16732"/>
    <cellStyle name="Calculation 2 4 2 3 3 2 6" xfId="16733"/>
    <cellStyle name="Calculation 2 4 2 3 3 2 7" xfId="16734"/>
    <cellStyle name="Calculation 2 4 2 3 3 2 8" xfId="16735"/>
    <cellStyle name="Calculation 2 4 2 3 3 2 9" xfId="16736"/>
    <cellStyle name="Calculation 2 4 2 3 3 3" xfId="16737"/>
    <cellStyle name="Calculation 2 4 2 3 3 3 2" xfId="16738"/>
    <cellStyle name="Calculation 2 4 2 3 3 3 3" xfId="16739"/>
    <cellStyle name="Calculation 2 4 2 3 3 3 4" xfId="16740"/>
    <cellStyle name="Calculation 2 4 2 3 3 3 5" xfId="16741"/>
    <cellStyle name="Calculation 2 4 2 3 3 3 6" xfId="16742"/>
    <cellStyle name="Calculation 2 4 2 3 3 3 7" xfId="16743"/>
    <cellStyle name="Calculation 2 4 2 3 3 3 8" xfId="16744"/>
    <cellStyle name="Calculation 2 4 2 3 3 4" xfId="16745"/>
    <cellStyle name="Calculation 2 4 2 3 3 4 2" xfId="16746"/>
    <cellStyle name="Calculation 2 4 2 3 3 4 3" xfId="16747"/>
    <cellStyle name="Calculation 2 4 2 3 3 4 4" xfId="16748"/>
    <cellStyle name="Calculation 2 4 2 3 3 4 5" xfId="16749"/>
    <cellStyle name="Calculation 2 4 2 3 3 4 6" xfId="16750"/>
    <cellStyle name="Calculation 2 4 2 3 3 4 7" xfId="16751"/>
    <cellStyle name="Calculation 2 4 2 3 3 4 8" xfId="16752"/>
    <cellStyle name="Calculation 2 4 2 3 3 4 9" xfId="16753"/>
    <cellStyle name="Calculation 2 4 2 3 3 5" xfId="16754"/>
    <cellStyle name="Calculation 2 4 2 3 3 6" xfId="16755"/>
    <cellStyle name="Calculation 2 4 2 3 3 7" xfId="16756"/>
    <cellStyle name="Calculation 2 4 2 3 3 8" xfId="16757"/>
    <cellStyle name="Calculation 2 4 2 3 3 9" xfId="16758"/>
    <cellStyle name="Calculation 2 4 2 3 4" xfId="16759"/>
    <cellStyle name="Calculation 2 4 2 3 4 10" xfId="16760"/>
    <cellStyle name="Calculation 2 4 2 3 4 11" xfId="16761"/>
    <cellStyle name="Calculation 2 4 2 3 4 12" xfId="16762"/>
    <cellStyle name="Calculation 2 4 2 3 4 13" xfId="16763"/>
    <cellStyle name="Calculation 2 4 2 3 4 2" xfId="16764"/>
    <cellStyle name="Calculation 2 4 2 3 4 2 10" xfId="16765"/>
    <cellStyle name="Calculation 2 4 2 3 4 2 2" xfId="16766"/>
    <cellStyle name="Calculation 2 4 2 3 4 2 2 2" xfId="16767"/>
    <cellStyle name="Calculation 2 4 2 3 4 2 2 3" xfId="16768"/>
    <cellStyle name="Calculation 2 4 2 3 4 2 2 4" xfId="16769"/>
    <cellStyle name="Calculation 2 4 2 3 4 2 2 5" xfId="16770"/>
    <cellStyle name="Calculation 2 4 2 3 4 2 2 6" xfId="16771"/>
    <cellStyle name="Calculation 2 4 2 3 4 2 2 7" xfId="16772"/>
    <cellStyle name="Calculation 2 4 2 3 4 2 2 8" xfId="16773"/>
    <cellStyle name="Calculation 2 4 2 3 4 2 2 9" xfId="16774"/>
    <cellStyle name="Calculation 2 4 2 3 4 2 3" xfId="16775"/>
    <cellStyle name="Calculation 2 4 2 3 4 2 4" xfId="16776"/>
    <cellStyle name="Calculation 2 4 2 3 4 2 5" xfId="16777"/>
    <cellStyle name="Calculation 2 4 2 3 4 2 6" xfId="16778"/>
    <cellStyle name="Calculation 2 4 2 3 4 2 7" xfId="16779"/>
    <cellStyle name="Calculation 2 4 2 3 4 2 8" xfId="16780"/>
    <cellStyle name="Calculation 2 4 2 3 4 2 9" xfId="16781"/>
    <cellStyle name="Calculation 2 4 2 3 4 3" xfId="16782"/>
    <cellStyle name="Calculation 2 4 2 3 4 3 2" xfId="16783"/>
    <cellStyle name="Calculation 2 4 2 3 4 3 3" xfId="16784"/>
    <cellStyle name="Calculation 2 4 2 3 4 3 4" xfId="16785"/>
    <cellStyle name="Calculation 2 4 2 3 4 3 5" xfId="16786"/>
    <cellStyle name="Calculation 2 4 2 3 4 3 6" xfId="16787"/>
    <cellStyle name="Calculation 2 4 2 3 4 3 7" xfId="16788"/>
    <cellStyle name="Calculation 2 4 2 3 4 3 8" xfId="16789"/>
    <cellStyle name="Calculation 2 4 2 3 4 4" xfId="16790"/>
    <cellStyle name="Calculation 2 4 2 3 4 4 2" xfId="16791"/>
    <cellStyle name="Calculation 2 4 2 3 4 4 3" xfId="16792"/>
    <cellStyle name="Calculation 2 4 2 3 4 4 4" xfId="16793"/>
    <cellStyle name="Calculation 2 4 2 3 4 4 5" xfId="16794"/>
    <cellStyle name="Calculation 2 4 2 3 4 4 6" xfId="16795"/>
    <cellStyle name="Calculation 2 4 2 3 4 4 7" xfId="16796"/>
    <cellStyle name="Calculation 2 4 2 3 4 4 8" xfId="16797"/>
    <cellStyle name="Calculation 2 4 2 3 4 4 9" xfId="16798"/>
    <cellStyle name="Calculation 2 4 2 3 4 5" xfId="16799"/>
    <cellStyle name="Calculation 2 4 2 3 4 6" xfId="16800"/>
    <cellStyle name="Calculation 2 4 2 3 4 7" xfId="16801"/>
    <cellStyle name="Calculation 2 4 2 3 4 8" xfId="16802"/>
    <cellStyle name="Calculation 2 4 2 3 4 9" xfId="16803"/>
    <cellStyle name="Calculation 2 4 2 3 5" xfId="16804"/>
    <cellStyle name="Calculation 2 4 2 3 5 10" xfId="16805"/>
    <cellStyle name="Calculation 2 4 2 3 5 2" xfId="16806"/>
    <cellStyle name="Calculation 2 4 2 3 5 2 2" xfId="16807"/>
    <cellStyle name="Calculation 2 4 2 3 5 2 3" xfId="16808"/>
    <cellStyle name="Calculation 2 4 2 3 5 2 4" xfId="16809"/>
    <cellStyle name="Calculation 2 4 2 3 5 2 5" xfId="16810"/>
    <cellStyle name="Calculation 2 4 2 3 5 2 6" xfId="16811"/>
    <cellStyle name="Calculation 2 4 2 3 5 2 7" xfId="16812"/>
    <cellStyle name="Calculation 2 4 2 3 5 2 8" xfId="16813"/>
    <cellStyle name="Calculation 2 4 2 3 5 2 9" xfId="16814"/>
    <cellStyle name="Calculation 2 4 2 3 5 3" xfId="16815"/>
    <cellStyle name="Calculation 2 4 2 3 5 4" xfId="16816"/>
    <cellStyle name="Calculation 2 4 2 3 5 5" xfId="16817"/>
    <cellStyle name="Calculation 2 4 2 3 5 6" xfId="16818"/>
    <cellStyle name="Calculation 2 4 2 3 5 7" xfId="16819"/>
    <cellStyle name="Calculation 2 4 2 3 5 8" xfId="16820"/>
    <cellStyle name="Calculation 2 4 2 3 5 9" xfId="16821"/>
    <cellStyle name="Calculation 2 4 2 3 6" xfId="16822"/>
    <cellStyle name="Calculation 2 4 2 3 6 2" xfId="16823"/>
    <cellStyle name="Calculation 2 4 2 3 6 3" xfId="16824"/>
    <cellStyle name="Calculation 2 4 2 3 6 4" xfId="16825"/>
    <cellStyle name="Calculation 2 4 2 3 6 5" xfId="16826"/>
    <cellStyle name="Calculation 2 4 2 3 6 6" xfId="16827"/>
    <cellStyle name="Calculation 2 4 2 3 6 7" xfId="16828"/>
    <cellStyle name="Calculation 2 4 2 3 6 8" xfId="16829"/>
    <cellStyle name="Calculation 2 4 2 3 7" xfId="16830"/>
    <cellStyle name="Calculation 2 4 2 3 7 2" xfId="16831"/>
    <cellStyle name="Calculation 2 4 2 3 7 3" xfId="16832"/>
    <cellStyle name="Calculation 2 4 2 3 7 4" xfId="16833"/>
    <cellStyle name="Calculation 2 4 2 3 7 5" xfId="16834"/>
    <cellStyle name="Calculation 2 4 2 3 7 6" xfId="16835"/>
    <cellStyle name="Calculation 2 4 2 3 7 7" xfId="16836"/>
    <cellStyle name="Calculation 2 4 2 3 7 8" xfId="16837"/>
    <cellStyle name="Calculation 2 4 2 3 7 9" xfId="16838"/>
    <cellStyle name="Calculation 2 4 2 3 8" xfId="16839"/>
    <cellStyle name="Calculation 2 4 2 3 9" xfId="16840"/>
    <cellStyle name="Calculation 2 4 2 4" xfId="16841"/>
    <cellStyle name="Calculation 2 4 2 4 10" xfId="16842"/>
    <cellStyle name="Calculation 2 4 2 4 11" xfId="16843"/>
    <cellStyle name="Calculation 2 4 2 4 12" xfId="16844"/>
    <cellStyle name="Calculation 2 4 2 4 13" xfId="16845"/>
    <cellStyle name="Calculation 2 4 2 4 2" xfId="16846"/>
    <cellStyle name="Calculation 2 4 2 4 2 10" xfId="16847"/>
    <cellStyle name="Calculation 2 4 2 4 2 2" xfId="16848"/>
    <cellStyle name="Calculation 2 4 2 4 2 2 2" xfId="16849"/>
    <cellStyle name="Calculation 2 4 2 4 2 2 3" xfId="16850"/>
    <cellStyle name="Calculation 2 4 2 4 2 2 4" xfId="16851"/>
    <cellStyle name="Calculation 2 4 2 4 2 2 5" xfId="16852"/>
    <cellStyle name="Calculation 2 4 2 4 2 2 6" xfId="16853"/>
    <cellStyle name="Calculation 2 4 2 4 2 2 7" xfId="16854"/>
    <cellStyle name="Calculation 2 4 2 4 2 2 8" xfId="16855"/>
    <cellStyle name="Calculation 2 4 2 4 2 2 9" xfId="16856"/>
    <cellStyle name="Calculation 2 4 2 4 2 3" xfId="16857"/>
    <cellStyle name="Calculation 2 4 2 4 2 4" xfId="16858"/>
    <cellStyle name="Calculation 2 4 2 4 2 5" xfId="16859"/>
    <cellStyle name="Calculation 2 4 2 4 2 6" xfId="16860"/>
    <cellStyle name="Calculation 2 4 2 4 2 7" xfId="16861"/>
    <cellStyle name="Calculation 2 4 2 4 2 8" xfId="16862"/>
    <cellStyle name="Calculation 2 4 2 4 2 9" xfId="16863"/>
    <cellStyle name="Calculation 2 4 2 4 3" xfId="16864"/>
    <cellStyle name="Calculation 2 4 2 4 3 2" xfId="16865"/>
    <cellStyle name="Calculation 2 4 2 4 3 3" xfId="16866"/>
    <cellStyle name="Calculation 2 4 2 4 3 4" xfId="16867"/>
    <cellStyle name="Calculation 2 4 2 4 3 5" xfId="16868"/>
    <cellStyle name="Calculation 2 4 2 4 3 6" xfId="16869"/>
    <cellStyle name="Calculation 2 4 2 4 3 7" xfId="16870"/>
    <cellStyle name="Calculation 2 4 2 4 3 8" xfId="16871"/>
    <cellStyle name="Calculation 2 4 2 4 4" xfId="16872"/>
    <cellStyle name="Calculation 2 4 2 4 4 2" xfId="16873"/>
    <cellStyle name="Calculation 2 4 2 4 4 3" xfId="16874"/>
    <cellStyle name="Calculation 2 4 2 4 4 4" xfId="16875"/>
    <cellStyle name="Calculation 2 4 2 4 4 5" xfId="16876"/>
    <cellStyle name="Calculation 2 4 2 4 4 6" xfId="16877"/>
    <cellStyle name="Calculation 2 4 2 4 4 7" xfId="16878"/>
    <cellStyle name="Calculation 2 4 2 4 4 8" xfId="16879"/>
    <cellStyle name="Calculation 2 4 2 4 4 9" xfId="16880"/>
    <cellStyle name="Calculation 2 4 2 4 5" xfId="16881"/>
    <cellStyle name="Calculation 2 4 2 4 6" xfId="16882"/>
    <cellStyle name="Calculation 2 4 2 4 7" xfId="16883"/>
    <cellStyle name="Calculation 2 4 2 4 8" xfId="16884"/>
    <cellStyle name="Calculation 2 4 2 4 9" xfId="16885"/>
    <cellStyle name="Calculation 2 4 2 5" xfId="16886"/>
    <cellStyle name="Calculation 2 4 2 5 2" xfId="16887"/>
    <cellStyle name="Calculation 2 4 2 5 3" xfId="16888"/>
    <cellStyle name="Calculation 2 4 2 5 4" xfId="16889"/>
    <cellStyle name="Calculation 2 4 2 5 5" xfId="16890"/>
    <cellStyle name="Calculation 2 4 2 5 6" xfId="16891"/>
    <cellStyle name="Calculation 2 4 2 5 7" xfId="16892"/>
    <cellStyle name="Calculation 2 4 2 5 8" xfId="16893"/>
    <cellStyle name="Calculation 2 4 2 5 9" xfId="16894"/>
    <cellStyle name="Calculation 2 4 2 6" xfId="16895"/>
    <cellStyle name="Calculation 2 4 2 6 2" xfId="16896"/>
    <cellStyle name="Calculation 2 4 2 6 3" xfId="16897"/>
    <cellStyle name="Calculation 2 4 2 6 4" xfId="16898"/>
    <cellStyle name="Calculation 2 4 2 6 5" xfId="16899"/>
    <cellStyle name="Calculation 2 4 2 6 6" xfId="16900"/>
    <cellStyle name="Calculation 2 4 2 6 7" xfId="16901"/>
    <cellStyle name="Calculation 2 4 2 6 8" xfId="16902"/>
    <cellStyle name="Calculation 2 4 2 6 9" xfId="16903"/>
    <cellStyle name="Calculation 2 4 2 7" xfId="16904"/>
    <cellStyle name="Calculation 2 4 2 7 2" xfId="16905"/>
    <cellStyle name="Calculation 2 4 2 7 3" xfId="16906"/>
    <cellStyle name="Calculation 2 4 2 7 4" xfId="16907"/>
    <cellStyle name="Calculation 2 4 2 7 5" xfId="16908"/>
    <cellStyle name="Calculation 2 4 2 7 6" xfId="16909"/>
    <cellStyle name="Calculation 2 4 2 7 7" xfId="16910"/>
    <cellStyle name="Calculation 2 4 2 7 8" xfId="16911"/>
    <cellStyle name="Calculation 2 4 2 8" xfId="16912"/>
    <cellStyle name="Calculation 2 4 2 8 2" xfId="16913"/>
    <cellStyle name="Calculation 2 4 2 8 3" xfId="16914"/>
    <cellStyle name="Calculation 2 4 2 8 4" xfId="16915"/>
    <cellStyle name="Calculation 2 4 2 8 5" xfId="16916"/>
    <cellStyle name="Calculation 2 4 2 8 6" xfId="16917"/>
    <cellStyle name="Calculation 2 4 2 8 7" xfId="16918"/>
    <cellStyle name="Calculation 2 4 2 8 8" xfId="16919"/>
    <cellStyle name="Calculation 2 4 2 9" xfId="16920"/>
    <cellStyle name="Calculation 2 4 2 9 2" xfId="16921"/>
    <cellStyle name="Calculation 2 4 2 9 3" xfId="16922"/>
    <cellStyle name="Calculation 2 4 2 9 4" xfId="16923"/>
    <cellStyle name="Calculation 2 4 2 9 5" xfId="16924"/>
    <cellStyle name="Calculation 2 4 2 9 6" xfId="16925"/>
    <cellStyle name="Calculation 2 4 2 9 7" xfId="16926"/>
    <cellStyle name="Calculation 2 4 2 9 8" xfId="16927"/>
    <cellStyle name="Calculation 2 4 20" xfId="16928"/>
    <cellStyle name="Calculation 2 4 21" xfId="16929"/>
    <cellStyle name="Calculation 2 4 22" xfId="16930"/>
    <cellStyle name="Calculation 2 4 23" xfId="16931"/>
    <cellStyle name="Calculation 2 4 24" xfId="16932"/>
    <cellStyle name="Calculation 2 4 25" xfId="16933"/>
    <cellStyle name="Calculation 2 4 26" xfId="16934"/>
    <cellStyle name="Calculation 2 4 3" xfId="16935"/>
    <cellStyle name="Calculation 2 4 3 10" xfId="16936"/>
    <cellStyle name="Calculation 2 4 3 11" xfId="16937"/>
    <cellStyle name="Calculation 2 4 3 12" xfId="16938"/>
    <cellStyle name="Calculation 2 4 3 13" xfId="16939"/>
    <cellStyle name="Calculation 2 4 3 14" xfId="16940"/>
    <cellStyle name="Calculation 2 4 3 15" xfId="16941"/>
    <cellStyle name="Calculation 2 4 3 16" xfId="16942"/>
    <cellStyle name="Calculation 2 4 3 17" xfId="16943"/>
    <cellStyle name="Calculation 2 4 3 18" xfId="16944"/>
    <cellStyle name="Calculation 2 4 3 19" xfId="16945"/>
    <cellStyle name="Calculation 2 4 3 2" xfId="16946"/>
    <cellStyle name="Calculation 2 4 3 2 10" xfId="16947"/>
    <cellStyle name="Calculation 2 4 3 2 11" xfId="16948"/>
    <cellStyle name="Calculation 2 4 3 2 12" xfId="16949"/>
    <cellStyle name="Calculation 2 4 3 2 13" xfId="16950"/>
    <cellStyle name="Calculation 2 4 3 2 2" xfId="16951"/>
    <cellStyle name="Calculation 2 4 3 2 2 10" xfId="16952"/>
    <cellStyle name="Calculation 2 4 3 2 2 2" xfId="16953"/>
    <cellStyle name="Calculation 2 4 3 2 2 2 2" xfId="16954"/>
    <cellStyle name="Calculation 2 4 3 2 2 2 3" xfId="16955"/>
    <cellStyle name="Calculation 2 4 3 2 2 2 4" xfId="16956"/>
    <cellStyle name="Calculation 2 4 3 2 2 2 5" xfId="16957"/>
    <cellStyle name="Calculation 2 4 3 2 2 2 6" xfId="16958"/>
    <cellStyle name="Calculation 2 4 3 2 2 2 7" xfId="16959"/>
    <cellStyle name="Calculation 2 4 3 2 2 2 8" xfId="16960"/>
    <cellStyle name="Calculation 2 4 3 2 2 2 9" xfId="16961"/>
    <cellStyle name="Calculation 2 4 3 2 2 3" xfId="16962"/>
    <cellStyle name="Calculation 2 4 3 2 2 4" xfId="16963"/>
    <cellStyle name="Calculation 2 4 3 2 2 5" xfId="16964"/>
    <cellStyle name="Calculation 2 4 3 2 2 6" xfId="16965"/>
    <cellStyle name="Calculation 2 4 3 2 2 7" xfId="16966"/>
    <cellStyle name="Calculation 2 4 3 2 2 8" xfId="16967"/>
    <cellStyle name="Calculation 2 4 3 2 2 9" xfId="16968"/>
    <cellStyle name="Calculation 2 4 3 2 3" xfId="16969"/>
    <cellStyle name="Calculation 2 4 3 2 3 2" xfId="16970"/>
    <cellStyle name="Calculation 2 4 3 2 3 3" xfId="16971"/>
    <cellStyle name="Calculation 2 4 3 2 3 4" xfId="16972"/>
    <cellStyle name="Calculation 2 4 3 2 3 5" xfId="16973"/>
    <cellStyle name="Calculation 2 4 3 2 3 6" xfId="16974"/>
    <cellStyle name="Calculation 2 4 3 2 3 7" xfId="16975"/>
    <cellStyle name="Calculation 2 4 3 2 3 8" xfId="16976"/>
    <cellStyle name="Calculation 2 4 3 2 4" xfId="16977"/>
    <cellStyle name="Calculation 2 4 3 2 4 2" xfId="16978"/>
    <cellStyle name="Calculation 2 4 3 2 4 3" xfId="16979"/>
    <cellStyle name="Calculation 2 4 3 2 4 4" xfId="16980"/>
    <cellStyle name="Calculation 2 4 3 2 4 5" xfId="16981"/>
    <cellStyle name="Calculation 2 4 3 2 4 6" xfId="16982"/>
    <cellStyle name="Calculation 2 4 3 2 4 7" xfId="16983"/>
    <cellStyle name="Calculation 2 4 3 2 4 8" xfId="16984"/>
    <cellStyle name="Calculation 2 4 3 2 4 9" xfId="16985"/>
    <cellStyle name="Calculation 2 4 3 2 5" xfId="16986"/>
    <cellStyle name="Calculation 2 4 3 2 6" xfId="16987"/>
    <cellStyle name="Calculation 2 4 3 2 7" xfId="16988"/>
    <cellStyle name="Calculation 2 4 3 2 8" xfId="16989"/>
    <cellStyle name="Calculation 2 4 3 2 9" xfId="16990"/>
    <cellStyle name="Calculation 2 4 3 20" xfId="16991"/>
    <cellStyle name="Calculation 2 4 3 21" xfId="16992"/>
    <cellStyle name="Calculation 2 4 3 22" xfId="16993"/>
    <cellStyle name="Calculation 2 4 3 23" xfId="16994"/>
    <cellStyle name="Calculation 2 4 3 24" xfId="16995"/>
    <cellStyle name="Calculation 2 4 3 3" xfId="16996"/>
    <cellStyle name="Calculation 2 4 3 3 10" xfId="16997"/>
    <cellStyle name="Calculation 2 4 3 3 11" xfId="16998"/>
    <cellStyle name="Calculation 2 4 3 3 12" xfId="16999"/>
    <cellStyle name="Calculation 2 4 3 3 13" xfId="17000"/>
    <cellStyle name="Calculation 2 4 3 3 2" xfId="17001"/>
    <cellStyle name="Calculation 2 4 3 3 2 10" xfId="17002"/>
    <cellStyle name="Calculation 2 4 3 3 2 2" xfId="17003"/>
    <cellStyle name="Calculation 2 4 3 3 2 2 2" xfId="17004"/>
    <cellStyle name="Calculation 2 4 3 3 2 2 3" xfId="17005"/>
    <cellStyle name="Calculation 2 4 3 3 2 2 4" xfId="17006"/>
    <cellStyle name="Calculation 2 4 3 3 2 2 5" xfId="17007"/>
    <cellStyle name="Calculation 2 4 3 3 2 2 6" xfId="17008"/>
    <cellStyle name="Calculation 2 4 3 3 2 2 7" xfId="17009"/>
    <cellStyle name="Calculation 2 4 3 3 2 2 8" xfId="17010"/>
    <cellStyle name="Calculation 2 4 3 3 2 2 9" xfId="17011"/>
    <cellStyle name="Calculation 2 4 3 3 2 3" xfId="17012"/>
    <cellStyle name="Calculation 2 4 3 3 2 4" xfId="17013"/>
    <cellStyle name="Calculation 2 4 3 3 2 5" xfId="17014"/>
    <cellStyle name="Calculation 2 4 3 3 2 6" xfId="17015"/>
    <cellStyle name="Calculation 2 4 3 3 2 7" xfId="17016"/>
    <cellStyle name="Calculation 2 4 3 3 2 8" xfId="17017"/>
    <cellStyle name="Calculation 2 4 3 3 2 9" xfId="17018"/>
    <cellStyle name="Calculation 2 4 3 3 3" xfId="17019"/>
    <cellStyle name="Calculation 2 4 3 3 3 2" xfId="17020"/>
    <cellStyle name="Calculation 2 4 3 3 3 3" xfId="17021"/>
    <cellStyle name="Calculation 2 4 3 3 3 4" xfId="17022"/>
    <cellStyle name="Calculation 2 4 3 3 3 5" xfId="17023"/>
    <cellStyle name="Calculation 2 4 3 3 3 6" xfId="17024"/>
    <cellStyle name="Calculation 2 4 3 3 3 7" xfId="17025"/>
    <cellStyle name="Calculation 2 4 3 3 3 8" xfId="17026"/>
    <cellStyle name="Calculation 2 4 3 3 4" xfId="17027"/>
    <cellStyle name="Calculation 2 4 3 3 4 2" xfId="17028"/>
    <cellStyle name="Calculation 2 4 3 3 4 3" xfId="17029"/>
    <cellStyle name="Calculation 2 4 3 3 4 4" xfId="17030"/>
    <cellStyle name="Calculation 2 4 3 3 4 5" xfId="17031"/>
    <cellStyle name="Calculation 2 4 3 3 4 6" xfId="17032"/>
    <cellStyle name="Calculation 2 4 3 3 4 7" xfId="17033"/>
    <cellStyle name="Calculation 2 4 3 3 4 8" xfId="17034"/>
    <cellStyle name="Calculation 2 4 3 3 4 9" xfId="17035"/>
    <cellStyle name="Calculation 2 4 3 3 5" xfId="17036"/>
    <cellStyle name="Calculation 2 4 3 3 6" xfId="17037"/>
    <cellStyle name="Calculation 2 4 3 3 7" xfId="17038"/>
    <cellStyle name="Calculation 2 4 3 3 8" xfId="17039"/>
    <cellStyle name="Calculation 2 4 3 3 9" xfId="17040"/>
    <cellStyle name="Calculation 2 4 3 4" xfId="17041"/>
    <cellStyle name="Calculation 2 4 3 4 10" xfId="17042"/>
    <cellStyle name="Calculation 2 4 3 4 11" xfId="17043"/>
    <cellStyle name="Calculation 2 4 3 4 12" xfId="17044"/>
    <cellStyle name="Calculation 2 4 3 4 13" xfId="17045"/>
    <cellStyle name="Calculation 2 4 3 4 2" xfId="17046"/>
    <cellStyle name="Calculation 2 4 3 4 2 10" xfId="17047"/>
    <cellStyle name="Calculation 2 4 3 4 2 2" xfId="17048"/>
    <cellStyle name="Calculation 2 4 3 4 2 2 2" xfId="17049"/>
    <cellStyle name="Calculation 2 4 3 4 2 2 3" xfId="17050"/>
    <cellStyle name="Calculation 2 4 3 4 2 2 4" xfId="17051"/>
    <cellStyle name="Calculation 2 4 3 4 2 2 5" xfId="17052"/>
    <cellStyle name="Calculation 2 4 3 4 2 2 6" xfId="17053"/>
    <cellStyle name="Calculation 2 4 3 4 2 2 7" xfId="17054"/>
    <cellStyle name="Calculation 2 4 3 4 2 2 8" xfId="17055"/>
    <cellStyle name="Calculation 2 4 3 4 2 2 9" xfId="17056"/>
    <cellStyle name="Calculation 2 4 3 4 2 3" xfId="17057"/>
    <cellStyle name="Calculation 2 4 3 4 2 4" xfId="17058"/>
    <cellStyle name="Calculation 2 4 3 4 2 5" xfId="17059"/>
    <cellStyle name="Calculation 2 4 3 4 2 6" xfId="17060"/>
    <cellStyle name="Calculation 2 4 3 4 2 7" xfId="17061"/>
    <cellStyle name="Calculation 2 4 3 4 2 8" xfId="17062"/>
    <cellStyle name="Calculation 2 4 3 4 2 9" xfId="17063"/>
    <cellStyle name="Calculation 2 4 3 4 3" xfId="17064"/>
    <cellStyle name="Calculation 2 4 3 4 3 2" xfId="17065"/>
    <cellStyle name="Calculation 2 4 3 4 3 3" xfId="17066"/>
    <cellStyle name="Calculation 2 4 3 4 3 4" xfId="17067"/>
    <cellStyle name="Calculation 2 4 3 4 3 5" xfId="17068"/>
    <cellStyle name="Calculation 2 4 3 4 3 6" xfId="17069"/>
    <cellStyle name="Calculation 2 4 3 4 3 7" xfId="17070"/>
    <cellStyle name="Calculation 2 4 3 4 3 8" xfId="17071"/>
    <cellStyle name="Calculation 2 4 3 4 4" xfId="17072"/>
    <cellStyle name="Calculation 2 4 3 4 4 2" xfId="17073"/>
    <cellStyle name="Calculation 2 4 3 4 4 3" xfId="17074"/>
    <cellStyle name="Calculation 2 4 3 4 4 4" xfId="17075"/>
    <cellStyle name="Calculation 2 4 3 4 4 5" xfId="17076"/>
    <cellStyle name="Calculation 2 4 3 4 4 6" xfId="17077"/>
    <cellStyle name="Calculation 2 4 3 4 4 7" xfId="17078"/>
    <cellStyle name="Calculation 2 4 3 4 4 8" xfId="17079"/>
    <cellStyle name="Calculation 2 4 3 4 4 9" xfId="17080"/>
    <cellStyle name="Calculation 2 4 3 4 5" xfId="17081"/>
    <cellStyle name="Calculation 2 4 3 4 6" xfId="17082"/>
    <cellStyle name="Calculation 2 4 3 4 7" xfId="17083"/>
    <cellStyle name="Calculation 2 4 3 4 8" xfId="17084"/>
    <cellStyle name="Calculation 2 4 3 4 9" xfId="17085"/>
    <cellStyle name="Calculation 2 4 3 5" xfId="17086"/>
    <cellStyle name="Calculation 2 4 3 5 10" xfId="17087"/>
    <cellStyle name="Calculation 2 4 3 5 11" xfId="17088"/>
    <cellStyle name="Calculation 2 4 3 5 12" xfId="17089"/>
    <cellStyle name="Calculation 2 4 3 5 13" xfId="17090"/>
    <cellStyle name="Calculation 2 4 3 5 2" xfId="17091"/>
    <cellStyle name="Calculation 2 4 3 5 2 10" xfId="17092"/>
    <cellStyle name="Calculation 2 4 3 5 2 2" xfId="17093"/>
    <cellStyle name="Calculation 2 4 3 5 2 2 2" xfId="17094"/>
    <cellStyle name="Calculation 2 4 3 5 2 2 3" xfId="17095"/>
    <cellStyle name="Calculation 2 4 3 5 2 2 4" xfId="17096"/>
    <cellStyle name="Calculation 2 4 3 5 2 2 5" xfId="17097"/>
    <cellStyle name="Calculation 2 4 3 5 2 2 6" xfId="17098"/>
    <cellStyle name="Calculation 2 4 3 5 2 2 7" xfId="17099"/>
    <cellStyle name="Calculation 2 4 3 5 2 2 8" xfId="17100"/>
    <cellStyle name="Calculation 2 4 3 5 2 2 9" xfId="17101"/>
    <cellStyle name="Calculation 2 4 3 5 2 3" xfId="17102"/>
    <cellStyle name="Calculation 2 4 3 5 2 4" xfId="17103"/>
    <cellStyle name="Calculation 2 4 3 5 2 5" xfId="17104"/>
    <cellStyle name="Calculation 2 4 3 5 2 6" xfId="17105"/>
    <cellStyle name="Calculation 2 4 3 5 2 7" xfId="17106"/>
    <cellStyle name="Calculation 2 4 3 5 2 8" xfId="17107"/>
    <cellStyle name="Calculation 2 4 3 5 2 9" xfId="17108"/>
    <cellStyle name="Calculation 2 4 3 5 3" xfId="17109"/>
    <cellStyle name="Calculation 2 4 3 5 3 2" xfId="17110"/>
    <cellStyle name="Calculation 2 4 3 5 3 3" xfId="17111"/>
    <cellStyle name="Calculation 2 4 3 5 3 4" xfId="17112"/>
    <cellStyle name="Calculation 2 4 3 5 3 5" xfId="17113"/>
    <cellStyle name="Calculation 2 4 3 5 3 6" xfId="17114"/>
    <cellStyle name="Calculation 2 4 3 5 3 7" xfId="17115"/>
    <cellStyle name="Calculation 2 4 3 5 3 8" xfId="17116"/>
    <cellStyle name="Calculation 2 4 3 5 4" xfId="17117"/>
    <cellStyle name="Calculation 2 4 3 5 4 2" xfId="17118"/>
    <cellStyle name="Calculation 2 4 3 5 4 3" xfId="17119"/>
    <cellStyle name="Calculation 2 4 3 5 4 4" xfId="17120"/>
    <cellStyle name="Calculation 2 4 3 5 4 5" xfId="17121"/>
    <cellStyle name="Calculation 2 4 3 5 4 6" xfId="17122"/>
    <cellStyle name="Calculation 2 4 3 5 4 7" xfId="17123"/>
    <cellStyle name="Calculation 2 4 3 5 4 8" xfId="17124"/>
    <cellStyle name="Calculation 2 4 3 5 4 9" xfId="17125"/>
    <cellStyle name="Calculation 2 4 3 5 5" xfId="17126"/>
    <cellStyle name="Calculation 2 4 3 5 6" xfId="17127"/>
    <cellStyle name="Calculation 2 4 3 5 7" xfId="17128"/>
    <cellStyle name="Calculation 2 4 3 5 8" xfId="17129"/>
    <cellStyle name="Calculation 2 4 3 5 9" xfId="17130"/>
    <cellStyle name="Calculation 2 4 3 6" xfId="17131"/>
    <cellStyle name="Calculation 2 4 3 6 10" xfId="17132"/>
    <cellStyle name="Calculation 2 4 3 6 2" xfId="17133"/>
    <cellStyle name="Calculation 2 4 3 6 2 2" xfId="17134"/>
    <cellStyle name="Calculation 2 4 3 6 2 3" xfId="17135"/>
    <cellStyle name="Calculation 2 4 3 6 2 4" xfId="17136"/>
    <cellStyle name="Calculation 2 4 3 6 2 5" xfId="17137"/>
    <cellStyle name="Calculation 2 4 3 6 2 6" xfId="17138"/>
    <cellStyle name="Calculation 2 4 3 6 2 7" xfId="17139"/>
    <cellStyle name="Calculation 2 4 3 6 2 8" xfId="17140"/>
    <cellStyle name="Calculation 2 4 3 6 2 9" xfId="17141"/>
    <cellStyle name="Calculation 2 4 3 6 3" xfId="17142"/>
    <cellStyle name="Calculation 2 4 3 6 4" xfId="17143"/>
    <cellStyle name="Calculation 2 4 3 6 5" xfId="17144"/>
    <cellStyle name="Calculation 2 4 3 6 6" xfId="17145"/>
    <cellStyle name="Calculation 2 4 3 6 7" xfId="17146"/>
    <cellStyle name="Calculation 2 4 3 6 8" xfId="17147"/>
    <cellStyle name="Calculation 2 4 3 6 9" xfId="17148"/>
    <cellStyle name="Calculation 2 4 3 7" xfId="17149"/>
    <cellStyle name="Calculation 2 4 3 7 2" xfId="17150"/>
    <cellStyle name="Calculation 2 4 3 7 3" xfId="17151"/>
    <cellStyle name="Calculation 2 4 3 7 4" xfId="17152"/>
    <cellStyle name="Calculation 2 4 3 7 5" xfId="17153"/>
    <cellStyle name="Calculation 2 4 3 7 6" xfId="17154"/>
    <cellStyle name="Calculation 2 4 3 7 7" xfId="17155"/>
    <cellStyle name="Calculation 2 4 3 7 8" xfId="17156"/>
    <cellStyle name="Calculation 2 4 3 8" xfId="17157"/>
    <cellStyle name="Calculation 2 4 3 8 2" xfId="17158"/>
    <cellStyle name="Calculation 2 4 3 8 3" xfId="17159"/>
    <cellStyle name="Calculation 2 4 3 8 4" xfId="17160"/>
    <cellStyle name="Calculation 2 4 3 8 5" xfId="17161"/>
    <cellStyle name="Calculation 2 4 3 8 6" xfId="17162"/>
    <cellStyle name="Calculation 2 4 3 8 7" xfId="17163"/>
    <cellStyle name="Calculation 2 4 3 8 8" xfId="17164"/>
    <cellStyle name="Calculation 2 4 3 8 9" xfId="17165"/>
    <cellStyle name="Calculation 2 4 3 9" xfId="17166"/>
    <cellStyle name="Calculation 2 4 4" xfId="17167"/>
    <cellStyle name="Calculation 2 4 4 10" xfId="17168"/>
    <cellStyle name="Calculation 2 4 4 11" xfId="17169"/>
    <cellStyle name="Calculation 2 4 4 12" xfId="17170"/>
    <cellStyle name="Calculation 2 4 4 13" xfId="17171"/>
    <cellStyle name="Calculation 2 4 4 14" xfId="17172"/>
    <cellStyle name="Calculation 2 4 4 15" xfId="17173"/>
    <cellStyle name="Calculation 2 4 4 16" xfId="17174"/>
    <cellStyle name="Calculation 2 4 4 17" xfId="17175"/>
    <cellStyle name="Calculation 2 4 4 18" xfId="17176"/>
    <cellStyle name="Calculation 2 4 4 2" xfId="17177"/>
    <cellStyle name="Calculation 2 4 4 2 10" xfId="17178"/>
    <cellStyle name="Calculation 2 4 4 2 11" xfId="17179"/>
    <cellStyle name="Calculation 2 4 4 2 12" xfId="17180"/>
    <cellStyle name="Calculation 2 4 4 2 13" xfId="17181"/>
    <cellStyle name="Calculation 2 4 4 2 2" xfId="17182"/>
    <cellStyle name="Calculation 2 4 4 2 2 10" xfId="17183"/>
    <cellStyle name="Calculation 2 4 4 2 2 2" xfId="17184"/>
    <cellStyle name="Calculation 2 4 4 2 2 2 2" xfId="17185"/>
    <cellStyle name="Calculation 2 4 4 2 2 2 3" xfId="17186"/>
    <cellStyle name="Calculation 2 4 4 2 2 2 4" xfId="17187"/>
    <cellStyle name="Calculation 2 4 4 2 2 2 5" xfId="17188"/>
    <cellStyle name="Calculation 2 4 4 2 2 2 6" xfId="17189"/>
    <cellStyle name="Calculation 2 4 4 2 2 2 7" xfId="17190"/>
    <cellStyle name="Calculation 2 4 4 2 2 2 8" xfId="17191"/>
    <cellStyle name="Calculation 2 4 4 2 2 2 9" xfId="17192"/>
    <cellStyle name="Calculation 2 4 4 2 2 3" xfId="17193"/>
    <cellStyle name="Calculation 2 4 4 2 2 4" xfId="17194"/>
    <cellStyle name="Calculation 2 4 4 2 2 5" xfId="17195"/>
    <cellStyle name="Calculation 2 4 4 2 2 6" xfId="17196"/>
    <cellStyle name="Calculation 2 4 4 2 2 7" xfId="17197"/>
    <cellStyle name="Calculation 2 4 4 2 2 8" xfId="17198"/>
    <cellStyle name="Calculation 2 4 4 2 2 9" xfId="17199"/>
    <cellStyle name="Calculation 2 4 4 2 3" xfId="17200"/>
    <cellStyle name="Calculation 2 4 4 2 3 2" xfId="17201"/>
    <cellStyle name="Calculation 2 4 4 2 3 3" xfId="17202"/>
    <cellStyle name="Calculation 2 4 4 2 3 4" xfId="17203"/>
    <cellStyle name="Calculation 2 4 4 2 3 5" xfId="17204"/>
    <cellStyle name="Calculation 2 4 4 2 3 6" xfId="17205"/>
    <cellStyle name="Calculation 2 4 4 2 3 7" xfId="17206"/>
    <cellStyle name="Calculation 2 4 4 2 3 8" xfId="17207"/>
    <cellStyle name="Calculation 2 4 4 2 4" xfId="17208"/>
    <cellStyle name="Calculation 2 4 4 2 4 2" xfId="17209"/>
    <cellStyle name="Calculation 2 4 4 2 4 3" xfId="17210"/>
    <cellStyle name="Calculation 2 4 4 2 4 4" xfId="17211"/>
    <cellStyle name="Calculation 2 4 4 2 4 5" xfId="17212"/>
    <cellStyle name="Calculation 2 4 4 2 4 6" xfId="17213"/>
    <cellStyle name="Calculation 2 4 4 2 4 7" xfId="17214"/>
    <cellStyle name="Calculation 2 4 4 2 4 8" xfId="17215"/>
    <cellStyle name="Calculation 2 4 4 2 4 9" xfId="17216"/>
    <cellStyle name="Calculation 2 4 4 2 5" xfId="17217"/>
    <cellStyle name="Calculation 2 4 4 2 6" xfId="17218"/>
    <cellStyle name="Calculation 2 4 4 2 7" xfId="17219"/>
    <cellStyle name="Calculation 2 4 4 2 8" xfId="17220"/>
    <cellStyle name="Calculation 2 4 4 2 9" xfId="17221"/>
    <cellStyle name="Calculation 2 4 4 3" xfId="17222"/>
    <cellStyle name="Calculation 2 4 4 3 10" xfId="17223"/>
    <cellStyle name="Calculation 2 4 4 3 11" xfId="17224"/>
    <cellStyle name="Calculation 2 4 4 3 12" xfId="17225"/>
    <cellStyle name="Calculation 2 4 4 3 13" xfId="17226"/>
    <cellStyle name="Calculation 2 4 4 3 2" xfId="17227"/>
    <cellStyle name="Calculation 2 4 4 3 2 10" xfId="17228"/>
    <cellStyle name="Calculation 2 4 4 3 2 2" xfId="17229"/>
    <cellStyle name="Calculation 2 4 4 3 2 2 2" xfId="17230"/>
    <cellStyle name="Calculation 2 4 4 3 2 2 3" xfId="17231"/>
    <cellStyle name="Calculation 2 4 4 3 2 2 4" xfId="17232"/>
    <cellStyle name="Calculation 2 4 4 3 2 2 5" xfId="17233"/>
    <cellStyle name="Calculation 2 4 4 3 2 2 6" xfId="17234"/>
    <cellStyle name="Calculation 2 4 4 3 2 2 7" xfId="17235"/>
    <cellStyle name="Calculation 2 4 4 3 2 2 8" xfId="17236"/>
    <cellStyle name="Calculation 2 4 4 3 2 2 9" xfId="17237"/>
    <cellStyle name="Calculation 2 4 4 3 2 3" xfId="17238"/>
    <cellStyle name="Calculation 2 4 4 3 2 4" xfId="17239"/>
    <cellStyle name="Calculation 2 4 4 3 2 5" xfId="17240"/>
    <cellStyle name="Calculation 2 4 4 3 2 6" xfId="17241"/>
    <cellStyle name="Calculation 2 4 4 3 2 7" xfId="17242"/>
    <cellStyle name="Calculation 2 4 4 3 2 8" xfId="17243"/>
    <cellStyle name="Calculation 2 4 4 3 2 9" xfId="17244"/>
    <cellStyle name="Calculation 2 4 4 3 3" xfId="17245"/>
    <cellStyle name="Calculation 2 4 4 3 3 2" xfId="17246"/>
    <cellStyle name="Calculation 2 4 4 3 3 3" xfId="17247"/>
    <cellStyle name="Calculation 2 4 4 3 3 4" xfId="17248"/>
    <cellStyle name="Calculation 2 4 4 3 3 5" xfId="17249"/>
    <cellStyle name="Calculation 2 4 4 3 3 6" xfId="17250"/>
    <cellStyle name="Calculation 2 4 4 3 3 7" xfId="17251"/>
    <cellStyle name="Calculation 2 4 4 3 3 8" xfId="17252"/>
    <cellStyle name="Calculation 2 4 4 3 4" xfId="17253"/>
    <cellStyle name="Calculation 2 4 4 3 4 2" xfId="17254"/>
    <cellStyle name="Calculation 2 4 4 3 4 3" xfId="17255"/>
    <cellStyle name="Calculation 2 4 4 3 4 4" xfId="17256"/>
    <cellStyle name="Calculation 2 4 4 3 4 5" xfId="17257"/>
    <cellStyle name="Calculation 2 4 4 3 4 6" xfId="17258"/>
    <cellStyle name="Calculation 2 4 4 3 4 7" xfId="17259"/>
    <cellStyle name="Calculation 2 4 4 3 4 8" xfId="17260"/>
    <cellStyle name="Calculation 2 4 4 3 4 9" xfId="17261"/>
    <cellStyle name="Calculation 2 4 4 3 5" xfId="17262"/>
    <cellStyle name="Calculation 2 4 4 3 6" xfId="17263"/>
    <cellStyle name="Calculation 2 4 4 3 7" xfId="17264"/>
    <cellStyle name="Calculation 2 4 4 3 8" xfId="17265"/>
    <cellStyle name="Calculation 2 4 4 3 9" xfId="17266"/>
    <cellStyle name="Calculation 2 4 4 4" xfId="17267"/>
    <cellStyle name="Calculation 2 4 4 4 10" xfId="17268"/>
    <cellStyle name="Calculation 2 4 4 4 11" xfId="17269"/>
    <cellStyle name="Calculation 2 4 4 4 12" xfId="17270"/>
    <cellStyle name="Calculation 2 4 4 4 13" xfId="17271"/>
    <cellStyle name="Calculation 2 4 4 4 2" xfId="17272"/>
    <cellStyle name="Calculation 2 4 4 4 2 10" xfId="17273"/>
    <cellStyle name="Calculation 2 4 4 4 2 2" xfId="17274"/>
    <cellStyle name="Calculation 2 4 4 4 2 2 2" xfId="17275"/>
    <cellStyle name="Calculation 2 4 4 4 2 2 3" xfId="17276"/>
    <cellStyle name="Calculation 2 4 4 4 2 2 4" xfId="17277"/>
    <cellStyle name="Calculation 2 4 4 4 2 2 5" xfId="17278"/>
    <cellStyle name="Calculation 2 4 4 4 2 2 6" xfId="17279"/>
    <cellStyle name="Calculation 2 4 4 4 2 2 7" xfId="17280"/>
    <cellStyle name="Calculation 2 4 4 4 2 2 8" xfId="17281"/>
    <cellStyle name="Calculation 2 4 4 4 2 2 9" xfId="17282"/>
    <cellStyle name="Calculation 2 4 4 4 2 3" xfId="17283"/>
    <cellStyle name="Calculation 2 4 4 4 2 4" xfId="17284"/>
    <cellStyle name="Calculation 2 4 4 4 2 5" xfId="17285"/>
    <cellStyle name="Calculation 2 4 4 4 2 6" xfId="17286"/>
    <cellStyle name="Calculation 2 4 4 4 2 7" xfId="17287"/>
    <cellStyle name="Calculation 2 4 4 4 2 8" xfId="17288"/>
    <cellStyle name="Calculation 2 4 4 4 2 9" xfId="17289"/>
    <cellStyle name="Calculation 2 4 4 4 3" xfId="17290"/>
    <cellStyle name="Calculation 2 4 4 4 3 2" xfId="17291"/>
    <cellStyle name="Calculation 2 4 4 4 3 3" xfId="17292"/>
    <cellStyle name="Calculation 2 4 4 4 3 4" xfId="17293"/>
    <cellStyle name="Calculation 2 4 4 4 3 5" xfId="17294"/>
    <cellStyle name="Calculation 2 4 4 4 3 6" xfId="17295"/>
    <cellStyle name="Calculation 2 4 4 4 3 7" xfId="17296"/>
    <cellStyle name="Calculation 2 4 4 4 3 8" xfId="17297"/>
    <cellStyle name="Calculation 2 4 4 4 4" xfId="17298"/>
    <cellStyle name="Calculation 2 4 4 4 4 2" xfId="17299"/>
    <cellStyle name="Calculation 2 4 4 4 4 3" xfId="17300"/>
    <cellStyle name="Calculation 2 4 4 4 4 4" xfId="17301"/>
    <cellStyle name="Calculation 2 4 4 4 4 5" xfId="17302"/>
    <cellStyle name="Calculation 2 4 4 4 4 6" xfId="17303"/>
    <cellStyle name="Calculation 2 4 4 4 4 7" xfId="17304"/>
    <cellStyle name="Calculation 2 4 4 4 4 8" xfId="17305"/>
    <cellStyle name="Calculation 2 4 4 4 4 9" xfId="17306"/>
    <cellStyle name="Calculation 2 4 4 4 5" xfId="17307"/>
    <cellStyle name="Calculation 2 4 4 4 6" xfId="17308"/>
    <cellStyle name="Calculation 2 4 4 4 7" xfId="17309"/>
    <cellStyle name="Calculation 2 4 4 4 8" xfId="17310"/>
    <cellStyle name="Calculation 2 4 4 4 9" xfId="17311"/>
    <cellStyle name="Calculation 2 4 4 5" xfId="17312"/>
    <cellStyle name="Calculation 2 4 4 5 10" xfId="17313"/>
    <cellStyle name="Calculation 2 4 4 5 11" xfId="17314"/>
    <cellStyle name="Calculation 2 4 4 5 12" xfId="17315"/>
    <cellStyle name="Calculation 2 4 4 5 13" xfId="17316"/>
    <cellStyle name="Calculation 2 4 4 5 2" xfId="17317"/>
    <cellStyle name="Calculation 2 4 4 5 2 10" xfId="17318"/>
    <cellStyle name="Calculation 2 4 4 5 2 2" xfId="17319"/>
    <cellStyle name="Calculation 2 4 4 5 2 2 2" xfId="17320"/>
    <cellStyle name="Calculation 2 4 4 5 2 2 3" xfId="17321"/>
    <cellStyle name="Calculation 2 4 4 5 2 2 4" xfId="17322"/>
    <cellStyle name="Calculation 2 4 4 5 2 2 5" xfId="17323"/>
    <cellStyle name="Calculation 2 4 4 5 2 2 6" xfId="17324"/>
    <cellStyle name="Calculation 2 4 4 5 2 2 7" xfId="17325"/>
    <cellStyle name="Calculation 2 4 4 5 2 2 8" xfId="17326"/>
    <cellStyle name="Calculation 2 4 4 5 2 2 9" xfId="17327"/>
    <cellStyle name="Calculation 2 4 4 5 2 3" xfId="17328"/>
    <cellStyle name="Calculation 2 4 4 5 2 4" xfId="17329"/>
    <cellStyle name="Calculation 2 4 4 5 2 5" xfId="17330"/>
    <cellStyle name="Calculation 2 4 4 5 2 6" xfId="17331"/>
    <cellStyle name="Calculation 2 4 4 5 2 7" xfId="17332"/>
    <cellStyle name="Calculation 2 4 4 5 2 8" xfId="17333"/>
    <cellStyle name="Calculation 2 4 4 5 2 9" xfId="17334"/>
    <cellStyle name="Calculation 2 4 4 5 3" xfId="17335"/>
    <cellStyle name="Calculation 2 4 4 5 3 2" xfId="17336"/>
    <cellStyle name="Calculation 2 4 4 5 3 3" xfId="17337"/>
    <cellStyle name="Calculation 2 4 4 5 3 4" xfId="17338"/>
    <cellStyle name="Calculation 2 4 4 5 3 5" xfId="17339"/>
    <cellStyle name="Calculation 2 4 4 5 3 6" xfId="17340"/>
    <cellStyle name="Calculation 2 4 4 5 3 7" xfId="17341"/>
    <cellStyle name="Calculation 2 4 4 5 3 8" xfId="17342"/>
    <cellStyle name="Calculation 2 4 4 5 4" xfId="17343"/>
    <cellStyle name="Calculation 2 4 4 5 4 2" xfId="17344"/>
    <cellStyle name="Calculation 2 4 4 5 4 3" xfId="17345"/>
    <cellStyle name="Calculation 2 4 4 5 4 4" xfId="17346"/>
    <cellStyle name="Calculation 2 4 4 5 4 5" xfId="17347"/>
    <cellStyle name="Calculation 2 4 4 5 4 6" xfId="17348"/>
    <cellStyle name="Calculation 2 4 4 5 4 7" xfId="17349"/>
    <cellStyle name="Calculation 2 4 4 5 4 8" xfId="17350"/>
    <cellStyle name="Calculation 2 4 4 5 4 9" xfId="17351"/>
    <cellStyle name="Calculation 2 4 4 5 5" xfId="17352"/>
    <cellStyle name="Calculation 2 4 4 5 6" xfId="17353"/>
    <cellStyle name="Calculation 2 4 4 5 7" xfId="17354"/>
    <cellStyle name="Calculation 2 4 4 5 8" xfId="17355"/>
    <cellStyle name="Calculation 2 4 4 5 9" xfId="17356"/>
    <cellStyle name="Calculation 2 4 4 6" xfId="17357"/>
    <cellStyle name="Calculation 2 4 4 6 10" xfId="17358"/>
    <cellStyle name="Calculation 2 4 4 6 2" xfId="17359"/>
    <cellStyle name="Calculation 2 4 4 6 2 2" xfId="17360"/>
    <cellStyle name="Calculation 2 4 4 6 2 3" xfId="17361"/>
    <cellStyle name="Calculation 2 4 4 6 2 4" xfId="17362"/>
    <cellStyle name="Calculation 2 4 4 6 2 5" xfId="17363"/>
    <cellStyle name="Calculation 2 4 4 6 2 6" xfId="17364"/>
    <cellStyle name="Calculation 2 4 4 6 2 7" xfId="17365"/>
    <cellStyle name="Calculation 2 4 4 6 2 8" xfId="17366"/>
    <cellStyle name="Calculation 2 4 4 6 2 9" xfId="17367"/>
    <cellStyle name="Calculation 2 4 4 6 3" xfId="17368"/>
    <cellStyle name="Calculation 2 4 4 6 4" xfId="17369"/>
    <cellStyle name="Calculation 2 4 4 6 5" xfId="17370"/>
    <cellStyle name="Calculation 2 4 4 6 6" xfId="17371"/>
    <cellStyle name="Calculation 2 4 4 6 7" xfId="17372"/>
    <cellStyle name="Calculation 2 4 4 6 8" xfId="17373"/>
    <cellStyle name="Calculation 2 4 4 6 9" xfId="17374"/>
    <cellStyle name="Calculation 2 4 4 7" xfId="17375"/>
    <cellStyle name="Calculation 2 4 4 7 2" xfId="17376"/>
    <cellStyle name="Calculation 2 4 4 7 3" xfId="17377"/>
    <cellStyle name="Calculation 2 4 4 7 4" xfId="17378"/>
    <cellStyle name="Calculation 2 4 4 7 5" xfId="17379"/>
    <cellStyle name="Calculation 2 4 4 7 6" xfId="17380"/>
    <cellStyle name="Calculation 2 4 4 7 7" xfId="17381"/>
    <cellStyle name="Calculation 2 4 4 7 8" xfId="17382"/>
    <cellStyle name="Calculation 2 4 4 8" xfId="17383"/>
    <cellStyle name="Calculation 2 4 4 8 2" xfId="17384"/>
    <cellStyle name="Calculation 2 4 4 8 3" xfId="17385"/>
    <cellStyle name="Calculation 2 4 4 8 4" xfId="17386"/>
    <cellStyle name="Calculation 2 4 4 8 5" xfId="17387"/>
    <cellStyle name="Calculation 2 4 4 8 6" xfId="17388"/>
    <cellStyle name="Calculation 2 4 4 8 7" xfId="17389"/>
    <cellStyle name="Calculation 2 4 4 8 8" xfId="17390"/>
    <cellStyle name="Calculation 2 4 4 8 9" xfId="17391"/>
    <cellStyle name="Calculation 2 4 4 9" xfId="17392"/>
    <cellStyle name="Calculation 2 4 5" xfId="17393"/>
    <cellStyle name="Calculation 2 4 5 10" xfId="17394"/>
    <cellStyle name="Calculation 2 4 5 11" xfId="17395"/>
    <cellStyle name="Calculation 2 4 5 12" xfId="17396"/>
    <cellStyle name="Calculation 2 4 5 13" xfId="17397"/>
    <cellStyle name="Calculation 2 4 5 14" xfId="17398"/>
    <cellStyle name="Calculation 2 4 5 15" xfId="17399"/>
    <cellStyle name="Calculation 2 4 5 16" xfId="17400"/>
    <cellStyle name="Calculation 2 4 5 17" xfId="17401"/>
    <cellStyle name="Calculation 2 4 5 18" xfId="17402"/>
    <cellStyle name="Calculation 2 4 5 2" xfId="17403"/>
    <cellStyle name="Calculation 2 4 5 2 10" xfId="17404"/>
    <cellStyle name="Calculation 2 4 5 2 2" xfId="17405"/>
    <cellStyle name="Calculation 2 4 5 2 2 2" xfId="17406"/>
    <cellStyle name="Calculation 2 4 5 2 2 3" xfId="17407"/>
    <cellStyle name="Calculation 2 4 5 2 2 4" xfId="17408"/>
    <cellStyle name="Calculation 2 4 5 2 2 5" xfId="17409"/>
    <cellStyle name="Calculation 2 4 5 2 2 6" xfId="17410"/>
    <cellStyle name="Calculation 2 4 5 2 2 7" xfId="17411"/>
    <cellStyle name="Calculation 2 4 5 2 2 8" xfId="17412"/>
    <cellStyle name="Calculation 2 4 5 2 2 9" xfId="17413"/>
    <cellStyle name="Calculation 2 4 5 2 3" xfId="17414"/>
    <cellStyle name="Calculation 2 4 5 2 4" xfId="17415"/>
    <cellStyle name="Calculation 2 4 5 2 5" xfId="17416"/>
    <cellStyle name="Calculation 2 4 5 2 6" xfId="17417"/>
    <cellStyle name="Calculation 2 4 5 2 7" xfId="17418"/>
    <cellStyle name="Calculation 2 4 5 2 8" xfId="17419"/>
    <cellStyle name="Calculation 2 4 5 2 9" xfId="17420"/>
    <cellStyle name="Calculation 2 4 5 3" xfId="17421"/>
    <cellStyle name="Calculation 2 4 5 3 2" xfId="17422"/>
    <cellStyle name="Calculation 2 4 5 3 3" xfId="17423"/>
    <cellStyle name="Calculation 2 4 5 3 4" xfId="17424"/>
    <cellStyle name="Calculation 2 4 5 3 5" xfId="17425"/>
    <cellStyle name="Calculation 2 4 5 3 6" xfId="17426"/>
    <cellStyle name="Calculation 2 4 5 3 7" xfId="17427"/>
    <cellStyle name="Calculation 2 4 5 3 8" xfId="17428"/>
    <cellStyle name="Calculation 2 4 5 4" xfId="17429"/>
    <cellStyle name="Calculation 2 4 5 4 2" xfId="17430"/>
    <cellStyle name="Calculation 2 4 5 4 3" xfId="17431"/>
    <cellStyle name="Calculation 2 4 5 4 4" xfId="17432"/>
    <cellStyle name="Calculation 2 4 5 4 5" xfId="17433"/>
    <cellStyle name="Calculation 2 4 5 4 6" xfId="17434"/>
    <cellStyle name="Calculation 2 4 5 4 7" xfId="17435"/>
    <cellStyle name="Calculation 2 4 5 4 8" xfId="17436"/>
    <cellStyle name="Calculation 2 4 5 4 9" xfId="17437"/>
    <cellStyle name="Calculation 2 4 5 5" xfId="17438"/>
    <cellStyle name="Calculation 2 4 5 6" xfId="17439"/>
    <cellStyle name="Calculation 2 4 5 7" xfId="17440"/>
    <cellStyle name="Calculation 2 4 5 8" xfId="17441"/>
    <cellStyle name="Calculation 2 4 5 9" xfId="17442"/>
    <cellStyle name="Calculation 2 4 6" xfId="17443"/>
    <cellStyle name="Calculation 2 4 6 10" xfId="17444"/>
    <cellStyle name="Calculation 2 4 6 11" xfId="17445"/>
    <cellStyle name="Calculation 2 4 6 12" xfId="17446"/>
    <cellStyle name="Calculation 2 4 6 13" xfId="17447"/>
    <cellStyle name="Calculation 2 4 6 14" xfId="17448"/>
    <cellStyle name="Calculation 2 4 6 15" xfId="17449"/>
    <cellStyle name="Calculation 2 4 6 16" xfId="17450"/>
    <cellStyle name="Calculation 2 4 6 17" xfId="17451"/>
    <cellStyle name="Calculation 2 4 6 18" xfId="17452"/>
    <cellStyle name="Calculation 2 4 6 2" xfId="17453"/>
    <cellStyle name="Calculation 2 4 6 2 10" xfId="17454"/>
    <cellStyle name="Calculation 2 4 6 2 2" xfId="17455"/>
    <cellStyle name="Calculation 2 4 6 2 2 2" xfId="17456"/>
    <cellStyle name="Calculation 2 4 6 2 2 3" xfId="17457"/>
    <cellStyle name="Calculation 2 4 6 2 2 4" xfId="17458"/>
    <cellStyle name="Calculation 2 4 6 2 2 5" xfId="17459"/>
    <cellStyle name="Calculation 2 4 6 2 2 6" xfId="17460"/>
    <cellStyle name="Calculation 2 4 6 2 2 7" xfId="17461"/>
    <cellStyle name="Calculation 2 4 6 2 2 8" xfId="17462"/>
    <cellStyle name="Calculation 2 4 6 2 2 9" xfId="17463"/>
    <cellStyle name="Calculation 2 4 6 2 3" xfId="17464"/>
    <cellStyle name="Calculation 2 4 6 2 4" xfId="17465"/>
    <cellStyle name="Calculation 2 4 6 2 5" xfId="17466"/>
    <cellStyle name="Calculation 2 4 6 2 6" xfId="17467"/>
    <cellStyle name="Calculation 2 4 6 2 7" xfId="17468"/>
    <cellStyle name="Calculation 2 4 6 2 8" xfId="17469"/>
    <cellStyle name="Calculation 2 4 6 2 9" xfId="17470"/>
    <cellStyle name="Calculation 2 4 6 3" xfId="17471"/>
    <cellStyle name="Calculation 2 4 6 3 2" xfId="17472"/>
    <cellStyle name="Calculation 2 4 6 3 3" xfId="17473"/>
    <cellStyle name="Calculation 2 4 6 3 4" xfId="17474"/>
    <cellStyle name="Calculation 2 4 6 3 5" xfId="17475"/>
    <cellStyle name="Calculation 2 4 6 3 6" xfId="17476"/>
    <cellStyle name="Calculation 2 4 6 3 7" xfId="17477"/>
    <cellStyle name="Calculation 2 4 6 3 8" xfId="17478"/>
    <cellStyle name="Calculation 2 4 6 4" xfId="17479"/>
    <cellStyle name="Calculation 2 4 6 4 2" xfId="17480"/>
    <cellStyle name="Calculation 2 4 6 4 3" xfId="17481"/>
    <cellStyle name="Calculation 2 4 6 4 4" xfId="17482"/>
    <cellStyle name="Calculation 2 4 6 4 5" xfId="17483"/>
    <cellStyle name="Calculation 2 4 6 4 6" xfId="17484"/>
    <cellStyle name="Calculation 2 4 6 4 7" xfId="17485"/>
    <cellStyle name="Calculation 2 4 6 4 8" xfId="17486"/>
    <cellStyle name="Calculation 2 4 6 4 9" xfId="17487"/>
    <cellStyle name="Calculation 2 4 6 5" xfId="17488"/>
    <cellStyle name="Calculation 2 4 6 6" xfId="17489"/>
    <cellStyle name="Calculation 2 4 6 7" xfId="17490"/>
    <cellStyle name="Calculation 2 4 6 8" xfId="17491"/>
    <cellStyle name="Calculation 2 4 6 9" xfId="17492"/>
    <cellStyle name="Calculation 2 4 7" xfId="17493"/>
    <cellStyle name="Calculation 2 4 7 2" xfId="17494"/>
    <cellStyle name="Calculation 2 4 7 3" xfId="17495"/>
    <cellStyle name="Calculation 2 4 7 4" xfId="17496"/>
    <cellStyle name="Calculation 2 4 7 5" xfId="17497"/>
    <cellStyle name="Calculation 2 4 7 6" xfId="17498"/>
    <cellStyle name="Calculation 2 4 7 7" xfId="17499"/>
    <cellStyle name="Calculation 2 4 7 8" xfId="17500"/>
    <cellStyle name="Calculation 2 4 7 9" xfId="17501"/>
    <cellStyle name="Calculation 2 4 8" xfId="17502"/>
    <cellStyle name="Calculation 2 4 8 2" xfId="17503"/>
    <cellStyle name="Calculation 2 4 8 3" xfId="17504"/>
    <cellStyle name="Calculation 2 4 8 4" xfId="17505"/>
    <cellStyle name="Calculation 2 4 8 5" xfId="17506"/>
    <cellStyle name="Calculation 2 4 8 6" xfId="17507"/>
    <cellStyle name="Calculation 2 4 8 7" xfId="17508"/>
    <cellStyle name="Calculation 2 4 8 8" xfId="17509"/>
    <cellStyle name="Calculation 2 4 8 9" xfId="17510"/>
    <cellStyle name="Calculation 2 4 9" xfId="17511"/>
    <cellStyle name="Calculation 2 4 9 2" xfId="17512"/>
    <cellStyle name="Calculation 2 4 9 3" xfId="17513"/>
    <cellStyle name="Calculation 2 4 9 4" xfId="17514"/>
    <cellStyle name="Calculation 2 4 9 5" xfId="17515"/>
    <cellStyle name="Calculation 2 4 9 6" xfId="17516"/>
    <cellStyle name="Calculation 2 4 9 7" xfId="17517"/>
    <cellStyle name="Calculation 2 4 9 8" xfId="17518"/>
    <cellStyle name="Calculation 2 5" xfId="1401"/>
    <cellStyle name="Calculation 2 5 10" xfId="17519"/>
    <cellStyle name="Calculation 2 5 10 2" xfId="17520"/>
    <cellStyle name="Calculation 2 5 10 3" xfId="17521"/>
    <cellStyle name="Calculation 2 5 10 4" xfId="17522"/>
    <cellStyle name="Calculation 2 5 10 5" xfId="17523"/>
    <cellStyle name="Calculation 2 5 10 6" xfId="17524"/>
    <cellStyle name="Calculation 2 5 10 7" xfId="17525"/>
    <cellStyle name="Calculation 2 5 10 8" xfId="17526"/>
    <cellStyle name="Calculation 2 5 11" xfId="17527"/>
    <cellStyle name="Calculation 2 5 11 2" xfId="17528"/>
    <cellStyle name="Calculation 2 5 11 3" xfId="17529"/>
    <cellStyle name="Calculation 2 5 11 4" xfId="17530"/>
    <cellStyle name="Calculation 2 5 11 5" xfId="17531"/>
    <cellStyle name="Calculation 2 5 11 6" xfId="17532"/>
    <cellStyle name="Calculation 2 5 11 7" xfId="17533"/>
    <cellStyle name="Calculation 2 5 11 8" xfId="17534"/>
    <cellStyle name="Calculation 2 5 12" xfId="17535"/>
    <cellStyle name="Calculation 2 5 13" xfId="17536"/>
    <cellStyle name="Calculation 2 5 14" xfId="17537"/>
    <cellStyle name="Calculation 2 5 15" xfId="17538"/>
    <cellStyle name="Calculation 2 5 16" xfId="17539"/>
    <cellStyle name="Calculation 2 5 17" xfId="17540"/>
    <cellStyle name="Calculation 2 5 18" xfId="17541"/>
    <cellStyle name="Calculation 2 5 19" xfId="17542"/>
    <cellStyle name="Calculation 2 5 2" xfId="17543"/>
    <cellStyle name="Calculation 2 5 2 10" xfId="17544"/>
    <cellStyle name="Calculation 2 5 2 10 2" xfId="17545"/>
    <cellStyle name="Calculation 2 5 2 10 3" xfId="17546"/>
    <cellStyle name="Calculation 2 5 2 10 4" xfId="17547"/>
    <cellStyle name="Calculation 2 5 2 10 5" xfId="17548"/>
    <cellStyle name="Calculation 2 5 2 10 6" xfId="17549"/>
    <cellStyle name="Calculation 2 5 2 10 7" xfId="17550"/>
    <cellStyle name="Calculation 2 5 2 10 8" xfId="17551"/>
    <cellStyle name="Calculation 2 5 2 11" xfId="17552"/>
    <cellStyle name="Calculation 2 5 2 12" xfId="17553"/>
    <cellStyle name="Calculation 2 5 2 13" xfId="17554"/>
    <cellStyle name="Calculation 2 5 2 14" xfId="17555"/>
    <cellStyle name="Calculation 2 5 2 15" xfId="17556"/>
    <cellStyle name="Calculation 2 5 2 16" xfId="17557"/>
    <cellStyle name="Calculation 2 5 2 17" xfId="17558"/>
    <cellStyle name="Calculation 2 5 2 18" xfId="17559"/>
    <cellStyle name="Calculation 2 5 2 19" xfId="17560"/>
    <cellStyle name="Calculation 2 5 2 2" xfId="17561"/>
    <cellStyle name="Calculation 2 5 2 2 10" xfId="17562"/>
    <cellStyle name="Calculation 2 5 2 2 11" xfId="17563"/>
    <cellStyle name="Calculation 2 5 2 2 12" xfId="17564"/>
    <cellStyle name="Calculation 2 5 2 2 13" xfId="17565"/>
    <cellStyle name="Calculation 2 5 2 2 14" xfId="17566"/>
    <cellStyle name="Calculation 2 5 2 2 15" xfId="17567"/>
    <cellStyle name="Calculation 2 5 2 2 16" xfId="17568"/>
    <cellStyle name="Calculation 2 5 2 2 17" xfId="17569"/>
    <cellStyle name="Calculation 2 5 2 2 18" xfId="17570"/>
    <cellStyle name="Calculation 2 5 2 2 19" xfId="17571"/>
    <cellStyle name="Calculation 2 5 2 2 2" xfId="17572"/>
    <cellStyle name="Calculation 2 5 2 2 2 10" xfId="17573"/>
    <cellStyle name="Calculation 2 5 2 2 2 11" xfId="17574"/>
    <cellStyle name="Calculation 2 5 2 2 2 12" xfId="17575"/>
    <cellStyle name="Calculation 2 5 2 2 2 13" xfId="17576"/>
    <cellStyle name="Calculation 2 5 2 2 2 14" xfId="17577"/>
    <cellStyle name="Calculation 2 5 2 2 2 15" xfId="17578"/>
    <cellStyle name="Calculation 2 5 2 2 2 2" xfId="17579"/>
    <cellStyle name="Calculation 2 5 2 2 2 2 2" xfId="17580"/>
    <cellStyle name="Calculation 2 5 2 2 2 2 3" xfId="17581"/>
    <cellStyle name="Calculation 2 5 2 2 2 2 4" xfId="17582"/>
    <cellStyle name="Calculation 2 5 2 2 2 2 5" xfId="17583"/>
    <cellStyle name="Calculation 2 5 2 2 2 2 6" xfId="17584"/>
    <cellStyle name="Calculation 2 5 2 2 2 2 7" xfId="17585"/>
    <cellStyle name="Calculation 2 5 2 2 2 2 8" xfId="17586"/>
    <cellStyle name="Calculation 2 5 2 2 2 2 9" xfId="17587"/>
    <cellStyle name="Calculation 2 5 2 2 2 3" xfId="17588"/>
    <cellStyle name="Calculation 2 5 2 2 2 3 2" xfId="17589"/>
    <cellStyle name="Calculation 2 5 2 2 2 3 3" xfId="17590"/>
    <cellStyle name="Calculation 2 5 2 2 2 3 4" xfId="17591"/>
    <cellStyle name="Calculation 2 5 2 2 2 3 5" xfId="17592"/>
    <cellStyle name="Calculation 2 5 2 2 2 3 6" xfId="17593"/>
    <cellStyle name="Calculation 2 5 2 2 2 3 7" xfId="17594"/>
    <cellStyle name="Calculation 2 5 2 2 2 3 8" xfId="17595"/>
    <cellStyle name="Calculation 2 5 2 2 2 3 9" xfId="17596"/>
    <cellStyle name="Calculation 2 5 2 2 2 4" xfId="17597"/>
    <cellStyle name="Calculation 2 5 2 2 2 4 2" xfId="17598"/>
    <cellStyle name="Calculation 2 5 2 2 2 4 3" xfId="17599"/>
    <cellStyle name="Calculation 2 5 2 2 2 4 4" xfId="17600"/>
    <cellStyle name="Calculation 2 5 2 2 2 4 5" xfId="17601"/>
    <cellStyle name="Calculation 2 5 2 2 2 4 6" xfId="17602"/>
    <cellStyle name="Calculation 2 5 2 2 2 4 7" xfId="17603"/>
    <cellStyle name="Calculation 2 5 2 2 2 4 8" xfId="17604"/>
    <cellStyle name="Calculation 2 5 2 2 2 4 9" xfId="17605"/>
    <cellStyle name="Calculation 2 5 2 2 2 5" xfId="17606"/>
    <cellStyle name="Calculation 2 5 2 2 2 5 2" xfId="17607"/>
    <cellStyle name="Calculation 2 5 2 2 2 5 3" xfId="17608"/>
    <cellStyle name="Calculation 2 5 2 2 2 5 4" xfId="17609"/>
    <cellStyle name="Calculation 2 5 2 2 2 5 5" xfId="17610"/>
    <cellStyle name="Calculation 2 5 2 2 2 5 6" xfId="17611"/>
    <cellStyle name="Calculation 2 5 2 2 2 5 7" xfId="17612"/>
    <cellStyle name="Calculation 2 5 2 2 2 5 8" xfId="17613"/>
    <cellStyle name="Calculation 2 5 2 2 2 6" xfId="17614"/>
    <cellStyle name="Calculation 2 5 2 2 2 6 2" xfId="17615"/>
    <cellStyle name="Calculation 2 5 2 2 2 6 3" xfId="17616"/>
    <cellStyle name="Calculation 2 5 2 2 2 6 4" xfId="17617"/>
    <cellStyle name="Calculation 2 5 2 2 2 6 5" xfId="17618"/>
    <cellStyle name="Calculation 2 5 2 2 2 6 6" xfId="17619"/>
    <cellStyle name="Calculation 2 5 2 2 2 6 7" xfId="17620"/>
    <cellStyle name="Calculation 2 5 2 2 2 6 8" xfId="17621"/>
    <cellStyle name="Calculation 2 5 2 2 2 7" xfId="17622"/>
    <cellStyle name="Calculation 2 5 2 2 2 7 2" xfId="17623"/>
    <cellStyle name="Calculation 2 5 2 2 2 7 3" xfId="17624"/>
    <cellStyle name="Calculation 2 5 2 2 2 7 4" xfId="17625"/>
    <cellStyle name="Calculation 2 5 2 2 2 7 5" xfId="17626"/>
    <cellStyle name="Calculation 2 5 2 2 2 7 6" xfId="17627"/>
    <cellStyle name="Calculation 2 5 2 2 2 7 7" xfId="17628"/>
    <cellStyle name="Calculation 2 5 2 2 2 7 8" xfId="17629"/>
    <cellStyle name="Calculation 2 5 2 2 2 8" xfId="17630"/>
    <cellStyle name="Calculation 2 5 2 2 2 9" xfId="17631"/>
    <cellStyle name="Calculation 2 5 2 2 20" xfId="17632"/>
    <cellStyle name="Calculation 2 5 2 2 21" xfId="17633"/>
    <cellStyle name="Calculation 2 5 2 2 22" xfId="17634"/>
    <cellStyle name="Calculation 2 5 2 2 23" xfId="17635"/>
    <cellStyle name="Calculation 2 5 2 2 24" xfId="17636"/>
    <cellStyle name="Calculation 2 5 2 2 25" xfId="17637"/>
    <cellStyle name="Calculation 2 5 2 2 26" xfId="17638"/>
    <cellStyle name="Calculation 2 5 2 2 27" xfId="17639"/>
    <cellStyle name="Calculation 2 5 2 2 3" xfId="17640"/>
    <cellStyle name="Calculation 2 5 2 2 3 10" xfId="17641"/>
    <cellStyle name="Calculation 2 5 2 2 3 11" xfId="17642"/>
    <cellStyle name="Calculation 2 5 2 2 3 12" xfId="17643"/>
    <cellStyle name="Calculation 2 5 2 2 3 13" xfId="17644"/>
    <cellStyle name="Calculation 2 5 2 2 3 14" xfId="17645"/>
    <cellStyle name="Calculation 2 5 2 2 3 15" xfId="17646"/>
    <cellStyle name="Calculation 2 5 2 2 3 2" xfId="17647"/>
    <cellStyle name="Calculation 2 5 2 2 3 2 2" xfId="17648"/>
    <cellStyle name="Calculation 2 5 2 2 3 2 3" xfId="17649"/>
    <cellStyle name="Calculation 2 5 2 2 3 2 4" xfId="17650"/>
    <cellStyle name="Calculation 2 5 2 2 3 2 5" xfId="17651"/>
    <cellStyle name="Calculation 2 5 2 2 3 2 6" xfId="17652"/>
    <cellStyle name="Calculation 2 5 2 2 3 2 7" xfId="17653"/>
    <cellStyle name="Calculation 2 5 2 2 3 2 8" xfId="17654"/>
    <cellStyle name="Calculation 2 5 2 2 3 3" xfId="17655"/>
    <cellStyle name="Calculation 2 5 2 2 3 3 2" xfId="17656"/>
    <cellStyle name="Calculation 2 5 2 2 3 3 3" xfId="17657"/>
    <cellStyle name="Calculation 2 5 2 2 3 3 4" xfId="17658"/>
    <cellStyle name="Calculation 2 5 2 2 3 3 5" xfId="17659"/>
    <cellStyle name="Calculation 2 5 2 2 3 3 6" xfId="17660"/>
    <cellStyle name="Calculation 2 5 2 2 3 3 7" xfId="17661"/>
    <cellStyle name="Calculation 2 5 2 2 3 3 8" xfId="17662"/>
    <cellStyle name="Calculation 2 5 2 2 3 4" xfId="17663"/>
    <cellStyle name="Calculation 2 5 2 2 3 4 2" xfId="17664"/>
    <cellStyle name="Calculation 2 5 2 2 3 4 3" xfId="17665"/>
    <cellStyle name="Calculation 2 5 2 2 3 4 4" xfId="17666"/>
    <cellStyle name="Calculation 2 5 2 2 3 4 5" xfId="17667"/>
    <cellStyle name="Calculation 2 5 2 2 3 4 6" xfId="17668"/>
    <cellStyle name="Calculation 2 5 2 2 3 4 7" xfId="17669"/>
    <cellStyle name="Calculation 2 5 2 2 3 4 8" xfId="17670"/>
    <cellStyle name="Calculation 2 5 2 2 3 5" xfId="17671"/>
    <cellStyle name="Calculation 2 5 2 2 3 5 2" xfId="17672"/>
    <cellStyle name="Calculation 2 5 2 2 3 5 3" xfId="17673"/>
    <cellStyle name="Calculation 2 5 2 2 3 5 4" xfId="17674"/>
    <cellStyle name="Calculation 2 5 2 2 3 5 5" xfId="17675"/>
    <cellStyle name="Calculation 2 5 2 2 3 5 6" xfId="17676"/>
    <cellStyle name="Calculation 2 5 2 2 3 5 7" xfId="17677"/>
    <cellStyle name="Calculation 2 5 2 2 3 5 8" xfId="17678"/>
    <cellStyle name="Calculation 2 5 2 2 3 6" xfId="17679"/>
    <cellStyle name="Calculation 2 5 2 2 3 6 2" xfId="17680"/>
    <cellStyle name="Calculation 2 5 2 2 3 6 3" xfId="17681"/>
    <cellStyle name="Calculation 2 5 2 2 3 6 4" xfId="17682"/>
    <cellStyle name="Calculation 2 5 2 2 3 6 5" xfId="17683"/>
    <cellStyle name="Calculation 2 5 2 2 3 6 6" xfId="17684"/>
    <cellStyle name="Calculation 2 5 2 2 3 6 7" xfId="17685"/>
    <cellStyle name="Calculation 2 5 2 2 3 6 8" xfId="17686"/>
    <cellStyle name="Calculation 2 5 2 2 3 7" xfId="17687"/>
    <cellStyle name="Calculation 2 5 2 2 3 7 2" xfId="17688"/>
    <cellStyle name="Calculation 2 5 2 2 3 7 3" xfId="17689"/>
    <cellStyle name="Calculation 2 5 2 2 3 7 4" xfId="17690"/>
    <cellStyle name="Calculation 2 5 2 2 3 7 5" xfId="17691"/>
    <cellStyle name="Calculation 2 5 2 2 3 7 6" xfId="17692"/>
    <cellStyle name="Calculation 2 5 2 2 3 7 7" xfId="17693"/>
    <cellStyle name="Calculation 2 5 2 2 3 7 8" xfId="17694"/>
    <cellStyle name="Calculation 2 5 2 2 3 8" xfId="17695"/>
    <cellStyle name="Calculation 2 5 2 2 3 9" xfId="17696"/>
    <cellStyle name="Calculation 2 5 2 2 4" xfId="17697"/>
    <cellStyle name="Calculation 2 5 2 2 4 2" xfId="17698"/>
    <cellStyle name="Calculation 2 5 2 2 4 3" xfId="17699"/>
    <cellStyle name="Calculation 2 5 2 2 4 4" xfId="17700"/>
    <cellStyle name="Calculation 2 5 2 2 4 5" xfId="17701"/>
    <cellStyle name="Calculation 2 5 2 2 4 6" xfId="17702"/>
    <cellStyle name="Calculation 2 5 2 2 4 7" xfId="17703"/>
    <cellStyle name="Calculation 2 5 2 2 4 8" xfId="17704"/>
    <cellStyle name="Calculation 2 5 2 2 4 9" xfId="17705"/>
    <cellStyle name="Calculation 2 5 2 2 5" xfId="17706"/>
    <cellStyle name="Calculation 2 5 2 2 5 2" xfId="17707"/>
    <cellStyle name="Calculation 2 5 2 2 5 3" xfId="17708"/>
    <cellStyle name="Calculation 2 5 2 2 5 4" xfId="17709"/>
    <cellStyle name="Calculation 2 5 2 2 5 5" xfId="17710"/>
    <cellStyle name="Calculation 2 5 2 2 5 6" xfId="17711"/>
    <cellStyle name="Calculation 2 5 2 2 5 7" xfId="17712"/>
    <cellStyle name="Calculation 2 5 2 2 5 8" xfId="17713"/>
    <cellStyle name="Calculation 2 5 2 2 5 9" xfId="17714"/>
    <cellStyle name="Calculation 2 5 2 2 6" xfId="17715"/>
    <cellStyle name="Calculation 2 5 2 2 6 2" xfId="17716"/>
    <cellStyle name="Calculation 2 5 2 2 6 3" xfId="17717"/>
    <cellStyle name="Calculation 2 5 2 2 6 4" xfId="17718"/>
    <cellStyle name="Calculation 2 5 2 2 6 5" xfId="17719"/>
    <cellStyle name="Calculation 2 5 2 2 6 6" xfId="17720"/>
    <cellStyle name="Calculation 2 5 2 2 6 7" xfId="17721"/>
    <cellStyle name="Calculation 2 5 2 2 6 8" xfId="17722"/>
    <cellStyle name="Calculation 2 5 2 2 6 9" xfId="17723"/>
    <cellStyle name="Calculation 2 5 2 2 7" xfId="17724"/>
    <cellStyle name="Calculation 2 5 2 2 7 2" xfId="17725"/>
    <cellStyle name="Calculation 2 5 2 2 7 3" xfId="17726"/>
    <cellStyle name="Calculation 2 5 2 2 7 4" xfId="17727"/>
    <cellStyle name="Calculation 2 5 2 2 7 5" xfId="17728"/>
    <cellStyle name="Calculation 2 5 2 2 7 6" xfId="17729"/>
    <cellStyle name="Calculation 2 5 2 2 7 7" xfId="17730"/>
    <cellStyle name="Calculation 2 5 2 2 7 8" xfId="17731"/>
    <cellStyle name="Calculation 2 5 2 2 8" xfId="17732"/>
    <cellStyle name="Calculation 2 5 2 2 8 2" xfId="17733"/>
    <cellStyle name="Calculation 2 5 2 2 8 3" xfId="17734"/>
    <cellStyle name="Calculation 2 5 2 2 8 4" xfId="17735"/>
    <cellStyle name="Calculation 2 5 2 2 8 5" xfId="17736"/>
    <cellStyle name="Calculation 2 5 2 2 8 6" xfId="17737"/>
    <cellStyle name="Calculation 2 5 2 2 8 7" xfId="17738"/>
    <cellStyle name="Calculation 2 5 2 2 8 8" xfId="17739"/>
    <cellStyle name="Calculation 2 5 2 2 9" xfId="17740"/>
    <cellStyle name="Calculation 2 5 2 2 9 2" xfId="17741"/>
    <cellStyle name="Calculation 2 5 2 2 9 3" xfId="17742"/>
    <cellStyle name="Calculation 2 5 2 2 9 4" xfId="17743"/>
    <cellStyle name="Calculation 2 5 2 2 9 5" xfId="17744"/>
    <cellStyle name="Calculation 2 5 2 2 9 6" xfId="17745"/>
    <cellStyle name="Calculation 2 5 2 2 9 7" xfId="17746"/>
    <cellStyle name="Calculation 2 5 2 2 9 8" xfId="17747"/>
    <cellStyle name="Calculation 2 5 2 20" xfId="17748"/>
    <cellStyle name="Calculation 2 5 2 21" xfId="17749"/>
    <cellStyle name="Calculation 2 5 2 22" xfId="17750"/>
    <cellStyle name="Calculation 2 5 2 23" xfId="17751"/>
    <cellStyle name="Calculation 2 5 2 24" xfId="17752"/>
    <cellStyle name="Calculation 2 5 2 25" xfId="17753"/>
    <cellStyle name="Calculation 2 5 2 26" xfId="17754"/>
    <cellStyle name="Calculation 2 5 2 3" xfId="17755"/>
    <cellStyle name="Calculation 2 5 2 3 10" xfId="17756"/>
    <cellStyle name="Calculation 2 5 2 3 11" xfId="17757"/>
    <cellStyle name="Calculation 2 5 2 3 12" xfId="17758"/>
    <cellStyle name="Calculation 2 5 2 3 13" xfId="17759"/>
    <cellStyle name="Calculation 2 5 2 3 14" xfId="17760"/>
    <cellStyle name="Calculation 2 5 2 3 15" xfId="17761"/>
    <cellStyle name="Calculation 2 5 2 3 16" xfId="17762"/>
    <cellStyle name="Calculation 2 5 2 3 17" xfId="17763"/>
    <cellStyle name="Calculation 2 5 2 3 18" xfId="17764"/>
    <cellStyle name="Calculation 2 5 2 3 19" xfId="17765"/>
    <cellStyle name="Calculation 2 5 2 3 2" xfId="17766"/>
    <cellStyle name="Calculation 2 5 2 3 2 10" xfId="17767"/>
    <cellStyle name="Calculation 2 5 2 3 2 2" xfId="17768"/>
    <cellStyle name="Calculation 2 5 2 3 2 2 2" xfId="17769"/>
    <cellStyle name="Calculation 2 5 2 3 2 2 3" xfId="17770"/>
    <cellStyle name="Calculation 2 5 2 3 2 2 4" xfId="17771"/>
    <cellStyle name="Calculation 2 5 2 3 2 2 5" xfId="17772"/>
    <cellStyle name="Calculation 2 5 2 3 2 2 6" xfId="17773"/>
    <cellStyle name="Calculation 2 5 2 3 2 2 7" xfId="17774"/>
    <cellStyle name="Calculation 2 5 2 3 2 2 8" xfId="17775"/>
    <cellStyle name="Calculation 2 5 2 3 2 2 9" xfId="17776"/>
    <cellStyle name="Calculation 2 5 2 3 2 3" xfId="17777"/>
    <cellStyle name="Calculation 2 5 2 3 2 4" xfId="17778"/>
    <cellStyle name="Calculation 2 5 2 3 2 5" xfId="17779"/>
    <cellStyle name="Calculation 2 5 2 3 2 6" xfId="17780"/>
    <cellStyle name="Calculation 2 5 2 3 2 7" xfId="17781"/>
    <cellStyle name="Calculation 2 5 2 3 2 8" xfId="17782"/>
    <cellStyle name="Calculation 2 5 2 3 2 9" xfId="17783"/>
    <cellStyle name="Calculation 2 5 2 3 20" xfId="17784"/>
    <cellStyle name="Calculation 2 5 2 3 21" xfId="17785"/>
    <cellStyle name="Calculation 2 5 2 3 22" xfId="17786"/>
    <cellStyle name="Calculation 2 5 2 3 23" xfId="17787"/>
    <cellStyle name="Calculation 2 5 2 3 24" xfId="17788"/>
    <cellStyle name="Calculation 2 5 2 3 3" xfId="17789"/>
    <cellStyle name="Calculation 2 5 2 3 3 2" xfId="17790"/>
    <cellStyle name="Calculation 2 5 2 3 3 3" xfId="17791"/>
    <cellStyle name="Calculation 2 5 2 3 3 4" xfId="17792"/>
    <cellStyle name="Calculation 2 5 2 3 3 5" xfId="17793"/>
    <cellStyle name="Calculation 2 5 2 3 3 6" xfId="17794"/>
    <cellStyle name="Calculation 2 5 2 3 3 7" xfId="17795"/>
    <cellStyle name="Calculation 2 5 2 3 3 8" xfId="17796"/>
    <cellStyle name="Calculation 2 5 2 3 3 9" xfId="17797"/>
    <cellStyle name="Calculation 2 5 2 3 4" xfId="17798"/>
    <cellStyle name="Calculation 2 5 2 3 4 2" xfId="17799"/>
    <cellStyle name="Calculation 2 5 2 3 4 3" xfId="17800"/>
    <cellStyle name="Calculation 2 5 2 3 4 4" xfId="17801"/>
    <cellStyle name="Calculation 2 5 2 3 4 5" xfId="17802"/>
    <cellStyle name="Calculation 2 5 2 3 4 6" xfId="17803"/>
    <cellStyle name="Calculation 2 5 2 3 4 7" xfId="17804"/>
    <cellStyle name="Calculation 2 5 2 3 4 8" xfId="17805"/>
    <cellStyle name="Calculation 2 5 2 3 4 9" xfId="17806"/>
    <cellStyle name="Calculation 2 5 2 3 5" xfId="17807"/>
    <cellStyle name="Calculation 2 5 2 3 5 2" xfId="17808"/>
    <cellStyle name="Calculation 2 5 2 3 5 3" xfId="17809"/>
    <cellStyle name="Calculation 2 5 2 3 5 4" xfId="17810"/>
    <cellStyle name="Calculation 2 5 2 3 5 5" xfId="17811"/>
    <cellStyle name="Calculation 2 5 2 3 5 6" xfId="17812"/>
    <cellStyle name="Calculation 2 5 2 3 5 7" xfId="17813"/>
    <cellStyle name="Calculation 2 5 2 3 5 8" xfId="17814"/>
    <cellStyle name="Calculation 2 5 2 3 6" xfId="17815"/>
    <cellStyle name="Calculation 2 5 2 3 6 2" xfId="17816"/>
    <cellStyle name="Calculation 2 5 2 3 6 3" xfId="17817"/>
    <cellStyle name="Calculation 2 5 2 3 6 4" xfId="17818"/>
    <cellStyle name="Calculation 2 5 2 3 6 5" xfId="17819"/>
    <cellStyle name="Calculation 2 5 2 3 6 6" xfId="17820"/>
    <cellStyle name="Calculation 2 5 2 3 6 7" xfId="17821"/>
    <cellStyle name="Calculation 2 5 2 3 6 8" xfId="17822"/>
    <cellStyle name="Calculation 2 5 2 3 7" xfId="17823"/>
    <cellStyle name="Calculation 2 5 2 3 7 2" xfId="17824"/>
    <cellStyle name="Calculation 2 5 2 3 7 3" xfId="17825"/>
    <cellStyle name="Calculation 2 5 2 3 7 4" xfId="17826"/>
    <cellStyle name="Calculation 2 5 2 3 7 5" xfId="17827"/>
    <cellStyle name="Calculation 2 5 2 3 7 6" xfId="17828"/>
    <cellStyle name="Calculation 2 5 2 3 7 7" xfId="17829"/>
    <cellStyle name="Calculation 2 5 2 3 7 8" xfId="17830"/>
    <cellStyle name="Calculation 2 5 2 3 8" xfId="17831"/>
    <cellStyle name="Calculation 2 5 2 3 9" xfId="17832"/>
    <cellStyle name="Calculation 2 5 2 4" xfId="17833"/>
    <cellStyle name="Calculation 2 5 2 4 10" xfId="17834"/>
    <cellStyle name="Calculation 2 5 2 4 11" xfId="17835"/>
    <cellStyle name="Calculation 2 5 2 4 12" xfId="17836"/>
    <cellStyle name="Calculation 2 5 2 4 13" xfId="17837"/>
    <cellStyle name="Calculation 2 5 2 4 14" xfId="17838"/>
    <cellStyle name="Calculation 2 5 2 4 15" xfId="17839"/>
    <cellStyle name="Calculation 2 5 2 4 16" xfId="17840"/>
    <cellStyle name="Calculation 2 5 2 4 17" xfId="17841"/>
    <cellStyle name="Calculation 2 5 2 4 18" xfId="17842"/>
    <cellStyle name="Calculation 2 5 2 4 2" xfId="17843"/>
    <cellStyle name="Calculation 2 5 2 4 2 10" xfId="17844"/>
    <cellStyle name="Calculation 2 5 2 4 2 2" xfId="17845"/>
    <cellStyle name="Calculation 2 5 2 4 2 2 2" xfId="17846"/>
    <cellStyle name="Calculation 2 5 2 4 2 2 3" xfId="17847"/>
    <cellStyle name="Calculation 2 5 2 4 2 2 4" xfId="17848"/>
    <cellStyle name="Calculation 2 5 2 4 2 2 5" xfId="17849"/>
    <cellStyle name="Calculation 2 5 2 4 2 2 6" xfId="17850"/>
    <cellStyle name="Calculation 2 5 2 4 2 2 7" xfId="17851"/>
    <cellStyle name="Calculation 2 5 2 4 2 2 8" xfId="17852"/>
    <cellStyle name="Calculation 2 5 2 4 2 2 9" xfId="17853"/>
    <cellStyle name="Calculation 2 5 2 4 2 3" xfId="17854"/>
    <cellStyle name="Calculation 2 5 2 4 2 4" xfId="17855"/>
    <cellStyle name="Calculation 2 5 2 4 2 5" xfId="17856"/>
    <cellStyle name="Calculation 2 5 2 4 2 6" xfId="17857"/>
    <cellStyle name="Calculation 2 5 2 4 2 7" xfId="17858"/>
    <cellStyle name="Calculation 2 5 2 4 2 8" xfId="17859"/>
    <cellStyle name="Calculation 2 5 2 4 2 9" xfId="17860"/>
    <cellStyle name="Calculation 2 5 2 4 3" xfId="17861"/>
    <cellStyle name="Calculation 2 5 2 4 3 2" xfId="17862"/>
    <cellStyle name="Calculation 2 5 2 4 3 3" xfId="17863"/>
    <cellStyle name="Calculation 2 5 2 4 3 4" xfId="17864"/>
    <cellStyle name="Calculation 2 5 2 4 3 5" xfId="17865"/>
    <cellStyle name="Calculation 2 5 2 4 3 6" xfId="17866"/>
    <cellStyle name="Calculation 2 5 2 4 3 7" xfId="17867"/>
    <cellStyle name="Calculation 2 5 2 4 3 8" xfId="17868"/>
    <cellStyle name="Calculation 2 5 2 4 4" xfId="17869"/>
    <cellStyle name="Calculation 2 5 2 4 4 2" xfId="17870"/>
    <cellStyle name="Calculation 2 5 2 4 4 3" xfId="17871"/>
    <cellStyle name="Calculation 2 5 2 4 4 4" xfId="17872"/>
    <cellStyle name="Calculation 2 5 2 4 4 5" xfId="17873"/>
    <cellStyle name="Calculation 2 5 2 4 4 6" xfId="17874"/>
    <cellStyle name="Calculation 2 5 2 4 4 7" xfId="17875"/>
    <cellStyle name="Calculation 2 5 2 4 4 8" xfId="17876"/>
    <cellStyle name="Calculation 2 5 2 4 4 9" xfId="17877"/>
    <cellStyle name="Calculation 2 5 2 4 5" xfId="17878"/>
    <cellStyle name="Calculation 2 5 2 4 6" xfId="17879"/>
    <cellStyle name="Calculation 2 5 2 4 7" xfId="17880"/>
    <cellStyle name="Calculation 2 5 2 4 8" xfId="17881"/>
    <cellStyle name="Calculation 2 5 2 4 9" xfId="17882"/>
    <cellStyle name="Calculation 2 5 2 5" xfId="17883"/>
    <cellStyle name="Calculation 2 5 2 5 10" xfId="17884"/>
    <cellStyle name="Calculation 2 5 2 5 11" xfId="17885"/>
    <cellStyle name="Calculation 2 5 2 5 12" xfId="17886"/>
    <cellStyle name="Calculation 2 5 2 5 13" xfId="17887"/>
    <cellStyle name="Calculation 2 5 2 5 14" xfId="17888"/>
    <cellStyle name="Calculation 2 5 2 5 15" xfId="17889"/>
    <cellStyle name="Calculation 2 5 2 5 16" xfId="17890"/>
    <cellStyle name="Calculation 2 5 2 5 17" xfId="17891"/>
    <cellStyle name="Calculation 2 5 2 5 18" xfId="17892"/>
    <cellStyle name="Calculation 2 5 2 5 2" xfId="17893"/>
    <cellStyle name="Calculation 2 5 2 5 2 10" xfId="17894"/>
    <cellStyle name="Calculation 2 5 2 5 2 2" xfId="17895"/>
    <cellStyle name="Calculation 2 5 2 5 2 2 2" xfId="17896"/>
    <cellStyle name="Calculation 2 5 2 5 2 2 3" xfId="17897"/>
    <cellStyle name="Calculation 2 5 2 5 2 2 4" xfId="17898"/>
    <cellStyle name="Calculation 2 5 2 5 2 2 5" xfId="17899"/>
    <cellStyle name="Calculation 2 5 2 5 2 2 6" xfId="17900"/>
    <cellStyle name="Calculation 2 5 2 5 2 2 7" xfId="17901"/>
    <cellStyle name="Calculation 2 5 2 5 2 2 8" xfId="17902"/>
    <cellStyle name="Calculation 2 5 2 5 2 2 9" xfId="17903"/>
    <cellStyle name="Calculation 2 5 2 5 2 3" xfId="17904"/>
    <cellStyle name="Calculation 2 5 2 5 2 4" xfId="17905"/>
    <cellStyle name="Calculation 2 5 2 5 2 5" xfId="17906"/>
    <cellStyle name="Calculation 2 5 2 5 2 6" xfId="17907"/>
    <cellStyle name="Calculation 2 5 2 5 2 7" xfId="17908"/>
    <cellStyle name="Calculation 2 5 2 5 2 8" xfId="17909"/>
    <cellStyle name="Calculation 2 5 2 5 2 9" xfId="17910"/>
    <cellStyle name="Calculation 2 5 2 5 3" xfId="17911"/>
    <cellStyle name="Calculation 2 5 2 5 3 2" xfId="17912"/>
    <cellStyle name="Calculation 2 5 2 5 3 3" xfId="17913"/>
    <cellStyle name="Calculation 2 5 2 5 3 4" xfId="17914"/>
    <cellStyle name="Calculation 2 5 2 5 3 5" xfId="17915"/>
    <cellStyle name="Calculation 2 5 2 5 3 6" xfId="17916"/>
    <cellStyle name="Calculation 2 5 2 5 3 7" xfId="17917"/>
    <cellStyle name="Calculation 2 5 2 5 3 8" xfId="17918"/>
    <cellStyle name="Calculation 2 5 2 5 4" xfId="17919"/>
    <cellStyle name="Calculation 2 5 2 5 4 2" xfId="17920"/>
    <cellStyle name="Calculation 2 5 2 5 4 3" xfId="17921"/>
    <cellStyle name="Calculation 2 5 2 5 4 4" xfId="17922"/>
    <cellStyle name="Calculation 2 5 2 5 4 5" xfId="17923"/>
    <cellStyle name="Calculation 2 5 2 5 4 6" xfId="17924"/>
    <cellStyle name="Calculation 2 5 2 5 4 7" xfId="17925"/>
    <cellStyle name="Calculation 2 5 2 5 4 8" xfId="17926"/>
    <cellStyle name="Calculation 2 5 2 5 4 9" xfId="17927"/>
    <cellStyle name="Calculation 2 5 2 5 5" xfId="17928"/>
    <cellStyle name="Calculation 2 5 2 5 6" xfId="17929"/>
    <cellStyle name="Calculation 2 5 2 5 7" xfId="17930"/>
    <cellStyle name="Calculation 2 5 2 5 8" xfId="17931"/>
    <cellStyle name="Calculation 2 5 2 5 9" xfId="17932"/>
    <cellStyle name="Calculation 2 5 2 6" xfId="17933"/>
    <cellStyle name="Calculation 2 5 2 6 10" xfId="17934"/>
    <cellStyle name="Calculation 2 5 2 6 11" xfId="17935"/>
    <cellStyle name="Calculation 2 5 2 6 12" xfId="17936"/>
    <cellStyle name="Calculation 2 5 2 6 13" xfId="17937"/>
    <cellStyle name="Calculation 2 5 2 6 14" xfId="17938"/>
    <cellStyle name="Calculation 2 5 2 6 15" xfId="17939"/>
    <cellStyle name="Calculation 2 5 2 6 16" xfId="17940"/>
    <cellStyle name="Calculation 2 5 2 6 17" xfId="17941"/>
    <cellStyle name="Calculation 2 5 2 6 18" xfId="17942"/>
    <cellStyle name="Calculation 2 5 2 6 2" xfId="17943"/>
    <cellStyle name="Calculation 2 5 2 6 2 2" xfId="17944"/>
    <cellStyle name="Calculation 2 5 2 6 2 3" xfId="17945"/>
    <cellStyle name="Calculation 2 5 2 6 2 4" xfId="17946"/>
    <cellStyle name="Calculation 2 5 2 6 2 5" xfId="17947"/>
    <cellStyle name="Calculation 2 5 2 6 2 6" xfId="17948"/>
    <cellStyle name="Calculation 2 5 2 6 2 7" xfId="17949"/>
    <cellStyle name="Calculation 2 5 2 6 2 8" xfId="17950"/>
    <cellStyle name="Calculation 2 5 2 6 2 9" xfId="17951"/>
    <cellStyle name="Calculation 2 5 2 6 3" xfId="17952"/>
    <cellStyle name="Calculation 2 5 2 6 4" xfId="17953"/>
    <cellStyle name="Calculation 2 5 2 6 5" xfId="17954"/>
    <cellStyle name="Calculation 2 5 2 6 6" xfId="17955"/>
    <cellStyle name="Calculation 2 5 2 6 7" xfId="17956"/>
    <cellStyle name="Calculation 2 5 2 6 8" xfId="17957"/>
    <cellStyle name="Calculation 2 5 2 6 9" xfId="17958"/>
    <cellStyle name="Calculation 2 5 2 7" xfId="17959"/>
    <cellStyle name="Calculation 2 5 2 7 2" xfId="17960"/>
    <cellStyle name="Calculation 2 5 2 7 3" xfId="17961"/>
    <cellStyle name="Calculation 2 5 2 7 4" xfId="17962"/>
    <cellStyle name="Calculation 2 5 2 7 5" xfId="17963"/>
    <cellStyle name="Calculation 2 5 2 7 6" xfId="17964"/>
    <cellStyle name="Calculation 2 5 2 7 7" xfId="17965"/>
    <cellStyle name="Calculation 2 5 2 7 8" xfId="17966"/>
    <cellStyle name="Calculation 2 5 2 7 9" xfId="17967"/>
    <cellStyle name="Calculation 2 5 2 8" xfId="17968"/>
    <cellStyle name="Calculation 2 5 2 8 2" xfId="17969"/>
    <cellStyle name="Calculation 2 5 2 8 3" xfId="17970"/>
    <cellStyle name="Calculation 2 5 2 8 4" xfId="17971"/>
    <cellStyle name="Calculation 2 5 2 8 5" xfId="17972"/>
    <cellStyle name="Calculation 2 5 2 8 6" xfId="17973"/>
    <cellStyle name="Calculation 2 5 2 8 7" xfId="17974"/>
    <cellStyle name="Calculation 2 5 2 8 8" xfId="17975"/>
    <cellStyle name="Calculation 2 5 2 8 9" xfId="17976"/>
    <cellStyle name="Calculation 2 5 2 9" xfId="17977"/>
    <cellStyle name="Calculation 2 5 2 9 2" xfId="17978"/>
    <cellStyle name="Calculation 2 5 2 9 3" xfId="17979"/>
    <cellStyle name="Calculation 2 5 2 9 4" xfId="17980"/>
    <cellStyle name="Calculation 2 5 2 9 5" xfId="17981"/>
    <cellStyle name="Calculation 2 5 2 9 6" xfId="17982"/>
    <cellStyle name="Calculation 2 5 2 9 7" xfId="17983"/>
    <cellStyle name="Calculation 2 5 2 9 8" xfId="17984"/>
    <cellStyle name="Calculation 2 5 20" xfId="17985"/>
    <cellStyle name="Calculation 2 5 21" xfId="17986"/>
    <cellStyle name="Calculation 2 5 22" xfId="17987"/>
    <cellStyle name="Calculation 2 5 23" xfId="17988"/>
    <cellStyle name="Calculation 2 5 24" xfId="17989"/>
    <cellStyle name="Calculation 2 5 25" xfId="17990"/>
    <cellStyle name="Calculation 2 5 26" xfId="17991"/>
    <cellStyle name="Calculation 2 5 27" xfId="17992"/>
    <cellStyle name="Calculation 2 5 3" xfId="17993"/>
    <cellStyle name="Calculation 2 5 3 10" xfId="17994"/>
    <cellStyle name="Calculation 2 5 3 11" xfId="17995"/>
    <cellStyle name="Calculation 2 5 3 12" xfId="17996"/>
    <cellStyle name="Calculation 2 5 3 13" xfId="17997"/>
    <cellStyle name="Calculation 2 5 3 14" xfId="17998"/>
    <cellStyle name="Calculation 2 5 3 15" xfId="17999"/>
    <cellStyle name="Calculation 2 5 3 16" xfId="18000"/>
    <cellStyle name="Calculation 2 5 3 17" xfId="18001"/>
    <cellStyle name="Calculation 2 5 3 18" xfId="18002"/>
    <cellStyle name="Calculation 2 5 3 19" xfId="18003"/>
    <cellStyle name="Calculation 2 5 3 2" xfId="18004"/>
    <cellStyle name="Calculation 2 5 3 2 10" xfId="18005"/>
    <cellStyle name="Calculation 2 5 3 2 11" xfId="18006"/>
    <cellStyle name="Calculation 2 5 3 2 12" xfId="18007"/>
    <cellStyle name="Calculation 2 5 3 2 13" xfId="18008"/>
    <cellStyle name="Calculation 2 5 3 2 14" xfId="18009"/>
    <cellStyle name="Calculation 2 5 3 2 15" xfId="18010"/>
    <cellStyle name="Calculation 2 5 3 2 2" xfId="18011"/>
    <cellStyle name="Calculation 2 5 3 2 2 10" xfId="18012"/>
    <cellStyle name="Calculation 2 5 3 2 2 2" xfId="18013"/>
    <cellStyle name="Calculation 2 5 3 2 2 2 2" xfId="18014"/>
    <cellStyle name="Calculation 2 5 3 2 2 2 3" xfId="18015"/>
    <cellStyle name="Calculation 2 5 3 2 2 2 4" xfId="18016"/>
    <cellStyle name="Calculation 2 5 3 2 2 2 5" xfId="18017"/>
    <cellStyle name="Calculation 2 5 3 2 2 2 6" xfId="18018"/>
    <cellStyle name="Calculation 2 5 3 2 2 2 7" xfId="18019"/>
    <cellStyle name="Calculation 2 5 3 2 2 2 8" xfId="18020"/>
    <cellStyle name="Calculation 2 5 3 2 2 2 9" xfId="18021"/>
    <cellStyle name="Calculation 2 5 3 2 2 3" xfId="18022"/>
    <cellStyle name="Calculation 2 5 3 2 2 4" xfId="18023"/>
    <cellStyle name="Calculation 2 5 3 2 2 5" xfId="18024"/>
    <cellStyle name="Calculation 2 5 3 2 2 6" xfId="18025"/>
    <cellStyle name="Calculation 2 5 3 2 2 7" xfId="18026"/>
    <cellStyle name="Calculation 2 5 3 2 2 8" xfId="18027"/>
    <cellStyle name="Calculation 2 5 3 2 2 9" xfId="18028"/>
    <cellStyle name="Calculation 2 5 3 2 3" xfId="18029"/>
    <cellStyle name="Calculation 2 5 3 2 3 2" xfId="18030"/>
    <cellStyle name="Calculation 2 5 3 2 3 3" xfId="18031"/>
    <cellStyle name="Calculation 2 5 3 2 3 4" xfId="18032"/>
    <cellStyle name="Calculation 2 5 3 2 3 5" xfId="18033"/>
    <cellStyle name="Calculation 2 5 3 2 3 6" xfId="18034"/>
    <cellStyle name="Calculation 2 5 3 2 3 7" xfId="18035"/>
    <cellStyle name="Calculation 2 5 3 2 3 8" xfId="18036"/>
    <cellStyle name="Calculation 2 5 3 2 3 9" xfId="18037"/>
    <cellStyle name="Calculation 2 5 3 2 4" xfId="18038"/>
    <cellStyle name="Calculation 2 5 3 2 4 2" xfId="18039"/>
    <cellStyle name="Calculation 2 5 3 2 4 3" xfId="18040"/>
    <cellStyle name="Calculation 2 5 3 2 4 4" xfId="18041"/>
    <cellStyle name="Calculation 2 5 3 2 4 5" xfId="18042"/>
    <cellStyle name="Calculation 2 5 3 2 4 6" xfId="18043"/>
    <cellStyle name="Calculation 2 5 3 2 4 7" xfId="18044"/>
    <cellStyle name="Calculation 2 5 3 2 4 8" xfId="18045"/>
    <cellStyle name="Calculation 2 5 3 2 4 9" xfId="18046"/>
    <cellStyle name="Calculation 2 5 3 2 5" xfId="18047"/>
    <cellStyle name="Calculation 2 5 3 2 5 2" xfId="18048"/>
    <cellStyle name="Calculation 2 5 3 2 5 3" xfId="18049"/>
    <cellStyle name="Calculation 2 5 3 2 5 4" xfId="18050"/>
    <cellStyle name="Calculation 2 5 3 2 5 5" xfId="18051"/>
    <cellStyle name="Calculation 2 5 3 2 5 6" xfId="18052"/>
    <cellStyle name="Calculation 2 5 3 2 5 7" xfId="18053"/>
    <cellStyle name="Calculation 2 5 3 2 5 8" xfId="18054"/>
    <cellStyle name="Calculation 2 5 3 2 6" xfId="18055"/>
    <cellStyle name="Calculation 2 5 3 2 6 2" xfId="18056"/>
    <cellStyle name="Calculation 2 5 3 2 6 3" xfId="18057"/>
    <cellStyle name="Calculation 2 5 3 2 6 4" xfId="18058"/>
    <cellStyle name="Calculation 2 5 3 2 6 5" xfId="18059"/>
    <cellStyle name="Calculation 2 5 3 2 6 6" xfId="18060"/>
    <cellStyle name="Calculation 2 5 3 2 6 7" xfId="18061"/>
    <cellStyle name="Calculation 2 5 3 2 6 8" xfId="18062"/>
    <cellStyle name="Calculation 2 5 3 2 7" xfId="18063"/>
    <cellStyle name="Calculation 2 5 3 2 7 2" xfId="18064"/>
    <cellStyle name="Calculation 2 5 3 2 7 3" xfId="18065"/>
    <cellStyle name="Calculation 2 5 3 2 7 4" xfId="18066"/>
    <cellStyle name="Calculation 2 5 3 2 7 5" xfId="18067"/>
    <cellStyle name="Calculation 2 5 3 2 7 6" xfId="18068"/>
    <cellStyle name="Calculation 2 5 3 2 7 7" xfId="18069"/>
    <cellStyle name="Calculation 2 5 3 2 7 8" xfId="18070"/>
    <cellStyle name="Calculation 2 5 3 2 8" xfId="18071"/>
    <cellStyle name="Calculation 2 5 3 2 9" xfId="18072"/>
    <cellStyle name="Calculation 2 5 3 20" xfId="18073"/>
    <cellStyle name="Calculation 2 5 3 21" xfId="18074"/>
    <cellStyle name="Calculation 2 5 3 22" xfId="18075"/>
    <cellStyle name="Calculation 2 5 3 23" xfId="18076"/>
    <cellStyle name="Calculation 2 5 3 24" xfId="18077"/>
    <cellStyle name="Calculation 2 5 3 25" xfId="18078"/>
    <cellStyle name="Calculation 2 5 3 26" xfId="18079"/>
    <cellStyle name="Calculation 2 5 3 27" xfId="18080"/>
    <cellStyle name="Calculation 2 5 3 3" xfId="18081"/>
    <cellStyle name="Calculation 2 5 3 3 10" xfId="18082"/>
    <cellStyle name="Calculation 2 5 3 3 11" xfId="18083"/>
    <cellStyle name="Calculation 2 5 3 3 12" xfId="18084"/>
    <cellStyle name="Calculation 2 5 3 3 13" xfId="18085"/>
    <cellStyle name="Calculation 2 5 3 3 14" xfId="18086"/>
    <cellStyle name="Calculation 2 5 3 3 15" xfId="18087"/>
    <cellStyle name="Calculation 2 5 3 3 2" xfId="18088"/>
    <cellStyle name="Calculation 2 5 3 3 2 10" xfId="18089"/>
    <cellStyle name="Calculation 2 5 3 3 2 2" xfId="18090"/>
    <cellStyle name="Calculation 2 5 3 3 2 2 2" xfId="18091"/>
    <cellStyle name="Calculation 2 5 3 3 2 2 3" xfId="18092"/>
    <cellStyle name="Calculation 2 5 3 3 2 2 4" xfId="18093"/>
    <cellStyle name="Calculation 2 5 3 3 2 2 5" xfId="18094"/>
    <cellStyle name="Calculation 2 5 3 3 2 2 6" xfId="18095"/>
    <cellStyle name="Calculation 2 5 3 3 2 2 7" xfId="18096"/>
    <cellStyle name="Calculation 2 5 3 3 2 2 8" xfId="18097"/>
    <cellStyle name="Calculation 2 5 3 3 2 2 9" xfId="18098"/>
    <cellStyle name="Calculation 2 5 3 3 2 3" xfId="18099"/>
    <cellStyle name="Calculation 2 5 3 3 2 4" xfId="18100"/>
    <cellStyle name="Calculation 2 5 3 3 2 5" xfId="18101"/>
    <cellStyle name="Calculation 2 5 3 3 2 6" xfId="18102"/>
    <cellStyle name="Calculation 2 5 3 3 2 7" xfId="18103"/>
    <cellStyle name="Calculation 2 5 3 3 2 8" xfId="18104"/>
    <cellStyle name="Calculation 2 5 3 3 2 9" xfId="18105"/>
    <cellStyle name="Calculation 2 5 3 3 3" xfId="18106"/>
    <cellStyle name="Calculation 2 5 3 3 3 2" xfId="18107"/>
    <cellStyle name="Calculation 2 5 3 3 3 3" xfId="18108"/>
    <cellStyle name="Calculation 2 5 3 3 3 4" xfId="18109"/>
    <cellStyle name="Calculation 2 5 3 3 3 5" xfId="18110"/>
    <cellStyle name="Calculation 2 5 3 3 3 6" xfId="18111"/>
    <cellStyle name="Calculation 2 5 3 3 3 7" xfId="18112"/>
    <cellStyle name="Calculation 2 5 3 3 3 8" xfId="18113"/>
    <cellStyle name="Calculation 2 5 3 3 4" xfId="18114"/>
    <cellStyle name="Calculation 2 5 3 3 4 2" xfId="18115"/>
    <cellStyle name="Calculation 2 5 3 3 4 3" xfId="18116"/>
    <cellStyle name="Calculation 2 5 3 3 4 4" xfId="18117"/>
    <cellStyle name="Calculation 2 5 3 3 4 5" xfId="18118"/>
    <cellStyle name="Calculation 2 5 3 3 4 6" xfId="18119"/>
    <cellStyle name="Calculation 2 5 3 3 4 7" xfId="18120"/>
    <cellStyle name="Calculation 2 5 3 3 4 8" xfId="18121"/>
    <cellStyle name="Calculation 2 5 3 3 4 9" xfId="18122"/>
    <cellStyle name="Calculation 2 5 3 3 5" xfId="18123"/>
    <cellStyle name="Calculation 2 5 3 3 5 2" xfId="18124"/>
    <cellStyle name="Calculation 2 5 3 3 5 3" xfId="18125"/>
    <cellStyle name="Calculation 2 5 3 3 5 4" xfId="18126"/>
    <cellStyle name="Calculation 2 5 3 3 5 5" xfId="18127"/>
    <cellStyle name="Calculation 2 5 3 3 5 6" xfId="18128"/>
    <cellStyle name="Calculation 2 5 3 3 5 7" xfId="18129"/>
    <cellStyle name="Calculation 2 5 3 3 5 8" xfId="18130"/>
    <cellStyle name="Calculation 2 5 3 3 6" xfId="18131"/>
    <cellStyle name="Calculation 2 5 3 3 6 2" xfId="18132"/>
    <cellStyle name="Calculation 2 5 3 3 6 3" xfId="18133"/>
    <cellStyle name="Calculation 2 5 3 3 6 4" xfId="18134"/>
    <cellStyle name="Calculation 2 5 3 3 6 5" xfId="18135"/>
    <cellStyle name="Calculation 2 5 3 3 6 6" xfId="18136"/>
    <cellStyle name="Calculation 2 5 3 3 6 7" xfId="18137"/>
    <cellStyle name="Calculation 2 5 3 3 6 8" xfId="18138"/>
    <cellStyle name="Calculation 2 5 3 3 7" xfId="18139"/>
    <cellStyle name="Calculation 2 5 3 3 7 2" xfId="18140"/>
    <cellStyle name="Calculation 2 5 3 3 7 3" xfId="18141"/>
    <cellStyle name="Calculation 2 5 3 3 7 4" xfId="18142"/>
    <cellStyle name="Calculation 2 5 3 3 7 5" xfId="18143"/>
    <cellStyle name="Calculation 2 5 3 3 7 6" xfId="18144"/>
    <cellStyle name="Calculation 2 5 3 3 7 7" xfId="18145"/>
    <cellStyle name="Calculation 2 5 3 3 7 8" xfId="18146"/>
    <cellStyle name="Calculation 2 5 3 3 8" xfId="18147"/>
    <cellStyle name="Calculation 2 5 3 3 9" xfId="18148"/>
    <cellStyle name="Calculation 2 5 3 4" xfId="18149"/>
    <cellStyle name="Calculation 2 5 3 4 10" xfId="18150"/>
    <cellStyle name="Calculation 2 5 3 4 11" xfId="18151"/>
    <cellStyle name="Calculation 2 5 3 4 12" xfId="18152"/>
    <cellStyle name="Calculation 2 5 3 4 13" xfId="18153"/>
    <cellStyle name="Calculation 2 5 3 4 2" xfId="18154"/>
    <cellStyle name="Calculation 2 5 3 4 2 10" xfId="18155"/>
    <cellStyle name="Calculation 2 5 3 4 2 2" xfId="18156"/>
    <cellStyle name="Calculation 2 5 3 4 2 2 2" xfId="18157"/>
    <cellStyle name="Calculation 2 5 3 4 2 2 3" xfId="18158"/>
    <cellStyle name="Calculation 2 5 3 4 2 2 4" xfId="18159"/>
    <cellStyle name="Calculation 2 5 3 4 2 2 5" xfId="18160"/>
    <cellStyle name="Calculation 2 5 3 4 2 2 6" xfId="18161"/>
    <cellStyle name="Calculation 2 5 3 4 2 2 7" xfId="18162"/>
    <cellStyle name="Calculation 2 5 3 4 2 2 8" xfId="18163"/>
    <cellStyle name="Calculation 2 5 3 4 2 2 9" xfId="18164"/>
    <cellStyle name="Calculation 2 5 3 4 2 3" xfId="18165"/>
    <cellStyle name="Calculation 2 5 3 4 2 4" xfId="18166"/>
    <cellStyle name="Calculation 2 5 3 4 2 5" xfId="18167"/>
    <cellStyle name="Calculation 2 5 3 4 2 6" xfId="18168"/>
    <cellStyle name="Calculation 2 5 3 4 2 7" xfId="18169"/>
    <cellStyle name="Calculation 2 5 3 4 2 8" xfId="18170"/>
    <cellStyle name="Calculation 2 5 3 4 2 9" xfId="18171"/>
    <cellStyle name="Calculation 2 5 3 4 3" xfId="18172"/>
    <cellStyle name="Calculation 2 5 3 4 3 2" xfId="18173"/>
    <cellStyle name="Calculation 2 5 3 4 3 3" xfId="18174"/>
    <cellStyle name="Calculation 2 5 3 4 3 4" xfId="18175"/>
    <cellStyle name="Calculation 2 5 3 4 3 5" xfId="18176"/>
    <cellStyle name="Calculation 2 5 3 4 3 6" xfId="18177"/>
    <cellStyle name="Calculation 2 5 3 4 3 7" xfId="18178"/>
    <cellStyle name="Calculation 2 5 3 4 3 8" xfId="18179"/>
    <cellStyle name="Calculation 2 5 3 4 4" xfId="18180"/>
    <cellStyle name="Calculation 2 5 3 4 4 2" xfId="18181"/>
    <cellStyle name="Calculation 2 5 3 4 4 3" xfId="18182"/>
    <cellStyle name="Calculation 2 5 3 4 4 4" xfId="18183"/>
    <cellStyle name="Calculation 2 5 3 4 4 5" xfId="18184"/>
    <cellStyle name="Calculation 2 5 3 4 4 6" xfId="18185"/>
    <cellStyle name="Calculation 2 5 3 4 4 7" xfId="18186"/>
    <cellStyle name="Calculation 2 5 3 4 4 8" xfId="18187"/>
    <cellStyle name="Calculation 2 5 3 4 4 9" xfId="18188"/>
    <cellStyle name="Calculation 2 5 3 4 5" xfId="18189"/>
    <cellStyle name="Calculation 2 5 3 4 6" xfId="18190"/>
    <cellStyle name="Calculation 2 5 3 4 7" xfId="18191"/>
    <cellStyle name="Calculation 2 5 3 4 8" xfId="18192"/>
    <cellStyle name="Calculation 2 5 3 4 9" xfId="18193"/>
    <cellStyle name="Calculation 2 5 3 5" xfId="18194"/>
    <cellStyle name="Calculation 2 5 3 5 10" xfId="18195"/>
    <cellStyle name="Calculation 2 5 3 5 11" xfId="18196"/>
    <cellStyle name="Calculation 2 5 3 5 12" xfId="18197"/>
    <cellStyle name="Calculation 2 5 3 5 13" xfId="18198"/>
    <cellStyle name="Calculation 2 5 3 5 2" xfId="18199"/>
    <cellStyle name="Calculation 2 5 3 5 2 10" xfId="18200"/>
    <cellStyle name="Calculation 2 5 3 5 2 2" xfId="18201"/>
    <cellStyle name="Calculation 2 5 3 5 2 2 2" xfId="18202"/>
    <cellStyle name="Calculation 2 5 3 5 2 2 3" xfId="18203"/>
    <cellStyle name="Calculation 2 5 3 5 2 2 4" xfId="18204"/>
    <cellStyle name="Calculation 2 5 3 5 2 2 5" xfId="18205"/>
    <cellStyle name="Calculation 2 5 3 5 2 2 6" xfId="18206"/>
    <cellStyle name="Calculation 2 5 3 5 2 2 7" xfId="18207"/>
    <cellStyle name="Calculation 2 5 3 5 2 2 8" xfId="18208"/>
    <cellStyle name="Calculation 2 5 3 5 2 2 9" xfId="18209"/>
    <cellStyle name="Calculation 2 5 3 5 2 3" xfId="18210"/>
    <cellStyle name="Calculation 2 5 3 5 2 4" xfId="18211"/>
    <cellStyle name="Calculation 2 5 3 5 2 5" xfId="18212"/>
    <cellStyle name="Calculation 2 5 3 5 2 6" xfId="18213"/>
    <cellStyle name="Calculation 2 5 3 5 2 7" xfId="18214"/>
    <cellStyle name="Calculation 2 5 3 5 2 8" xfId="18215"/>
    <cellStyle name="Calculation 2 5 3 5 2 9" xfId="18216"/>
    <cellStyle name="Calculation 2 5 3 5 3" xfId="18217"/>
    <cellStyle name="Calculation 2 5 3 5 3 2" xfId="18218"/>
    <cellStyle name="Calculation 2 5 3 5 3 3" xfId="18219"/>
    <cellStyle name="Calculation 2 5 3 5 3 4" xfId="18220"/>
    <cellStyle name="Calculation 2 5 3 5 3 5" xfId="18221"/>
    <cellStyle name="Calculation 2 5 3 5 3 6" xfId="18222"/>
    <cellStyle name="Calculation 2 5 3 5 3 7" xfId="18223"/>
    <cellStyle name="Calculation 2 5 3 5 3 8" xfId="18224"/>
    <cellStyle name="Calculation 2 5 3 5 4" xfId="18225"/>
    <cellStyle name="Calculation 2 5 3 5 4 2" xfId="18226"/>
    <cellStyle name="Calculation 2 5 3 5 4 3" xfId="18227"/>
    <cellStyle name="Calculation 2 5 3 5 4 4" xfId="18228"/>
    <cellStyle name="Calculation 2 5 3 5 4 5" xfId="18229"/>
    <cellStyle name="Calculation 2 5 3 5 4 6" xfId="18230"/>
    <cellStyle name="Calculation 2 5 3 5 4 7" xfId="18231"/>
    <cellStyle name="Calculation 2 5 3 5 4 8" xfId="18232"/>
    <cellStyle name="Calculation 2 5 3 5 4 9" xfId="18233"/>
    <cellStyle name="Calculation 2 5 3 5 5" xfId="18234"/>
    <cellStyle name="Calculation 2 5 3 5 6" xfId="18235"/>
    <cellStyle name="Calculation 2 5 3 5 7" xfId="18236"/>
    <cellStyle name="Calculation 2 5 3 5 8" xfId="18237"/>
    <cellStyle name="Calculation 2 5 3 5 9" xfId="18238"/>
    <cellStyle name="Calculation 2 5 3 6" xfId="18239"/>
    <cellStyle name="Calculation 2 5 3 6 10" xfId="18240"/>
    <cellStyle name="Calculation 2 5 3 6 2" xfId="18241"/>
    <cellStyle name="Calculation 2 5 3 6 2 2" xfId="18242"/>
    <cellStyle name="Calculation 2 5 3 6 2 3" xfId="18243"/>
    <cellStyle name="Calculation 2 5 3 6 2 4" xfId="18244"/>
    <cellStyle name="Calculation 2 5 3 6 2 5" xfId="18245"/>
    <cellStyle name="Calculation 2 5 3 6 2 6" xfId="18246"/>
    <cellStyle name="Calculation 2 5 3 6 2 7" xfId="18247"/>
    <cellStyle name="Calculation 2 5 3 6 2 8" xfId="18248"/>
    <cellStyle name="Calculation 2 5 3 6 2 9" xfId="18249"/>
    <cellStyle name="Calculation 2 5 3 6 3" xfId="18250"/>
    <cellStyle name="Calculation 2 5 3 6 4" xfId="18251"/>
    <cellStyle name="Calculation 2 5 3 6 5" xfId="18252"/>
    <cellStyle name="Calculation 2 5 3 6 6" xfId="18253"/>
    <cellStyle name="Calculation 2 5 3 6 7" xfId="18254"/>
    <cellStyle name="Calculation 2 5 3 6 8" xfId="18255"/>
    <cellStyle name="Calculation 2 5 3 6 9" xfId="18256"/>
    <cellStyle name="Calculation 2 5 3 7" xfId="18257"/>
    <cellStyle name="Calculation 2 5 3 7 2" xfId="18258"/>
    <cellStyle name="Calculation 2 5 3 7 3" xfId="18259"/>
    <cellStyle name="Calculation 2 5 3 7 4" xfId="18260"/>
    <cellStyle name="Calculation 2 5 3 7 5" xfId="18261"/>
    <cellStyle name="Calculation 2 5 3 7 6" xfId="18262"/>
    <cellStyle name="Calculation 2 5 3 7 7" xfId="18263"/>
    <cellStyle name="Calculation 2 5 3 7 8" xfId="18264"/>
    <cellStyle name="Calculation 2 5 3 8" xfId="18265"/>
    <cellStyle name="Calculation 2 5 3 8 2" xfId="18266"/>
    <cellStyle name="Calculation 2 5 3 8 3" xfId="18267"/>
    <cellStyle name="Calculation 2 5 3 8 4" xfId="18268"/>
    <cellStyle name="Calculation 2 5 3 8 5" xfId="18269"/>
    <cellStyle name="Calculation 2 5 3 8 6" xfId="18270"/>
    <cellStyle name="Calculation 2 5 3 8 7" xfId="18271"/>
    <cellStyle name="Calculation 2 5 3 8 8" xfId="18272"/>
    <cellStyle name="Calculation 2 5 3 8 9" xfId="18273"/>
    <cellStyle name="Calculation 2 5 3 9" xfId="18274"/>
    <cellStyle name="Calculation 2 5 3 9 2" xfId="18275"/>
    <cellStyle name="Calculation 2 5 3 9 3" xfId="18276"/>
    <cellStyle name="Calculation 2 5 3 9 4" xfId="18277"/>
    <cellStyle name="Calculation 2 5 3 9 5" xfId="18278"/>
    <cellStyle name="Calculation 2 5 3 9 6" xfId="18279"/>
    <cellStyle name="Calculation 2 5 3 9 7" xfId="18280"/>
    <cellStyle name="Calculation 2 5 3 9 8" xfId="18281"/>
    <cellStyle name="Calculation 2 5 4" xfId="18282"/>
    <cellStyle name="Calculation 2 5 4 10" xfId="18283"/>
    <cellStyle name="Calculation 2 5 4 11" xfId="18284"/>
    <cellStyle name="Calculation 2 5 4 12" xfId="18285"/>
    <cellStyle name="Calculation 2 5 4 13" xfId="18286"/>
    <cellStyle name="Calculation 2 5 4 14" xfId="18287"/>
    <cellStyle name="Calculation 2 5 4 15" xfId="18288"/>
    <cellStyle name="Calculation 2 5 4 16" xfId="18289"/>
    <cellStyle name="Calculation 2 5 4 17" xfId="18290"/>
    <cellStyle name="Calculation 2 5 4 18" xfId="18291"/>
    <cellStyle name="Calculation 2 5 4 19" xfId="18292"/>
    <cellStyle name="Calculation 2 5 4 2" xfId="18293"/>
    <cellStyle name="Calculation 2 5 4 2 2" xfId="18294"/>
    <cellStyle name="Calculation 2 5 4 2 3" xfId="18295"/>
    <cellStyle name="Calculation 2 5 4 2 4" xfId="18296"/>
    <cellStyle name="Calculation 2 5 4 2 5" xfId="18297"/>
    <cellStyle name="Calculation 2 5 4 2 6" xfId="18298"/>
    <cellStyle name="Calculation 2 5 4 2 7" xfId="18299"/>
    <cellStyle name="Calculation 2 5 4 2 8" xfId="18300"/>
    <cellStyle name="Calculation 2 5 4 2 9" xfId="18301"/>
    <cellStyle name="Calculation 2 5 4 20" xfId="18302"/>
    <cellStyle name="Calculation 2 5 4 21" xfId="18303"/>
    <cellStyle name="Calculation 2 5 4 22" xfId="18304"/>
    <cellStyle name="Calculation 2 5 4 23" xfId="18305"/>
    <cellStyle name="Calculation 2 5 4 24" xfId="18306"/>
    <cellStyle name="Calculation 2 5 4 3" xfId="18307"/>
    <cellStyle name="Calculation 2 5 4 3 2" xfId="18308"/>
    <cellStyle name="Calculation 2 5 4 3 3" xfId="18309"/>
    <cellStyle name="Calculation 2 5 4 3 4" xfId="18310"/>
    <cellStyle name="Calculation 2 5 4 3 5" xfId="18311"/>
    <cellStyle name="Calculation 2 5 4 3 6" xfId="18312"/>
    <cellStyle name="Calculation 2 5 4 3 7" xfId="18313"/>
    <cellStyle name="Calculation 2 5 4 3 8" xfId="18314"/>
    <cellStyle name="Calculation 2 5 4 3 9" xfId="18315"/>
    <cellStyle name="Calculation 2 5 4 4" xfId="18316"/>
    <cellStyle name="Calculation 2 5 4 4 2" xfId="18317"/>
    <cellStyle name="Calculation 2 5 4 4 3" xfId="18318"/>
    <cellStyle name="Calculation 2 5 4 4 4" xfId="18319"/>
    <cellStyle name="Calculation 2 5 4 4 5" xfId="18320"/>
    <cellStyle name="Calculation 2 5 4 4 6" xfId="18321"/>
    <cellStyle name="Calculation 2 5 4 4 7" xfId="18322"/>
    <cellStyle name="Calculation 2 5 4 4 8" xfId="18323"/>
    <cellStyle name="Calculation 2 5 4 4 9" xfId="18324"/>
    <cellStyle name="Calculation 2 5 4 5" xfId="18325"/>
    <cellStyle name="Calculation 2 5 4 5 2" xfId="18326"/>
    <cellStyle name="Calculation 2 5 4 5 3" xfId="18327"/>
    <cellStyle name="Calculation 2 5 4 5 4" xfId="18328"/>
    <cellStyle name="Calculation 2 5 4 5 5" xfId="18329"/>
    <cellStyle name="Calculation 2 5 4 5 6" xfId="18330"/>
    <cellStyle name="Calculation 2 5 4 5 7" xfId="18331"/>
    <cellStyle name="Calculation 2 5 4 5 8" xfId="18332"/>
    <cellStyle name="Calculation 2 5 4 6" xfId="18333"/>
    <cellStyle name="Calculation 2 5 4 6 2" xfId="18334"/>
    <cellStyle name="Calculation 2 5 4 6 3" xfId="18335"/>
    <cellStyle name="Calculation 2 5 4 6 4" xfId="18336"/>
    <cellStyle name="Calculation 2 5 4 6 5" xfId="18337"/>
    <cellStyle name="Calculation 2 5 4 6 6" xfId="18338"/>
    <cellStyle name="Calculation 2 5 4 6 7" xfId="18339"/>
    <cellStyle name="Calculation 2 5 4 6 8" xfId="18340"/>
    <cellStyle name="Calculation 2 5 4 7" xfId="18341"/>
    <cellStyle name="Calculation 2 5 4 7 2" xfId="18342"/>
    <cellStyle name="Calculation 2 5 4 7 3" xfId="18343"/>
    <cellStyle name="Calculation 2 5 4 7 4" xfId="18344"/>
    <cellStyle name="Calculation 2 5 4 7 5" xfId="18345"/>
    <cellStyle name="Calculation 2 5 4 7 6" xfId="18346"/>
    <cellStyle name="Calculation 2 5 4 7 7" xfId="18347"/>
    <cellStyle name="Calculation 2 5 4 7 8" xfId="18348"/>
    <cellStyle name="Calculation 2 5 4 8" xfId="18349"/>
    <cellStyle name="Calculation 2 5 4 9" xfId="18350"/>
    <cellStyle name="Calculation 2 5 5" xfId="18351"/>
    <cellStyle name="Calculation 2 5 5 10" xfId="18352"/>
    <cellStyle name="Calculation 2 5 5 11" xfId="18353"/>
    <cellStyle name="Calculation 2 5 5 12" xfId="18354"/>
    <cellStyle name="Calculation 2 5 5 13" xfId="18355"/>
    <cellStyle name="Calculation 2 5 5 14" xfId="18356"/>
    <cellStyle name="Calculation 2 5 5 15" xfId="18357"/>
    <cellStyle name="Calculation 2 5 5 16" xfId="18358"/>
    <cellStyle name="Calculation 2 5 5 17" xfId="18359"/>
    <cellStyle name="Calculation 2 5 5 18" xfId="18360"/>
    <cellStyle name="Calculation 2 5 5 2" xfId="18361"/>
    <cellStyle name="Calculation 2 5 5 2 10" xfId="18362"/>
    <cellStyle name="Calculation 2 5 5 2 2" xfId="18363"/>
    <cellStyle name="Calculation 2 5 5 2 2 2" xfId="18364"/>
    <cellStyle name="Calculation 2 5 5 2 2 3" xfId="18365"/>
    <cellStyle name="Calculation 2 5 5 2 2 4" xfId="18366"/>
    <cellStyle name="Calculation 2 5 5 2 2 5" xfId="18367"/>
    <cellStyle name="Calculation 2 5 5 2 2 6" xfId="18368"/>
    <cellStyle name="Calculation 2 5 5 2 2 7" xfId="18369"/>
    <cellStyle name="Calculation 2 5 5 2 2 8" xfId="18370"/>
    <cellStyle name="Calculation 2 5 5 2 2 9" xfId="18371"/>
    <cellStyle name="Calculation 2 5 5 2 3" xfId="18372"/>
    <cellStyle name="Calculation 2 5 5 2 4" xfId="18373"/>
    <cellStyle name="Calculation 2 5 5 2 5" xfId="18374"/>
    <cellStyle name="Calculation 2 5 5 2 6" xfId="18375"/>
    <cellStyle name="Calculation 2 5 5 2 7" xfId="18376"/>
    <cellStyle name="Calculation 2 5 5 2 8" xfId="18377"/>
    <cellStyle name="Calculation 2 5 5 2 9" xfId="18378"/>
    <cellStyle name="Calculation 2 5 5 3" xfId="18379"/>
    <cellStyle name="Calculation 2 5 5 3 2" xfId="18380"/>
    <cellStyle name="Calculation 2 5 5 3 3" xfId="18381"/>
    <cellStyle name="Calculation 2 5 5 3 4" xfId="18382"/>
    <cellStyle name="Calculation 2 5 5 3 5" xfId="18383"/>
    <cellStyle name="Calculation 2 5 5 3 6" xfId="18384"/>
    <cellStyle name="Calculation 2 5 5 3 7" xfId="18385"/>
    <cellStyle name="Calculation 2 5 5 3 8" xfId="18386"/>
    <cellStyle name="Calculation 2 5 5 4" xfId="18387"/>
    <cellStyle name="Calculation 2 5 5 4 2" xfId="18388"/>
    <cellStyle name="Calculation 2 5 5 4 3" xfId="18389"/>
    <cellStyle name="Calculation 2 5 5 4 4" xfId="18390"/>
    <cellStyle name="Calculation 2 5 5 4 5" xfId="18391"/>
    <cellStyle name="Calculation 2 5 5 4 6" xfId="18392"/>
    <cellStyle name="Calculation 2 5 5 4 7" xfId="18393"/>
    <cellStyle name="Calculation 2 5 5 4 8" xfId="18394"/>
    <cellStyle name="Calculation 2 5 5 4 9" xfId="18395"/>
    <cellStyle name="Calculation 2 5 5 5" xfId="18396"/>
    <cellStyle name="Calculation 2 5 5 6" xfId="18397"/>
    <cellStyle name="Calculation 2 5 5 7" xfId="18398"/>
    <cellStyle name="Calculation 2 5 5 8" xfId="18399"/>
    <cellStyle name="Calculation 2 5 5 9" xfId="18400"/>
    <cellStyle name="Calculation 2 5 6" xfId="18401"/>
    <cellStyle name="Calculation 2 5 6 10" xfId="18402"/>
    <cellStyle name="Calculation 2 5 6 11" xfId="18403"/>
    <cellStyle name="Calculation 2 5 6 12" xfId="18404"/>
    <cellStyle name="Calculation 2 5 6 13" xfId="18405"/>
    <cellStyle name="Calculation 2 5 6 14" xfId="18406"/>
    <cellStyle name="Calculation 2 5 6 15" xfId="18407"/>
    <cellStyle name="Calculation 2 5 6 16" xfId="18408"/>
    <cellStyle name="Calculation 2 5 6 17" xfId="18409"/>
    <cellStyle name="Calculation 2 5 6 18" xfId="18410"/>
    <cellStyle name="Calculation 2 5 6 2" xfId="18411"/>
    <cellStyle name="Calculation 2 5 6 2 10" xfId="18412"/>
    <cellStyle name="Calculation 2 5 6 2 2" xfId="18413"/>
    <cellStyle name="Calculation 2 5 6 2 2 2" xfId="18414"/>
    <cellStyle name="Calculation 2 5 6 2 2 3" xfId="18415"/>
    <cellStyle name="Calculation 2 5 6 2 2 4" xfId="18416"/>
    <cellStyle name="Calculation 2 5 6 2 2 5" xfId="18417"/>
    <cellStyle name="Calculation 2 5 6 2 2 6" xfId="18418"/>
    <cellStyle name="Calculation 2 5 6 2 2 7" xfId="18419"/>
    <cellStyle name="Calculation 2 5 6 2 2 8" xfId="18420"/>
    <cellStyle name="Calculation 2 5 6 2 2 9" xfId="18421"/>
    <cellStyle name="Calculation 2 5 6 2 3" xfId="18422"/>
    <cellStyle name="Calculation 2 5 6 2 4" xfId="18423"/>
    <cellStyle name="Calculation 2 5 6 2 5" xfId="18424"/>
    <cellStyle name="Calculation 2 5 6 2 6" xfId="18425"/>
    <cellStyle name="Calculation 2 5 6 2 7" xfId="18426"/>
    <cellStyle name="Calculation 2 5 6 2 8" xfId="18427"/>
    <cellStyle name="Calculation 2 5 6 2 9" xfId="18428"/>
    <cellStyle name="Calculation 2 5 6 3" xfId="18429"/>
    <cellStyle name="Calculation 2 5 6 3 2" xfId="18430"/>
    <cellStyle name="Calculation 2 5 6 3 3" xfId="18431"/>
    <cellStyle name="Calculation 2 5 6 3 4" xfId="18432"/>
    <cellStyle name="Calculation 2 5 6 3 5" xfId="18433"/>
    <cellStyle name="Calculation 2 5 6 3 6" xfId="18434"/>
    <cellStyle name="Calculation 2 5 6 3 7" xfId="18435"/>
    <cellStyle name="Calculation 2 5 6 3 8" xfId="18436"/>
    <cellStyle name="Calculation 2 5 6 4" xfId="18437"/>
    <cellStyle name="Calculation 2 5 6 4 2" xfId="18438"/>
    <cellStyle name="Calculation 2 5 6 4 3" xfId="18439"/>
    <cellStyle name="Calculation 2 5 6 4 4" xfId="18440"/>
    <cellStyle name="Calculation 2 5 6 4 5" xfId="18441"/>
    <cellStyle name="Calculation 2 5 6 4 6" xfId="18442"/>
    <cellStyle name="Calculation 2 5 6 4 7" xfId="18443"/>
    <cellStyle name="Calculation 2 5 6 4 8" xfId="18444"/>
    <cellStyle name="Calculation 2 5 6 4 9" xfId="18445"/>
    <cellStyle name="Calculation 2 5 6 5" xfId="18446"/>
    <cellStyle name="Calculation 2 5 6 6" xfId="18447"/>
    <cellStyle name="Calculation 2 5 6 7" xfId="18448"/>
    <cellStyle name="Calculation 2 5 6 8" xfId="18449"/>
    <cellStyle name="Calculation 2 5 6 9" xfId="18450"/>
    <cellStyle name="Calculation 2 5 7" xfId="18451"/>
    <cellStyle name="Calculation 2 5 7 10" xfId="18452"/>
    <cellStyle name="Calculation 2 5 7 11" xfId="18453"/>
    <cellStyle name="Calculation 2 5 7 12" xfId="18454"/>
    <cellStyle name="Calculation 2 5 7 13" xfId="18455"/>
    <cellStyle name="Calculation 2 5 7 14" xfId="18456"/>
    <cellStyle name="Calculation 2 5 7 15" xfId="18457"/>
    <cellStyle name="Calculation 2 5 7 16" xfId="18458"/>
    <cellStyle name="Calculation 2 5 7 17" xfId="18459"/>
    <cellStyle name="Calculation 2 5 7 18" xfId="18460"/>
    <cellStyle name="Calculation 2 5 7 2" xfId="18461"/>
    <cellStyle name="Calculation 2 5 7 3" xfId="18462"/>
    <cellStyle name="Calculation 2 5 7 4" xfId="18463"/>
    <cellStyle name="Calculation 2 5 7 5" xfId="18464"/>
    <cellStyle name="Calculation 2 5 7 6" xfId="18465"/>
    <cellStyle name="Calculation 2 5 7 7" xfId="18466"/>
    <cellStyle name="Calculation 2 5 7 8" xfId="18467"/>
    <cellStyle name="Calculation 2 5 7 9" xfId="18468"/>
    <cellStyle name="Calculation 2 5 8" xfId="18469"/>
    <cellStyle name="Calculation 2 5 8 2" xfId="18470"/>
    <cellStyle name="Calculation 2 5 8 3" xfId="18471"/>
    <cellStyle name="Calculation 2 5 8 4" xfId="18472"/>
    <cellStyle name="Calculation 2 5 8 5" xfId="18473"/>
    <cellStyle name="Calculation 2 5 8 6" xfId="18474"/>
    <cellStyle name="Calculation 2 5 8 7" xfId="18475"/>
    <cellStyle name="Calculation 2 5 8 8" xfId="18476"/>
    <cellStyle name="Calculation 2 5 8 9" xfId="18477"/>
    <cellStyle name="Calculation 2 5 9" xfId="18478"/>
    <cellStyle name="Calculation 2 5 9 2" xfId="18479"/>
    <cellStyle name="Calculation 2 5 9 3" xfId="18480"/>
    <cellStyle name="Calculation 2 5 9 4" xfId="18481"/>
    <cellStyle name="Calculation 2 5 9 5" xfId="18482"/>
    <cellStyle name="Calculation 2 5 9 6" xfId="18483"/>
    <cellStyle name="Calculation 2 5 9 7" xfId="18484"/>
    <cellStyle name="Calculation 2 5 9 8" xfId="18485"/>
    <cellStyle name="Calculation 2 5 9 9" xfId="18486"/>
    <cellStyle name="Calculation 2 6" xfId="1402"/>
    <cellStyle name="Calculation 2 6 10" xfId="18487"/>
    <cellStyle name="Calculation 2 6 11" xfId="18488"/>
    <cellStyle name="Calculation 2 6 12" xfId="18489"/>
    <cellStyle name="Calculation 2 6 13" xfId="18490"/>
    <cellStyle name="Calculation 2 6 14" xfId="18491"/>
    <cellStyle name="Calculation 2 6 15" xfId="18492"/>
    <cellStyle name="Calculation 2 6 16" xfId="18493"/>
    <cellStyle name="Calculation 2 6 17" xfId="18494"/>
    <cellStyle name="Calculation 2 6 18" xfId="18495"/>
    <cellStyle name="Calculation 2 6 19" xfId="18496"/>
    <cellStyle name="Calculation 2 6 2" xfId="18497"/>
    <cellStyle name="Calculation 2 6 2 10" xfId="18498"/>
    <cellStyle name="Calculation 2 6 2 11" xfId="18499"/>
    <cellStyle name="Calculation 2 6 2 12" xfId="18500"/>
    <cellStyle name="Calculation 2 6 2 13" xfId="18501"/>
    <cellStyle name="Calculation 2 6 2 14" xfId="18502"/>
    <cellStyle name="Calculation 2 6 2 15" xfId="18503"/>
    <cellStyle name="Calculation 2 6 2 16" xfId="18504"/>
    <cellStyle name="Calculation 2 6 2 17" xfId="18505"/>
    <cellStyle name="Calculation 2 6 2 18" xfId="18506"/>
    <cellStyle name="Calculation 2 6 2 19" xfId="18507"/>
    <cellStyle name="Calculation 2 6 2 2" xfId="18508"/>
    <cellStyle name="Calculation 2 6 2 2 10" xfId="18509"/>
    <cellStyle name="Calculation 2 6 2 2 11" xfId="18510"/>
    <cellStyle name="Calculation 2 6 2 2 12" xfId="18511"/>
    <cellStyle name="Calculation 2 6 2 2 13" xfId="18512"/>
    <cellStyle name="Calculation 2 6 2 2 14" xfId="18513"/>
    <cellStyle name="Calculation 2 6 2 2 15" xfId="18514"/>
    <cellStyle name="Calculation 2 6 2 2 2" xfId="18515"/>
    <cellStyle name="Calculation 2 6 2 2 2 2" xfId="18516"/>
    <cellStyle name="Calculation 2 6 2 2 2 3" xfId="18517"/>
    <cellStyle name="Calculation 2 6 2 2 2 4" xfId="18518"/>
    <cellStyle name="Calculation 2 6 2 2 2 5" xfId="18519"/>
    <cellStyle name="Calculation 2 6 2 2 2 6" xfId="18520"/>
    <cellStyle name="Calculation 2 6 2 2 2 7" xfId="18521"/>
    <cellStyle name="Calculation 2 6 2 2 2 8" xfId="18522"/>
    <cellStyle name="Calculation 2 6 2 2 2 9" xfId="18523"/>
    <cellStyle name="Calculation 2 6 2 2 3" xfId="18524"/>
    <cellStyle name="Calculation 2 6 2 2 3 2" xfId="18525"/>
    <cellStyle name="Calculation 2 6 2 2 3 3" xfId="18526"/>
    <cellStyle name="Calculation 2 6 2 2 3 4" xfId="18527"/>
    <cellStyle name="Calculation 2 6 2 2 3 5" xfId="18528"/>
    <cellStyle name="Calculation 2 6 2 2 3 6" xfId="18529"/>
    <cellStyle name="Calculation 2 6 2 2 3 7" xfId="18530"/>
    <cellStyle name="Calculation 2 6 2 2 3 8" xfId="18531"/>
    <cellStyle name="Calculation 2 6 2 2 4" xfId="18532"/>
    <cellStyle name="Calculation 2 6 2 2 4 2" xfId="18533"/>
    <cellStyle name="Calculation 2 6 2 2 4 3" xfId="18534"/>
    <cellStyle name="Calculation 2 6 2 2 4 4" xfId="18535"/>
    <cellStyle name="Calculation 2 6 2 2 4 5" xfId="18536"/>
    <cellStyle name="Calculation 2 6 2 2 4 6" xfId="18537"/>
    <cellStyle name="Calculation 2 6 2 2 4 7" xfId="18538"/>
    <cellStyle name="Calculation 2 6 2 2 4 8" xfId="18539"/>
    <cellStyle name="Calculation 2 6 2 2 5" xfId="18540"/>
    <cellStyle name="Calculation 2 6 2 2 5 2" xfId="18541"/>
    <cellStyle name="Calculation 2 6 2 2 5 3" xfId="18542"/>
    <cellStyle name="Calculation 2 6 2 2 5 4" xfId="18543"/>
    <cellStyle name="Calculation 2 6 2 2 5 5" xfId="18544"/>
    <cellStyle name="Calculation 2 6 2 2 5 6" xfId="18545"/>
    <cellStyle name="Calculation 2 6 2 2 5 7" xfId="18546"/>
    <cellStyle name="Calculation 2 6 2 2 5 8" xfId="18547"/>
    <cellStyle name="Calculation 2 6 2 2 6" xfId="18548"/>
    <cellStyle name="Calculation 2 6 2 2 6 2" xfId="18549"/>
    <cellStyle name="Calculation 2 6 2 2 6 3" xfId="18550"/>
    <cellStyle name="Calculation 2 6 2 2 6 4" xfId="18551"/>
    <cellStyle name="Calculation 2 6 2 2 6 5" xfId="18552"/>
    <cellStyle name="Calculation 2 6 2 2 6 6" xfId="18553"/>
    <cellStyle name="Calculation 2 6 2 2 6 7" xfId="18554"/>
    <cellStyle name="Calculation 2 6 2 2 6 8" xfId="18555"/>
    <cellStyle name="Calculation 2 6 2 2 7" xfId="18556"/>
    <cellStyle name="Calculation 2 6 2 2 7 2" xfId="18557"/>
    <cellStyle name="Calculation 2 6 2 2 7 3" xfId="18558"/>
    <cellStyle name="Calculation 2 6 2 2 7 4" xfId="18559"/>
    <cellStyle name="Calculation 2 6 2 2 7 5" xfId="18560"/>
    <cellStyle name="Calculation 2 6 2 2 7 6" xfId="18561"/>
    <cellStyle name="Calculation 2 6 2 2 7 7" xfId="18562"/>
    <cellStyle name="Calculation 2 6 2 2 7 8" xfId="18563"/>
    <cellStyle name="Calculation 2 6 2 2 8" xfId="18564"/>
    <cellStyle name="Calculation 2 6 2 2 9" xfId="18565"/>
    <cellStyle name="Calculation 2 6 2 20" xfId="18566"/>
    <cellStyle name="Calculation 2 6 2 21" xfId="18567"/>
    <cellStyle name="Calculation 2 6 2 22" xfId="18568"/>
    <cellStyle name="Calculation 2 6 2 23" xfId="18569"/>
    <cellStyle name="Calculation 2 6 2 24" xfId="18570"/>
    <cellStyle name="Calculation 2 6 2 25" xfId="18571"/>
    <cellStyle name="Calculation 2 6 2 26" xfId="18572"/>
    <cellStyle name="Calculation 2 6 2 27" xfId="18573"/>
    <cellStyle name="Calculation 2 6 2 3" xfId="18574"/>
    <cellStyle name="Calculation 2 6 2 3 10" xfId="18575"/>
    <cellStyle name="Calculation 2 6 2 3 11" xfId="18576"/>
    <cellStyle name="Calculation 2 6 2 3 12" xfId="18577"/>
    <cellStyle name="Calculation 2 6 2 3 13" xfId="18578"/>
    <cellStyle name="Calculation 2 6 2 3 14" xfId="18579"/>
    <cellStyle name="Calculation 2 6 2 3 15" xfId="18580"/>
    <cellStyle name="Calculation 2 6 2 3 2" xfId="18581"/>
    <cellStyle name="Calculation 2 6 2 3 2 2" xfId="18582"/>
    <cellStyle name="Calculation 2 6 2 3 2 3" xfId="18583"/>
    <cellStyle name="Calculation 2 6 2 3 2 4" xfId="18584"/>
    <cellStyle name="Calculation 2 6 2 3 2 5" xfId="18585"/>
    <cellStyle name="Calculation 2 6 2 3 2 6" xfId="18586"/>
    <cellStyle name="Calculation 2 6 2 3 2 7" xfId="18587"/>
    <cellStyle name="Calculation 2 6 2 3 2 8" xfId="18588"/>
    <cellStyle name="Calculation 2 6 2 3 3" xfId="18589"/>
    <cellStyle name="Calculation 2 6 2 3 3 2" xfId="18590"/>
    <cellStyle name="Calculation 2 6 2 3 3 3" xfId="18591"/>
    <cellStyle name="Calculation 2 6 2 3 3 4" xfId="18592"/>
    <cellStyle name="Calculation 2 6 2 3 3 5" xfId="18593"/>
    <cellStyle name="Calculation 2 6 2 3 3 6" xfId="18594"/>
    <cellStyle name="Calculation 2 6 2 3 3 7" xfId="18595"/>
    <cellStyle name="Calculation 2 6 2 3 3 8" xfId="18596"/>
    <cellStyle name="Calculation 2 6 2 3 4" xfId="18597"/>
    <cellStyle name="Calculation 2 6 2 3 4 2" xfId="18598"/>
    <cellStyle name="Calculation 2 6 2 3 4 3" xfId="18599"/>
    <cellStyle name="Calculation 2 6 2 3 4 4" xfId="18600"/>
    <cellStyle name="Calculation 2 6 2 3 4 5" xfId="18601"/>
    <cellStyle name="Calculation 2 6 2 3 4 6" xfId="18602"/>
    <cellStyle name="Calculation 2 6 2 3 4 7" xfId="18603"/>
    <cellStyle name="Calculation 2 6 2 3 4 8" xfId="18604"/>
    <cellStyle name="Calculation 2 6 2 3 5" xfId="18605"/>
    <cellStyle name="Calculation 2 6 2 3 5 2" xfId="18606"/>
    <cellStyle name="Calculation 2 6 2 3 5 3" xfId="18607"/>
    <cellStyle name="Calculation 2 6 2 3 5 4" xfId="18608"/>
    <cellStyle name="Calculation 2 6 2 3 5 5" xfId="18609"/>
    <cellStyle name="Calculation 2 6 2 3 5 6" xfId="18610"/>
    <cellStyle name="Calculation 2 6 2 3 5 7" xfId="18611"/>
    <cellStyle name="Calculation 2 6 2 3 5 8" xfId="18612"/>
    <cellStyle name="Calculation 2 6 2 3 6" xfId="18613"/>
    <cellStyle name="Calculation 2 6 2 3 6 2" xfId="18614"/>
    <cellStyle name="Calculation 2 6 2 3 6 3" xfId="18615"/>
    <cellStyle name="Calculation 2 6 2 3 6 4" xfId="18616"/>
    <cellStyle name="Calculation 2 6 2 3 6 5" xfId="18617"/>
    <cellStyle name="Calculation 2 6 2 3 6 6" xfId="18618"/>
    <cellStyle name="Calculation 2 6 2 3 6 7" xfId="18619"/>
    <cellStyle name="Calculation 2 6 2 3 6 8" xfId="18620"/>
    <cellStyle name="Calculation 2 6 2 3 7" xfId="18621"/>
    <cellStyle name="Calculation 2 6 2 3 7 2" xfId="18622"/>
    <cellStyle name="Calculation 2 6 2 3 7 3" xfId="18623"/>
    <cellStyle name="Calculation 2 6 2 3 7 4" xfId="18624"/>
    <cellStyle name="Calculation 2 6 2 3 7 5" xfId="18625"/>
    <cellStyle name="Calculation 2 6 2 3 7 6" xfId="18626"/>
    <cellStyle name="Calculation 2 6 2 3 7 7" xfId="18627"/>
    <cellStyle name="Calculation 2 6 2 3 7 8" xfId="18628"/>
    <cellStyle name="Calculation 2 6 2 3 8" xfId="18629"/>
    <cellStyle name="Calculation 2 6 2 3 9" xfId="18630"/>
    <cellStyle name="Calculation 2 6 2 4" xfId="18631"/>
    <cellStyle name="Calculation 2 6 2 4 2" xfId="18632"/>
    <cellStyle name="Calculation 2 6 2 4 3" xfId="18633"/>
    <cellStyle name="Calculation 2 6 2 4 4" xfId="18634"/>
    <cellStyle name="Calculation 2 6 2 4 5" xfId="18635"/>
    <cellStyle name="Calculation 2 6 2 4 6" xfId="18636"/>
    <cellStyle name="Calculation 2 6 2 4 7" xfId="18637"/>
    <cellStyle name="Calculation 2 6 2 4 8" xfId="18638"/>
    <cellStyle name="Calculation 2 6 2 4 9" xfId="18639"/>
    <cellStyle name="Calculation 2 6 2 5" xfId="18640"/>
    <cellStyle name="Calculation 2 6 2 5 2" xfId="18641"/>
    <cellStyle name="Calculation 2 6 2 5 3" xfId="18642"/>
    <cellStyle name="Calculation 2 6 2 5 4" xfId="18643"/>
    <cellStyle name="Calculation 2 6 2 5 5" xfId="18644"/>
    <cellStyle name="Calculation 2 6 2 5 6" xfId="18645"/>
    <cellStyle name="Calculation 2 6 2 5 7" xfId="18646"/>
    <cellStyle name="Calculation 2 6 2 5 8" xfId="18647"/>
    <cellStyle name="Calculation 2 6 2 6" xfId="18648"/>
    <cellStyle name="Calculation 2 6 2 6 2" xfId="18649"/>
    <cellStyle name="Calculation 2 6 2 6 3" xfId="18650"/>
    <cellStyle name="Calculation 2 6 2 6 4" xfId="18651"/>
    <cellStyle name="Calculation 2 6 2 6 5" xfId="18652"/>
    <cellStyle name="Calculation 2 6 2 6 6" xfId="18653"/>
    <cellStyle name="Calculation 2 6 2 6 7" xfId="18654"/>
    <cellStyle name="Calculation 2 6 2 6 8" xfId="18655"/>
    <cellStyle name="Calculation 2 6 2 7" xfId="18656"/>
    <cellStyle name="Calculation 2 6 2 7 2" xfId="18657"/>
    <cellStyle name="Calculation 2 6 2 7 3" xfId="18658"/>
    <cellStyle name="Calculation 2 6 2 7 4" xfId="18659"/>
    <cellStyle name="Calculation 2 6 2 7 5" xfId="18660"/>
    <cellStyle name="Calculation 2 6 2 7 6" xfId="18661"/>
    <cellStyle name="Calculation 2 6 2 7 7" xfId="18662"/>
    <cellStyle name="Calculation 2 6 2 7 8" xfId="18663"/>
    <cellStyle name="Calculation 2 6 2 8" xfId="18664"/>
    <cellStyle name="Calculation 2 6 2 8 2" xfId="18665"/>
    <cellStyle name="Calculation 2 6 2 8 3" xfId="18666"/>
    <cellStyle name="Calculation 2 6 2 8 4" xfId="18667"/>
    <cellStyle name="Calculation 2 6 2 8 5" xfId="18668"/>
    <cellStyle name="Calculation 2 6 2 8 6" xfId="18669"/>
    <cellStyle name="Calculation 2 6 2 8 7" xfId="18670"/>
    <cellStyle name="Calculation 2 6 2 8 8" xfId="18671"/>
    <cellStyle name="Calculation 2 6 2 9" xfId="18672"/>
    <cellStyle name="Calculation 2 6 2 9 2" xfId="18673"/>
    <cellStyle name="Calculation 2 6 2 9 3" xfId="18674"/>
    <cellStyle name="Calculation 2 6 2 9 4" xfId="18675"/>
    <cellStyle name="Calculation 2 6 2 9 5" xfId="18676"/>
    <cellStyle name="Calculation 2 6 2 9 6" xfId="18677"/>
    <cellStyle name="Calculation 2 6 2 9 7" xfId="18678"/>
    <cellStyle name="Calculation 2 6 2 9 8" xfId="18679"/>
    <cellStyle name="Calculation 2 6 20" xfId="18680"/>
    <cellStyle name="Calculation 2 6 21" xfId="18681"/>
    <cellStyle name="Calculation 2 6 22" xfId="18682"/>
    <cellStyle name="Calculation 2 6 23" xfId="18683"/>
    <cellStyle name="Calculation 2 6 24" xfId="18684"/>
    <cellStyle name="Calculation 2 6 3" xfId="18685"/>
    <cellStyle name="Calculation 2 6 3 10" xfId="18686"/>
    <cellStyle name="Calculation 2 6 3 11" xfId="18687"/>
    <cellStyle name="Calculation 2 6 3 12" xfId="18688"/>
    <cellStyle name="Calculation 2 6 3 13" xfId="18689"/>
    <cellStyle name="Calculation 2 6 3 14" xfId="18690"/>
    <cellStyle name="Calculation 2 6 3 15" xfId="18691"/>
    <cellStyle name="Calculation 2 6 3 16" xfId="18692"/>
    <cellStyle name="Calculation 2 6 3 17" xfId="18693"/>
    <cellStyle name="Calculation 2 6 3 18" xfId="18694"/>
    <cellStyle name="Calculation 2 6 3 19" xfId="18695"/>
    <cellStyle name="Calculation 2 6 3 2" xfId="18696"/>
    <cellStyle name="Calculation 2 6 3 2 10" xfId="18697"/>
    <cellStyle name="Calculation 2 6 3 2 2" xfId="18698"/>
    <cellStyle name="Calculation 2 6 3 2 2 2" xfId="18699"/>
    <cellStyle name="Calculation 2 6 3 2 2 3" xfId="18700"/>
    <cellStyle name="Calculation 2 6 3 2 2 4" xfId="18701"/>
    <cellStyle name="Calculation 2 6 3 2 2 5" xfId="18702"/>
    <cellStyle name="Calculation 2 6 3 2 2 6" xfId="18703"/>
    <cellStyle name="Calculation 2 6 3 2 2 7" xfId="18704"/>
    <cellStyle name="Calculation 2 6 3 2 2 8" xfId="18705"/>
    <cellStyle name="Calculation 2 6 3 2 2 9" xfId="18706"/>
    <cellStyle name="Calculation 2 6 3 2 3" xfId="18707"/>
    <cellStyle name="Calculation 2 6 3 2 4" xfId="18708"/>
    <cellStyle name="Calculation 2 6 3 2 5" xfId="18709"/>
    <cellStyle name="Calculation 2 6 3 2 6" xfId="18710"/>
    <cellStyle name="Calculation 2 6 3 2 7" xfId="18711"/>
    <cellStyle name="Calculation 2 6 3 2 8" xfId="18712"/>
    <cellStyle name="Calculation 2 6 3 2 9" xfId="18713"/>
    <cellStyle name="Calculation 2 6 3 20" xfId="18714"/>
    <cellStyle name="Calculation 2 6 3 21" xfId="18715"/>
    <cellStyle name="Calculation 2 6 3 22" xfId="18716"/>
    <cellStyle name="Calculation 2 6 3 23" xfId="18717"/>
    <cellStyle name="Calculation 2 6 3 24" xfId="18718"/>
    <cellStyle name="Calculation 2 6 3 3" xfId="18719"/>
    <cellStyle name="Calculation 2 6 3 3 2" xfId="18720"/>
    <cellStyle name="Calculation 2 6 3 3 3" xfId="18721"/>
    <cellStyle name="Calculation 2 6 3 3 4" xfId="18722"/>
    <cellStyle name="Calculation 2 6 3 3 5" xfId="18723"/>
    <cellStyle name="Calculation 2 6 3 3 6" xfId="18724"/>
    <cellStyle name="Calculation 2 6 3 3 7" xfId="18725"/>
    <cellStyle name="Calculation 2 6 3 3 8" xfId="18726"/>
    <cellStyle name="Calculation 2 6 3 4" xfId="18727"/>
    <cellStyle name="Calculation 2 6 3 4 2" xfId="18728"/>
    <cellStyle name="Calculation 2 6 3 4 3" xfId="18729"/>
    <cellStyle name="Calculation 2 6 3 4 4" xfId="18730"/>
    <cellStyle name="Calculation 2 6 3 4 5" xfId="18731"/>
    <cellStyle name="Calculation 2 6 3 4 6" xfId="18732"/>
    <cellStyle name="Calculation 2 6 3 4 7" xfId="18733"/>
    <cellStyle name="Calculation 2 6 3 4 8" xfId="18734"/>
    <cellStyle name="Calculation 2 6 3 4 9" xfId="18735"/>
    <cellStyle name="Calculation 2 6 3 5" xfId="18736"/>
    <cellStyle name="Calculation 2 6 3 5 2" xfId="18737"/>
    <cellStyle name="Calculation 2 6 3 5 3" xfId="18738"/>
    <cellStyle name="Calculation 2 6 3 5 4" xfId="18739"/>
    <cellStyle name="Calculation 2 6 3 5 5" xfId="18740"/>
    <cellStyle name="Calculation 2 6 3 5 6" xfId="18741"/>
    <cellStyle name="Calculation 2 6 3 5 7" xfId="18742"/>
    <cellStyle name="Calculation 2 6 3 5 8" xfId="18743"/>
    <cellStyle name="Calculation 2 6 3 6" xfId="18744"/>
    <cellStyle name="Calculation 2 6 3 6 2" xfId="18745"/>
    <cellStyle name="Calculation 2 6 3 6 3" xfId="18746"/>
    <cellStyle name="Calculation 2 6 3 6 4" xfId="18747"/>
    <cellStyle name="Calculation 2 6 3 6 5" xfId="18748"/>
    <cellStyle name="Calculation 2 6 3 6 6" xfId="18749"/>
    <cellStyle name="Calculation 2 6 3 6 7" xfId="18750"/>
    <cellStyle name="Calculation 2 6 3 6 8" xfId="18751"/>
    <cellStyle name="Calculation 2 6 3 7" xfId="18752"/>
    <cellStyle name="Calculation 2 6 3 7 2" xfId="18753"/>
    <cellStyle name="Calculation 2 6 3 7 3" xfId="18754"/>
    <cellStyle name="Calculation 2 6 3 7 4" xfId="18755"/>
    <cellStyle name="Calculation 2 6 3 7 5" xfId="18756"/>
    <cellStyle name="Calculation 2 6 3 7 6" xfId="18757"/>
    <cellStyle name="Calculation 2 6 3 7 7" xfId="18758"/>
    <cellStyle name="Calculation 2 6 3 7 8" xfId="18759"/>
    <cellStyle name="Calculation 2 6 3 8" xfId="18760"/>
    <cellStyle name="Calculation 2 6 3 9" xfId="18761"/>
    <cellStyle name="Calculation 2 6 4" xfId="18762"/>
    <cellStyle name="Calculation 2 6 4 10" xfId="18763"/>
    <cellStyle name="Calculation 2 6 4 11" xfId="18764"/>
    <cellStyle name="Calculation 2 6 4 12" xfId="18765"/>
    <cellStyle name="Calculation 2 6 4 13" xfId="18766"/>
    <cellStyle name="Calculation 2 6 4 14" xfId="18767"/>
    <cellStyle name="Calculation 2 6 4 15" xfId="18768"/>
    <cellStyle name="Calculation 2 6 4 16" xfId="18769"/>
    <cellStyle name="Calculation 2 6 4 17" xfId="18770"/>
    <cellStyle name="Calculation 2 6 4 18" xfId="18771"/>
    <cellStyle name="Calculation 2 6 4 2" xfId="18772"/>
    <cellStyle name="Calculation 2 6 4 2 10" xfId="18773"/>
    <cellStyle name="Calculation 2 6 4 2 2" xfId="18774"/>
    <cellStyle name="Calculation 2 6 4 2 2 2" xfId="18775"/>
    <cellStyle name="Calculation 2 6 4 2 2 3" xfId="18776"/>
    <cellStyle name="Calculation 2 6 4 2 2 4" xfId="18777"/>
    <cellStyle name="Calculation 2 6 4 2 2 5" xfId="18778"/>
    <cellStyle name="Calculation 2 6 4 2 2 6" xfId="18779"/>
    <cellStyle name="Calculation 2 6 4 2 2 7" xfId="18780"/>
    <cellStyle name="Calculation 2 6 4 2 2 8" xfId="18781"/>
    <cellStyle name="Calculation 2 6 4 2 2 9" xfId="18782"/>
    <cellStyle name="Calculation 2 6 4 2 3" xfId="18783"/>
    <cellStyle name="Calculation 2 6 4 2 4" xfId="18784"/>
    <cellStyle name="Calculation 2 6 4 2 5" xfId="18785"/>
    <cellStyle name="Calculation 2 6 4 2 6" xfId="18786"/>
    <cellStyle name="Calculation 2 6 4 2 7" xfId="18787"/>
    <cellStyle name="Calculation 2 6 4 2 8" xfId="18788"/>
    <cellStyle name="Calculation 2 6 4 2 9" xfId="18789"/>
    <cellStyle name="Calculation 2 6 4 3" xfId="18790"/>
    <cellStyle name="Calculation 2 6 4 3 2" xfId="18791"/>
    <cellStyle name="Calculation 2 6 4 3 3" xfId="18792"/>
    <cellStyle name="Calculation 2 6 4 3 4" xfId="18793"/>
    <cellStyle name="Calculation 2 6 4 3 5" xfId="18794"/>
    <cellStyle name="Calculation 2 6 4 3 6" xfId="18795"/>
    <cellStyle name="Calculation 2 6 4 3 7" xfId="18796"/>
    <cellStyle name="Calculation 2 6 4 3 8" xfId="18797"/>
    <cellStyle name="Calculation 2 6 4 4" xfId="18798"/>
    <cellStyle name="Calculation 2 6 4 4 2" xfId="18799"/>
    <cellStyle name="Calculation 2 6 4 4 3" xfId="18800"/>
    <cellStyle name="Calculation 2 6 4 4 4" xfId="18801"/>
    <cellStyle name="Calculation 2 6 4 4 5" xfId="18802"/>
    <cellStyle name="Calculation 2 6 4 4 6" xfId="18803"/>
    <cellStyle name="Calculation 2 6 4 4 7" xfId="18804"/>
    <cellStyle name="Calculation 2 6 4 4 8" xfId="18805"/>
    <cellStyle name="Calculation 2 6 4 4 9" xfId="18806"/>
    <cellStyle name="Calculation 2 6 4 5" xfId="18807"/>
    <cellStyle name="Calculation 2 6 4 6" xfId="18808"/>
    <cellStyle name="Calculation 2 6 4 7" xfId="18809"/>
    <cellStyle name="Calculation 2 6 4 8" xfId="18810"/>
    <cellStyle name="Calculation 2 6 4 9" xfId="18811"/>
    <cellStyle name="Calculation 2 6 5" xfId="18812"/>
    <cellStyle name="Calculation 2 6 5 10" xfId="18813"/>
    <cellStyle name="Calculation 2 6 5 11" xfId="18814"/>
    <cellStyle name="Calculation 2 6 5 12" xfId="18815"/>
    <cellStyle name="Calculation 2 6 5 13" xfId="18816"/>
    <cellStyle name="Calculation 2 6 5 14" xfId="18817"/>
    <cellStyle name="Calculation 2 6 5 15" xfId="18818"/>
    <cellStyle name="Calculation 2 6 5 16" xfId="18819"/>
    <cellStyle name="Calculation 2 6 5 17" xfId="18820"/>
    <cellStyle name="Calculation 2 6 5 18" xfId="18821"/>
    <cellStyle name="Calculation 2 6 5 2" xfId="18822"/>
    <cellStyle name="Calculation 2 6 5 2 10" xfId="18823"/>
    <cellStyle name="Calculation 2 6 5 2 2" xfId="18824"/>
    <cellStyle name="Calculation 2 6 5 2 2 2" xfId="18825"/>
    <cellStyle name="Calculation 2 6 5 2 2 3" xfId="18826"/>
    <cellStyle name="Calculation 2 6 5 2 2 4" xfId="18827"/>
    <cellStyle name="Calculation 2 6 5 2 2 5" xfId="18828"/>
    <cellStyle name="Calculation 2 6 5 2 2 6" xfId="18829"/>
    <cellStyle name="Calculation 2 6 5 2 2 7" xfId="18830"/>
    <cellStyle name="Calculation 2 6 5 2 2 8" xfId="18831"/>
    <cellStyle name="Calculation 2 6 5 2 2 9" xfId="18832"/>
    <cellStyle name="Calculation 2 6 5 2 3" xfId="18833"/>
    <cellStyle name="Calculation 2 6 5 2 4" xfId="18834"/>
    <cellStyle name="Calculation 2 6 5 2 5" xfId="18835"/>
    <cellStyle name="Calculation 2 6 5 2 6" xfId="18836"/>
    <cellStyle name="Calculation 2 6 5 2 7" xfId="18837"/>
    <cellStyle name="Calculation 2 6 5 2 8" xfId="18838"/>
    <cellStyle name="Calculation 2 6 5 2 9" xfId="18839"/>
    <cellStyle name="Calculation 2 6 5 3" xfId="18840"/>
    <cellStyle name="Calculation 2 6 5 3 2" xfId="18841"/>
    <cellStyle name="Calculation 2 6 5 3 3" xfId="18842"/>
    <cellStyle name="Calculation 2 6 5 3 4" xfId="18843"/>
    <cellStyle name="Calculation 2 6 5 3 5" xfId="18844"/>
    <cellStyle name="Calculation 2 6 5 3 6" xfId="18845"/>
    <cellStyle name="Calculation 2 6 5 3 7" xfId="18846"/>
    <cellStyle name="Calculation 2 6 5 3 8" xfId="18847"/>
    <cellStyle name="Calculation 2 6 5 4" xfId="18848"/>
    <cellStyle name="Calculation 2 6 5 4 2" xfId="18849"/>
    <cellStyle name="Calculation 2 6 5 4 3" xfId="18850"/>
    <cellStyle name="Calculation 2 6 5 4 4" xfId="18851"/>
    <cellStyle name="Calculation 2 6 5 4 5" xfId="18852"/>
    <cellStyle name="Calculation 2 6 5 4 6" xfId="18853"/>
    <cellStyle name="Calculation 2 6 5 4 7" xfId="18854"/>
    <cellStyle name="Calculation 2 6 5 4 8" xfId="18855"/>
    <cellStyle name="Calculation 2 6 5 4 9" xfId="18856"/>
    <cellStyle name="Calculation 2 6 5 5" xfId="18857"/>
    <cellStyle name="Calculation 2 6 5 6" xfId="18858"/>
    <cellStyle name="Calculation 2 6 5 7" xfId="18859"/>
    <cellStyle name="Calculation 2 6 5 8" xfId="18860"/>
    <cellStyle name="Calculation 2 6 5 9" xfId="18861"/>
    <cellStyle name="Calculation 2 6 6" xfId="18862"/>
    <cellStyle name="Calculation 2 6 6 10" xfId="18863"/>
    <cellStyle name="Calculation 2 6 6 11" xfId="18864"/>
    <cellStyle name="Calculation 2 6 6 12" xfId="18865"/>
    <cellStyle name="Calculation 2 6 6 13" xfId="18866"/>
    <cellStyle name="Calculation 2 6 6 14" xfId="18867"/>
    <cellStyle name="Calculation 2 6 6 15" xfId="18868"/>
    <cellStyle name="Calculation 2 6 6 16" xfId="18869"/>
    <cellStyle name="Calculation 2 6 6 17" xfId="18870"/>
    <cellStyle name="Calculation 2 6 6 18" xfId="18871"/>
    <cellStyle name="Calculation 2 6 6 2" xfId="18872"/>
    <cellStyle name="Calculation 2 6 6 2 2" xfId="18873"/>
    <cellStyle name="Calculation 2 6 6 2 3" xfId="18874"/>
    <cellStyle name="Calculation 2 6 6 2 4" xfId="18875"/>
    <cellStyle name="Calculation 2 6 6 2 5" xfId="18876"/>
    <cellStyle name="Calculation 2 6 6 2 6" xfId="18877"/>
    <cellStyle name="Calculation 2 6 6 2 7" xfId="18878"/>
    <cellStyle name="Calculation 2 6 6 2 8" xfId="18879"/>
    <cellStyle name="Calculation 2 6 6 2 9" xfId="18880"/>
    <cellStyle name="Calculation 2 6 6 3" xfId="18881"/>
    <cellStyle name="Calculation 2 6 6 4" xfId="18882"/>
    <cellStyle name="Calculation 2 6 6 5" xfId="18883"/>
    <cellStyle name="Calculation 2 6 6 6" xfId="18884"/>
    <cellStyle name="Calculation 2 6 6 7" xfId="18885"/>
    <cellStyle name="Calculation 2 6 6 8" xfId="18886"/>
    <cellStyle name="Calculation 2 6 6 9" xfId="18887"/>
    <cellStyle name="Calculation 2 6 7" xfId="18888"/>
    <cellStyle name="Calculation 2 6 7 2" xfId="18889"/>
    <cellStyle name="Calculation 2 6 7 3" xfId="18890"/>
    <cellStyle name="Calculation 2 6 7 4" xfId="18891"/>
    <cellStyle name="Calculation 2 6 7 5" xfId="18892"/>
    <cellStyle name="Calculation 2 6 7 6" xfId="18893"/>
    <cellStyle name="Calculation 2 6 7 7" xfId="18894"/>
    <cellStyle name="Calculation 2 6 7 8" xfId="18895"/>
    <cellStyle name="Calculation 2 6 7 9" xfId="18896"/>
    <cellStyle name="Calculation 2 6 8" xfId="18897"/>
    <cellStyle name="Calculation 2 6 8 2" xfId="18898"/>
    <cellStyle name="Calculation 2 6 8 3" xfId="18899"/>
    <cellStyle name="Calculation 2 6 8 4" xfId="18900"/>
    <cellStyle name="Calculation 2 6 8 5" xfId="18901"/>
    <cellStyle name="Calculation 2 6 8 6" xfId="18902"/>
    <cellStyle name="Calculation 2 6 8 7" xfId="18903"/>
    <cellStyle name="Calculation 2 6 8 8" xfId="18904"/>
    <cellStyle name="Calculation 2 6 8 9" xfId="18905"/>
    <cellStyle name="Calculation 2 6 9" xfId="18906"/>
    <cellStyle name="Calculation 2 7" xfId="1403"/>
    <cellStyle name="Calculation 2 7 10" xfId="18907"/>
    <cellStyle name="Calculation 2 7 11" xfId="18908"/>
    <cellStyle name="Calculation 2 7 12" xfId="18909"/>
    <cellStyle name="Calculation 2 7 13" xfId="18910"/>
    <cellStyle name="Calculation 2 7 14" xfId="18911"/>
    <cellStyle name="Calculation 2 7 15" xfId="18912"/>
    <cellStyle name="Calculation 2 7 16" xfId="18913"/>
    <cellStyle name="Calculation 2 7 17" xfId="18914"/>
    <cellStyle name="Calculation 2 7 18" xfId="18915"/>
    <cellStyle name="Calculation 2 7 19" xfId="18916"/>
    <cellStyle name="Calculation 2 7 2" xfId="18917"/>
    <cellStyle name="Calculation 2 7 2 10" xfId="18918"/>
    <cellStyle name="Calculation 2 7 2 11" xfId="18919"/>
    <cellStyle name="Calculation 2 7 2 12" xfId="18920"/>
    <cellStyle name="Calculation 2 7 2 13" xfId="18921"/>
    <cellStyle name="Calculation 2 7 2 2" xfId="18922"/>
    <cellStyle name="Calculation 2 7 2 2 10" xfId="18923"/>
    <cellStyle name="Calculation 2 7 2 2 2" xfId="18924"/>
    <cellStyle name="Calculation 2 7 2 2 2 2" xfId="18925"/>
    <cellStyle name="Calculation 2 7 2 2 2 3" xfId="18926"/>
    <cellStyle name="Calculation 2 7 2 2 2 4" xfId="18927"/>
    <cellStyle name="Calculation 2 7 2 2 2 5" xfId="18928"/>
    <cellStyle name="Calculation 2 7 2 2 2 6" xfId="18929"/>
    <cellStyle name="Calculation 2 7 2 2 2 7" xfId="18930"/>
    <cellStyle name="Calculation 2 7 2 2 2 8" xfId="18931"/>
    <cellStyle name="Calculation 2 7 2 2 2 9" xfId="18932"/>
    <cellStyle name="Calculation 2 7 2 2 3" xfId="18933"/>
    <cellStyle name="Calculation 2 7 2 2 4" xfId="18934"/>
    <cellStyle name="Calculation 2 7 2 2 5" xfId="18935"/>
    <cellStyle name="Calculation 2 7 2 2 6" xfId="18936"/>
    <cellStyle name="Calculation 2 7 2 2 7" xfId="18937"/>
    <cellStyle name="Calculation 2 7 2 2 8" xfId="18938"/>
    <cellStyle name="Calculation 2 7 2 2 9" xfId="18939"/>
    <cellStyle name="Calculation 2 7 2 3" xfId="18940"/>
    <cellStyle name="Calculation 2 7 2 3 2" xfId="18941"/>
    <cellStyle name="Calculation 2 7 2 3 3" xfId="18942"/>
    <cellStyle name="Calculation 2 7 2 3 4" xfId="18943"/>
    <cellStyle name="Calculation 2 7 2 3 5" xfId="18944"/>
    <cellStyle name="Calculation 2 7 2 3 6" xfId="18945"/>
    <cellStyle name="Calculation 2 7 2 3 7" xfId="18946"/>
    <cellStyle name="Calculation 2 7 2 3 8" xfId="18947"/>
    <cellStyle name="Calculation 2 7 2 4" xfId="18948"/>
    <cellStyle name="Calculation 2 7 2 4 2" xfId="18949"/>
    <cellStyle name="Calculation 2 7 2 4 3" xfId="18950"/>
    <cellStyle name="Calculation 2 7 2 4 4" xfId="18951"/>
    <cellStyle name="Calculation 2 7 2 4 5" xfId="18952"/>
    <cellStyle name="Calculation 2 7 2 4 6" xfId="18953"/>
    <cellStyle name="Calculation 2 7 2 4 7" xfId="18954"/>
    <cellStyle name="Calculation 2 7 2 4 8" xfId="18955"/>
    <cellStyle name="Calculation 2 7 2 4 9" xfId="18956"/>
    <cellStyle name="Calculation 2 7 2 5" xfId="18957"/>
    <cellStyle name="Calculation 2 7 2 6" xfId="18958"/>
    <cellStyle name="Calculation 2 7 2 7" xfId="18959"/>
    <cellStyle name="Calculation 2 7 2 8" xfId="18960"/>
    <cellStyle name="Calculation 2 7 2 9" xfId="18961"/>
    <cellStyle name="Calculation 2 7 3" xfId="18962"/>
    <cellStyle name="Calculation 2 7 3 10" xfId="18963"/>
    <cellStyle name="Calculation 2 7 3 11" xfId="18964"/>
    <cellStyle name="Calculation 2 7 3 12" xfId="18965"/>
    <cellStyle name="Calculation 2 7 3 13" xfId="18966"/>
    <cellStyle name="Calculation 2 7 3 2" xfId="18967"/>
    <cellStyle name="Calculation 2 7 3 2 10" xfId="18968"/>
    <cellStyle name="Calculation 2 7 3 2 2" xfId="18969"/>
    <cellStyle name="Calculation 2 7 3 2 2 2" xfId="18970"/>
    <cellStyle name="Calculation 2 7 3 2 2 3" xfId="18971"/>
    <cellStyle name="Calculation 2 7 3 2 2 4" xfId="18972"/>
    <cellStyle name="Calculation 2 7 3 2 2 5" xfId="18973"/>
    <cellStyle name="Calculation 2 7 3 2 2 6" xfId="18974"/>
    <cellStyle name="Calculation 2 7 3 2 2 7" xfId="18975"/>
    <cellStyle name="Calculation 2 7 3 2 2 8" xfId="18976"/>
    <cellStyle name="Calculation 2 7 3 2 2 9" xfId="18977"/>
    <cellStyle name="Calculation 2 7 3 2 3" xfId="18978"/>
    <cellStyle name="Calculation 2 7 3 2 4" xfId="18979"/>
    <cellStyle name="Calculation 2 7 3 2 5" xfId="18980"/>
    <cellStyle name="Calculation 2 7 3 2 6" xfId="18981"/>
    <cellStyle name="Calculation 2 7 3 2 7" xfId="18982"/>
    <cellStyle name="Calculation 2 7 3 2 8" xfId="18983"/>
    <cellStyle name="Calculation 2 7 3 2 9" xfId="18984"/>
    <cellStyle name="Calculation 2 7 3 3" xfId="18985"/>
    <cellStyle name="Calculation 2 7 3 3 2" xfId="18986"/>
    <cellStyle name="Calculation 2 7 3 3 3" xfId="18987"/>
    <cellStyle name="Calculation 2 7 3 3 4" xfId="18988"/>
    <cellStyle name="Calculation 2 7 3 3 5" xfId="18989"/>
    <cellStyle name="Calculation 2 7 3 3 6" xfId="18990"/>
    <cellStyle name="Calculation 2 7 3 3 7" xfId="18991"/>
    <cellStyle name="Calculation 2 7 3 3 8" xfId="18992"/>
    <cellStyle name="Calculation 2 7 3 4" xfId="18993"/>
    <cellStyle name="Calculation 2 7 3 4 2" xfId="18994"/>
    <cellStyle name="Calculation 2 7 3 4 3" xfId="18995"/>
    <cellStyle name="Calculation 2 7 3 4 4" xfId="18996"/>
    <cellStyle name="Calculation 2 7 3 4 5" xfId="18997"/>
    <cellStyle name="Calculation 2 7 3 4 6" xfId="18998"/>
    <cellStyle name="Calculation 2 7 3 4 7" xfId="18999"/>
    <cellStyle name="Calculation 2 7 3 4 8" xfId="19000"/>
    <cellStyle name="Calculation 2 7 3 4 9" xfId="19001"/>
    <cellStyle name="Calculation 2 7 3 5" xfId="19002"/>
    <cellStyle name="Calculation 2 7 3 6" xfId="19003"/>
    <cellStyle name="Calculation 2 7 3 7" xfId="19004"/>
    <cellStyle name="Calculation 2 7 3 8" xfId="19005"/>
    <cellStyle name="Calculation 2 7 3 9" xfId="19006"/>
    <cellStyle name="Calculation 2 7 4" xfId="19007"/>
    <cellStyle name="Calculation 2 7 4 10" xfId="19008"/>
    <cellStyle name="Calculation 2 7 4 11" xfId="19009"/>
    <cellStyle name="Calculation 2 7 4 12" xfId="19010"/>
    <cellStyle name="Calculation 2 7 4 13" xfId="19011"/>
    <cellStyle name="Calculation 2 7 4 2" xfId="19012"/>
    <cellStyle name="Calculation 2 7 4 2 10" xfId="19013"/>
    <cellStyle name="Calculation 2 7 4 2 2" xfId="19014"/>
    <cellStyle name="Calculation 2 7 4 2 2 2" xfId="19015"/>
    <cellStyle name="Calculation 2 7 4 2 2 3" xfId="19016"/>
    <cellStyle name="Calculation 2 7 4 2 2 4" xfId="19017"/>
    <cellStyle name="Calculation 2 7 4 2 2 5" xfId="19018"/>
    <cellStyle name="Calculation 2 7 4 2 2 6" xfId="19019"/>
    <cellStyle name="Calculation 2 7 4 2 2 7" xfId="19020"/>
    <cellStyle name="Calculation 2 7 4 2 2 8" xfId="19021"/>
    <cellStyle name="Calculation 2 7 4 2 2 9" xfId="19022"/>
    <cellStyle name="Calculation 2 7 4 2 3" xfId="19023"/>
    <cellStyle name="Calculation 2 7 4 2 4" xfId="19024"/>
    <cellStyle name="Calculation 2 7 4 2 5" xfId="19025"/>
    <cellStyle name="Calculation 2 7 4 2 6" xfId="19026"/>
    <cellStyle name="Calculation 2 7 4 2 7" xfId="19027"/>
    <cellStyle name="Calculation 2 7 4 2 8" xfId="19028"/>
    <cellStyle name="Calculation 2 7 4 2 9" xfId="19029"/>
    <cellStyle name="Calculation 2 7 4 3" xfId="19030"/>
    <cellStyle name="Calculation 2 7 4 3 2" xfId="19031"/>
    <cellStyle name="Calculation 2 7 4 3 3" xfId="19032"/>
    <cellStyle name="Calculation 2 7 4 3 4" xfId="19033"/>
    <cellStyle name="Calculation 2 7 4 3 5" xfId="19034"/>
    <cellStyle name="Calculation 2 7 4 3 6" xfId="19035"/>
    <cellStyle name="Calculation 2 7 4 3 7" xfId="19036"/>
    <cellStyle name="Calculation 2 7 4 3 8" xfId="19037"/>
    <cellStyle name="Calculation 2 7 4 4" xfId="19038"/>
    <cellStyle name="Calculation 2 7 4 4 2" xfId="19039"/>
    <cellStyle name="Calculation 2 7 4 4 3" xfId="19040"/>
    <cellStyle name="Calculation 2 7 4 4 4" xfId="19041"/>
    <cellStyle name="Calculation 2 7 4 4 5" xfId="19042"/>
    <cellStyle name="Calculation 2 7 4 4 6" xfId="19043"/>
    <cellStyle name="Calculation 2 7 4 4 7" xfId="19044"/>
    <cellStyle name="Calculation 2 7 4 4 8" xfId="19045"/>
    <cellStyle name="Calculation 2 7 4 4 9" xfId="19046"/>
    <cellStyle name="Calculation 2 7 4 5" xfId="19047"/>
    <cellStyle name="Calculation 2 7 4 6" xfId="19048"/>
    <cellStyle name="Calculation 2 7 4 7" xfId="19049"/>
    <cellStyle name="Calculation 2 7 4 8" xfId="19050"/>
    <cellStyle name="Calculation 2 7 4 9" xfId="19051"/>
    <cellStyle name="Calculation 2 7 5" xfId="19052"/>
    <cellStyle name="Calculation 2 7 5 10" xfId="19053"/>
    <cellStyle name="Calculation 2 7 5 11" xfId="19054"/>
    <cellStyle name="Calculation 2 7 5 12" xfId="19055"/>
    <cellStyle name="Calculation 2 7 5 13" xfId="19056"/>
    <cellStyle name="Calculation 2 7 5 2" xfId="19057"/>
    <cellStyle name="Calculation 2 7 5 2 10" xfId="19058"/>
    <cellStyle name="Calculation 2 7 5 2 2" xfId="19059"/>
    <cellStyle name="Calculation 2 7 5 2 2 2" xfId="19060"/>
    <cellStyle name="Calculation 2 7 5 2 2 3" xfId="19061"/>
    <cellStyle name="Calculation 2 7 5 2 2 4" xfId="19062"/>
    <cellStyle name="Calculation 2 7 5 2 2 5" xfId="19063"/>
    <cellStyle name="Calculation 2 7 5 2 2 6" xfId="19064"/>
    <cellStyle name="Calculation 2 7 5 2 2 7" xfId="19065"/>
    <cellStyle name="Calculation 2 7 5 2 2 8" xfId="19066"/>
    <cellStyle name="Calculation 2 7 5 2 2 9" xfId="19067"/>
    <cellStyle name="Calculation 2 7 5 2 3" xfId="19068"/>
    <cellStyle name="Calculation 2 7 5 2 4" xfId="19069"/>
    <cellStyle name="Calculation 2 7 5 2 5" xfId="19070"/>
    <cellStyle name="Calculation 2 7 5 2 6" xfId="19071"/>
    <cellStyle name="Calculation 2 7 5 2 7" xfId="19072"/>
    <cellStyle name="Calculation 2 7 5 2 8" xfId="19073"/>
    <cellStyle name="Calculation 2 7 5 2 9" xfId="19074"/>
    <cellStyle name="Calculation 2 7 5 3" xfId="19075"/>
    <cellStyle name="Calculation 2 7 5 3 2" xfId="19076"/>
    <cellStyle name="Calculation 2 7 5 3 3" xfId="19077"/>
    <cellStyle name="Calculation 2 7 5 3 4" xfId="19078"/>
    <cellStyle name="Calculation 2 7 5 3 5" xfId="19079"/>
    <cellStyle name="Calculation 2 7 5 3 6" xfId="19080"/>
    <cellStyle name="Calculation 2 7 5 3 7" xfId="19081"/>
    <cellStyle name="Calculation 2 7 5 3 8" xfId="19082"/>
    <cellStyle name="Calculation 2 7 5 4" xfId="19083"/>
    <cellStyle name="Calculation 2 7 5 4 2" xfId="19084"/>
    <cellStyle name="Calculation 2 7 5 4 3" xfId="19085"/>
    <cellStyle name="Calculation 2 7 5 4 4" xfId="19086"/>
    <cellStyle name="Calculation 2 7 5 4 5" xfId="19087"/>
    <cellStyle name="Calculation 2 7 5 4 6" xfId="19088"/>
    <cellStyle name="Calculation 2 7 5 4 7" xfId="19089"/>
    <cellStyle name="Calculation 2 7 5 4 8" xfId="19090"/>
    <cellStyle name="Calculation 2 7 5 4 9" xfId="19091"/>
    <cellStyle name="Calculation 2 7 5 5" xfId="19092"/>
    <cellStyle name="Calculation 2 7 5 6" xfId="19093"/>
    <cellStyle name="Calculation 2 7 5 7" xfId="19094"/>
    <cellStyle name="Calculation 2 7 5 8" xfId="19095"/>
    <cellStyle name="Calculation 2 7 5 9" xfId="19096"/>
    <cellStyle name="Calculation 2 7 6" xfId="19097"/>
    <cellStyle name="Calculation 2 7 6 10" xfId="19098"/>
    <cellStyle name="Calculation 2 7 6 2" xfId="19099"/>
    <cellStyle name="Calculation 2 7 6 2 2" xfId="19100"/>
    <cellStyle name="Calculation 2 7 6 2 3" xfId="19101"/>
    <cellStyle name="Calculation 2 7 6 2 4" xfId="19102"/>
    <cellStyle name="Calculation 2 7 6 2 5" xfId="19103"/>
    <cellStyle name="Calculation 2 7 6 2 6" xfId="19104"/>
    <cellStyle name="Calculation 2 7 6 2 7" xfId="19105"/>
    <cellStyle name="Calculation 2 7 6 2 8" xfId="19106"/>
    <cellStyle name="Calculation 2 7 6 2 9" xfId="19107"/>
    <cellStyle name="Calculation 2 7 6 3" xfId="19108"/>
    <cellStyle name="Calculation 2 7 6 4" xfId="19109"/>
    <cellStyle name="Calculation 2 7 6 5" xfId="19110"/>
    <cellStyle name="Calculation 2 7 6 6" xfId="19111"/>
    <cellStyle name="Calculation 2 7 6 7" xfId="19112"/>
    <cellStyle name="Calculation 2 7 6 8" xfId="19113"/>
    <cellStyle name="Calculation 2 7 6 9" xfId="19114"/>
    <cellStyle name="Calculation 2 7 7" xfId="19115"/>
    <cellStyle name="Calculation 2 7 7 2" xfId="19116"/>
    <cellStyle name="Calculation 2 7 7 3" xfId="19117"/>
    <cellStyle name="Calculation 2 7 7 4" xfId="19118"/>
    <cellStyle name="Calculation 2 7 7 5" xfId="19119"/>
    <cellStyle name="Calculation 2 7 7 6" xfId="19120"/>
    <cellStyle name="Calculation 2 7 7 7" xfId="19121"/>
    <cellStyle name="Calculation 2 7 7 8" xfId="19122"/>
    <cellStyle name="Calculation 2 7 8" xfId="19123"/>
    <cellStyle name="Calculation 2 7 8 2" xfId="19124"/>
    <cellStyle name="Calculation 2 7 8 3" xfId="19125"/>
    <cellStyle name="Calculation 2 7 8 4" xfId="19126"/>
    <cellStyle name="Calculation 2 7 8 5" xfId="19127"/>
    <cellStyle name="Calculation 2 7 8 6" xfId="19128"/>
    <cellStyle name="Calculation 2 7 8 7" xfId="19129"/>
    <cellStyle name="Calculation 2 7 8 8" xfId="19130"/>
    <cellStyle name="Calculation 2 7 8 9" xfId="19131"/>
    <cellStyle name="Calculation 2 7 9" xfId="19132"/>
    <cellStyle name="Calculation 2 8" xfId="1404"/>
    <cellStyle name="Calculation 2 8 10" xfId="19133"/>
    <cellStyle name="Calculation 2 8 11" xfId="19134"/>
    <cellStyle name="Calculation 2 8 12" xfId="19135"/>
    <cellStyle name="Calculation 2 8 13" xfId="19136"/>
    <cellStyle name="Calculation 2 8 14" xfId="19137"/>
    <cellStyle name="Calculation 2 8 15" xfId="19138"/>
    <cellStyle name="Calculation 2 8 16" xfId="19139"/>
    <cellStyle name="Calculation 2 8 17" xfId="19140"/>
    <cellStyle name="Calculation 2 8 18" xfId="19141"/>
    <cellStyle name="Calculation 2 8 2" xfId="19142"/>
    <cellStyle name="Calculation 2 8 2 10" xfId="19143"/>
    <cellStyle name="Calculation 2 8 2 2" xfId="19144"/>
    <cellStyle name="Calculation 2 8 2 2 2" xfId="19145"/>
    <cellStyle name="Calculation 2 8 2 2 3" xfId="19146"/>
    <cellStyle name="Calculation 2 8 2 2 4" xfId="19147"/>
    <cellStyle name="Calculation 2 8 2 2 5" xfId="19148"/>
    <cellStyle name="Calculation 2 8 2 2 6" xfId="19149"/>
    <cellStyle name="Calculation 2 8 2 2 7" xfId="19150"/>
    <cellStyle name="Calculation 2 8 2 2 8" xfId="19151"/>
    <cellStyle name="Calculation 2 8 2 2 9" xfId="19152"/>
    <cellStyle name="Calculation 2 8 2 3" xfId="19153"/>
    <cellStyle name="Calculation 2 8 2 4" xfId="19154"/>
    <cellStyle name="Calculation 2 8 2 5" xfId="19155"/>
    <cellStyle name="Calculation 2 8 2 6" xfId="19156"/>
    <cellStyle name="Calculation 2 8 2 7" xfId="19157"/>
    <cellStyle name="Calculation 2 8 2 8" xfId="19158"/>
    <cellStyle name="Calculation 2 8 2 9" xfId="19159"/>
    <cellStyle name="Calculation 2 8 3" xfId="19160"/>
    <cellStyle name="Calculation 2 8 3 2" xfId="19161"/>
    <cellStyle name="Calculation 2 8 3 3" xfId="19162"/>
    <cellStyle name="Calculation 2 8 3 4" xfId="19163"/>
    <cellStyle name="Calculation 2 8 3 5" xfId="19164"/>
    <cellStyle name="Calculation 2 8 3 6" xfId="19165"/>
    <cellStyle name="Calculation 2 8 3 7" xfId="19166"/>
    <cellStyle name="Calculation 2 8 3 8" xfId="19167"/>
    <cellStyle name="Calculation 2 8 4" xfId="19168"/>
    <cellStyle name="Calculation 2 8 4 2" xfId="19169"/>
    <cellStyle name="Calculation 2 8 4 3" xfId="19170"/>
    <cellStyle name="Calculation 2 8 4 4" xfId="19171"/>
    <cellStyle name="Calculation 2 8 4 5" xfId="19172"/>
    <cellStyle name="Calculation 2 8 4 6" xfId="19173"/>
    <cellStyle name="Calculation 2 8 4 7" xfId="19174"/>
    <cellStyle name="Calculation 2 8 4 8" xfId="19175"/>
    <cellStyle name="Calculation 2 8 4 9" xfId="19176"/>
    <cellStyle name="Calculation 2 8 5" xfId="19177"/>
    <cellStyle name="Calculation 2 8 6" xfId="19178"/>
    <cellStyle name="Calculation 2 8 7" xfId="19179"/>
    <cellStyle name="Calculation 2 8 8" xfId="19180"/>
    <cellStyle name="Calculation 2 8 9" xfId="19181"/>
    <cellStyle name="Calculation 2 9" xfId="1405"/>
    <cellStyle name="Calculation 2 9 10" xfId="19182"/>
    <cellStyle name="Calculation 2 9 11" xfId="19183"/>
    <cellStyle name="Calculation 2 9 12" xfId="19184"/>
    <cellStyle name="Calculation 2 9 13" xfId="19185"/>
    <cellStyle name="Calculation 2 9 14" xfId="19186"/>
    <cellStyle name="Calculation 2 9 15" xfId="19187"/>
    <cellStyle name="Calculation 2 9 16" xfId="19188"/>
    <cellStyle name="Calculation 2 9 17" xfId="19189"/>
    <cellStyle name="Calculation 2 9 18" xfId="19190"/>
    <cellStyle name="Calculation 2 9 2" xfId="19191"/>
    <cellStyle name="Calculation 2 9 2 10" xfId="19192"/>
    <cellStyle name="Calculation 2 9 2 2" xfId="19193"/>
    <cellStyle name="Calculation 2 9 2 2 2" xfId="19194"/>
    <cellStyle name="Calculation 2 9 2 2 3" xfId="19195"/>
    <cellStyle name="Calculation 2 9 2 2 4" xfId="19196"/>
    <cellStyle name="Calculation 2 9 2 2 5" xfId="19197"/>
    <cellStyle name="Calculation 2 9 2 2 6" xfId="19198"/>
    <cellStyle name="Calculation 2 9 2 2 7" xfId="19199"/>
    <cellStyle name="Calculation 2 9 2 2 8" xfId="19200"/>
    <cellStyle name="Calculation 2 9 2 2 9" xfId="19201"/>
    <cellStyle name="Calculation 2 9 2 3" xfId="19202"/>
    <cellStyle name="Calculation 2 9 2 4" xfId="19203"/>
    <cellStyle name="Calculation 2 9 2 5" xfId="19204"/>
    <cellStyle name="Calculation 2 9 2 6" xfId="19205"/>
    <cellStyle name="Calculation 2 9 2 7" xfId="19206"/>
    <cellStyle name="Calculation 2 9 2 8" xfId="19207"/>
    <cellStyle name="Calculation 2 9 2 9" xfId="19208"/>
    <cellStyle name="Calculation 2 9 3" xfId="19209"/>
    <cellStyle name="Calculation 2 9 3 2" xfId="19210"/>
    <cellStyle name="Calculation 2 9 3 3" xfId="19211"/>
    <cellStyle name="Calculation 2 9 3 4" xfId="19212"/>
    <cellStyle name="Calculation 2 9 3 5" xfId="19213"/>
    <cellStyle name="Calculation 2 9 3 6" xfId="19214"/>
    <cellStyle name="Calculation 2 9 3 7" xfId="19215"/>
    <cellStyle name="Calculation 2 9 3 8" xfId="19216"/>
    <cellStyle name="Calculation 2 9 4" xfId="19217"/>
    <cellStyle name="Calculation 2 9 4 2" xfId="19218"/>
    <cellStyle name="Calculation 2 9 4 3" xfId="19219"/>
    <cellStyle name="Calculation 2 9 4 4" xfId="19220"/>
    <cellStyle name="Calculation 2 9 4 5" xfId="19221"/>
    <cellStyle name="Calculation 2 9 4 6" xfId="19222"/>
    <cellStyle name="Calculation 2 9 4 7" xfId="19223"/>
    <cellStyle name="Calculation 2 9 4 8" xfId="19224"/>
    <cellStyle name="Calculation 2 9 4 9" xfId="19225"/>
    <cellStyle name="Calculation 2 9 5" xfId="19226"/>
    <cellStyle name="Calculation 2 9 6" xfId="19227"/>
    <cellStyle name="Calculation 2 9 7" xfId="19228"/>
    <cellStyle name="Calculation 2 9 8" xfId="19229"/>
    <cellStyle name="Calculation 2 9 9" xfId="19230"/>
    <cellStyle name="Calculation 3" xfId="1406"/>
    <cellStyle name="Calculation 3 10" xfId="19231"/>
    <cellStyle name="Calculation 3 11" xfId="19232"/>
    <cellStyle name="Calculation 3 12" xfId="19233"/>
    <cellStyle name="Calculation 3 13" xfId="19234"/>
    <cellStyle name="Calculation 3 14" xfId="19235"/>
    <cellStyle name="Calculation 3 15" xfId="19236"/>
    <cellStyle name="Calculation 3 2" xfId="19237"/>
    <cellStyle name="Calculation 3 2 10" xfId="19238"/>
    <cellStyle name="Calculation 3 2 11" xfId="19239"/>
    <cellStyle name="Calculation 3 2 12" xfId="19240"/>
    <cellStyle name="Calculation 3 2 13" xfId="19241"/>
    <cellStyle name="Calculation 3 2 14" xfId="19242"/>
    <cellStyle name="Calculation 3 2 2" xfId="19243"/>
    <cellStyle name="Calculation 3 2 2 10" xfId="19244"/>
    <cellStyle name="Calculation 3 2 2 11" xfId="19245"/>
    <cellStyle name="Calculation 3 2 2 12" xfId="19246"/>
    <cellStyle name="Calculation 3 2 2 2" xfId="19247"/>
    <cellStyle name="Calculation 3 2 2 2 10" xfId="19248"/>
    <cellStyle name="Calculation 3 2 2 2 11" xfId="19249"/>
    <cellStyle name="Calculation 3 2 2 2 12" xfId="19250"/>
    <cellStyle name="Calculation 3 2 2 2 13" xfId="19251"/>
    <cellStyle name="Calculation 3 2 2 2 14" xfId="19252"/>
    <cellStyle name="Calculation 3 2 2 2 15" xfId="19253"/>
    <cellStyle name="Calculation 3 2 2 2 16" xfId="19254"/>
    <cellStyle name="Calculation 3 2 2 2 17" xfId="19255"/>
    <cellStyle name="Calculation 3 2 2 2 18" xfId="19256"/>
    <cellStyle name="Calculation 3 2 2 2 19" xfId="19257"/>
    <cellStyle name="Calculation 3 2 2 2 2" xfId="19258"/>
    <cellStyle name="Calculation 3 2 2 2 2 10" xfId="19259"/>
    <cellStyle name="Calculation 3 2 2 2 2 11" xfId="19260"/>
    <cellStyle name="Calculation 3 2 2 2 2 12" xfId="19261"/>
    <cellStyle name="Calculation 3 2 2 2 2 13" xfId="19262"/>
    <cellStyle name="Calculation 3 2 2 2 2 2" xfId="19263"/>
    <cellStyle name="Calculation 3 2 2 2 2 2 10" xfId="19264"/>
    <cellStyle name="Calculation 3 2 2 2 2 2 2" xfId="19265"/>
    <cellStyle name="Calculation 3 2 2 2 2 2 2 2" xfId="19266"/>
    <cellStyle name="Calculation 3 2 2 2 2 2 2 3" xfId="19267"/>
    <cellStyle name="Calculation 3 2 2 2 2 2 2 4" xfId="19268"/>
    <cellStyle name="Calculation 3 2 2 2 2 2 2 5" xfId="19269"/>
    <cellStyle name="Calculation 3 2 2 2 2 2 2 6" xfId="19270"/>
    <cellStyle name="Calculation 3 2 2 2 2 2 2 7" xfId="19271"/>
    <cellStyle name="Calculation 3 2 2 2 2 2 2 8" xfId="19272"/>
    <cellStyle name="Calculation 3 2 2 2 2 2 2 9" xfId="19273"/>
    <cellStyle name="Calculation 3 2 2 2 2 2 3" xfId="19274"/>
    <cellStyle name="Calculation 3 2 2 2 2 2 4" xfId="19275"/>
    <cellStyle name="Calculation 3 2 2 2 2 2 5" xfId="19276"/>
    <cellStyle name="Calculation 3 2 2 2 2 2 6" xfId="19277"/>
    <cellStyle name="Calculation 3 2 2 2 2 2 7" xfId="19278"/>
    <cellStyle name="Calculation 3 2 2 2 2 2 8" xfId="19279"/>
    <cellStyle name="Calculation 3 2 2 2 2 2 9" xfId="19280"/>
    <cellStyle name="Calculation 3 2 2 2 2 3" xfId="19281"/>
    <cellStyle name="Calculation 3 2 2 2 2 3 2" xfId="19282"/>
    <cellStyle name="Calculation 3 2 2 2 2 3 3" xfId="19283"/>
    <cellStyle name="Calculation 3 2 2 2 2 3 4" xfId="19284"/>
    <cellStyle name="Calculation 3 2 2 2 2 3 5" xfId="19285"/>
    <cellStyle name="Calculation 3 2 2 2 2 3 6" xfId="19286"/>
    <cellStyle name="Calculation 3 2 2 2 2 3 7" xfId="19287"/>
    <cellStyle name="Calculation 3 2 2 2 2 3 8" xfId="19288"/>
    <cellStyle name="Calculation 3 2 2 2 2 4" xfId="19289"/>
    <cellStyle name="Calculation 3 2 2 2 2 4 2" xfId="19290"/>
    <cellStyle name="Calculation 3 2 2 2 2 4 3" xfId="19291"/>
    <cellStyle name="Calculation 3 2 2 2 2 4 4" xfId="19292"/>
    <cellStyle name="Calculation 3 2 2 2 2 4 5" xfId="19293"/>
    <cellStyle name="Calculation 3 2 2 2 2 4 6" xfId="19294"/>
    <cellStyle name="Calculation 3 2 2 2 2 4 7" xfId="19295"/>
    <cellStyle name="Calculation 3 2 2 2 2 4 8" xfId="19296"/>
    <cellStyle name="Calculation 3 2 2 2 2 4 9" xfId="19297"/>
    <cellStyle name="Calculation 3 2 2 2 2 5" xfId="19298"/>
    <cellStyle name="Calculation 3 2 2 2 2 6" xfId="19299"/>
    <cellStyle name="Calculation 3 2 2 2 2 7" xfId="19300"/>
    <cellStyle name="Calculation 3 2 2 2 2 8" xfId="19301"/>
    <cellStyle name="Calculation 3 2 2 2 2 9" xfId="19302"/>
    <cellStyle name="Calculation 3 2 2 2 3" xfId="19303"/>
    <cellStyle name="Calculation 3 2 2 2 3 10" xfId="19304"/>
    <cellStyle name="Calculation 3 2 2 2 3 11" xfId="19305"/>
    <cellStyle name="Calculation 3 2 2 2 3 12" xfId="19306"/>
    <cellStyle name="Calculation 3 2 2 2 3 13" xfId="19307"/>
    <cellStyle name="Calculation 3 2 2 2 3 2" xfId="19308"/>
    <cellStyle name="Calculation 3 2 2 2 3 2 10" xfId="19309"/>
    <cellStyle name="Calculation 3 2 2 2 3 2 2" xfId="19310"/>
    <cellStyle name="Calculation 3 2 2 2 3 2 2 2" xfId="19311"/>
    <cellStyle name="Calculation 3 2 2 2 3 2 2 3" xfId="19312"/>
    <cellStyle name="Calculation 3 2 2 2 3 2 2 4" xfId="19313"/>
    <cellStyle name="Calculation 3 2 2 2 3 2 2 5" xfId="19314"/>
    <cellStyle name="Calculation 3 2 2 2 3 2 2 6" xfId="19315"/>
    <cellStyle name="Calculation 3 2 2 2 3 2 2 7" xfId="19316"/>
    <cellStyle name="Calculation 3 2 2 2 3 2 2 8" xfId="19317"/>
    <cellStyle name="Calculation 3 2 2 2 3 2 2 9" xfId="19318"/>
    <cellStyle name="Calculation 3 2 2 2 3 2 3" xfId="19319"/>
    <cellStyle name="Calculation 3 2 2 2 3 2 4" xfId="19320"/>
    <cellStyle name="Calculation 3 2 2 2 3 2 5" xfId="19321"/>
    <cellStyle name="Calculation 3 2 2 2 3 2 6" xfId="19322"/>
    <cellStyle name="Calculation 3 2 2 2 3 2 7" xfId="19323"/>
    <cellStyle name="Calculation 3 2 2 2 3 2 8" xfId="19324"/>
    <cellStyle name="Calculation 3 2 2 2 3 2 9" xfId="19325"/>
    <cellStyle name="Calculation 3 2 2 2 3 3" xfId="19326"/>
    <cellStyle name="Calculation 3 2 2 2 3 3 2" xfId="19327"/>
    <cellStyle name="Calculation 3 2 2 2 3 3 3" xfId="19328"/>
    <cellStyle name="Calculation 3 2 2 2 3 3 4" xfId="19329"/>
    <cellStyle name="Calculation 3 2 2 2 3 3 5" xfId="19330"/>
    <cellStyle name="Calculation 3 2 2 2 3 3 6" xfId="19331"/>
    <cellStyle name="Calculation 3 2 2 2 3 3 7" xfId="19332"/>
    <cellStyle name="Calculation 3 2 2 2 3 3 8" xfId="19333"/>
    <cellStyle name="Calculation 3 2 2 2 3 4" xfId="19334"/>
    <cellStyle name="Calculation 3 2 2 2 3 4 2" xfId="19335"/>
    <cellStyle name="Calculation 3 2 2 2 3 4 3" xfId="19336"/>
    <cellStyle name="Calculation 3 2 2 2 3 4 4" xfId="19337"/>
    <cellStyle name="Calculation 3 2 2 2 3 4 5" xfId="19338"/>
    <cellStyle name="Calculation 3 2 2 2 3 4 6" xfId="19339"/>
    <cellStyle name="Calculation 3 2 2 2 3 4 7" xfId="19340"/>
    <cellStyle name="Calculation 3 2 2 2 3 4 8" xfId="19341"/>
    <cellStyle name="Calculation 3 2 2 2 3 4 9" xfId="19342"/>
    <cellStyle name="Calculation 3 2 2 2 3 5" xfId="19343"/>
    <cellStyle name="Calculation 3 2 2 2 3 6" xfId="19344"/>
    <cellStyle name="Calculation 3 2 2 2 3 7" xfId="19345"/>
    <cellStyle name="Calculation 3 2 2 2 3 8" xfId="19346"/>
    <cellStyle name="Calculation 3 2 2 2 3 9" xfId="19347"/>
    <cellStyle name="Calculation 3 2 2 2 4" xfId="19348"/>
    <cellStyle name="Calculation 3 2 2 2 4 10" xfId="19349"/>
    <cellStyle name="Calculation 3 2 2 2 4 11" xfId="19350"/>
    <cellStyle name="Calculation 3 2 2 2 4 12" xfId="19351"/>
    <cellStyle name="Calculation 3 2 2 2 4 13" xfId="19352"/>
    <cellStyle name="Calculation 3 2 2 2 4 2" xfId="19353"/>
    <cellStyle name="Calculation 3 2 2 2 4 2 10" xfId="19354"/>
    <cellStyle name="Calculation 3 2 2 2 4 2 2" xfId="19355"/>
    <cellStyle name="Calculation 3 2 2 2 4 2 2 2" xfId="19356"/>
    <cellStyle name="Calculation 3 2 2 2 4 2 2 3" xfId="19357"/>
    <cellStyle name="Calculation 3 2 2 2 4 2 2 4" xfId="19358"/>
    <cellStyle name="Calculation 3 2 2 2 4 2 2 5" xfId="19359"/>
    <cellStyle name="Calculation 3 2 2 2 4 2 2 6" xfId="19360"/>
    <cellStyle name="Calculation 3 2 2 2 4 2 2 7" xfId="19361"/>
    <cellStyle name="Calculation 3 2 2 2 4 2 2 8" xfId="19362"/>
    <cellStyle name="Calculation 3 2 2 2 4 2 2 9" xfId="19363"/>
    <cellStyle name="Calculation 3 2 2 2 4 2 3" xfId="19364"/>
    <cellStyle name="Calculation 3 2 2 2 4 2 4" xfId="19365"/>
    <cellStyle name="Calculation 3 2 2 2 4 2 5" xfId="19366"/>
    <cellStyle name="Calculation 3 2 2 2 4 2 6" xfId="19367"/>
    <cellStyle name="Calculation 3 2 2 2 4 2 7" xfId="19368"/>
    <cellStyle name="Calculation 3 2 2 2 4 2 8" xfId="19369"/>
    <cellStyle name="Calculation 3 2 2 2 4 2 9" xfId="19370"/>
    <cellStyle name="Calculation 3 2 2 2 4 3" xfId="19371"/>
    <cellStyle name="Calculation 3 2 2 2 4 3 2" xfId="19372"/>
    <cellStyle name="Calculation 3 2 2 2 4 3 3" xfId="19373"/>
    <cellStyle name="Calculation 3 2 2 2 4 3 4" xfId="19374"/>
    <cellStyle name="Calculation 3 2 2 2 4 3 5" xfId="19375"/>
    <cellStyle name="Calculation 3 2 2 2 4 3 6" xfId="19376"/>
    <cellStyle name="Calculation 3 2 2 2 4 3 7" xfId="19377"/>
    <cellStyle name="Calculation 3 2 2 2 4 3 8" xfId="19378"/>
    <cellStyle name="Calculation 3 2 2 2 4 4" xfId="19379"/>
    <cellStyle name="Calculation 3 2 2 2 4 4 2" xfId="19380"/>
    <cellStyle name="Calculation 3 2 2 2 4 4 3" xfId="19381"/>
    <cellStyle name="Calculation 3 2 2 2 4 4 4" xfId="19382"/>
    <cellStyle name="Calculation 3 2 2 2 4 4 5" xfId="19383"/>
    <cellStyle name="Calculation 3 2 2 2 4 4 6" xfId="19384"/>
    <cellStyle name="Calculation 3 2 2 2 4 4 7" xfId="19385"/>
    <cellStyle name="Calculation 3 2 2 2 4 4 8" xfId="19386"/>
    <cellStyle name="Calculation 3 2 2 2 4 4 9" xfId="19387"/>
    <cellStyle name="Calculation 3 2 2 2 4 5" xfId="19388"/>
    <cellStyle name="Calculation 3 2 2 2 4 6" xfId="19389"/>
    <cellStyle name="Calculation 3 2 2 2 4 7" xfId="19390"/>
    <cellStyle name="Calculation 3 2 2 2 4 8" xfId="19391"/>
    <cellStyle name="Calculation 3 2 2 2 4 9" xfId="19392"/>
    <cellStyle name="Calculation 3 2 2 2 5" xfId="19393"/>
    <cellStyle name="Calculation 3 2 2 2 5 10" xfId="19394"/>
    <cellStyle name="Calculation 3 2 2 2 5 11" xfId="19395"/>
    <cellStyle name="Calculation 3 2 2 2 5 12" xfId="19396"/>
    <cellStyle name="Calculation 3 2 2 2 5 13" xfId="19397"/>
    <cellStyle name="Calculation 3 2 2 2 5 2" xfId="19398"/>
    <cellStyle name="Calculation 3 2 2 2 5 2 10" xfId="19399"/>
    <cellStyle name="Calculation 3 2 2 2 5 2 2" xfId="19400"/>
    <cellStyle name="Calculation 3 2 2 2 5 2 2 2" xfId="19401"/>
    <cellStyle name="Calculation 3 2 2 2 5 2 2 3" xfId="19402"/>
    <cellStyle name="Calculation 3 2 2 2 5 2 2 4" xfId="19403"/>
    <cellStyle name="Calculation 3 2 2 2 5 2 2 5" xfId="19404"/>
    <cellStyle name="Calculation 3 2 2 2 5 2 2 6" xfId="19405"/>
    <cellStyle name="Calculation 3 2 2 2 5 2 2 7" xfId="19406"/>
    <cellStyle name="Calculation 3 2 2 2 5 2 2 8" xfId="19407"/>
    <cellStyle name="Calculation 3 2 2 2 5 2 2 9" xfId="19408"/>
    <cellStyle name="Calculation 3 2 2 2 5 2 3" xfId="19409"/>
    <cellStyle name="Calculation 3 2 2 2 5 2 4" xfId="19410"/>
    <cellStyle name="Calculation 3 2 2 2 5 2 5" xfId="19411"/>
    <cellStyle name="Calculation 3 2 2 2 5 2 6" xfId="19412"/>
    <cellStyle name="Calculation 3 2 2 2 5 2 7" xfId="19413"/>
    <cellStyle name="Calculation 3 2 2 2 5 2 8" xfId="19414"/>
    <cellStyle name="Calculation 3 2 2 2 5 2 9" xfId="19415"/>
    <cellStyle name="Calculation 3 2 2 2 5 3" xfId="19416"/>
    <cellStyle name="Calculation 3 2 2 2 5 3 2" xfId="19417"/>
    <cellStyle name="Calculation 3 2 2 2 5 3 3" xfId="19418"/>
    <cellStyle name="Calculation 3 2 2 2 5 3 4" xfId="19419"/>
    <cellStyle name="Calculation 3 2 2 2 5 3 5" xfId="19420"/>
    <cellStyle name="Calculation 3 2 2 2 5 3 6" xfId="19421"/>
    <cellStyle name="Calculation 3 2 2 2 5 3 7" xfId="19422"/>
    <cellStyle name="Calculation 3 2 2 2 5 3 8" xfId="19423"/>
    <cellStyle name="Calculation 3 2 2 2 5 4" xfId="19424"/>
    <cellStyle name="Calculation 3 2 2 2 5 4 2" xfId="19425"/>
    <cellStyle name="Calculation 3 2 2 2 5 4 3" xfId="19426"/>
    <cellStyle name="Calculation 3 2 2 2 5 4 4" xfId="19427"/>
    <cellStyle name="Calculation 3 2 2 2 5 4 5" xfId="19428"/>
    <cellStyle name="Calculation 3 2 2 2 5 4 6" xfId="19429"/>
    <cellStyle name="Calculation 3 2 2 2 5 4 7" xfId="19430"/>
    <cellStyle name="Calculation 3 2 2 2 5 4 8" xfId="19431"/>
    <cellStyle name="Calculation 3 2 2 2 5 4 9" xfId="19432"/>
    <cellStyle name="Calculation 3 2 2 2 5 5" xfId="19433"/>
    <cellStyle name="Calculation 3 2 2 2 5 6" xfId="19434"/>
    <cellStyle name="Calculation 3 2 2 2 5 7" xfId="19435"/>
    <cellStyle name="Calculation 3 2 2 2 5 8" xfId="19436"/>
    <cellStyle name="Calculation 3 2 2 2 5 9" xfId="19437"/>
    <cellStyle name="Calculation 3 2 2 2 6" xfId="19438"/>
    <cellStyle name="Calculation 3 2 2 2 6 10" xfId="19439"/>
    <cellStyle name="Calculation 3 2 2 2 6 2" xfId="19440"/>
    <cellStyle name="Calculation 3 2 2 2 6 2 2" xfId="19441"/>
    <cellStyle name="Calculation 3 2 2 2 6 2 3" xfId="19442"/>
    <cellStyle name="Calculation 3 2 2 2 6 2 4" xfId="19443"/>
    <cellStyle name="Calculation 3 2 2 2 6 2 5" xfId="19444"/>
    <cellStyle name="Calculation 3 2 2 2 6 2 6" xfId="19445"/>
    <cellStyle name="Calculation 3 2 2 2 6 2 7" xfId="19446"/>
    <cellStyle name="Calculation 3 2 2 2 6 2 8" xfId="19447"/>
    <cellStyle name="Calculation 3 2 2 2 6 2 9" xfId="19448"/>
    <cellStyle name="Calculation 3 2 2 2 6 3" xfId="19449"/>
    <cellStyle name="Calculation 3 2 2 2 6 4" xfId="19450"/>
    <cellStyle name="Calculation 3 2 2 2 6 5" xfId="19451"/>
    <cellStyle name="Calculation 3 2 2 2 6 6" xfId="19452"/>
    <cellStyle name="Calculation 3 2 2 2 6 7" xfId="19453"/>
    <cellStyle name="Calculation 3 2 2 2 6 8" xfId="19454"/>
    <cellStyle name="Calculation 3 2 2 2 6 9" xfId="19455"/>
    <cellStyle name="Calculation 3 2 2 2 7" xfId="19456"/>
    <cellStyle name="Calculation 3 2 2 2 7 2" xfId="19457"/>
    <cellStyle name="Calculation 3 2 2 2 7 3" xfId="19458"/>
    <cellStyle name="Calculation 3 2 2 2 7 4" xfId="19459"/>
    <cellStyle name="Calculation 3 2 2 2 7 5" xfId="19460"/>
    <cellStyle name="Calculation 3 2 2 2 7 6" xfId="19461"/>
    <cellStyle name="Calculation 3 2 2 2 7 7" xfId="19462"/>
    <cellStyle name="Calculation 3 2 2 2 7 8" xfId="19463"/>
    <cellStyle name="Calculation 3 2 2 2 8" xfId="19464"/>
    <cellStyle name="Calculation 3 2 2 2 8 2" xfId="19465"/>
    <cellStyle name="Calculation 3 2 2 2 8 3" xfId="19466"/>
    <cellStyle name="Calculation 3 2 2 2 8 4" xfId="19467"/>
    <cellStyle name="Calculation 3 2 2 2 8 5" xfId="19468"/>
    <cellStyle name="Calculation 3 2 2 2 8 6" xfId="19469"/>
    <cellStyle name="Calculation 3 2 2 2 8 7" xfId="19470"/>
    <cellStyle name="Calculation 3 2 2 2 8 8" xfId="19471"/>
    <cellStyle name="Calculation 3 2 2 2 8 9" xfId="19472"/>
    <cellStyle name="Calculation 3 2 2 2 9" xfId="19473"/>
    <cellStyle name="Calculation 3 2 2 3" xfId="19474"/>
    <cellStyle name="Calculation 3 2 2 3 10" xfId="19475"/>
    <cellStyle name="Calculation 3 2 2 3 11" xfId="19476"/>
    <cellStyle name="Calculation 3 2 2 3 12" xfId="19477"/>
    <cellStyle name="Calculation 3 2 2 3 13" xfId="19478"/>
    <cellStyle name="Calculation 3 2 2 3 14" xfId="19479"/>
    <cellStyle name="Calculation 3 2 2 3 15" xfId="19480"/>
    <cellStyle name="Calculation 3 2 2 3 16" xfId="19481"/>
    <cellStyle name="Calculation 3 2 2 3 17" xfId="19482"/>
    <cellStyle name="Calculation 3 2 2 3 2" xfId="19483"/>
    <cellStyle name="Calculation 3 2 2 3 2 10" xfId="19484"/>
    <cellStyle name="Calculation 3 2 2 3 2 11" xfId="19485"/>
    <cellStyle name="Calculation 3 2 2 3 2 12" xfId="19486"/>
    <cellStyle name="Calculation 3 2 2 3 2 13" xfId="19487"/>
    <cellStyle name="Calculation 3 2 2 3 2 2" xfId="19488"/>
    <cellStyle name="Calculation 3 2 2 3 2 2 10" xfId="19489"/>
    <cellStyle name="Calculation 3 2 2 3 2 2 2" xfId="19490"/>
    <cellStyle name="Calculation 3 2 2 3 2 2 2 2" xfId="19491"/>
    <cellStyle name="Calculation 3 2 2 3 2 2 2 3" xfId="19492"/>
    <cellStyle name="Calculation 3 2 2 3 2 2 2 4" xfId="19493"/>
    <cellStyle name="Calculation 3 2 2 3 2 2 2 5" xfId="19494"/>
    <cellStyle name="Calculation 3 2 2 3 2 2 2 6" xfId="19495"/>
    <cellStyle name="Calculation 3 2 2 3 2 2 2 7" xfId="19496"/>
    <cellStyle name="Calculation 3 2 2 3 2 2 2 8" xfId="19497"/>
    <cellStyle name="Calculation 3 2 2 3 2 2 2 9" xfId="19498"/>
    <cellStyle name="Calculation 3 2 2 3 2 2 3" xfId="19499"/>
    <cellStyle name="Calculation 3 2 2 3 2 2 4" xfId="19500"/>
    <cellStyle name="Calculation 3 2 2 3 2 2 5" xfId="19501"/>
    <cellStyle name="Calculation 3 2 2 3 2 2 6" xfId="19502"/>
    <cellStyle name="Calculation 3 2 2 3 2 2 7" xfId="19503"/>
    <cellStyle name="Calculation 3 2 2 3 2 2 8" xfId="19504"/>
    <cellStyle name="Calculation 3 2 2 3 2 2 9" xfId="19505"/>
    <cellStyle name="Calculation 3 2 2 3 2 3" xfId="19506"/>
    <cellStyle name="Calculation 3 2 2 3 2 3 2" xfId="19507"/>
    <cellStyle name="Calculation 3 2 2 3 2 3 3" xfId="19508"/>
    <cellStyle name="Calculation 3 2 2 3 2 3 4" xfId="19509"/>
    <cellStyle name="Calculation 3 2 2 3 2 3 5" xfId="19510"/>
    <cellStyle name="Calculation 3 2 2 3 2 3 6" xfId="19511"/>
    <cellStyle name="Calculation 3 2 2 3 2 3 7" xfId="19512"/>
    <cellStyle name="Calculation 3 2 2 3 2 3 8" xfId="19513"/>
    <cellStyle name="Calculation 3 2 2 3 2 4" xfId="19514"/>
    <cellStyle name="Calculation 3 2 2 3 2 4 2" xfId="19515"/>
    <cellStyle name="Calculation 3 2 2 3 2 4 3" xfId="19516"/>
    <cellStyle name="Calculation 3 2 2 3 2 4 4" xfId="19517"/>
    <cellStyle name="Calculation 3 2 2 3 2 4 5" xfId="19518"/>
    <cellStyle name="Calculation 3 2 2 3 2 4 6" xfId="19519"/>
    <cellStyle name="Calculation 3 2 2 3 2 4 7" xfId="19520"/>
    <cellStyle name="Calculation 3 2 2 3 2 4 8" xfId="19521"/>
    <cellStyle name="Calculation 3 2 2 3 2 4 9" xfId="19522"/>
    <cellStyle name="Calculation 3 2 2 3 2 5" xfId="19523"/>
    <cellStyle name="Calculation 3 2 2 3 2 6" xfId="19524"/>
    <cellStyle name="Calculation 3 2 2 3 2 7" xfId="19525"/>
    <cellStyle name="Calculation 3 2 2 3 2 8" xfId="19526"/>
    <cellStyle name="Calculation 3 2 2 3 2 9" xfId="19527"/>
    <cellStyle name="Calculation 3 2 2 3 3" xfId="19528"/>
    <cellStyle name="Calculation 3 2 2 3 3 10" xfId="19529"/>
    <cellStyle name="Calculation 3 2 2 3 3 11" xfId="19530"/>
    <cellStyle name="Calculation 3 2 2 3 3 12" xfId="19531"/>
    <cellStyle name="Calculation 3 2 2 3 3 13" xfId="19532"/>
    <cellStyle name="Calculation 3 2 2 3 3 2" xfId="19533"/>
    <cellStyle name="Calculation 3 2 2 3 3 2 10" xfId="19534"/>
    <cellStyle name="Calculation 3 2 2 3 3 2 2" xfId="19535"/>
    <cellStyle name="Calculation 3 2 2 3 3 2 2 2" xfId="19536"/>
    <cellStyle name="Calculation 3 2 2 3 3 2 2 3" xfId="19537"/>
    <cellStyle name="Calculation 3 2 2 3 3 2 2 4" xfId="19538"/>
    <cellStyle name="Calculation 3 2 2 3 3 2 2 5" xfId="19539"/>
    <cellStyle name="Calculation 3 2 2 3 3 2 2 6" xfId="19540"/>
    <cellStyle name="Calculation 3 2 2 3 3 2 2 7" xfId="19541"/>
    <cellStyle name="Calculation 3 2 2 3 3 2 2 8" xfId="19542"/>
    <cellStyle name="Calculation 3 2 2 3 3 2 2 9" xfId="19543"/>
    <cellStyle name="Calculation 3 2 2 3 3 2 3" xfId="19544"/>
    <cellStyle name="Calculation 3 2 2 3 3 2 4" xfId="19545"/>
    <cellStyle name="Calculation 3 2 2 3 3 2 5" xfId="19546"/>
    <cellStyle name="Calculation 3 2 2 3 3 2 6" xfId="19547"/>
    <cellStyle name="Calculation 3 2 2 3 3 2 7" xfId="19548"/>
    <cellStyle name="Calculation 3 2 2 3 3 2 8" xfId="19549"/>
    <cellStyle name="Calculation 3 2 2 3 3 2 9" xfId="19550"/>
    <cellStyle name="Calculation 3 2 2 3 3 3" xfId="19551"/>
    <cellStyle name="Calculation 3 2 2 3 3 3 2" xfId="19552"/>
    <cellStyle name="Calculation 3 2 2 3 3 3 3" xfId="19553"/>
    <cellStyle name="Calculation 3 2 2 3 3 3 4" xfId="19554"/>
    <cellStyle name="Calculation 3 2 2 3 3 3 5" xfId="19555"/>
    <cellStyle name="Calculation 3 2 2 3 3 3 6" xfId="19556"/>
    <cellStyle name="Calculation 3 2 2 3 3 3 7" xfId="19557"/>
    <cellStyle name="Calculation 3 2 2 3 3 3 8" xfId="19558"/>
    <cellStyle name="Calculation 3 2 2 3 3 4" xfId="19559"/>
    <cellStyle name="Calculation 3 2 2 3 3 4 2" xfId="19560"/>
    <cellStyle name="Calculation 3 2 2 3 3 4 3" xfId="19561"/>
    <cellStyle name="Calculation 3 2 2 3 3 4 4" xfId="19562"/>
    <cellStyle name="Calculation 3 2 2 3 3 4 5" xfId="19563"/>
    <cellStyle name="Calculation 3 2 2 3 3 4 6" xfId="19564"/>
    <cellStyle name="Calculation 3 2 2 3 3 4 7" xfId="19565"/>
    <cellStyle name="Calculation 3 2 2 3 3 4 8" xfId="19566"/>
    <cellStyle name="Calculation 3 2 2 3 3 4 9" xfId="19567"/>
    <cellStyle name="Calculation 3 2 2 3 3 5" xfId="19568"/>
    <cellStyle name="Calculation 3 2 2 3 3 6" xfId="19569"/>
    <cellStyle name="Calculation 3 2 2 3 3 7" xfId="19570"/>
    <cellStyle name="Calculation 3 2 2 3 3 8" xfId="19571"/>
    <cellStyle name="Calculation 3 2 2 3 3 9" xfId="19572"/>
    <cellStyle name="Calculation 3 2 2 3 4" xfId="19573"/>
    <cellStyle name="Calculation 3 2 2 3 4 10" xfId="19574"/>
    <cellStyle name="Calculation 3 2 2 3 4 11" xfId="19575"/>
    <cellStyle name="Calculation 3 2 2 3 4 12" xfId="19576"/>
    <cellStyle name="Calculation 3 2 2 3 4 13" xfId="19577"/>
    <cellStyle name="Calculation 3 2 2 3 4 2" xfId="19578"/>
    <cellStyle name="Calculation 3 2 2 3 4 2 10" xfId="19579"/>
    <cellStyle name="Calculation 3 2 2 3 4 2 2" xfId="19580"/>
    <cellStyle name="Calculation 3 2 2 3 4 2 2 2" xfId="19581"/>
    <cellStyle name="Calculation 3 2 2 3 4 2 2 3" xfId="19582"/>
    <cellStyle name="Calculation 3 2 2 3 4 2 2 4" xfId="19583"/>
    <cellStyle name="Calculation 3 2 2 3 4 2 2 5" xfId="19584"/>
    <cellStyle name="Calculation 3 2 2 3 4 2 2 6" xfId="19585"/>
    <cellStyle name="Calculation 3 2 2 3 4 2 2 7" xfId="19586"/>
    <cellStyle name="Calculation 3 2 2 3 4 2 2 8" xfId="19587"/>
    <cellStyle name="Calculation 3 2 2 3 4 2 2 9" xfId="19588"/>
    <cellStyle name="Calculation 3 2 2 3 4 2 3" xfId="19589"/>
    <cellStyle name="Calculation 3 2 2 3 4 2 4" xfId="19590"/>
    <cellStyle name="Calculation 3 2 2 3 4 2 5" xfId="19591"/>
    <cellStyle name="Calculation 3 2 2 3 4 2 6" xfId="19592"/>
    <cellStyle name="Calculation 3 2 2 3 4 2 7" xfId="19593"/>
    <cellStyle name="Calculation 3 2 2 3 4 2 8" xfId="19594"/>
    <cellStyle name="Calculation 3 2 2 3 4 2 9" xfId="19595"/>
    <cellStyle name="Calculation 3 2 2 3 4 3" xfId="19596"/>
    <cellStyle name="Calculation 3 2 2 3 4 3 2" xfId="19597"/>
    <cellStyle name="Calculation 3 2 2 3 4 3 3" xfId="19598"/>
    <cellStyle name="Calculation 3 2 2 3 4 3 4" xfId="19599"/>
    <cellStyle name="Calculation 3 2 2 3 4 3 5" xfId="19600"/>
    <cellStyle name="Calculation 3 2 2 3 4 3 6" xfId="19601"/>
    <cellStyle name="Calculation 3 2 2 3 4 3 7" xfId="19602"/>
    <cellStyle name="Calculation 3 2 2 3 4 3 8" xfId="19603"/>
    <cellStyle name="Calculation 3 2 2 3 4 4" xfId="19604"/>
    <cellStyle name="Calculation 3 2 2 3 4 4 2" xfId="19605"/>
    <cellStyle name="Calculation 3 2 2 3 4 4 3" xfId="19606"/>
    <cellStyle name="Calculation 3 2 2 3 4 4 4" xfId="19607"/>
    <cellStyle name="Calculation 3 2 2 3 4 4 5" xfId="19608"/>
    <cellStyle name="Calculation 3 2 2 3 4 4 6" xfId="19609"/>
    <cellStyle name="Calculation 3 2 2 3 4 4 7" xfId="19610"/>
    <cellStyle name="Calculation 3 2 2 3 4 4 8" xfId="19611"/>
    <cellStyle name="Calculation 3 2 2 3 4 4 9" xfId="19612"/>
    <cellStyle name="Calculation 3 2 2 3 4 5" xfId="19613"/>
    <cellStyle name="Calculation 3 2 2 3 4 6" xfId="19614"/>
    <cellStyle name="Calculation 3 2 2 3 4 7" xfId="19615"/>
    <cellStyle name="Calculation 3 2 2 3 4 8" xfId="19616"/>
    <cellStyle name="Calculation 3 2 2 3 4 9" xfId="19617"/>
    <cellStyle name="Calculation 3 2 2 3 5" xfId="19618"/>
    <cellStyle name="Calculation 3 2 2 3 5 10" xfId="19619"/>
    <cellStyle name="Calculation 3 2 2 3 5 2" xfId="19620"/>
    <cellStyle name="Calculation 3 2 2 3 5 2 2" xfId="19621"/>
    <cellStyle name="Calculation 3 2 2 3 5 2 3" xfId="19622"/>
    <cellStyle name="Calculation 3 2 2 3 5 2 4" xfId="19623"/>
    <cellStyle name="Calculation 3 2 2 3 5 2 5" xfId="19624"/>
    <cellStyle name="Calculation 3 2 2 3 5 2 6" xfId="19625"/>
    <cellStyle name="Calculation 3 2 2 3 5 2 7" xfId="19626"/>
    <cellStyle name="Calculation 3 2 2 3 5 2 8" xfId="19627"/>
    <cellStyle name="Calculation 3 2 2 3 5 2 9" xfId="19628"/>
    <cellStyle name="Calculation 3 2 2 3 5 3" xfId="19629"/>
    <cellStyle name="Calculation 3 2 2 3 5 4" xfId="19630"/>
    <cellStyle name="Calculation 3 2 2 3 5 5" xfId="19631"/>
    <cellStyle name="Calculation 3 2 2 3 5 6" xfId="19632"/>
    <cellStyle name="Calculation 3 2 2 3 5 7" xfId="19633"/>
    <cellStyle name="Calculation 3 2 2 3 5 8" xfId="19634"/>
    <cellStyle name="Calculation 3 2 2 3 5 9" xfId="19635"/>
    <cellStyle name="Calculation 3 2 2 3 6" xfId="19636"/>
    <cellStyle name="Calculation 3 2 2 3 6 2" xfId="19637"/>
    <cellStyle name="Calculation 3 2 2 3 6 3" xfId="19638"/>
    <cellStyle name="Calculation 3 2 2 3 6 4" xfId="19639"/>
    <cellStyle name="Calculation 3 2 2 3 6 5" xfId="19640"/>
    <cellStyle name="Calculation 3 2 2 3 6 6" xfId="19641"/>
    <cellStyle name="Calculation 3 2 2 3 6 7" xfId="19642"/>
    <cellStyle name="Calculation 3 2 2 3 6 8" xfId="19643"/>
    <cellStyle name="Calculation 3 2 2 3 7" xfId="19644"/>
    <cellStyle name="Calculation 3 2 2 3 7 2" xfId="19645"/>
    <cellStyle name="Calculation 3 2 2 3 7 3" xfId="19646"/>
    <cellStyle name="Calculation 3 2 2 3 7 4" xfId="19647"/>
    <cellStyle name="Calculation 3 2 2 3 7 5" xfId="19648"/>
    <cellStyle name="Calculation 3 2 2 3 7 6" xfId="19649"/>
    <cellStyle name="Calculation 3 2 2 3 7 7" xfId="19650"/>
    <cellStyle name="Calculation 3 2 2 3 7 8" xfId="19651"/>
    <cellStyle name="Calculation 3 2 2 3 7 9" xfId="19652"/>
    <cellStyle name="Calculation 3 2 2 3 8" xfId="19653"/>
    <cellStyle name="Calculation 3 2 2 3 9" xfId="19654"/>
    <cellStyle name="Calculation 3 2 2 4" xfId="19655"/>
    <cellStyle name="Calculation 3 2 2 4 10" xfId="19656"/>
    <cellStyle name="Calculation 3 2 2 4 11" xfId="19657"/>
    <cellStyle name="Calculation 3 2 2 4 12" xfId="19658"/>
    <cellStyle name="Calculation 3 2 2 4 13" xfId="19659"/>
    <cellStyle name="Calculation 3 2 2 4 2" xfId="19660"/>
    <cellStyle name="Calculation 3 2 2 4 2 10" xfId="19661"/>
    <cellStyle name="Calculation 3 2 2 4 2 2" xfId="19662"/>
    <cellStyle name="Calculation 3 2 2 4 2 2 2" xfId="19663"/>
    <cellStyle name="Calculation 3 2 2 4 2 2 3" xfId="19664"/>
    <cellStyle name="Calculation 3 2 2 4 2 2 4" xfId="19665"/>
    <cellStyle name="Calculation 3 2 2 4 2 2 5" xfId="19666"/>
    <cellStyle name="Calculation 3 2 2 4 2 2 6" xfId="19667"/>
    <cellStyle name="Calculation 3 2 2 4 2 2 7" xfId="19668"/>
    <cellStyle name="Calculation 3 2 2 4 2 2 8" xfId="19669"/>
    <cellStyle name="Calculation 3 2 2 4 2 2 9" xfId="19670"/>
    <cellStyle name="Calculation 3 2 2 4 2 3" xfId="19671"/>
    <cellStyle name="Calculation 3 2 2 4 2 4" xfId="19672"/>
    <cellStyle name="Calculation 3 2 2 4 2 5" xfId="19673"/>
    <cellStyle name="Calculation 3 2 2 4 2 6" xfId="19674"/>
    <cellStyle name="Calculation 3 2 2 4 2 7" xfId="19675"/>
    <cellStyle name="Calculation 3 2 2 4 2 8" xfId="19676"/>
    <cellStyle name="Calculation 3 2 2 4 2 9" xfId="19677"/>
    <cellStyle name="Calculation 3 2 2 4 3" xfId="19678"/>
    <cellStyle name="Calculation 3 2 2 4 3 2" xfId="19679"/>
    <cellStyle name="Calculation 3 2 2 4 3 3" xfId="19680"/>
    <cellStyle name="Calculation 3 2 2 4 3 4" xfId="19681"/>
    <cellStyle name="Calculation 3 2 2 4 3 5" xfId="19682"/>
    <cellStyle name="Calculation 3 2 2 4 3 6" xfId="19683"/>
    <cellStyle name="Calculation 3 2 2 4 3 7" xfId="19684"/>
    <cellStyle name="Calculation 3 2 2 4 3 8" xfId="19685"/>
    <cellStyle name="Calculation 3 2 2 4 4" xfId="19686"/>
    <cellStyle name="Calculation 3 2 2 4 4 2" xfId="19687"/>
    <cellStyle name="Calculation 3 2 2 4 4 3" xfId="19688"/>
    <cellStyle name="Calculation 3 2 2 4 4 4" xfId="19689"/>
    <cellStyle name="Calculation 3 2 2 4 4 5" xfId="19690"/>
    <cellStyle name="Calculation 3 2 2 4 4 6" xfId="19691"/>
    <cellStyle name="Calculation 3 2 2 4 4 7" xfId="19692"/>
    <cellStyle name="Calculation 3 2 2 4 4 8" xfId="19693"/>
    <cellStyle name="Calculation 3 2 2 4 4 9" xfId="19694"/>
    <cellStyle name="Calculation 3 2 2 4 5" xfId="19695"/>
    <cellStyle name="Calculation 3 2 2 4 6" xfId="19696"/>
    <cellStyle name="Calculation 3 2 2 4 7" xfId="19697"/>
    <cellStyle name="Calculation 3 2 2 4 8" xfId="19698"/>
    <cellStyle name="Calculation 3 2 2 4 9" xfId="19699"/>
    <cellStyle name="Calculation 3 2 2 5" xfId="19700"/>
    <cellStyle name="Calculation 3 2 2 5 2" xfId="19701"/>
    <cellStyle name="Calculation 3 2 2 5 3" xfId="19702"/>
    <cellStyle name="Calculation 3 2 2 5 4" xfId="19703"/>
    <cellStyle name="Calculation 3 2 2 5 5" xfId="19704"/>
    <cellStyle name="Calculation 3 2 2 5 6" xfId="19705"/>
    <cellStyle name="Calculation 3 2 2 5 7" xfId="19706"/>
    <cellStyle name="Calculation 3 2 2 5 8" xfId="19707"/>
    <cellStyle name="Calculation 3 2 2 5 9" xfId="19708"/>
    <cellStyle name="Calculation 3 2 2 6" xfId="19709"/>
    <cellStyle name="Calculation 3 2 2 7" xfId="19710"/>
    <cellStyle name="Calculation 3 2 2 8" xfId="19711"/>
    <cellStyle name="Calculation 3 2 2 9" xfId="19712"/>
    <cellStyle name="Calculation 3 2 3" xfId="19713"/>
    <cellStyle name="Calculation 3 2 3 10" xfId="19714"/>
    <cellStyle name="Calculation 3 2 3 11" xfId="19715"/>
    <cellStyle name="Calculation 3 2 3 12" xfId="19716"/>
    <cellStyle name="Calculation 3 2 3 13" xfId="19717"/>
    <cellStyle name="Calculation 3 2 3 14" xfId="19718"/>
    <cellStyle name="Calculation 3 2 3 15" xfId="19719"/>
    <cellStyle name="Calculation 3 2 3 16" xfId="19720"/>
    <cellStyle name="Calculation 3 2 3 17" xfId="19721"/>
    <cellStyle name="Calculation 3 2 3 18" xfId="19722"/>
    <cellStyle name="Calculation 3 2 3 19" xfId="19723"/>
    <cellStyle name="Calculation 3 2 3 2" xfId="19724"/>
    <cellStyle name="Calculation 3 2 3 2 10" xfId="19725"/>
    <cellStyle name="Calculation 3 2 3 2 11" xfId="19726"/>
    <cellStyle name="Calculation 3 2 3 2 12" xfId="19727"/>
    <cellStyle name="Calculation 3 2 3 2 13" xfId="19728"/>
    <cellStyle name="Calculation 3 2 3 2 2" xfId="19729"/>
    <cellStyle name="Calculation 3 2 3 2 2 10" xfId="19730"/>
    <cellStyle name="Calculation 3 2 3 2 2 2" xfId="19731"/>
    <cellStyle name="Calculation 3 2 3 2 2 2 2" xfId="19732"/>
    <cellStyle name="Calculation 3 2 3 2 2 2 3" xfId="19733"/>
    <cellStyle name="Calculation 3 2 3 2 2 2 4" xfId="19734"/>
    <cellStyle name="Calculation 3 2 3 2 2 2 5" xfId="19735"/>
    <cellStyle name="Calculation 3 2 3 2 2 2 6" xfId="19736"/>
    <cellStyle name="Calculation 3 2 3 2 2 2 7" xfId="19737"/>
    <cellStyle name="Calculation 3 2 3 2 2 2 8" xfId="19738"/>
    <cellStyle name="Calculation 3 2 3 2 2 2 9" xfId="19739"/>
    <cellStyle name="Calculation 3 2 3 2 2 3" xfId="19740"/>
    <cellStyle name="Calculation 3 2 3 2 2 4" xfId="19741"/>
    <cellStyle name="Calculation 3 2 3 2 2 5" xfId="19742"/>
    <cellStyle name="Calculation 3 2 3 2 2 6" xfId="19743"/>
    <cellStyle name="Calculation 3 2 3 2 2 7" xfId="19744"/>
    <cellStyle name="Calculation 3 2 3 2 2 8" xfId="19745"/>
    <cellStyle name="Calculation 3 2 3 2 2 9" xfId="19746"/>
    <cellStyle name="Calculation 3 2 3 2 3" xfId="19747"/>
    <cellStyle name="Calculation 3 2 3 2 3 2" xfId="19748"/>
    <cellStyle name="Calculation 3 2 3 2 3 3" xfId="19749"/>
    <cellStyle name="Calculation 3 2 3 2 3 4" xfId="19750"/>
    <cellStyle name="Calculation 3 2 3 2 3 5" xfId="19751"/>
    <cellStyle name="Calculation 3 2 3 2 3 6" xfId="19752"/>
    <cellStyle name="Calculation 3 2 3 2 3 7" xfId="19753"/>
    <cellStyle name="Calculation 3 2 3 2 3 8" xfId="19754"/>
    <cellStyle name="Calculation 3 2 3 2 4" xfId="19755"/>
    <cellStyle name="Calculation 3 2 3 2 4 2" xfId="19756"/>
    <cellStyle name="Calculation 3 2 3 2 4 3" xfId="19757"/>
    <cellStyle name="Calculation 3 2 3 2 4 4" xfId="19758"/>
    <cellStyle name="Calculation 3 2 3 2 4 5" xfId="19759"/>
    <cellStyle name="Calculation 3 2 3 2 4 6" xfId="19760"/>
    <cellStyle name="Calculation 3 2 3 2 4 7" xfId="19761"/>
    <cellStyle name="Calculation 3 2 3 2 4 8" xfId="19762"/>
    <cellStyle name="Calculation 3 2 3 2 4 9" xfId="19763"/>
    <cellStyle name="Calculation 3 2 3 2 5" xfId="19764"/>
    <cellStyle name="Calculation 3 2 3 2 6" xfId="19765"/>
    <cellStyle name="Calculation 3 2 3 2 7" xfId="19766"/>
    <cellStyle name="Calculation 3 2 3 2 8" xfId="19767"/>
    <cellStyle name="Calculation 3 2 3 2 9" xfId="19768"/>
    <cellStyle name="Calculation 3 2 3 3" xfId="19769"/>
    <cellStyle name="Calculation 3 2 3 3 10" xfId="19770"/>
    <cellStyle name="Calculation 3 2 3 3 11" xfId="19771"/>
    <cellStyle name="Calculation 3 2 3 3 12" xfId="19772"/>
    <cellStyle name="Calculation 3 2 3 3 13" xfId="19773"/>
    <cellStyle name="Calculation 3 2 3 3 2" xfId="19774"/>
    <cellStyle name="Calculation 3 2 3 3 2 10" xfId="19775"/>
    <cellStyle name="Calculation 3 2 3 3 2 2" xfId="19776"/>
    <cellStyle name="Calculation 3 2 3 3 2 2 2" xfId="19777"/>
    <cellStyle name="Calculation 3 2 3 3 2 2 3" xfId="19778"/>
    <cellStyle name="Calculation 3 2 3 3 2 2 4" xfId="19779"/>
    <cellStyle name="Calculation 3 2 3 3 2 2 5" xfId="19780"/>
    <cellStyle name="Calculation 3 2 3 3 2 2 6" xfId="19781"/>
    <cellStyle name="Calculation 3 2 3 3 2 2 7" xfId="19782"/>
    <cellStyle name="Calculation 3 2 3 3 2 2 8" xfId="19783"/>
    <cellStyle name="Calculation 3 2 3 3 2 2 9" xfId="19784"/>
    <cellStyle name="Calculation 3 2 3 3 2 3" xfId="19785"/>
    <cellStyle name="Calculation 3 2 3 3 2 4" xfId="19786"/>
    <cellStyle name="Calculation 3 2 3 3 2 5" xfId="19787"/>
    <cellStyle name="Calculation 3 2 3 3 2 6" xfId="19788"/>
    <cellStyle name="Calculation 3 2 3 3 2 7" xfId="19789"/>
    <cellStyle name="Calculation 3 2 3 3 2 8" xfId="19790"/>
    <cellStyle name="Calculation 3 2 3 3 2 9" xfId="19791"/>
    <cellStyle name="Calculation 3 2 3 3 3" xfId="19792"/>
    <cellStyle name="Calculation 3 2 3 3 3 2" xfId="19793"/>
    <cellStyle name="Calculation 3 2 3 3 3 3" xfId="19794"/>
    <cellStyle name="Calculation 3 2 3 3 3 4" xfId="19795"/>
    <cellStyle name="Calculation 3 2 3 3 3 5" xfId="19796"/>
    <cellStyle name="Calculation 3 2 3 3 3 6" xfId="19797"/>
    <cellStyle name="Calculation 3 2 3 3 3 7" xfId="19798"/>
    <cellStyle name="Calculation 3 2 3 3 3 8" xfId="19799"/>
    <cellStyle name="Calculation 3 2 3 3 4" xfId="19800"/>
    <cellStyle name="Calculation 3 2 3 3 4 2" xfId="19801"/>
    <cellStyle name="Calculation 3 2 3 3 4 3" xfId="19802"/>
    <cellStyle name="Calculation 3 2 3 3 4 4" xfId="19803"/>
    <cellStyle name="Calculation 3 2 3 3 4 5" xfId="19804"/>
    <cellStyle name="Calculation 3 2 3 3 4 6" xfId="19805"/>
    <cellStyle name="Calculation 3 2 3 3 4 7" xfId="19806"/>
    <cellStyle name="Calculation 3 2 3 3 4 8" xfId="19807"/>
    <cellStyle name="Calculation 3 2 3 3 4 9" xfId="19808"/>
    <cellStyle name="Calculation 3 2 3 3 5" xfId="19809"/>
    <cellStyle name="Calculation 3 2 3 3 6" xfId="19810"/>
    <cellStyle name="Calculation 3 2 3 3 7" xfId="19811"/>
    <cellStyle name="Calculation 3 2 3 3 8" xfId="19812"/>
    <cellStyle name="Calculation 3 2 3 3 9" xfId="19813"/>
    <cellStyle name="Calculation 3 2 3 4" xfId="19814"/>
    <cellStyle name="Calculation 3 2 3 4 10" xfId="19815"/>
    <cellStyle name="Calculation 3 2 3 4 11" xfId="19816"/>
    <cellStyle name="Calculation 3 2 3 4 12" xfId="19817"/>
    <cellStyle name="Calculation 3 2 3 4 13" xfId="19818"/>
    <cellStyle name="Calculation 3 2 3 4 2" xfId="19819"/>
    <cellStyle name="Calculation 3 2 3 4 2 10" xfId="19820"/>
    <cellStyle name="Calculation 3 2 3 4 2 2" xfId="19821"/>
    <cellStyle name="Calculation 3 2 3 4 2 2 2" xfId="19822"/>
    <cellStyle name="Calculation 3 2 3 4 2 2 3" xfId="19823"/>
    <cellStyle name="Calculation 3 2 3 4 2 2 4" xfId="19824"/>
    <cellStyle name="Calculation 3 2 3 4 2 2 5" xfId="19825"/>
    <cellStyle name="Calculation 3 2 3 4 2 2 6" xfId="19826"/>
    <cellStyle name="Calculation 3 2 3 4 2 2 7" xfId="19827"/>
    <cellStyle name="Calculation 3 2 3 4 2 2 8" xfId="19828"/>
    <cellStyle name="Calculation 3 2 3 4 2 2 9" xfId="19829"/>
    <cellStyle name="Calculation 3 2 3 4 2 3" xfId="19830"/>
    <cellStyle name="Calculation 3 2 3 4 2 4" xfId="19831"/>
    <cellStyle name="Calculation 3 2 3 4 2 5" xfId="19832"/>
    <cellStyle name="Calculation 3 2 3 4 2 6" xfId="19833"/>
    <cellStyle name="Calculation 3 2 3 4 2 7" xfId="19834"/>
    <cellStyle name="Calculation 3 2 3 4 2 8" xfId="19835"/>
    <cellStyle name="Calculation 3 2 3 4 2 9" xfId="19836"/>
    <cellStyle name="Calculation 3 2 3 4 3" xfId="19837"/>
    <cellStyle name="Calculation 3 2 3 4 3 2" xfId="19838"/>
    <cellStyle name="Calculation 3 2 3 4 3 3" xfId="19839"/>
    <cellStyle name="Calculation 3 2 3 4 3 4" xfId="19840"/>
    <cellStyle name="Calculation 3 2 3 4 3 5" xfId="19841"/>
    <cellStyle name="Calculation 3 2 3 4 3 6" xfId="19842"/>
    <cellStyle name="Calculation 3 2 3 4 3 7" xfId="19843"/>
    <cellStyle name="Calculation 3 2 3 4 3 8" xfId="19844"/>
    <cellStyle name="Calculation 3 2 3 4 4" xfId="19845"/>
    <cellStyle name="Calculation 3 2 3 4 4 2" xfId="19846"/>
    <cellStyle name="Calculation 3 2 3 4 4 3" xfId="19847"/>
    <cellStyle name="Calculation 3 2 3 4 4 4" xfId="19848"/>
    <cellStyle name="Calculation 3 2 3 4 4 5" xfId="19849"/>
    <cellStyle name="Calculation 3 2 3 4 4 6" xfId="19850"/>
    <cellStyle name="Calculation 3 2 3 4 4 7" xfId="19851"/>
    <cellStyle name="Calculation 3 2 3 4 4 8" xfId="19852"/>
    <cellStyle name="Calculation 3 2 3 4 4 9" xfId="19853"/>
    <cellStyle name="Calculation 3 2 3 4 5" xfId="19854"/>
    <cellStyle name="Calculation 3 2 3 4 6" xfId="19855"/>
    <cellStyle name="Calculation 3 2 3 4 7" xfId="19856"/>
    <cellStyle name="Calculation 3 2 3 4 8" xfId="19857"/>
    <cellStyle name="Calculation 3 2 3 4 9" xfId="19858"/>
    <cellStyle name="Calculation 3 2 3 5" xfId="19859"/>
    <cellStyle name="Calculation 3 2 3 5 10" xfId="19860"/>
    <cellStyle name="Calculation 3 2 3 5 11" xfId="19861"/>
    <cellStyle name="Calculation 3 2 3 5 12" xfId="19862"/>
    <cellStyle name="Calculation 3 2 3 5 13" xfId="19863"/>
    <cellStyle name="Calculation 3 2 3 5 2" xfId="19864"/>
    <cellStyle name="Calculation 3 2 3 5 2 10" xfId="19865"/>
    <cellStyle name="Calculation 3 2 3 5 2 2" xfId="19866"/>
    <cellStyle name="Calculation 3 2 3 5 2 2 2" xfId="19867"/>
    <cellStyle name="Calculation 3 2 3 5 2 2 3" xfId="19868"/>
    <cellStyle name="Calculation 3 2 3 5 2 2 4" xfId="19869"/>
    <cellStyle name="Calculation 3 2 3 5 2 2 5" xfId="19870"/>
    <cellStyle name="Calculation 3 2 3 5 2 2 6" xfId="19871"/>
    <cellStyle name="Calculation 3 2 3 5 2 2 7" xfId="19872"/>
    <cellStyle name="Calculation 3 2 3 5 2 2 8" xfId="19873"/>
    <cellStyle name="Calculation 3 2 3 5 2 2 9" xfId="19874"/>
    <cellStyle name="Calculation 3 2 3 5 2 3" xfId="19875"/>
    <cellStyle name="Calculation 3 2 3 5 2 4" xfId="19876"/>
    <cellStyle name="Calculation 3 2 3 5 2 5" xfId="19877"/>
    <cellStyle name="Calculation 3 2 3 5 2 6" xfId="19878"/>
    <cellStyle name="Calculation 3 2 3 5 2 7" xfId="19879"/>
    <cellStyle name="Calculation 3 2 3 5 2 8" xfId="19880"/>
    <cellStyle name="Calculation 3 2 3 5 2 9" xfId="19881"/>
    <cellStyle name="Calculation 3 2 3 5 3" xfId="19882"/>
    <cellStyle name="Calculation 3 2 3 5 3 2" xfId="19883"/>
    <cellStyle name="Calculation 3 2 3 5 3 3" xfId="19884"/>
    <cellStyle name="Calculation 3 2 3 5 3 4" xfId="19885"/>
    <cellStyle name="Calculation 3 2 3 5 3 5" xfId="19886"/>
    <cellStyle name="Calculation 3 2 3 5 3 6" xfId="19887"/>
    <cellStyle name="Calculation 3 2 3 5 3 7" xfId="19888"/>
    <cellStyle name="Calculation 3 2 3 5 3 8" xfId="19889"/>
    <cellStyle name="Calculation 3 2 3 5 4" xfId="19890"/>
    <cellStyle name="Calculation 3 2 3 5 4 2" xfId="19891"/>
    <cellStyle name="Calculation 3 2 3 5 4 3" xfId="19892"/>
    <cellStyle name="Calculation 3 2 3 5 4 4" xfId="19893"/>
    <cellStyle name="Calculation 3 2 3 5 4 5" xfId="19894"/>
    <cellStyle name="Calculation 3 2 3 5 4 6" xfId="19895"/>
    <cellStyle name="Calculation 3 2 3 5 4 7" xfId="19896"/>
    <cellStyle name="Calculation 3 2 3 5 4 8" xfId="19897"/>
    <cellStyle name="Calculation 3 2 3 5 4 9" xfId="19898"/>
    <cellStyle name="Calculation 3 2 3 5 5" xfId="19899"/>
    <cellStyle name="Calculation 3 2 3 5 6" xfId="19900"/>
    <cellStyle name="Calculation 3 2 3 5 7" xfId="19901"/>
    <cellStyle name="Calculation 3 2 3 5 8" xfId="19902"/>
    <cellStyle name="Calculation 3 2 3 5 9" xfId="19903"/>
    <cellStyle name="Calculation 3 2 3 6" xfId="19904"/>
    <cellStyle name="Calculation 3 2 3 6 10" xfId="19905"/>
    <cellStyle name="Calculation 3 2 3 6 2" xfId="19906"/>
    <cellStyle name="Calculation 3 2 3 6 2 2" xfId="19907"/>
    <cellStyle name="Calculation 3 2 3 6 2 3" xfId="19908"/>
    <cellStyle name="Calculation 3 2 3 6 2 4" xfId="19909"/>
    <cellStyle name="Calculation 3 2 3 6 2 5" xfId="19910"/>
    <cellStyle name="Calculation 3 2 3 6 2 6" xfId="19911"/>
    <cellStyle name="Calculation 3 2 3 6 2 7" xfId="19912"/>
    <cellStyle name="Calculation 3 2 3 6 2 8" xfId="19913"/>
    <cellStyle name="Calculation 3 2 3 6 2 9" xfId="19914"/>
    <cellStyle name="Calculation 3 2 3 6 3" xfId="19915"/>
    <cellStyle name="Calculation 3 2 3 6 4" xfId="19916"/>
    <cellStyle name="Calculation 3 2 3 6 5" xfId="19917"/>
    <cellStyle name="Calculation 3 2 3 6 6" xfId="19918"/>
    <cellStyle name="Calculation 3 2 3 6 7" xfId="19919"/>
    <cellStyle name="Calculation 3 2 3 6 8" xfId="19920"/>
    <cellStyle name="Calculation 3 2 3 6 9" xfId="19921"/>
    <cellStyle name="Calculation 3 2 3 7" xfId="19922"/>
    <cellStyle name="Calculation 3 2 3 7 2" xfId="19923"/>
    <cellStyle name="Calculation 3 2 3 7 3" xfId="19924"/>
    <cellStyle name="Calculation 3 2 3 7 4" xfId="19925"/>
    <cellStyle name="Calculation 3 2 3 7 5" xfId="19926"/>
    <cellStyle name="Calculation 3 2 3 7 6" xfId="19927"/>
    <cellStyle name="Calculation 3 2 3 7 7" xfId="19928"/>
    <cellStyle name="Calculation 3 2 3 7 8" xfId="19929"/>
    <cellStyle name="Calculation 3 2 3 8" xfId="19930"/>
    <cellStyle name="Calculation 3 2 3 8 2" xfId="19931"/>
    <cellStyle name="Calculation 3 2 3 8 3" xfId="19932"/>
    <cellStyle name="Calculation 3 2 3 8 4" xfId="19933"/>
    <cellStyle name="Calculation 3 2 3 8 5" xfId="19934"/>
    <cellStyle name="Calculation 3 2 3 8 6" xfId="19935"/>
    <cellStyle name="Calculation 3 2 3 8 7" xfId="19936"/>
    <cellStyle name="Calculation 3 2 3 8 8" xfId="19937"/>
    <cellStyle name="Calculation 3 2 3 8 9" xfId="19938"/>
    <cellStyle name="Calculation 3 2 3 9" xfId="19939"/>
    <cellStyle name="Calculation 3 2 4" xfId="19940"/>
    <cellStyle name="Calculation 3 2 4 10" xfId="19941"/>
    <cellStyle name="Calculation 3 2 4 11" xfId="19942"/>
    <cellStyle name="Calculation 3 2 4 12" xfId="19943"/>
    <cellStyle name="Calculation 3 2 4 13" xfId="19944"/>
    <cellStyle name="Calculation 3 2 4 14" xfId="19945"/>
    <cellStyle name="Calculation 3 2 4 15" xfId="19946"/>
    <cellStyle name="Calculation 3 2 4 16" xfId="19947"/>
    <cellStyle name="Calculation 3 2 4 17" xfId="19948"/>
    <cellStyle name="Calculation 3 2 4 18" xfId="19949"/>
    <cellStyle name="Calculation 3 2 4 2" xfId="19950"/>
    <cellStyle name="Calculation 3 2 4 2 10" xfId="19951"/>
    <cellStyle name="Calculation 3 2 4 2 11" xfId="19952"/>
    <cellStyle name="Calculation 3 2 4 2 12" xfId="19953"/>
    <cellStyle name="Calculation 3 2 4 2 13" xfId="19954"/>
    <cellStyle name="Calculation 3 2 4 2 2" xfId="19955"/>
    <cellStyle name="Calculation 3 2 4 2 2 10" xfId="19956"/>
    <cellStyle name="Calculation 3 2 4 2 2 2" xfId="19957"/>
    <cellStyle name="Calculation 3 2 4 2 2 2 2" xfId="19958"/>
    <cellStyle name="Calculation 3 2 4 2 2 2 3" xfId="19959"/>
    <cellStyle name="Calculation 3 2 4 2 2 2 4" xfId="19960"/>
    <cellStyle name="Calculation 3 2 4 2 2 2 5" xfId="19961"/>
    <cellStyle name="Calculation 3 2 4 2 2 2 6" xfId="19962"/>
    <cellStyle name="Calculation 3 2 4 2 2 2 7" xfId="19963"/>
    <cellStyle name="Calculation 3 2 4 2 2 2 8" xfId="19964"/>
    <cellStyle name="Calculation 3 2 4 2 2 2 9" xfId="19965"/>
    <cellStyle name="Calculation 3 2 4 2 2 3" xfId="19966"/>
    <cellStyle name="Calculation 3 2 4 2 2 4" xfId="19967"/>
    <cellStyle name="Calculation 3 2 4 2 2 5" xfId="19968"/>
    <cellStyle name="Calculation 3 2 4 2 2 6" xfId="19969"/>
    <cellStyle name="Calculation 3 2 4 2 2 7" xfId="19970"/>
    <cellStyle name="Calculation 3 2 4 2 2 8" xfId="19971"/>
    <cellStyle name="Calculation 3 2 4 2 2 9" xfId="19972"/>
    <cellStyle name="Calculation 3 2 4 2 3" xfId="19973"/>
    <cellStyle name="Calculation 3 2 4 2 3 2" xfId="19974"/>
    <cellStyle name="Calculation 3 2 4 2 3 3" xfId="19975"/>
    <cellStyle name="Calculation 3 2 4 2 3 4" xfId="19976"/>
    <cellStyle name="Calculation 3 2 4 2 3 5" xfId="19977"/>
    <cellStyle name="Calculation 3 2 4 2 3 6" xfId="19978"/>
    <cellStyle name="Calculation 3 2 4 2 3 7" xfId="19979"/>
    <cellStyle name="Calculation 3 2 4 2 3 8" xfId="19980"/>
    <cellStyle name="Calculation 3 2 4 2 4" xfId="19981"/>
    <cellStyle name="Calculation 3 2 4 2 4 2" xfId="19982"/>
    <cellStyle name="Calculation 3 2 4 2 4 3" xfId="19983"/>
    <cellStyle name="Calculation 3 2 4 2 4 4" xfId="19984"/>
    <cellStyle name="Calculation 3 2 4 2 4 5" xfId="19985"/>
    <cellStyle name="Calculation 3 2 4 2 4 6" xfId="19986"/>
    <cellStyle name="Calculation 3 2 4 2 4 7" xfId="19987"/>
    <cellStyle name="Calculation 3 2 4 2 4 8" xfId="19988"/>
    <cellStyle name="Calculation 3 2 4 2 4 9" xfId="19989"/>
    <cellStyle name="Calculation 3 2 4 2 5" xfId="19990"/>
    <cellStyle name="Calculation 3 2 4 2 6" xfId="19991"/>
    <cellStyle name="Calculation 3 2 4 2 7" xfId="19992"/>
    <cellStyle name="Calculation 3 2 4 2 8" xfId="19993"/>
    <cellStyle name="Calculation 3 2 4 2 9" xfId="19994"/>
    <cellStyle name="Calculation 3 2 4 3" xfId="19995"/>
    <cellStyle name="Calculation 3 2 4 3 10" xfId="19996"/>
    <cellStyle name="Calculation 3 2 4 3 11" xfId="19997"/>
    <cellStyle name="Calculation 3 2 4 3 12" xfId="19998"/>
    <cellStyle name="Calculation 3 2 4 3 13" xfId="19999"/>
    <cellStyle name="Calculation 3 2 4 3 2" xfId="20000"/>
    <cellStyle name="Calculation 3 2 4 3 2 10" xfId="20001"/>
    <cellStyle name="Calculation 3 2 4 3 2 2" xfId="20002"/>
    <cellStyle name="Calculation 3 2 4 3 2 2 2" xfId="20003"/>
    <cellStyle name="Calculation 3 2 4 3 2 2 3" xfId="20004"/>
    <cellStyle name="Calculation 3 2 4 3 2 2 4" xfId="20005"/>
    <cellStyle name="Calculation 3 2 4 3 2 2 5" xfId="20006"/>
    <cellStyle name="Calculation 3 2 4 3 2 2 6" xfId="20007"/>
    <cellStyle name="Calculation 3 2 4 3 2 2 7" xfId="20008"/>
    <cellStyle name="Calculation 3 2 4 3 2 2 8" xfId="20009"/>
    <cellStyle name="Calculation 3 2 4 3 2 2 9" xfId="20010"/>
    <cellStyle name="Calculation 3 2 4 3 2 3" xfId="20011"/>
    <cellStyle name="Calculation 3 2 4 3 2 4" xfId="20012"/>
    <cellStyle name="Calculation 3 2 4 3 2 5" xfId="20013"/>
    <cellStyle name="Calculation 3 2 4 3 2 6" xfId="20014"/>
    <cellStyle name="Calculation 3 2 4 3 2 7" xfId="20015"/>
    <cellStyle name="Calculation 3 2 4 3 2 8" xfId="20016"/>
    <cellStyle name="Calculation 3 2 4 3 2 9" xfId="20017"/>
    <cellStyle name="Calculation 3 2 4 3 3" xfId="20018"/>
    <cellStyle name="Calculation 3 2 4 3 3 2" xfId="20019"/>
    <cellStyle name="Calculation 3 2 4 3 3 3" xfId="20020"/>
    <cellStyle name="Calculation 3 2 4 3 3 4" xfId="20021"/>
    <cellStyle name="Calculation 3 2 4 3 3 5" xfId="20022"/>
    <cellStyle name="Calculation 3 2 4 3 3 6" xfId="20023"/>
    <cellStyle name="Calculation 3 2 4 3 3 7" xfId="20024"/>
    <cellStyle name="Calculation 3 2 4 3 3 8" xfId="20025"/>
    <cellStyle name="Calculation 3 2 4 3 4" xfId="20026"/>
    <cellStyle name="Calculation 3 2 4 3 4 2" xfId="20027"/>
    <cellStyle name="Calculation 3 2 4 3 4 3" xfId="20028"/>
    <cellStyle name="Calculation 3 2 4 3 4 4" xfId="20029"/>
    <cellStyle name="Calculation 3 2 4 3 4 5" xfId="20030"/>
    <cellStyle name="Calculation 3 2 4 3 4 6" xfId="20031"/>
    <cellStyle name="Calculation 3 2 4 3 4 7" xfId="20032"/>
    <cellStyle name="Calculation 3 2 4 3 4 8" xfId="20033"/>
    <cellStyle name="Calculation 3 2 4 3 4 9" xfId="20034"/>
    <cellStyle name="Calculation 3 2 4 3 5" xfId="20035"/>
    <cellStyle name="Calculation 3 2 4 3 6" xfId="20036"/>
    <cellStyle name="Calculation 3 2 4 3 7" xfId="20037"/>
    <cellStyle name="Calculation 3 2 4 3 8" xfId="20038"/>
    <cellStyle name="Calculation 3 2 4 3 9" xfId="20039"/>
    <cellStyle name="Calculation 3 2 4 4" xfId="20040"/>
    <cellStyle name="Calculation 3 2 4 4 10" xfId="20041"/>
    <cellStyle name="Calculation 3 2 4 4 11" xfId="20042"/>
    <cellStyle name="Calculation 3 2 4 4 12" xfId="20043"/>
    <cellStyle name="Calculation 3 2 4 4 13" xfId="20044"/>
    <cellStyle name="Calculation 3 2 4 4 2" xfId="20045"/>
    <cellStyle name="Calculation 3 2 4 4 2 10" xfId="20046"/>
    <cellStyle name="Calculation 3 2 4 4 2 2" xfId="20047"/>
    <cellStyle name="Calculation 3 2 4 4 2 2 2" xfId="20048"/>
    <cellStyle name="Calculation 3 2 4 4 2 2 3" xfId="20049"/>
    <cellStyle name="Calculation 3 2 4 4 2 2 4" xfId="20050"/>
    <cellStyle name="Calculation 3 2 4 4 2 2 5" xfId="20051"/>
    <cellStyle name="Calculation 3 2 4 4 2 2 6" xfId="20052"/>
    <cellStyle name="Calculation 3 2 4 4 2 2 7" xfId="20053"/>
    <cellStyle name="Calculation 3 2 4 4 2 2 8" xfId="20054"/>
    <cellStyle name="Calculation 3 2 4 4 2 2 9" xfId="20055"/>
    <cellStyle name="Calculation 3 2 4 4 2 3" xfId="20056"/>
    <cellStyle name="Calculation 3 2 4 4 2 4" xfId="20057"/>
    <cellStyle name="Calculation 3 2 4 4 2 5" xfId="20058"/>
    <cellStyle name="Calculation 3 2 4 4 2 6" xfId="20059"/>
    <cellStyle name="Calculation 3 2 4 4 2 7" xfId="20060"/>
    <cellStyle name="Calculation 3 2 4 4 2 8" xfId="20061"/>
    <cellStyle name="Calculation 3 2 4 4 2 9" xfId="20062"/>
    <cellStyle name="Calculation 3 2 4 4 3" xfId="20063"/>
    <cellStyle name="Calculation 3 2 4 4 3 2" xfId="20064"/>
    <cellStyle name="Calculation 3 2 4 4 3 3" xfId="20065"/>
    <cellStyle name="Calculation 3 2 4 4 3 4" xfId="20066"/>
    <cellStyle name="Calculation 3 2 4 4 3 5" xfId="20067"/>
    <cellStyle name="Calculation 3 2 4 4 3 6" xfId="20068"/>
    <cellStyle name="Calculation 3 2 4 4 3 7" xfId="20069"/>
    <cellStyle name="Calculation 3 2 4 4 3 8" xfId="20070"/>
    <cellStyle name="Calculation 3 2 4 4 4" xfId="20071"/>
    <cellStyle name="Calculation 3 2 4 4 4 2" xfId="20072"/>
    <cellStyle name="Calculation 3 2 4 4 4 3" xfId="20073"/>
    <cellStyle name="Calculation 3 2 4 4 4 4" xfId="20074"/>
    <cellStyle name="Calculation 3 2 4 4 4 5" xfId="20075"/>
    <cellStyle name="Calculation 3 2 4 4 4 6" xfId="20076"/>
    <cellStyle name="Calculation 3 2 4 4 4 7" xfId="20077"/>
    <cellStyle name="Calculation 3 2 4 4 4 8" xfId="20078"/>
    <cellStyle name="Calculation 3 2 4 4 4 9" xfId="20079"/>
    <cellStyle name="Calculation 3 2 4 4 5" xfId="20080"/>
    <cellStyle name="Calculation 3 2 4 4 6" xfId="20081"/>
    <cellStyle name="Calculation 3 2 4 4 7" xfId="20082"/>
    <cellStyle name="Calculation 3 2 4 4 8" xfId="20083"/>
    <cellStyle name="Calculation 3 2 4 4 9" xfId="20084"/>
    <cellStyle name="Calculation 3 2 4 5" xfId="20085"/>
    <cellStyle name="Calculation 3 2 4 5 10" xfId="20086"/>
    <cellStyle name="Calculation 3 2 4 5 11" xfId="20087"/>
    <cellStyle name="Calculation 3 2 4 5 12" xfId="20088"/>
    <cellStyle name="Calculation 3 2 4 5 13" xfId="20089"/>
    <cellStyle name="Calculation 3 2 4 5 2" xfId="20090"/>
    <cellStyle name="Calculation 3 2 4 5 2 10" xfId="20091"/>
    <cellStyle name="Calculation 3 2 4 5 2 2" xfId="20092"/>
    <cellStyle name="Calculation 3 2 4 5 2 2 2" xfId="20093"/>
    <cellStyle name="Calculation 3 2 4 5 2 2 3" xfId="20094"/>
    <cellStyle name="Calculation 3 2 4 5 2 2 4" xfId="20095"/>
    <cellStyle name="Calculation 3 2 4 5 2 2 5" xfId="20096"/>
    <cellStyle name="Calculation 3 2 4 5 2 2 6" xfId="20097"/>
    <cellStyle name="Calculation 3 2 4 5 2 2 7" xfId="20098"/>
    <cellStyle name="Calculation 3 2 4 5 2 2 8" xfId="20099"/>
    <cellStyle name="Calculation 3 2 4 5 2 2 9" xfId="20100"/>
    <cellStyle name="Calculation 3 2 4 5 2 3" xfId="20101"/>
    <cellStyle name="Calculation 3 2 4 5 2 4" xfId="20102"/>
    <cellStyle name="Calculation 3 2 4 5 2 5" xfId="20103"/>
    <cellStyle name="Calculation 3 2 4 5 2 6" xfId="20104"/>
    <cellStyle name="Calculation 3 2 4 5 2 7" xfId="20105"/>
    <cellStyle name="Calculation 3 2 4 5 2 8" xfId="20106"/>
    <cellStyle name="Calculation 3 2 4 5 2 9" xfId="20107"/>
    <cellStyle name="Calculation 3 2 4 5 3" xfId="20108"/>
    <cellStyle name="Calculation 3 2 4 5 3 2" xfId="20109"/>
    <cellStyle name="Calculation 3 2 4 5 3 3" xfId="20110"/>
    <cellStyle name="Calculation 3 2 4 5 3 4" xfId="20111"/>
    <cellStyle name="Calculation 3 2 4 5 3 5" xfId="20112"/>
    <cellStyle name="Calculation 3 2 4 5 3 6" xfId="20113"/>
    <cellStyle name="Calculation 3 2 4 5 3 7" xfId="20114"/>
    <cellStyle name="Calculation 3 2 4 5 3 8" xfId="20115"/>
    <cellStyle name="Calculation 3 2 4 5 4" xfId="20116"/>
    <cellStyle name="Calculation 3 2 4 5 4 2" xfId="20117"/>
    <cellStyle name="Calculation 3 2 4 5 4 3" xfId="20118"/>
    <cellStyle name="Calculation 3 2 4 5 4 4" xfId="20119"/>
    <cellStyle name="Calculation 3 2 4 5 4 5" xfId="20120"/>
    <cellStyle name="Calculation 3 2 4 5 4 6" xfId="20121"/>
    <cellStyle name="Calculation 3 2 4 5 4 7" xfId="20122"/>
    <cellStyle name="Calculation 3 2 4 5 4 8" xfId="20123"/>
    <cellStyle name="Calculation 3 2 4 5 4 9" xfId="20124"/>
    <cellStyle name="Calculation 3 2 4 5 5" xfId="20125"/>
    <cellStyle name="Calculation 3 2 4 5 6" xfId="20126"/>
    <cellStyle name="Calculation 3 2 4 5 7" xfId="20127"/>
    <cellStyle name="Calculation 3 2 4 5 8" xfId="20128"/>
    <cellStyle name="Calculation 3 2 4 5 9" xfId="20129"/>
    <cellStyle name="Calculation 3 2 4 6" xfId="20130"/>
    <cellStyle name="Calculation 3 2 4 6 10" xfId="20131"/>
    <cellStyle name="Calculation 3 2 4 6 2" xfId="20132"/>
    <cellStyle name="Calculation 3 2 4 6 2 2" xfId="20133"/>
    <cellStyle name="Calculation 3 2 4 6 2 3" xfId="20134"/>
    <cellStyle name="Calculation 3 2 4 6 2 4" xfId="20135"/>
    <cellStyle name="Calculation 3 2 4 6 2 5" xfId="20136"/>
    <cellStyle name="Calculation 3 2 4 6 2 6" xfId="20137"/>
    <cellStyle name="Calculation 3 2 4 6 2 7" xfId="20138"/>
    <cellStyle name="Calculation 3 2 4 6 2 8" xfId="20139"/>
    <cellStyle name="Calculation 3 2 4 6 2 9" xfId="20140"/>
    <cellStyle name="Calculation 3 2 4 6 3" xfId="20141"/>
    <cellStyle name="Calculation 3 2 4 6 4" xfId="20142"/>
    <cellStyle name="Calculation 3 2 4 6 5" xfId="20143"/>
    <cellStyle name="Calculation 3 2 4 6 6" xfId="20144"/>
    <cellStyle name="Calculation 3 2 4 6 7" xfId="20145"/>
    <cellStyle name="Calculation 3 2 4 6 8" xfId="20146"/>
    <cellStyle name="Calculation 3 2 4 6 9" xfId="20147"/>
    <cellStyle name="Calculation 3 2 4 7" xfId="20148"/>
    <cellStyle name="Calculation 3 2 4 7 2" xfId="20149"/>
    <cellStyle name="Calculation 3 2 4 7 3" xfId="20150"/>
    <cellStyle name="Calculation 3 2 4 7 4" xfId="20151"/>
    <cellStyle name="Calculation 3 2 4 7 5" xfId="20152"/>
    <cellStyle name="Calculation 3 2 4 7 6" xfId="20153"/>
    <cellStyle name="Calculation 3 2 4 7 7" xfId="20154"/>
    <cellStyle name="Calculation 3 2 4 7 8" xfId="20155"/>
    <cellStyle name="Calculation 3 2 4 8" xfId="20156"/>
    <cellStyle name="Calculation 3 2 4 8 2" xfId="20157"/>
    <cellStyle name="Calculation 3 2 4 8 3" xfId="20158"/>
    <cellStyle name="Calculation 3 2 4 8 4" xfId="20159"/>
    <cellStyle name="Calculation 3 2 4 8 5" xfId="20160"/>
    <cellStyle name="Calculation 3 2 4 8 6" xfId="20161"/>
    <cellStyle name="Calculation 3 2 4 8 7" xfId="20162"/>
    <cellStyle name="Calculation 3 2 4 8 8" xfId="20163"/>
    <cellStyle name="Calculation 3 2 4 8 9" xfId="20164"/>
    <cellStyle name="Calculation 3 2 4 9" xfId="20165"/>
    <cellStyle name="Calculation 3 2 5" xfId="20166"/>
    <cellStyle name="Calculation 3 2 5 10" xfId="20167"/>
    <cellStyle name="Calculation 3 2 5 11" xfId="20168"/>
    <cellStyle name="Calculation 3 2 5 12" xfId="20169"/>
    <cellStyle name="Calculation 3 2 5 13" xfId="20170"/>
    <cellStyle name="Calculation 3 2 5 2" xfId="20171"/>
    <cellStyle name="Calculation 3 2 5 2 10" xfId="20172"/>
    <cellStyle name="Calculation 3 2 5 2 2" xfId="20173"/>
    <cellStyle name="Calculation 3 2 5 2 2 2" xfId="20174"/>
    <cellStyle name="Calculation 3 2 5 2 2 3" xfId="20175"/>
    <cellStyle name="Calculation 3 2 5 2 2 4" xfId="20176"/>
    <cellStyle name="Calculation 3 2 5 2 2 5" xfId="20177"/>
    <cellStyle name="Calculation 3 2 5 2 2 6" xfId="20178"/>
    <cellStyle name="Calculation 3 2 5 2 2 7" xfId="20179"/>
    <cellStyle name="Calculation 3 2 5 2 2 8" xfId="20180"/>
    <cellStyle name="Calculation 3 2 5 2 2 9" xfId="20181"/>
    <cellStyle name="Calculation 3 2 5 2 3" xfId="20182"/>
    <cellStyle name="Calculation 3 2 5 2 4" xfId="20183"/>
    <cellStyle name="Calculation 3 2 5 2 5" xfId="20184"/>
    <cellStyle name="Calculation 3 2 5 2 6" xfId="20185"/>
    <cellStyle name="Calculation 3 2 5 2 7" xfId="20186"/>
    <cellStyle name="Calculation 3 2 5 2 8" xfId="20187"/>
    <cellStyle name="Calculation 3 2 5 2 9" xfId="20188"/>
    <cellStyle name="Calculation 3 2 5 3" xfId="20189"/>
    <cellStyle name="Calculation 3 2 5 3 2" xfId="20190"/>
    <cellStyle name="Calculation 3 2 5 3 3" xfId="20191"/>
    <cellStyle name="Calculation 3 2 5 3 4" xfId="20192"/>
    <cellStyle name="Calculation 3 2 5 3 5" xfId="20193"/>
    <cellStyle name="Calculation 3 2 5 3 6" xfId="20194"/>
    <cellStyle name="Calculation 3 2 5 3 7" xfId="20195"/>
    <cellStyle name="Calculation 3 2 5 3 8" xfId="20196"/>
    <cellStyle name="Calculation 3 2 5 4" xfId="20197"/>
    <cellStyle name="Calculation 3 2 5 4 2" xfId="20198"/>
    <cellStyle name="Calculation 3 2 5 4 3" xfId="20199"/>
    <cellStyle name="Calculation 3 2 5 4 4" xfId="20200"/>
    <cellStyle name="Calculation 3 2 5 4 5" xfId="20201"/>
    <cellStyle name="Calculation 3 2 5 4 6" xfId="20202"/>
    <cellStyle name="Calculation 3 2 5 4 7" xfId="20203"/>
    <cellStyle name="Calculation 3 2 5 4 8" xfId="20204"/>
    <cellStyle name="Calculation 3 2 5 4 9" xfId="20205"/>
    <cellStyle name="Calculation 3 2 5 5" xfId="20206"/>
    <cellStyle name="Calculation 3 2 5 6" xfId="20207"/>
    <cellStyle name="Calculation 3 2 5 7" xfId="20208"/>
    <cellStyle name="Calculation 3 2 5 8" xfId="20209"/>
    <cellStyle name="Calculation 3 2 5 9" xfId="20210"/>
    <cellStyle name="Calculation 3 2 6" xfId="20211"/>
    <cellStyle name="Calculation 3 2 6 10" xfId="20212"/>
    <cellStyle name="Calculation 3 2 6 11" xfId="20213"/>
    <cellStyle name="Calculation 3 2 6 12" xfId="20214"/>
    <cellStyle name="Calculation 3 2 6 13" xfId="20215"/>
    <cellStyle name="Calculation 3 2 6 2" xfId="20216"/>
    <cellStyle name="Calculation 3 2 6 2 10" xfId="20217"/>
    <cellStyle name="Calculation 3 2 6 2 2" xfId="20218"/>
    <cellStyle name="Calculation 3 2 6 2 2 2" xfId="20219"/>
    <cellStyle name="Calculation 3 2 6 2 2 3" xfId="20220"/>
    <cellStyle name="Calculation 3 2 6 2 2 4" xfId="20221"/>
    <cellStyle name="Calculation 3 2 6 2 2 5" xfId="20222"/>
    <cellStyle name="Calculation 3 2 6 2 2 6" xfId="20223"/>
    <cellStyle name="Calculation 3 2 6 2 2 7" xfId="20224"/>
    <cellStyle name="Calculation 3 2 6 2 2 8" xfId="20225"/>
    <cellStyle name="Calculation 3 2 6 2 2 9" xfId="20226"/>
    <cellStyle name="Calculation 3 2 6 2 3" xfId="20227"/>
    <cellStyle name="Calculation 3 2 6 2 4" xfId="20228"/>
    <cellStyle name="Calculation 3 2 6 2 5" xfId="20229"/>
    <cellStyle name="Calculation 3 2 6 2 6" xfId="20230"/>
    <cellStyle name="Calculation 3 2 6 2 7" xfId="20231"/>
    <cellStyle name="Calculation 3 2 6 2 8" xfId="20232"/>
    <cellStyle name="Calculation 3 2 6 2 9" xfId="20233"/>
    <cellStyle name="Calculation 3 2 6 3" xfId="20234"/>
    <cellStyle name="Calculation 3 2 6 3 2" xfId="20235"/>
    <cellStyle name="Calculation 3 2 6 3 3" xfId="20236"/>
    <cellStyle name="Calculation 3 2 6 3 4" xfId="20237"/>
    <cellStyle name="Calculation 3 2 6 3 5" xfId="20238"/>
    <cellStyle name="Calculation 3 2 6 3 6" xfId="20239"/>
    <cellStyle name="Calculation 3 2 6 3 7" xfId="20240"/>
    <cellStyle name="Calculation 3 2 6 3 8" xfId="20241"/>
    <cellStyle name="Calculation 3 2 6 4" xfId="20242"/>
    <cellStyle name="Calculation 3 2 6 4 2" xfId="20243"/>
    <cellStyle name="Calculation 3 2 6 4 3" xfId="20244"/>
    <cellStyle name="Calculation 3 2 6 4 4" xfId="20245"/>
    <cellStyle name="Calculation 3 2 6 4 5" xfId="20246"/>
    <cellStyle name="Calculation 3 2 6 4 6" xfId="20247"/>
    <cellStyle name="Calculation 3 2 6 4 7" xfId="20248"/>
    <cellStyle name="Calculation 3 2 6 4 8" xfId="20249"/>
    <cellStyle name="Calculation 3 2 6 4 9" xfId="20250"/>
    <cellStyle name="Calculation 3 2 6 5" xfId="20251"/>
    <cellStyle name="Calculation 3 2 6 6" xfId="20252"/>
    <cellStyle name="Calculation 3 2 6 7" xfId="20253"/>
    <cellStyle name="Calculation 3 2 6 8" xfId="20254"/>
    <cellStyle name="Calculation 3 2 6 9" xfId="20255"/>
    <cellStyle name="Calculation 3 2 7" xfId="20256"/>
    <cellStyle name="Calculation 3 2 7 2" xfId="20257"/>
    <cellStyle name="Calculation 3 2 7 3" xfId="20258"/>
    <cellStyle name="Calculation 3 2 7 4" xfId="20259"/>
    <cellStyle name="Calculation 3 2 7 5" xfId="20260"/>
    <cellStyle name="Calculation 3 2 7 6" xfId="20261"/>
    <cellStyle name="Calculation 3 2 7 7" xfId="20262"/>
    <cellStyle name="Calculation 3 2 7 8" xfId="20263"/>
    <cellStyle name="Calculation 3 2 7 9" xfId="20264"/>
    <cellStyle name="Calculation 3 2 8" xfId="20265"/>
    <cellStyle name="Calculation 3 2 9" xfId="20266"/>
    <cellStyle name="Calculation 3 3" xfId="20267"/>
    <cellStyle name="Calculation 3 3 10" xfId="20268"/>
    <cellStyle name="Calculation 3 3 11" xfId="20269"/>
    <cellStyle name="Calculation 3 3 12" xfId="20270"/>
    <cellStyle name="Calculation 3 3 13" xfId="20271"/>
    <cellStyle name="Calculation 3 3 14" xfId="20272"/>
    <cellStyle name="Calculation 3 3 2" xfId="20273"/>
    <cellStyle name="Calculation 3 3 2 10" xfId="20274"/>
    <cellStyle name="Calculation 3 3 2 11" xfId="20275"/>
    <cellStyle name="Calculation 3 3 2 12" xfId="20276"/>
    <cellStyle name="Calculation 3 3 2 13" xfId="20277"/>
    <cellStyle name="Calculation 3 3 2 14" xfId="20278"/>
    <cellStyle name="Calculation 3 3 2 15" xfId="20279"/>
    <cellStyle name="Calculation 3 3 2 16" xfId="20280"/>
    <cellStyle name="Calculation 3 3 2 17" xfId="20281"/>
    <cellStyle name="Calculation 3 3 2 18" xfId="20282"/>
    <cellStyle name="Calculation 3 3 2 19" xfId="20283"/>
    <cellStyle name="Calculation 3 3 2 2" xfId="20284"/>
    <cellStyle name="Calculation 3 3 2 2 10" xfId="20285"/>
    <cellStyle name="Calculation 3 3 2 2 11" xfId="20286"/>
    <cellStyle name="Calculation 3 3 2 2 12" xfId="20287"/>
    <cellStyle name="Calculation 3 3 2 2 13" xfId="20288"/>
    <cellStyle name="Calculation 3 3 2 2 2" xfId="20289"/>
    <cellStyle name="Calculation 3 3 2 2 2 10" xfId="20290"/>
    <cellStyle name="Calculation 3 3 2 2 2 2" xfId="20291"/>
    <cellStyle name="Calculation 3 3 2 2 2 2 2" xfId="20292"/>
    <cellStyle name="Calculation 3 3 2 2 2 2 3" xfId="20293"/>
    <cellStyle name="Calculation 3 3 2 2 2 2 4" xfId="20294"/>
    <cellStyle name="Calculation 3 3 2 2 2 2 5" xfId="20295"/>
    <cellStyle name="Calculation 3 3 2 2 2 2 6" xfId="20296"/>
    <cellStyle name="Calculation 3 3 2 2 2 2 7" xfId="20297"/>
    <cellStyle name="Calculation 3 3 2 2 2 2 8" xfId="20298"/>
    <cellStyle name="Calculation 3 3 2 2 2 2 9" xfId="20299"/>
    <cellStyle name="Calculation 3 3 2 2 2 3" xfId="20300"/>
    <cellStyle name="Calculation 3 3 2 2 2 4" xfId="20301"/>
    <cellStyle name="Calculation 3 3 2 2 2 5" xfId="20302"/>
    <cellStyle name="Calculation 3 3 2 2 2 6" xfId="20303"/>
    <cellStyle name="Calculation 3 3 2 2 2 7" xfId="20304"/>
    <cellStyle name="Calculation 3 3 2 2 2 8" xfId="20305"/>
    <cellStyle name="Calculation 3 3 2 2 2 9" xfId="20306"/>
    <cellStyle name="Calculation 3 3 2 2 3" xfId="20307"/>
    <cellStyle name="Calculation 3 3 2 2 3 2" xfId="20308"/>
    <cellStyle name="Calculation 3 3 2 2 3 3" xfId="20309"/>
    <cellStyle name="Calculation 3 3 2 2 3 4" xfId="20310"/>
    <cellStyle name="Calculation 3 3 2 2 3 5" xfId="20311"/>
    <cellStyle name="Calculation 3 3 2 2 3 6" xfId="20312"/>
    <cellStyle name="Calculation 3 3 2 2 3 7" xfId="20313"/>
    <cellStyle name="Calculation 3 3 2 2 3 8" xfId="20314"/>
    <cellStyle name="Calculation 3 3 2 2 4" xfId="20315"/>
    <cellStyle name="Calculation 3 3 2 2 4 2" xfId="20316"/>
    <cellStyle name="Calculation 3 3 2 2 4 3" xfId="20317"/>
    <cellStyle name="Calculation 3 3 2 2 4 4" xfId="20318"/>
    <cellStyle name="Calculation 3 3 2 2 4 5" xfId="20319"/>
    <cellStyle name="Calculation 3 3 2 2 4 6" xfId="20320"/>
    <cellStyle name="Calculation 3 3 2 2 4 7" xfId="20321"/>
    <cellStyle name="Calculation 3 3 2 2 4 8" xfId="20322"/>
    <cellStyle name="Calculation 3 3 2 2 4 9" xfId="20323"/>
    <cellStyle name="Calculation 3 3 2 2 5" xfId="20324"/>
    <cellStyle name="Calculation 3 3 2 2 6" xfId="20325"/>
    <cellStyle name="Calculation 3 3 2 2 7" xfId="20326"/>
    <cellStyle name="Calculation 3 3 2 2 8" xfId="20327"/>
    <cellStyle name="Calculation 3 3 2 2 9" xfId="20328"/>
    <cellStyle name="Calculation 3 3 2 3" xfId="20329"/>
    <cellStyle name="Calculation 3 3 2 3 10" xfId="20330"/>
    <cellStyle name="Calculation 3 3 2 3 11" xfId="20331"/>
    <cellStyle name="Calculation 3 3 2 3 12" xfId="20332"/>
    <cellStyle name="Calculation 3 3 2 3 13" xfId="20333"/>
    <cellStyle name="Calculation 3 3 2 3 2" xfId="20334"/>
    <cellStyle name="Calculation 3 3 2 3 2 10" xfId="20335"/>
    <cellStyle name="Calculation 3 3 2 3 2 2" xfId="20336"/>
    <cellStyle name="Calculation 3 3 2 3 2 2 2" xfId="20337"/>
    <cellStyle name="Calculation 3 3 2 3 2 2 3" xfId="20338"/>
    <cellStyle name="Calculation 3 3 2 3 2 2 4" xfId="20339"/>
    <cellStyle name="Calculation 3 3 2 3 2 2 5" xfId="20340"/>
    <cellStyle name="Calculation 3 3 2 3 2 2 6" xfId="20341"/>
    <cellStyle name="Calculation 3 3 2 3 2 2 7" xfId="20342"/>
    <cellStyle name="Calculation 3 3 2 3 2 2 8" xfId="20343"/>
    <cellStyle name="Calculation 3 3 2 3 2 2 9" xfId="20344"/>
    <cellStyle name="Calculation 3 3 2 3 2 3" xfId="20345"/>
    <cellStyle name="Calculation 3 3 2 3 2 4" xfId="20346"/>
    <cellStyle name="Calculation 3 3 2 3 2 5" xfId="20347"/>
    <cellStyle name="Calculation 3 3 2 3 2 6" xfId="20348"/>
    <cellStyle name="Calculation 3 3 2 3 2 7" xfId="20349"/>
    <cellStyle name="Calculation 3 3 2 3 2 8" xfId="20350"/>
    <cellStyle name="Calculation 3 3 2 3 2 9" xfId="20351"/>
    <cellStyle name="Calculation 3 3 2 3 3" xfId="20352"/>
    <cellStyle name="Calculation 3 3 2 3 3 2" xfId="20353"/>
    <cellStyle name="Calculation 3 3 2 3 3 3" xfId="20354"/>
    <cellStyle name="Calculation 3 3 2 3 3 4" xfId="20355"/>
    <cellStyle name="Calculation 3 3 2 3 3 5" xfId="20356"/>
    <cellStyle name="Calculation 3 3 2 3 3 6" xfId="20357"/>
    <cellStyle name="Calculation 3 3 2 3 3 7" xfId="20358"/>
    <cellStyle name="Calculation 3 3 2 3 3 8" xfId="20359"/>
    <cellStyle name="Calculation 3 3 2 3 4" xfId="20360"/>
    <cellStyle name="Calculation 3 3 2 3 4 2" xfId="20361"/>
    <cellStyle name="Calculation 3 3 2 3 4 3" xfId="20362"/>
    <cellStyle name="Calculation 3 3 2 3 4 4" xfId="20363"/>
    <cellStyle name="Calculation 3 3 2 3 4 5" xfId="20364"/>
    <cellStyle name="Calculation 3 3 2 3 4 6" xfId="20365"/>
    <cellStyle name="Calculation 3 3 2 3 4 7" xfId="20366"/>
    <cellStyle name="Calculation 3 3 2 3 4 8" xfId="20367"/>
    <cellStyle name="Calculation 3 3 2 3 4 9" xfId="20368"/>
    <cellStyle name="Calculation 3 3 2 3 5" xfId="20369"/>
    <cellStyle name="Calculation 3 3 2 3 6" xfId="20370"/>
    <cellStyle name="Calculation 3 3 2 3 7" xfId="20371"/>
    <cellStyle name="Calculation 3 3 2 3 8" xfId="20372"/>
    <cellStyle name="Calculation 3 3 2 3 9" xfId="20373"/>
    <cellStyle name="Calculation 3 3 2 4" xfId="20374"/>
    <cellStyle name="Calculation 3 3 2 4 10" xfId="20375"/>
    <cellStyle name="Calculation 3 3 2 4 11" xfId="20376"/>
    <cellStyle name="Calculation 3 3 2 4 12" xfId="20377"/>
    <cellStyle name="Calculation 3 3 2 4 13" xfId="20378"/>
    <cellStyle name="Calculation 3 3 2 4 2" xfId="20379"/>
    <cellStyle name="Calculation 3 3 2 4 2 10" xfId="20380"/>
    <cellStyle name="Calculation 3 3 2 4 2 2" xfId="20381"/>
    <cellStyle name="Calculation 3 3 2 4 2 2 2" xfId="20382"/>
    <cellStyle name="Calculation 3 3 2 4 2 2 3" xfId="20383"/>
    <cellStyle name="Calculation 3 3 2 4 2 2 4" xfId="20384"/>
    <cellStyle name="Calculation 3 3 2 4 2 2 5" xfId="20385"/>
    <cellStyle name="Calculation 3 3 2 4 2 2 6" xfId="20386"/>
    <cellStyle name="Calculation 3 3 2 4 2 2 7" xfId="20387"/>
    <cellStyle name="Calculation 3 3 2 4 2 2 8" xfId="20388"/>
    <cellStyle name="Calculation 3 3 2 4 2 2 9" xfId="20389"/>
    <cellStyle name="Calculation 3 3 2 4 2 3" xfId="20390"/>
    <cellStyle name="Calculation 3 3 2 4 2 4" xfId="20391"/>
    <cellStyle name="Calculation 3 3 2 4 2 5" xfId="20392"/>
    <cellStyle name="Calculation 3 3 2 4 2 6" xfId="20393"/>
    <cellStyle name="Calculation 3 3 2 4 2 7" xfId="20394"/>
    <cellStyle name="Calculation 3 3 2 4 2 8" xfId="20395"/>
    <cellStyle name="Calculation 3 3 2 4 2 9" xfId="20396"/>
    <cellStyle name="Calculation 3 3 2 4 3" xfId="20397"/>
    <cellStyle name="Calculation 3 3 2 4 3 2" xfId="20398"/>
    <cellStyle name="Calculation 3 3 2 4 3 3" xfId="20399"/>
    <cellStyle name="Calculation 3 3 2 4 3 4" xfId="20400"/>
    <cellStyle name="Calculation 3 3 2 4 3 5" xfId="20401"/>
    <cellStyle name="Calculation 3 3 2 4 3 6" xfId="20402"/>
    <cellStyle name="Calculation 3 3 2 4 3 7" xfId="20403"/>
    <cellStyle name="Calculation 3 3 2 4 3 8" xfId="20404"/>
    <cellStyle name="Calculation 3 3 2 4 4" xfId="20405"/>
    <cellStyle name="Calculation 3 3 2 4 4 2" xfId="20406"/>
    <cellStyle name="Calculation 3 3 2 4 4 3" xfId="20407"/>
    <cellStyle name="Calculation 3 3 2 4 4 4" xfId="20408"/>
    <cellStyle name="Calculation 3 3 2 4 4 5" xfId="20409"/>
    <cellStyle name="Calculation 3 3 2 4 4 6" xfId="20410"/>
    <cellStyle name="Calculation 3 3 2 4 4 7" xfId="20411"/>
    <cellStyle name="Calculation 3 3 2 4 4 8" xfId="20412"/>
    <cellStyle name="Calculation 3 3 2 4 4 9" xfId="20413"/>
    <cellStyle name="Calculation 3 3 2 4 5" xfId="20414"/>
    <cellStyle name="Calculation 3 3 2 4 6" xfId="20415"/>
    <cellStyle name="Calculation 3 3 2 4 7" xfId="20416"/>
    <cellStyle name="Calculation 3 3 2 4 8" xfId="20417"/>
    <cellStyle name="Calculation 3 3 2 4 9" xfId="20418"/>
    <cellStyle name="Calculation 3 3 2 5" xfId="20419"/>
    <cellStyle name="Calculation 3 3 2 5 10" xfId="20420"/>
    <cellStyle name="Calculation 3 3 2 5 11" xfId="20421"/>
    <cellStyle name="Calculation 3 3 2 5 12" xfId="20422"/>
    <cellStyle name="Calculation 3 3 2 5 13" xfId="20423"/>
    <cellStyle name="Calculation 3 3 2 5 2" xfId="20424"/>
    <cellStyle name="Calculation 3 3 2 5 2 10" xfId="20425"/>
    <cellStyle name="Calculation 3 3 2 5 2 2" xfId="20426"/>
    <cellStyle name="Calculation 3 3 2 5 2 2 2" xfId="20427"/>
    <cellStyle name="Calculation 3 3 2 5 2 2 3" xfId="20428"/>
    <cellStyle name="Calculation 3 3 2 5 2 2 4" xfId="20429"/>
    <cellStyle name="Calculation 3 3 2 5 2 2 5" xfId="20430"/>
    <cellStyle name="Calculation 3 3 2 5 2 2 6" xfId="20431"/>
    <cellStyle name="Calculation 3 3 2 5 2 2 7" xfId="20432"/>
    <cellStyle name="Calculation 3 3 2 5 2 2 8" xfId="20433"/>
    <cellStyle name="Calculation 3 3 2 5 2 2 9" xfId="20434"/>
    <cellStyle name="Calculation 3 3 2 5 2 3" xfId="20435"/>
    <cellStyle name="Calculation 3 3 2 5 2 4" xfId="20436"/>
    <cellStyle name="Calculation 3 3 2 5 2 5" xfId="20437"/>
    <cellStyle name="Calculation 3 3 2 5 2 6" xfId="20438"/>
    <cellStyle name="Calculation 3 3 2 5 2 7" xfId="20439"/>
    <cellStyle name="Calculation 3 3 2 5 2 8" xfId="20440"/>
    <cellStyle name="Calculation 3 3 2 5 2 9" xfId="20441"/>
    <cellStyle name="Calculation 3 3 2 5 3" xfId="20442"/>
    <cellStyle name="Calculation 3 3 2 5 3 2" xfId="20443"/>
    <cellStyle name="Calculation 3 3 2 5 3 3" xfId="20444"/>
    <cellStyle name="Calculation 3 3 2 5 3 4" xfId="20445"/>
    <cellStyle name="Calculation 3 3 2 5 3 5" xfId="20446"/>
    <cellStyle name="Calculation 3 3 2 5 3 6" xfId="20447"/>
    <cellStyle name="Calculation 3 3 2 5 3 7" xfId="20448"/>
    <cellStyle name="Calculation 3 3 2 5 3 8" xfId="20449"/>
    <cellStyle name="Calculation 3 3 2 5 4" xfId="20450"/>
    <cellStyle name="Calculation 3 3 2 5 4 2" xfId="20451"/>
    <cellStyle name="Calculation 3 3 2 5 4 3" xfId="20452"/>
    <cellStyle name="Calculation 3 3 2 5 4 4" xfId="20453"/>
    <cellStyle name="Calculation 3 3 2 5 4 5" xfId="20454"/>
    <cellStyle name="Calculation 3 3 2 5 4 6" xfId="20455"/>
    <cellStyle name="Calculation 3 3 2 5 4 7" xfId="20456"/>
    <cellStyle name="Calculation 3 3 2 5 4 8" xfId="20457"/>
    <cellStyle name="Calculation 3 3 2 5 4 9" xfId="20458"/>
    <cellStyle name="Calculation 3 3 2 5 5" xfId="20459"/>
    <cellStyle name="Calculation 3 3 2 5 6" xfId="20460"/>
    <cellStyle name="Calculation 3 3 2 5 7" xfId="20461"/>
    <cellStyle name="Calculation 3 3 2 5 8" xfId="20462"/>
    <cellStyle name="Calculation 3 3 2 5 9" xfId="20463"/>
    <cellStyle name="Calculation 3 3 2 6" xfId="20464"/>
    <cellStyle name="Calculation 3 3 2 6 10" xfId="20465"/>
    <cellStyle name="Calculation 3 3 2 6 2" xfId="20466"/>
    <cellStyle name="Calculation 3 3 2 6 2 2" xfId="20467"/>
    <cellStyle name="Calculation 3 3 2 6 2 3" xfId="20468"/>
    <cellStyle name="Calculation 3 3 2 6 2 4" xfId="20469"/>
    <cellStyle name="Calculation 3 3 2 6 2 5" xfId="20470"/>
    <cellStyle name="Calculation 3 3 2 6 2 6" xfId="20471"/>
    <cellStyle name="Calculation 3 3 2 6 2 7" xfId="20472"/>
    <cellStyle name="Calculation 3 3 2 6 2 8" xfId="20473"/>
    <cellStyle name="Calculation 3 3 2 6 2 9" xfId="20474"/>
    <cellStyle name="Calculation 3 3 2 6 3" xfId="20475"/>
    <cellStyle name="Calculation 3 3 2 6 4" xfId="20476"/>
    <cellStyle name="Calculation 3 3 2 6 5" xfId="20477"/>
    <cellStyle name="Calculation 3 3 2 6 6" xfId="20478"/>
    <cellStyle name="Calculation 3 3 2 6 7" xfId="20479"/>
    <cellStyle name="Calculation 3 3 2 6 8" xfId="20480"/>
    <cellStyle name="Calculation 3 3 2 6 9" xfId="20481"/>
    <cellStyle name="Calculation 3 3 2 7" xfId="20482"/>
    <cellStyle name="Calculation 3 3 2 7 2" xfId="20483"/>
    <cellStyle name="Calculation 3 3 2 7 3" xfId="20484"/>
    <cellStyle name="Calculation 3 3 2 7 4" xfId="20485"/>
    <cellStyle name="Calculation 3 3 2 7 5" xfId="20486"/>
    <cellStyle name="Calculation 3 3 2 7 6" xfId="20487"/>
    <cellStyle name="Calculation 3 3 2 7 7" xfId="20488"/>
    <cellStyle name="Calculation 3 3 2 7 8" xfId="20489"/>
    <cellStyle name="Calculation 3 3 2 8" xfId="20490"/>
    <cellStyle name="Calculation 3 3 2 8 2" xfId="20491"/>
    <cellStyle name="Calculation 3 3 2 8 3" xfId="20492"/>
    <cellStyle name="Calculation 3 3 2 8 4" xfId="20493"/>
    <cellStyle name="Calculation 3 3 2 8 5" xfId="20494"/>
    <cellStyle name="Calculation 3 3 2 8 6" xfId="20495"/>
    <cellStyle name="Calculation 3 3 2 8 7" xfId="20496"/>
    <cellStyle name="Calculation 3 3 2 8 8" xfId="20497"/>
    <cellStyle name="Calculation 3 3 2 8 9" xfId="20498"/>
    <cellStyle name="Calculation 3 3 2 9" xfId="20499"/>
    <cellStyle name="Calculation 3 3 3" xfId="20500"/>
    <cellStyle name="Calculation 3 3 3 10" xfId="20501"/>
    <cellStyle name="Calculation 3 3 3 11" xfId="20502"/>
    <cellStyle name="Calculation 3 3 3 12" xfId="20503"/>
    <cellStyle name="Calculation 3 3 3 13" xfId="20504"/>
    <cellStyle name="Calculation 3 3 3 14" xfId="20505"/>
    <cellStyle name="Calculation 3 3 3 15" xfId="20506"/>
    <cellStyle name="Calculation 3 3 3 16" xfId="20507"/>
    <cellStyle name="Calculation 3 3 3 17" xfId="20508"/>
    <cellStyle name="Calculation 3 3 3 18" xfId="20509"/>
    <cellStyle name="Calculation 3 3 3 2" xfId="20510"/>
    <cellStyle name="Calculation 3 3 3 2 10" xfId="20511"/>
    <cellStyle name="Calculation 3 3 3 2 11" xfId="20512"/>
    <cellStyle name="Calculation 3 3 3 2 12" xfId="20513"/>
    <cellStyle name="Calculation 3 3 3 2 13" xfId="20514"/>
    <cellStyle name="Calculation 3 3 3 2 2" xfId="20515"/>
    <cellStyle name="Calculation 3 3 3 2 2 10" xfId="20516"/>
    <cellStyle name="Calculation 3 3 3 2 2 2" xfId="20517"/>
    <cellStyle name="Calculation 3 3 3 2 2 2 2" xfId="20518"/>
    <cellStyle name="Calculation 3 3 3 2 2 2 3" xfId="20519"/>
    <cellStyle name="Calculation 3 3 3 2 2 2 4" xfId="20520"/>
    <cellStyle name="Calculation 3 3 3 2 2 2 5" xfId="20521"/>
    <cellStyle name="Calculation 3 3 3 2 2 2 6" xfId="20522"/>
    <cellStyle name="Calculation 3 3 3 2 2 2 7" xfId="20523"/>
    <cellStyle name="Calculation 3 3 3 2 2 2 8" xfId="20524"/>
    <cellStyle name="Calculation 3 3 3 2 2 2 9" xfId="20525"/>
    <cellStyle name="Calculation 3 3 3 2 2 3" xfId="20526"/>
    <cellStyle name="Calculation 3 3 3 2 2 4" xfId="20527"/>
    <cellStyle name="Calculation 3 3 3 2 2 5" xfId="20528"/>
    <cellStyle name="Calculation 3 3 3 2 2 6" xfId="20529"/>
    <cellStyle name="Calculation 3 3 3 2 2 7" xfId="20530"/>
    <cellStyle name="Calculation 3 3 3 2 2 8" xfId="20531"/>
    <cellStyle name="Calculation 3 3 3 2 2 9" xfId="20532"/>
    <cellStyle name="Calculation 3 3 3 2 3" xfId="20533"/>
    <cellStyle name="Calculation 3 3 3 2 3 2" xfId="20534"/>
    <cellStyle name="Calculation 3 3 3 2 3 3" xfId="20535"/>
    <cellStyle name="Calculation 3 3 3 2 3 4" xfId="20536"/>
    <cellStyle name="Calculation 3 3 3 2 3 5" xfId="20537"/>
    <cellStyle name="Calculation 3 3 3 2 3 6" xfId="20538"/>
    <cellStyle name="Calculation 3 3 3 2 3 7" xfId="20539"/>
    <cellStyle name="Calculation 3 3 3 2 3 8" xfId="20540"/>
    <cellStyle name="Calculation 3 3 3 2 4" xfId="20541"/>
    <cellStyle name="Calculation 3 3 3 2 4 2" xfId="20542"/>
    <cellStyle name="Calculation 3 3 3 2 4 3" xfId="20543"/>
    <cellStyle name="Calculation 3 3 3 2 4 4" xfId="20544"/>
    <cellStyle name="Calculation 3 3 3 2 4 5" xfId="20545"/>
    <cellStyle name="Calculation 3 3 3 2 4 6" xfId="20546"/>
    <cellStyle name="Calculation 3 3 3 2 4 7" xfId="20547"/>
    <cellStyle name="Calculation 3 3 3 2 4 8" xfId="20548"/>
    <cellStyle name="Calculation 3 3 3 2 4 9" xfId="20549"/>
    <cellStyle name="Calculation 3 3 3 2 5" xfId="20550"/>
    <cellStyle name="Calculation 3 3 3 2 6" xfId="20551"/>
    <cellStyle name="Calculation 3 3 3 2 7" xfId="20552"/>
    <cellStyle name="Calculation 3 3 3 2 8" xfId="20553"/>
    <cellStyle name="Calculation 3 3 3 2 9" xfId="20554"/>
    <cellStyle name="Calculation 3 3 3 3" xfId="20555"/>
    <cellStyle name="Calculation 3 3 3 3 10" xfId="20556"/>
    <cellStyle name="Calculation 3 3 3 3 11" xfId="20557"/>
    <cellStyle name="Calculation 3 3 3 3 12" xfId="20558"/>
    <cellStyle name="Calculation 3 3 3 3 13" xfId="20559"/>
    <cellStyle name="Calculation 3 3 3 3 2" xfId="20560"/>
    <cellStyle name="Calculation 3 3 3 3 2 10" xfId="20561"/>
    <cellStyle name="Calculation 3 3 3 3 2 2" xfId="20562"/>
    <cellStyle name="Calculation 3 3 3 3 2 2 2" xfId="20563"/>
    <cellStyle name="Calculation 3 3 3 3 2 2 3" xfId="20564"/>
    <cellStyle name="Calculation 3 3 3 3 2 2 4" xfId="20565"/>
    <cellStyle name="Calculation 3 3 3 3 2 2 5" xfId="20566"/>
    <cellStyle name="Calculation 3 3 3 3 2 2 6" xfId="20567"/>
    <cellStyle name="Calculation 3 3 3 3 2 2 7" xfId="20568"/>
    <cellStyle name="Calculation 3 3 3 3 2 2 8" xfId="20569"/>
    <cellStyle name="Calculation 3 3 3 3 2 2 9" xfId="20570"/>
    <cellStyle name="Calculation 3 3 3 3 2 3" xfId="20571"/>
    <cellStyle name="Calculation 3 3 3 3 2 4" xfId="20572"/>
    <cellStyle name="Calculation 3 3 3 3 2 5" xfId="20573"/>
    <cellStyle name="Calculation 3 3 3 3 2 6" xfId="20574"/>
    <cellStyle name="Calculation 3 3 3 3 2 7" xfId="20575"/>
    <cellStyle name="Calculation 3 3 3 3 2 8" xfId="20576"/>
    <cellStyle name="Calculation 3 3 3 3 2 9" xfId="20577"/>
    <cellStyle name="Calculation 3 3 3 3 3" xfId="20578"/>
    <cellStyle name="Calculation 3 3 3 3 3 2" xfId="20579"/>
    <cellStyle name="Calculation 3 3 3 3 3 3" xfId="20580"/>
    <cellStyle name="Calculation 3 3 3 3 3 4" xfId="20581"/>
    <cellStyle name="Calculation 3 3 3 3 3 5" xfId="20582"/>
    <cellStyle name="Calculation 3 3 3 3 3 6" xfId="20583"/>
    <cellStyle name="Calculation 3 3 3 3 3 7" xfId="20584"/>
    <cellStyle name="Calculation 3 3 3 3 3 8" xfId="20585"/>
    <cellStyle name="Calculation 3 3 3 3 4" xfId="20586"/>
    <cellStyle name="Calculation 3 3 3 3 4 2" xfId="20587"/>
    <cellStyle name="Calculation 3 3 3 3 4 3" xfId="20588"/>
    <cellStyle name="Calculation 3 3 3 3 4 4" xfId="20589"/>
    <cellStyle name="Calculation 3 3 3 3 4 5" xfId="20590"/>
    <cellStyle name="Calculation 3 3 3 3 4 6" xfId="20591"/>
    <cellStyle name="Calculation 3 3 3 3 4 7" xfId="20592"/>
    <cellStyle name="Calculation 3 3 3 3 4 8" xfId="20593"/>
    <cellStyle name="Calculation 3 3 3 3 4 9" xfId="20594"/>
    <cellStyle name="Calculation 3 3 3 3 5" xfId="20595"/>
    <cellStyle name="Calculation 3 3 3 3 6" xfId="20596"/>
    <cellStyle name="Calculation 3 3 3 3 7" xfId="20597"/>
    <cellStyle name="Calculation 3 3 3 3 8" xfId="20598"/>
    <cellStyle name="Calculation 3 3 3 3 9" xfId="20599"/>
    <cellStyle name="Calculation 3 3 3 4" xfId="20600"/>
    <cellStyle name="Calculation 3 3 3 4 10" xfId="20601"/>
    <cellStyle name="Calculation 3 3 3 4 11" xfId="20602"/>
    <cellStyle name="Calculation 3 3 3 4 12" xfId="20603"/>
    <cellStyle name="Calculation 3 3 3 4 13" xfId="20604"/>
    <cellStyle name="Calculation 3 3 3 4 2" xfId="20605"/>
    <cellStyle name="Calculation 3 3 3 4 2 10" xfId="20606"/>
    <cellStyle name="Calculation 3 3 3 4 2 2" xfId="20607"/>
    <cellStyle name="Calculation 3 3 3 4 2 2 2" xfId="20608"/>
    <cellStyle name="Calculation 3 3 3 4 2 2 3" xfId="20609"/>
    <cellStyle name="Calculation 3 3 3 4 2 2 4" xfId="20610"/>
    <cellStyle name="Calculation 3 3 3 4 2 2 5" xfId="20611"/>
    <cellStyle name="Calculation 3 3 3 4 2 2 6" xfId="20612"/>
    <cellStyle name="Calculation 3 3 3 4 2 2 7" xfId="20613"/>
    <cellStyle name="Calculation 3 3 3 4 2 2 8" xfId="20614"/>
    <cellStyle name="Calculation 3 3 3 4 2 2 9" xfId="20615"/>
    <cellStyle name="Calculation 3 3 3 4 2 3" xfId="20616"/>
    <cellStyle name="Calculation 3 3 3 4 2 4" xfId="20617"/>
    <cellStyle name="Calculation 3 3 3 4 2 5" xfId="20618"/>
    <cellStyle name="Calculation 3 3 3 4 2 6" xfId="20619"/>
    <cellStyle name="Calculation 3 3 3 4 2 7" xfId="20620"/>
    <cellStyle name="Calculation 3 3 3 4 2 8" xfId="20621"/>
    <cellStyle name="Calculation 3 3 3 4 2 9" xfId="20622"/>
    <cellStyle name="Calculation 3 3 3 4 3" xfId="20623"/>
    <cellStyle name="Calculation 3 3 3 4 3 2" xfId="20624"/>
    <cellStyle name="Calculation 3 3 3 4 3 3" xfId="20625"/>
    <cellStyle name="Calculation 3 3 3 4 3 4" xfId="20626"/>
    <cellStyle name="Calculation 3 3 3 4 3 5" xfId="20627"/>
    <cellStyle name="Calculation 3 3 3 4 3 6" xfId="20628"/>
    <cellStyle name="Calculation 3 3 3 4 3 7" xfId="20629"/>
    <cellStyle name="Calculation 3 3 3 4 3 8" xfId="20630"/>
    <cellStyle name="Calculation 3 3 3 4 4" xfId="20631"/>
    <cellStyle name="Calculation 3 3 3 4 4 2" xfId="20632"/>
    <cellStyle name="Calculation 3 3 3 4 4 3" xfId="20633"/>
    <cellStyle name="Calculation 3 3 3 4 4 4" xfId="20634"/>
    <cellStyle name="Calculation 3 3 3 4 4 5" xfId="20635"/>
    <cellStyle name="Calculation 3 3 3 4 4 6" xfId="20636"/>
    <cellStyle name="Calculation 3 3 3 4 4 7" xfId="20637"/>
    <cellStyle name="Calculation 3 3 3 4 4 8" xfId="20638"/>
    <cellStyle name="Calculation 3 3 3 4 4 9" xfId="20639"/>
    <cellStyle name="Calculation 3 3 3 4 5" xfId="20640"/>
    <cellStyle name="Calculation 3 3 3 4 6" xfId="20641"/>
    <cellStyle name="Calculation 3 3 3 4 7" xfId="20642"/>
    <cellStyle name="Calculation 3 3 3 4 8" xfId="20643"/>
    <cellStyle name="Calculation 3 3 3 4 9" xfId="20644"/>
    <cellStyle name="Calculation 3 3 3 5" xfId="20645"/>
    <cellStyle name="Calculation 3 3 3 5 10" xfId="20646"/>
    <cellStyle name="Calculation 3 3 3 5 11" xfId="20647"/>
    <cellStyle name="Calculation 3 3 3 5 12" xfId="20648"/>
    <cellStyle name="Calculation 3 3 3 5 13" xfId="20649"/>
    <cellStyle name="Calculation 3 3 3 5 2" xfId="20650"/>
    <cellStyle name="Calculation 3 3 3 5 2 10" xfId="20651"/>
    <cellStyle name="Calculation 3 3 3 5 2 2" xfId="20652"/>
    <cellStyle name="Calculation 3 3 3 5 2 2 2" xfId="20653"/>
    <cellStyle name="Calculation 3 3 3 5 2 2 3" xfId="20654"/>
    <cellStyle name="Calculation 3 3 3 5 2 2 4" xfId="20655"/>
    <cellStyle name="Calculation 3 3 3 5 2 2 5" xfId="20656"/>
    <cellStyle name="Calculation 3 3 3 5 2 2 6" xfId="20657"/>
    <cellStyle name="Calculation 3 3 3 5 2 2 7" xfId="20658"/>
    <cellStyle name="Calculation 3 3 3 5 2 2 8" xfId="20659"/>
    <cellStyle name="Calculation 3 3 3 5 2 2 9" xfId="20660"/>
    <cellStyle name="Calculation 3 3 3 5 2 3" xfId="20661"/>
    <cellStyle name="Calculation 3 3 3 5 2 4" xfId="20662"/>
    <cellStyle name="Calculation 3 3 3 5 2 5" xfId="20663"/>
    <cellStyle name="Calculation 3 3 3 5 2 6" xfId="20664"/>
    <cellStyle name="Calculation 3 3 3 5 2 7" xfId="20665"/>
    <cellStyle name="Calculation 3 3 3 5 2 8" xfId="20666"/>
    <cellStyle name="Calculation 3 3 3 5 2 9" xfId="20667"/>
    <cellStyle name="Calculation 3 3 3 5 3" xfId="20668"/>
    <cellStyle name="Calculation 3 3 3 5 3 2" xfId="20669"/>
    <cellStyle name="Calculation 3 3 3 5 3 3" xfId="20670"/>
    <cellStyle name="Calculation 3 3 3 5 3 4" xfId="20671"/>
    <cellStyle name="Calculation 3 3 3 5 3 5" xfId="20672"/>
    <cellStyle name="Calculation 3 3 3 5 3 6" xfId="20673"/>
    <cellStyle name="Calculation 3 3 3 5 3 7" xfId="20674"/>
    <cellStyle name="Calculation 3 3 3 5 3 8" xfId="20675"/>
    <cellStyle name="Calculation 3 3 3 5 4" xfId="20676"/>
    <cellStyle name="Calculation 3 3 3 5 4 2" xfId="20677"/>
    <cellStyle name="Calculation 3 3 3 5 4 3" xfId="20678"/>
    <cellStyle name="Calculation 3 3 3 5 4 4" xfId="20679"/>
    <cellStyle name="Calculation 3 3 3 5 4 5" xfId="20680"/>
    <cellStyle name="Calculation 3 3 3 5 4 6" xfId="20681"/>
    <cellStyle name="Calculation 3 3 3 5 4 7" xfId="20682"/>
    <cellStyle name="Calculation 3 3 3 5 4 8" xfId="20683"/>
    <cellStyle name="Calculation 3 3 3 5 4 9" xfId="20684"/>
    <cellStyle name="Calculation 3 3 3 5 5" xfId="20685"/>
    <cellStyle name="Calculation 3 3 3 5 6" xfId="20686"/>
    <cellStyle name="Calculation 3 3 3 5 7" xfId="20687"/>
    <cellStyle name="Calculation 3 3 3 5 8" xfId="20688"/>
    <cellStyle name="Calculation 3 3 3 5 9" xfId="20689"/>
    <cellStyle name="Calculation 3 3 3 6" xfId="20690"/>
    <cellStyle name="Calculation 3 3 3 6 10" xfId="20691"/>
    <cellStyle name="Calculation 3 3 3 6 2" xfId="20692"/>
    <cellStyle name="Calculation 3 3 3 6 2 2" xfId="20693"/>
    <cellStyle name="Calculation 3 3 3 6 2 3" xfId="20694"/>
    <cellStyle name="Calculation 3 3 3 6 2 4" xfId="20695"/>
    <cellStyle name="Calculation 3 3 3 6 2 5" xfId="20696"/>
    <cellStyle name="Calculation 3 3 3 6 2 6" xfId="20697"/>
    <cellStyle name="Calculation 3 3 3 6 2 7" xfId="20698"/>
    <cellStyle name="Calculation 3 3 3 6 2 8" xfId="20699"/>
    <cellStyle name="Calculation 3 3 3 6 2 9" xfId="20700"/>
    <cellStyle name="Calculation 3 3 3 6 3" xfId="20701"/>
    <cellStyle name="Calculation 3 3 3 6 4" xfId="20702"/>
    <cellStyle name="Calculation 3 3 3 6 5" xfId="20703"/>
    <cellStyle name="Calculation 3 3 3 6 6" xfId="20704"/>
    <cellStyle name="Calculation 3 3 3 6 7" xfId="20705"/>
    <cellStyle name="Calculation 3 3 3 6 8" xfId="20706"/>
    <cellStyle name="Calculation 3 3 3 6 9" xfId="20707"/>
    <cellStyle name="Calculation 3 3 3 7" xfId="20708"/>
    <cellStyle name="Calculation 3 3 3 7 2" xfId="20709"/>
    <cellStyle name="Calculation 3 3 3 7 3" xfId="20710"/>
    <cellStyle name="Calculation 3 3 3 7 4" xfId="20711"/>
    <cellStyle name="Calculation 3 3 3 7 5" xfId="20712"/>
    <cellStyle name="Calculation 3 3 3 7 6" xfId="20713"/>
    <cellStyle name="Calculation 3 3 3 7 7" xfId="20714"/>
    <cellStyle name="Calculation 3 3 3 7 8" xfId="20715"/>
    <cellStyle name="Calculation 3 3 3 8" xfId="20716"/>
    <cellStyle name="Calculation 3 3 3 8 2" xfId="20717"/>
    <cellStyle name="Calculation 3 3 3 8 3" xfId="20718"/>
    <cellStyle name="Calculation 3 3 3 8 4" xfId="20719"/>
    <cellStyle name="Calculation 3 3 3 8 5" xfId="20720"/>
    <cellStyle name="Calculation 3 3 3 8 6" xfId="20721"/>
    <cellStyle name="Calculation 3 3 3 8 7" xfId="20722"/>
    <cellStyle name="Calculation 3 3 3 8 8" xfId="20723"/>
    <cellStyle name="Calculation 3 3 3 8 9" xfId="20724"/>
    <cellStyle name="Calculation 3 3 3 9" xfId="20725"/>
    <cellStyle name="Calculation 3 3 4" xfId="20726"/>
    <cellStyle name="Calculation 3 3 4 10" xfId="20727"/>
    <cellStyle name="Calculation 3 3 4 11" xfId="20728"/>
    <cellStyle name="Calculation 3 3 4 12" xfId="20729"/>
    <cellStyle name="Calculation 3 3 4 2" xfId="20730"/>
    <cellStyle name="Calculation 3 3 4 2 2" xfId="20731"/>
    <cellStyle name="Calculation 3 3 4 2 3" xfId="20732"/>
    <cellStyle name="Calculation 3 3 4 2 4" xfId="20733"/>
    <cellStyle name="Calculation 3 3 4 2 5" xfId="20734"/>
    <cellStyle name="Calculation 3 3 4 2 6" xfId="20735"/>
    <cellStyle name="Calculation 3 3 4 2 7" xfId="20736"/>
    <cellStyle name="Calculation 3 3 4 2 8" xfId="20737"/>
    <cellStyle name="Calculation 3 3 4 2 9" xfId="20738"/>
    <cellStyle name="Calculation 3 3 4 3" xfId="20739"/>
    <cellStyle name="Calculation 3 3 4 4" xfId="20740"/>
    <cellStyle name="Calculation 3 3 4 5" xfId="20741"/>
    <cellStyle name="Calculation 3 3 4 6" xfId="20742"/>
    <cellStyle name="Calculation 3 3 4 7" xfId="20743"/>
    <cellStyle name="Calculation 3 3 4 8" xfId="20744"/>
    <cellStyle name="Calculation 3 3 4 9" xfId="20745"/>
    <cellStyle name="Calculation 3 3 5" xfId="20746"/>
    <cellStyle name="Calculation 3 3 5 10" xfId="20747"/>
    <cellStyle name="Calculation 3 3 5 11" xfId="20748"/>
    <cellStyle name="Calculation 3 3 5 12" xfId="20749"/>
    <cellStyle name="Calculation 3 3 5 13" xfId="20750"/>
    <cellStyle name="Calculation 3 3 5 2" xfId="20751"/>
    <cellStyle name="Calculation 3 3 5 2 10" xfId="20752"/>
    <cellStyle name="Calculation 3 3 5 2 2" xfId="20753"/>
    <cellStyle name="Calculation 3 3 5 2 2 2" xfId="20754"/>
    <cellStyle name="Calculation 3 3 5 2 2 3" xfId="20755"/>
    <cellStyle name="Calculation 3 3 5 2 2 4" xfId="20756"/>
    <cellStyle name="Calculation 3 3 5 2 2 5" xfId="20757"/>
    <cellStyle name="Calculation 3 3 5 2 2 6" xfId="20758"/>
    <cellStyle name="Calculation 3 3 5 2 2 7" xfId="20759"/>
    <cellStyle name="Calculation 3 3 5 2 2 8" xfId="20760"/>
    <cellStyle name="Calculation 3 3 5 2 2 9" xfId="20761"/>
    <cellStyle name="Calculation 3 3 5 2 3" xfId="20762"/>
    <cellStyle name="Calculation 3 3 5 2 4" xfId="20763"/>
    <cellStyle name="Calculation 3 3 5 2 5" xfId="20764"/>
    <cellStyle name="Calculation 3 3 5 2 6" xfId="20765"/>
    <cellStyle name="Calculation 3 3 5 2 7" xfId="20766"/>
    <cellStyle name="Calculation 3 3 5 2 8" xfId="20767"/>
    <cellStyle name="Calculation 3 3 5 2 9" xfId="20768"/>
    <cellStyle name="Calculation 3 3 5 3" xfId="20769"/>
    <cellStyle name="Calculation 3 3 5 3 2" xfId="20770"/>
    <cellStyle name="Calculation 3 3 5 3 3" xfId="20771"/>
    <cellStyle name="Calculation 3 3 5 3 4" xfId="20772"/>
    <cellStyle name="Calculation 3 3 5 3 5" xfId="20773"/>
    <cellStyle name="Calculation 3 3 5 3 6" xfId="20774"/>
    <cellStyle name="Calculation 3 3 5 3 7" xfId="20775"/>
    <cellStyle name="Calculation 3 3 5 3 8" xfId="20776"/>
    <cellStyle name="Calculation 3 3 5 4" xfId="20777"/>
    <cellStyle name="Calculation 3 3 5 4 2" xfId="20778"/>
    <cellStyle name="Calculation 3 3 5 4 3" xfId="20779"/>
    <cellStyle name="Calculation 3 3 5 4 4" xfId="20780"/>
    <cellStyle name="Calculation 3 3 5 4 5" xfId="20781"/>
    <cellStyle name="Calculation 3 3 5 4 6" xfId="20782"/>
    <cellStyle name="Calculation 3 3 5 4 7" xfId="20783"/>
    <cellStyle name="Calculation 3 3 5 4 8" xfId="20784"/>
    <cellStyle name="Calculation 3 3 5 4 9" xfId="20785"/>
    <cellStyle name="Calculation 3 3 5 5" xfId="20786"/>
    <cellStyle name="Calculation 3 3 5 6" xfId="20787"/>
    <cellStyle name="Calculation 3 3 5 7" xfId="20788"/>
    <cellStyle name="Calculation 3 3 5 8" xfId="20789"/>
    <cellStyle name="Calculation 3 3 5 9" xfId="20790"/>
    <cellStyle name="Calculation 3 3 6" xfId="20791"/>
    <cellStyle name="Calculation 3 3 6 10" xfId="20792"/>
    <cellStyle name="Calculation 3 3 6 11" xfId="20793"/>
    <cellStyle name="Calculation 3 3 6 12" xfId="20794"/>
    <cellStyle name="Calculation 3 3 6 13" xfId="20795"/>
    <cellStyle name="Calculation 3 3 6 2" xfId="20796"/>
    <cellStyle name="Calculation 3 3 6 2 10" xfId="20797"/>
    <cellStyle name="Calculation 3 3 6 2 2" xfId="20798"/>
    <cellStyle name="Calculation 3 3 6 2 2 2" xfId="20799"/>
    <cellStyle name="Calculation 3 3 6 2 2 3" xfId="20800"/>
    <cellStyle name="Calculation 3 3 6 2 2 4" xfId="20801"/>
    <cellStyle name="Calculation 3 3 6 2 2 5" xfId="20802"/>
    <cellStyle name="Calculation 3 3 6 2 2 6" xfId="20803"/>
    <cellStyle name="Calculation 3 3 6 2 2 7" xfId="20804"/>
    <cellStyle name="Calculation 3 3 6 2 2 8" xfId="20805"/>
    <cellStyle name="Calculation 3 3 6 2 2 9" xfId="20806"/>
    <cellStyle name="Calculation 3 3 6 2 3" xfId="20807"/>
    <cellStyle name="Calculation 3 3 6 2 4" xfId="20808"/>
    <cellStyle name="Calculation 3 3 6 2 5" xfId="20809"/>
    <cellStyle name="Calculation 3 3 6 2 6" xfId="20810"/>
    <cellStyle name="Calculation 3 3 6 2 7" xfId="20811"/>
    <cellStyle name="Calculation 3 3 6 2 8" xfId="20812"/>
    <cellStyle name="Calculation 3 3 6 2 9" xfId="20813"/>
    <cellStyle name="Calculation 3 3 6 3" xfId="20814"/>
    <cellStyle name="Calculation 3 3 6 3 2" xfId="20815"/>
    <cellStyle name="Calculation 3 3 6 3 3" xfId="20816"/>
    <cellStyle name="Calculation 3 3 6 3 4" xfId="20817"/>
    <cellStyle name="Calculation 3 3 6 3 5" xfId="20818"/>
    <cellStyle name="Calculation 3 3 6 3 6" xfId="20819"/>
    <cellStyle name="Calculation 3 3 6 3 7" xfId="20820"/>
    <cellStyle name="Calculation 3 3 6 3 8" xfId="20821"/>
    <cellStyle name="Calculation 3 3 6 4" xfId="20822"/>
    <cellStyle name="Calculation 3 3 6 4 2" xfId="20823"/>
    <cellStyle name="Calculation 3 3 6 4 3" xfId="20824"/>
    <cellStyle name="Calculation 3 3 6 4 4" xfId="20825"/>
    <cellStyle name="Calculation 3 3 6 4 5" xfId="20826"/>
    <cellStyle name="Calculation 3 3 6 4 6" xfId="20827"/>
    <cellStyle name="Calculation 3 3 6 4 7" xfId="20828"/>
    <cellStyle name="Calculation 3 3 6 4 8" xfId="20829"/>
    <cellStyle name="Calculation 3 3 6 4 9" xfId="20830"/>
    <cellStyle name="Calculation 3 3 6 5" xfId="20831"/>
    <cellStyle name="Calculation 3 3 6 6" xfId="20832"/>
    <cellStyle name="Calculation 3 3 6 7" xfId="20833"/>
    <cellStyle name="Calculation 3 3 6 8" xfId="20834"/>
    <cellStyle name="Calculation 3 3 6 9" xfId="20835"/>
    <cellStyle name="Calculation 3 3 7" xfId="20836"/>
    <cellStyle name="Calculation 3 3 7 2" xfId="20837"/>
    <cellStyle name="Calculation 3 3 7 3" xfId="20838"/>
    <cellStyle name="Calculation 3 3 7 4" xfId="20839"/>
    <cellStyle name="Calculation 3 3 7 5" xfId="20840"/>
    <cellStyle name="Calculation 3 3 7 6" xfId="20841"/>
    <cellStyle name="Calculation 3 3 7 7" xfId="20842"/>
    <cellStyle name="Calculation 3 3 7 8" xfId="20843"/>
    <cellStyle name="Calculation 3 3 7 9" xfId="20844"/>
    <cellStyle name="Calculation 3 3 8" xfId="20845"/>
    <cellStyle name="Calculation 3 3 9" xfId="20846"/>
    <cellStyle name="Calculation 3 4" xfId="20847"/>
    <cellStyle name="Calculation 3 4 10" xfId="20848"/>
    <cellStyle name="Calculation 3 4 11" xfId="20849"/>
    <cellStyle name="Calculation 3 4 12" xfId="20850"/>
    <cellStyle name="Calculation 3 4 13" xfId="20851"/>
    <cellStyle name="Calculation 3 4 14" xfId="20852"/>
    <cellStyle name="Calculation 3 4 15" xfId="20853"/>
    <cellStyle name="Calculation 3 4 16" xfId="20854"/>
    <cellStyle name="Calculation 3 4 17" xfId="20855"/>
    <cellStyle name="Calculation 3 4 18" xfId="20856"/>
    <cellStyle name="Calculation 3 4 19" xfId="20857"/>
    <cellStyle name="Calculation 3 4 2" xfId="20858"/>
    <cellStyle name="Calculation 3 4 2 10" xfId="20859"/>
    <cellStyle name="Calculation 3 4 2 11" xfId="20860"/>
    <cellStyle name="Calculation 3 4 2 12" xfId="20861"/>
    <cellStyle name="Calculation 3 4 2 13" xfId="20862"/>
    <cellStyle name="Calculation 3 4 2 2" xfId="20863"/>
    <cellStyle name="Calculation 3 4 2 2 10" xfId="20864"/>
    <cellStyle name="Calculation 3 4 2 2 2" xfId="20865"/>
    <cellStyle name="Calculation 3 4 2 2 2 2" xfId="20866"/>
    <cellStyle name="Calculation 3 4 2 2 2 3" xfId="20867"/>
    <cellStyle name="Calculation 3 4 2 2 2 4" xfId="20868"/>
    <cellStyle name="Calculation 3 4 2 2 2 5" xfId="20869"/>
    <cellStyle name="Calculation 3 4 2 2 2 6" xfId="20870"/>
    <cellStyle name="Calculation 3 4 2 2 2 7" xfId="20871"/>
    <cellStyle name="Calculation 3 4 2 2 2 8" xfId="20872"/>
    <cellStyle name="Calculation 3 4 2 2 2 9" xfId="20873"/>
    <cellStyle name="Calculation 3 4 2 2 3" xfId="20874"/>
    <cellStyle name="Calculation 3 4 2 2 4" xfId="20875"/>
    <cellStyle name="Calculation 3 4 2 2 5" xfId="20876"/>
    <cellStyle name="Calculation 3 4 2 2 6" xfId="20877"/>
    <cellStyle name="Calculation 3 4 2 2 7" xfId="20878"/>
    <cellStyle name="Calculation 3 4 2 2 8" xfId="20879"/>
    <cellStyle name="Calculation 3 4 2 2 9" xfId="20880"/>
    <cellStyle name="Calculation 3 4 2 3" xfId="20881"/>
    <cellStyle name="Calculation 3 4 2 3 2" xfId="20882"/>
    <cellStyle name="Calculation 3 4 2 3 3" xfId="20883"/>
    <cellStyle name="Calculation 3 4 2 3 4" xfId="20884"/>
    <cellStyle name="Calculation 3 4 2 3 5" xfId="20885"/>
    <cellStyle name="Calculation 3 4 2 3 6" xfId="20886"/>
    <cellStyle name="Calculation 3 4 2 3 7" xfId="20887"/>
    <cellStyle name="Calculation 3 4 2 3 8" xfId="20888"/>
    <cellStyle name="Calculation 3 4 2 4" xfId="20889"/>
    <cellStyle name="Calculation 3 4 2 4 2" xfId="20890"/>
    <cellStyle name="Calculation 3 4 2 4 3" xfId="20891"/>
    <cellStyle name="Calculation 3 4 2 4 4" xfId="20892"/>
    <cellStyle name="Calculation 3 4 2 4 5" xfId="20893"/>
    <cellStyle name="Calculation 3 4 2 4 6" xfId="20894"/>
    <cellStyle name="Calculation 3 4 2 4 7" xfId="20895"/>
    <cellStyle name="Calculation 3 4 2 4 8" xfId="20896"/>
    <cellStyle name="Calculation 3 4 2 4 9" xfId="20897"/>
    <cellStyle name="Calculation 3 4 2 5" xfId="20898"/>
    <cellStyle name="Calculation 3 4 2 6" xfId="20899"/>
    <cellStyle name="Calculation 3 4 2 7" xfId="20900"/>
    <cellStyle name="Calculation 3 4 2 8" xfId="20901"/>
    <cellStyle name="Calculation 3 4 2 9" xfId="20902"/>
    <cellStyle name="Calculation 3 4 3" xfId="20903"/>
    <cellStyle name="Calculation 3 4 3 10" xfId="20904"/>
    <cellStyle name="Calculation 3 4 3 11" xfId="20905"/>
    <cellStyle name="Calculation 3 4 3 12" xfId="20906"/>
    <cellStyle name="Calculation 3 4 3 13" xfId="20907"/>
    <cellStyle name="Calculation 3 4 3 2" xfId="20908"/>
    <cellStyle name="Calculation 3 4 3 2 10" xfId="20909"/>
    <cellStyle name="Calculation 3 4 3 2 2" xfId="20910"/>
    <cellStyle name="Calculation 3 4 3 2 2 2" xfId="20911"/>
    <cellStyle name="Calculation 3 4 3 2 2 3" xfId="20912"/>
    <cellStyle name="Calculation 3 4 3 2 2 4" xfId="20913"/>
    <cellStyle name="Calculation 3 4 3 2 2 5" xfId="20914"/>
    <cellStyle name="Calculation 3 4 3 2 2 6" xfId="20915"/>
    <cellStyle name="Calculation 3 4 3 2 2 7" xfId="20916"/>
    <cellStyle name="Calculation 3 4 3 2 2 8" xfId="20917"/>
    <cellStyle name="Calculation 3 4 3 2 2 9" xfId="20918"/>
    <cellStyle name="Calculation 3 4 3 2 3" xfId="20919"/>
    <cellStyle name="Calculation 3 4 3 2 4" xfId="20920"/>
    <cellStyle name="Calculation 3 4 3 2 5" xfId="20921"/>
    <cellStyle name="Calculation 3 4 3 2 6" xfId="20922"/>
    <cellStyle name="Calculation 3 4 3 2 7" xfId="20923"/>
    <cellStyle name="Calculation 3 4 3 2 8" xfId="20924"/>
    <cellStyle name="Calculation 3 4 3 2 9" xfId="20925"/>
    <cellStyle name="Calculation 3 4 3 3" xfId="20926"/>
    <cellStyle name="Calculation 3 4 3 3 2" xfId="20927"/>
    <cellStyle name="Calculation 3 4 3 3 3" xfId="20928"/>
    <cellStyle name="Calculation 3 4 3 3 4" xfId="20929"/>
    <cellStyle name="Calculation 3 4 3 3 5" xfId="20930"/>
    <cellStyle name="Calculation 3 4 3 3 6" xfId="20931"/>
    <cellStyle name="Calculation 3 4 3 3 7" xfId="20932"/>
    <cellStyle name="Calculation 3 4 3 3 8" xfId="20933"/>
    <cellStyle name="Calculation 3 4 3 4" xfId="20934"/>
    <cellStyle name="Calculation 3 4 3 4 2" xfId="20935"/>
    <cellStyle name="Calculation 3 4 3 4 3" xfId="20936"/>
    <cellStyle name="Calculation 3 4 3 4 4" xfId="20937"/>
    <cellStyle name="Calculation 3 4 3 4 5" xfId="20938"/>
    <cellStyle name="Calculation 3 4 3 4 6" xfId="20939"/>
    <cellStyle name="Calculation 3 4 3 4 7" xfId="20940"/>
    <cellStyle name="Calculation 3 4 3 4 8" xfId="20941"/>
    <cellStyle name="Calculation 3 4 3 4 9" xfId="20942"/>
    <cellStyle name="Calculation 3 4 3 5" xfId="20943"/>
    <cellStyle name="Calculation 3 4 3 6" xfId="20944"/>
    <cellStyle name="Calculation 3 4 3 7" xfId="20945"/>
    <cellStyle name="Calculation 3 4 3 8" xfId="20946"/>
    <cellStyle name="Calculation 3 4 3 9" xfId="20947"/>
    <cellStyle name="Calculation 3 4 4" xfId="20948"/>
    <cellStyle name="Calculation 3 4 4 10" xfId="20949"/>
    <cellStyle name="Calculation 3 4 4 11" xfId="20950"/>
    <cellStyle name="Calculation 3 4 4 12" xfId="20951"/>
    <cellStyle name="Calculation 3 4 4 13" xfId="20952"/>
    <cellStyle name="Calculation 3 4 4 2" xfId="20953"/>
    <cellStyle name="Calculation 3 4 4 2 10" xfId="20954"/>
    <cellStyle name="Calculation 3 4 4 2 2" xfId="20955"/>
    <cellStyle name="Calculation 3 4 4 2 2 2" xfId="20956"/>
    <cellStyle name="Calculation 3 4 4 2 2 3" xfId="20957"/>
    <cellStyle name="Calculation 3 4 4 2 2 4" xfId="20958"/>
    <cellStyle name="Calculation 3 4 4 2 2 5" xfId="20959"/>
    <cellStyle name="Calculation 3 4 4 2 2 6" xfId="20960"/>
    <cellStyle name="Calculation 3 4 4 2 2 7" xfId="20961"/>
    <cellStyle name="Calculation 3 4 4 2 2 8" xfId="20962"/>
    <cellStyle name="Calculation 3 4 4 2 2 9" xfId="20963"/>
    <cellStyle name="Calculation 3 4 4 2 3" xfId="20964"/>
    <cellStyle name="Calculation 3 4 4 2 4" xfId="20965"/>
    <cellStyle name="Calculation 3 4 4 2 5" xfId="20966"/>
    <cellStyle name="Calculation 3 4 4 2 6" xfId="20967"/>
    <cellStyle name="Calculation 3 4 4 2 7" xfId="20968"/>
    <cellStyle name="Calculation 3 4 4 2 8" xfId="20969"/>
    <cellStyle name="Calculation 3 4 4 2 9" xfId="20970"/>
    <cellStyle name="Calculation 3 4 4 3" xfId="20971"/>
    <cellStyle name="Calculation 3 4 4 3 2" xfId="20972"/>
    <cellStyle name="Calculation 3 4 4 3 3" xfId="20973"/>
    <cellStyle name="Calculation 3 4 4 3 4" xfId="20974"/>
    <cellStyle name="Calculation 3 4 4 3 5" xfId="20975"/>
    <cellStyle name="Calculation 3 4 4 3 6" xfId="20976"/>
    <cellStyle name="Calculation 3 4 4 3 7" xfId="20977"/>
    <cellStyle name="Calculation 3 4 4 3 8" xfId="20978"/>
    <cellStyle name="Calculation 3 4 4 4" xfId="20979"/>
    <cellStyle name="Calculation 3 4 4 4 2" xfId="20980"/>
    <cellStyle name="Calculation 3 4 4 4 3" xfId="20981"/>
    <cellStyle name="Calculation 3 4 4 4 4" xfId="20982"/>
    <cellStyle name="Calculation 3 4 4 4 5" xfId="20983"/>
    <cellStyle name="Calculation 3 4 4 4 6" xfId="20984"/>
    <cellStyle name="Calculation 3 4 4 4 7" xfId="20985"/>
    <cellStyle name="Calculation 3 4 4 4 8" xfId="20986"/>
    <cellStyle name="Calculation 3 4 4 4 9" xfId="20987"/>
    <cellStyle name="Calculation 3 4 4 5" xfId="20988"/>
    <cellStyle name="Calculation 3 4 4 6" xfId="20989"/>
    <cellStyle name="Calculation 3 4 4 7" xfId="20990"/>
    <cellStyle name="Calculation 3 4 4 8" xfId="20991"/>
    <cellStyle name="Calculation 3 4 4 9" xfId="20992"/>
    <cellStyle name="Calculation 3 4 5" xfId="20993"/>
    <cellStyle name="Calculation 3 4 5 10" xfId="20994"/>
    <cellStyle name="Calculation 3 4 5 11" xfId="20995"/>
    <cellStyle name="Calculation 3 4 5 12" xfId="20996"/>
    <cellStyle name="Calculation 3 4 5 13" xfId="20997"/>
    <cellStyle name="Calculation 3 4 5 2" xfId="20998"/>
    <cellStyle name="Calculation 3 4 5 2 10" xfId="20999"/>
    <cellStyle name="Calculation 3 4 5 2 2" xfId="21000"/>
    <cellStyle name="Calculation 3 4 5 2 2 2" xfId="21001"/>
    <cellStyle name="Calculation 3 4 5 2 2 3" xfId="21002"/>
    <cellStyle name="Calculation 3 4 5 2 2 4" xfId="21003"/>
    <cellStyle name="Calculation 3 4 5 2 2 5" xfId="21004"/>
    <cellStyle name="Calculation 3 4 5 2 2 6" xfId="21005"/>
    <cellStyle name="Calculation 3 4 5 2 2 7" xfId="21006"/>
    <cellStyle name="Calculation 3 4 5 2 2 8" xfId="21007"/>
    <cellStyle name="Calculation 3 4 5 2 2 9" xfId="21008"/>
    <cellStyle name="Calculation 3 4 5 2 3" xfId="21009"/>
    <cellStyle name="Calculation 3 4 5 2 4" xfId="21010"/>
    <cellStyle name="Calculation 3 4 5 2 5" xfId="21011"/>
    <cellStyle name="Calculation 3 4 5 2 6" xfId="21012"/>
    <cellStyle name="Calculation 3 4 5 2 7" xfId="21013"/>
    <cellStyle name="Calculation 3 4 5 2 8" xfId="21014"/>
    <cellStyle name="Calculation 3 4 5 2 9" xfId="21015"/>
    <cellStyle name="Calculation 3 4 5 3" xfId="21016"/>
    <cellStyle name="Calculation 3 4 5 3 2" xfId="21017"/>
    <cellStyle name="Calculation 3 4 5 3 3" xfId="21018"/>
    <cellStyle name="Calculation 3 4 5 3 4" xfId="21019"/>
    <cellStyle name="Calculation 3 4 5 3 5" xfId="21020"/>
    <cellStyle name="Calculation 3 4 5 3 6" xfId="21021"/>
    <cellStyle name="Calculation 3 4 5 3 7" xfId="21022"/>
    <cellStyle name="Calculation 3 4 5 3 8" xfId="21023"/>
    <cellStyle name="Calculation 3 4 5 4" xfId="21024"/>
    <cellStyle name="Calculation 3 4 5 4 2" xfId="21025"/>
    <cellStyle name="Calculation 3 4 5 4 3" xfId="21026"/>
    <cellStyle name="Calculation 3 4 5 4 4" xfId="21027"/>
    <cellStyle name="Calculation 3 4 5 4 5" xfId="21028"/>
    <cellStyle name="Calculation 3 4 5 4 6" xfId="21029"/>
    <cellStyle name="Calculation 3 4 5 4 7" xfId="21030"/>
    <cellStyle name="Calculation 3 4 5 4 8" xfId="21031"/>
    <cellStyle name="Calculation 3 4 5 4 9" xfId="21032"/>
    <cellStyle name="Calculation 3 4 5 5" xfId="21033"/>
    <cellStyle name="Calculation 3 4 5 6" xfId="21034"/>
    <cellStyle name="Calculation 3 4 5 7" xfId="21035"/>
    <cellStyle name="Calculation 3 4 5 8" xfId="21036"/>
    <cellStyle name="Calculation 3 4 5 9" xfId="21037"/>
    <cellStyle name="Calculation 3 4 6" xfId="21038"/>
    <cellStyle name="Calculation 3 4 6 10" xfId="21039"/>
    <cellStyle name="Calculation 3 4 6 2" xfId="21040"/>
    <cellStyle name="Calculation 3 4 6 2 2" xfId="21041"/>
    <cellStyle name="Calculation 3 4 6 2 3" xfId="21042"/>
    <cellStyle name="Calculation 3 4 6 2 4" xfId="21043"/>
    <cellStyle name="Calculation 3 4 6 2 5" xfId="21044"/>
    <cellStyle name="Calculation 3 4 6 2 6" xfId="21045"/>
    <cellStyle name="Calculation 3 4 6 2 7" xfId="21046"/>
    <cellStyle name="Calculation 3 4 6 2 8" xfId="21047"/>
    <cellStyle name="Calculation 3 4 6 2 9" xfId="21048"/>
    <cellStyle name="Calculation 3 4 6 3" xfId="21049"/>
    <cellStyle name="Calculation 3 4 6 4" xfId="21050"/>
    <cellStyle name="Calculation 3 4 6 5" xfId="21051"/>
    <cellStyle name="Calculation 3 4 6 6" xfId="21052"/>
    <cellStyle name="Calculation 3 4 6 7" xfId="21053"/>
    <cellStyle name="Calculation 3 4 6 8" xfId="21054"/>
    <cellStyle name="Calculation 3 4 6 9" xfId="21055"/>
    <cellStyle name="Calculation 3 4 7" xfId="21056"/>
    <cellStyle name="Calculation 3 4 7 2" xfId="21057"/>
    <cellStyle name="Calculation 3 4 7 3" xfId="21058"/>
    <cellStyle name="Calculation 3 4 7 4" xfId="21059"/>
    <cellStyle name="Calculation 3 4 7 5" xfId="21060"/>
    <cellStyle name="Calculation 3 4 7 6" xfId="21061"/>
    <cellStyle name="Calculation 3 4 7 7" xfId="21062"/>
    <cellStyle name="Calculation 3 4 7 8" xfId="21063"/>
    <cellStyle name="Calculation 3 4 8" xfId="21064"/>
    <cellStyle name="Calculation 3 4 8 2" xfId="21065"/>
    <cellStyle name="Calculation 3 4 8 3" xfId="21066"/>
    <cellStyle name="Calculation 3 4 8 4" xfId="21067"/>
    <cellStyle name="Calculation 3 4 8 5" xfId="21068"/>
    <cellStyle name="Calculation 3 4 8 6" xfId="21069"/>
    <cellStyle name="Calculation 3 4 8 7" xfId="21070"/>
    <cellStyle name="Calculation 3 4 8 8" xfId="21071"/>
    <cellStyle name="Calculation 3 4 8 9" xfId="21072"/>
    <cellStyle name="Calculation 3 4 9" xfId="21073"/>
    <cellStyle name="Calculation 3 5" xfId="21074"/>
    <cellStyle name="Calculation 3 5 10" xfId="21075"/>
    <cellStyle name="Calculation 3 5 11" xfId="21076"/>
    <cellStyle name="Calculation 3 5 12" xfId="21077"/>
    <cellStyle name="Calculation 3 5 13" xfId="21078"/>
    <cellStyle name="Calculation 3 5 14" xfId="21079"/>
    <cellStyle name="Calculation 3 5 15" xfId="21080"/>
    <cellStyle name="Calculation 3 5 16" xfId="21081"/>
    <cellStyle name="Calculation 3 5 17" xfId="21082"/>
    <cellStyle name="Calculation 3 5 18" xfId="21083"/>
    <cellStyle name="Calculation 3 5 2" xfId="21084"/>
    <cellStyle name="Calculation 3 5 2 10" xfId="21085"/>
    <cellStyle name="Calculation 3 5 2 11" xfId="21086"/>
    <cellStyle name="Calculation 3 5 2 12" xfId="21087"/>
    <cellStyle name="Calculation 3 5 2 13" xfId="21088"/>
    <cellStyle name="Calculation 3 5 2 2" xfId="21089"/>
    <cellStyle name="Calculation 3 5 2 2 10" xfId="21090"/>
    <cellStyle name="Calculation 3 5 2 2 2" xfId="21091"/>
    <cellStyle name="Calculation 3 5 2 2 2 2" xfId="21092"/>
    <cellStyle name="Calculation 3 5 2 2 2 3" xfId="21093"/>
    <cellStyle name="Calculation 3 5 2 2 2 4" xfId="21094"/>
    <cellStyle name="Calculation 3 5 2 2 2 5" xfId="21095"/>
    <cellStyle name="Calculation 3 5 2 2 2 6" xfId="21096"/>
    <cellStyle name="Calculation 3 5 2 2 2 7" xfId="21097"/>
    <cellStyle name="Calculation 3 5 2 2 2 8" xfId="21098"/>
    <cellStyle name="Calculation 3 5 2 2 2 9" xfId="21099"/>
    <cellStyle name="Calculation 3 5 2 2 3" xfId="21100"/>
    <cellStyle name="Calculation 3 5 2 2 4" xfId="21101"/>
    <cellStyle name="Calculation 3 5 2 2 5" xfId="21102"/>
    <cellStyle name="Calculation 3 5 2 2 6" xfId="21103"/>
    <cellStyle name="Calculation 3 5 2 2 7" xfId="21104"/>
    <cellStyle name="Calculation 3 5 2 2 8" xfId="21105"/>
    <cellStyle name="Calculation 3 5 2 2 9" xfId="21106"/>
    <cellStyle name="Calculation 3 5 2 3" xfId="21107"/>
    <cellStyle name="Calculation 3 5 2 3 2" xfId="21108"/>
    <cellStyle name="Calculation 3 5 2 3 3" xfId="21109"/>
    <cellStyle name="Calculation 3 5 2 3 4" xfId="21110"/>
    <cellStyle name="Calculation 3 5 2 3 5" xfId="21111"/>
    <cellStyle name="Calculation 3 5 2 3 6" xfId="21112"/>
    <cellStyle name="Calculation 3 5 2 3 7" xfId="21113"/>
    <cellStyle name="Calculation 3 5 2 3 8" xfId="21114"/>
    <cellStyle name="Calculation 3 5 2 4" xfId="21115"/>
    <cellStyle name="Calculation 3 5 2 4 2" xfId="21116"/>
    <cellStyle name="Calculation 3 5 2 4 3" xfId="21117"/>
    <cellStyle name="Calculation 3 5 2 4 4" xfId="21118"/>
    <cellStyle name="Calculation 3 5 2 4 5" xfId="21119"/>
    <cellStyle name="Calculation 3 5 2 4 6" xfId="21120"/>
    <cellStyle name="Calculation 3 5 2 4 7" xfId="21121"/>
    <cellStyle name="Calculation 3 5 2 4 8" xfId="21122"/>
    <cellStyle name="Calculation 3 5 2 4 9" xfId="21123"/>
    <cellStyle name="Calculation 3 5 2 5" xfId="21124"/>
    <cellStyle name="Calculation 3 5 2 6" xfId="21125"/>
    <cellStyle name="Calculation 3 5 2 7" xfId="21126"/>
    <cellStyle name="Calculation 3 5 2 8" xfId="21127"/>
    <cellStyle name="Calculation 3 5 2 9" xfId="21128"/>
    <cellStyle name="Calculation 3 5 3" xfId="21129"/>
    <cellStyle name="Calculation 3 5 3 10" xfId="21130"/>
    <cellStyle name="Calculation 3 5 3 11" xfId="21131"/>
    <cellStyle name="Calculation 3 5 3 12" xfId="21132"/>
    <cellStyle name="Calculation 3 5 3 13" xfId="21133"/>
    <cellStyle name="Calculation 3 5 3 2" xfId="21134"/>
    <cellStyle name="Calculation 3 5 3 2 10" xfId="21135"/>
    <cellStyle name="Calculation 3 5 3 2 2" xfId="21136"/>
    <cellStyle name="Calculation 3 5 3 2 2 2" xfId="21137"/>
    <cellStyle name="Calculation 3 5 3 2 2 3" xfId="21138"/>
    <cellStyle name="Calculation 3 5 3 2 2 4" xfId="21139"/>
    <cellStyle name="Calculation 3 5 3 2 2 5" xfId="21140"/>
    <cellStyle name="Calculation 3 5 3 2 2 6" xfId="21141"/>
    <cellStyle name="Calculation 3 5 3 2 2 7" xfId="21142"/>
    <cellStyle name="Calculation 3 5 3 2 2 8" xfId="21143"/>
    <cellStyle name="Calculation 3 5 3 2 2 9" xfId="21144"/>
    <cellStyle name="Calculation 3 5 3 2 3" xfId="21145"/>
    <cellStyle name="Calculation 3 5 3 2 4" xfId="21146"/>
    <cellStyle name="Calculation 3 5 3 2 5" xfId="21147"/>
    <cellStyle name="Calculation 3 5 3 2 6" xfId="21148"/>
    <cellStyle name="Calculation 3 5 3 2 7" xfId="21149"/>
    <cellStyle name="Calculation 3 5 3 2 8" xfId="21150"/>
    <cellStyle name="Calculation 3 5 3 2 9" xfId="21151"/>
    <cellStyle name="Calculation 3 5 3 3" xfId="21152"/>
    <cellStyle name="Calculation 3 5 3 3 2" xfId="21153"/>
    <cellStyle name="Calculation 3 5 3 3 3" xfId="21154"/>
    <cellStyle name="Calculation 3 5 3 3 4" xfId="21155"/>
    <cellStyle name="Calculation 3 5 3 3 5" xfId="21156"/>
    <cellStyle name="Calculation 3 5 3 3 6" xfId="21157"/>
    <cellStyle name="Calculation 3 5 3 3 7" xfId="21158"/>
    <cellStyle name="Calculation 3 5 3 3 8" xfId="21159"/>
    <cellStyle name="Calculation 3 5 3 4" xfId="21160"/>
    <cellStyle name="Calculation 3 5 3 4 2" xfId="21161"/>
    <cellStyle name="Calculation 3 5 3 4 3" xfId="21162"/>
    <cellStyle name="Calculation 3 5 3 4 4" xfId="21163"/>
    <cellStyle name="Calculation 3 5 3 4 5" xfId="21164"/>
    <cellStyle name="Calculation 3 5 3 4 6" xfId="21165"/>
    <cellStyle name="Calculation 3 5 3 4 7" xfId="21166"/>
    <cellStyle name="Calculation 3 5 3 4 8" xfId="21167"/>
    <cellStyle name="Calculation 3 5 3 4 9" xfId="21168"/>
    <cellStyle name="Calculation 3 5 3 5" xfId="21169"/>
    <cellStyle name="Calculation 3 5 3 6" xfId="21170"/>
    <cellStyle name="Calculation 3 5 3 7" xfId="21171"/>
    <cellStyle name="Calculation 3 5 3 8" xfId="21172"/>
    <cellStyle name="Calculation 3 5 3 9" xfId="21173"/>
    <cellStyle name="Calculation 3 5 4" xfId="21174"/>
    <cellStyle name="Calculation 3 5 4 10" xfId="21175"/>
    <cellStyle name="Calculation 3 5 4 11" xfId="21176"/>
    <cellStyle name="Calculation 3 5 4 12" xfId="21177"/>
    <cellStyle name="Calculation 3 5 4 13" xfId="21178"/>
    <cellStyle name="Calculation 3 5 4 2" xfId="21179"/>
    <cellStyle name="Calculation 3 5 4 2 10" xfId="21180"/>
    <cellStyle name="Calculation 3 5 4 2 2" xfId="21181"/>
    <cellStyle name="Calculation 3 5 4 2 2 2" xfId="21182"/>
    <cellStyle name="Calculation 3 5 4 2 2 3" xfId="21183"/>
    <cellStyle name="Calculation 3 5 4 2 2 4" xfId="21184"/>
    <cellStyle name="Calculation 3 5 4 2 2 5" xfId="21185"/>
    <cellStyle name="Calculation 3 5 4 2 2 6" xfId="21186"/>
    <cellStyle name="Calculation 3 5 4 2 2 7" xfId="21187"/>
    <cellStyle name="Calculation 3 5 4 2 2 8" xfId="21188"/>
    <cellStyle name="Calculation 3 5 4 2 2 9" xfId="21189"/>
    <cellStyle name="Calculation 3 5 4 2 3" xfId="21190"/>
    <cellStyle name="Calculation 3 5 4 2 4" xfId="21191"/>
    <cellStyle name="Calculation 3 5 4 2 5" xfId="21192"/>
    <cellStyle name="Calculation 3 5 4 2 6" xfId="21193"/>
    <cellStyle name="Calculation 3 5 4 2 7" xfId="21194"/>
    <cellStyle name="Calculation 3 5 4 2 8" xfId="21195"/>
    <cellStyle name="Calculation 3 5 4 2 9" xfId="21196"/>
    <cellStyle name="Calculation 3 5 4 3" xfId="21197"/>
    <cellStyle name="Calculation 3 5 4 3 2" xfId="21198"/>
    <cellStyle name="Calculation 3 5 4 3 3" xfId="21199"/>
    <cellStyle name="Calculation 3 5 4 3 4" xfId="21200"/>
    <cellStyle name="Calculation 3 5 4 3 5" xfId="21201"/>
    <cellStyle name="Calculation 3 5 4 3 6" xfId="21202"/>
    <cellStyle name="Calculation 3 5 4 3 7" xfId="21203"/>
    <cellStyle name="Calculation 3 5 4 3 8" xfId="21204"/>
    <cellStyle name="Calculation 3 5 4 4" xfId="21205"/>
    <cellStyle name="Calculation 3 5 4 4 2" xfId="21206"/>
    <cellStyle name="Calculation 3 5 4 4 3" xfId="21207"/>
    <cellStyle name="Calculation 3 5 4 4 4" xfId="21208"/>
    <cellStyle name="Calculation 3 5 4 4 5" xfId="21209"/>
    <cellStyle name="Calculation 3 5 4 4 6" xfId="21210"/>
    <cellStyle name="Calculation 3 5 4 4 7" xfId="21211"/>
    <cellStyle name="Calculation 3 5 4 4 8" xfId="21212"/>
    <cellStyle name="Calculation 3 5 4 4 9" xfId="21213"/>
    <cellStyle name="Calculation 3 5 4 5" xfId="21214"/>
    <cellStyle name="Calculation 3 5 4 6" xfId="21215"/>
    <cellStyle name="Calculation 3 5 4 7" xfId="21216"/>
    <cellStyle name="Calculation 3 5 4 8" xfId="21217"/>
    <cellStyle name="Calculation 3 5 4 9" xfId="21218"/>
    <cellStyle name="Calculation 3 5 5" xfId="21219"/>
    <cellStyle name="Calculation 3 5 5 10" xfId="21220"/>
    <cellStyle name="Calculation 3 5 5 11" xfId="21221"/>
    <cellStyle name="Calculation 3 5 5 12" xfId="21222"/>
    <cellStyle name="Calculation 3 5 5 13" xfId="21223"/>
    <cellStyle name="Calculation 3 5 5 2" xfId="21224"/>
    <cellStyle name="Calculation 3 5 5 2 10" xfId="21225"/>
    <cellStyle name="Calculation 3 5 5 2 2" xfId="21226"/>
    <cellStyle name="Calculation 3 5 5 2 2 2" xfId="21227"/>
    <cellStyle name="Calculation 3 5 5 2 2 3" xfId="21228"/>
    <cellStyle name="Calculation 3 5 5 2 2 4" xfId="21229"/>
    <cellStyle name="Calculation 3 5 5 2 2 5" xfId="21230"/>
    <cellStyle name="Calculation 3 5 5 2 2 6" xfId="21231"/>
    <cellStyle name="Calculation 3 5 5 2 2 7" xfId="21232"/>
    <cellStyle name="Calculation 3 5 5 2 2 8" xfId="21233"/>
    <cellStyle name="Calculation 3 5 5 2 2 9" xfId="21234"/>
    <cellStyle name="Calculation 3 5 5 2 3" xfId="21235"/>
    <cellStyle name="Calculation 3 5 5 2 4" xfId="21236"/>
    <cellStyle name="Calculation 3 5 5 2 5" xfId="21237"/>
    <cellStyle name="Calculation 3 5 5 2 6" xfId="21238"/>
    <cellStyle name="Calculation 3 5 5 2 7" xfId="21239"/>
    <cellStyle name="Calculation 3 5 5 2 8" xfId="21240"/>
    <cellStyle name="Calculation 3 5 5 2 9" xfId="21241"/>
    <cellStyle name="Calculation 3 5 5 3" xfId="21242"/>
    <cellStyle name="Calculation 3 5 5 3 2" xfId="21243"/>
    <cellStyle name="Calculation 3 5 5 3 3" xfId="21244"/>
    <cellStyle name="Calculation 3 5 5 3 4" xfId="21245"/>
    <cellStyle name="Calculation 3 5 5 3 5" xfId="21246"/>
    <cellStyle name="Calculation 3 5 5 3 6" xfId="21247"/>
    <cellStyle name="Calculation 3 5 5 3 7" xfId="21248"/>
    <cellStyle name="Calculation 3 5 5 3 8" xfId="21249"/>
    <cellStyle name="Calculation 3 5 5 4" xfId="21250"/>
    <cellStyle name="Calculation 3 5 5 4 2" xfId="21251"/>
    <cellStyle name="Calculation 3 5 5 4 3" xfId="21252"/>
    <cellStyle name="Calculation 3 5 5 4 4" xfId="21253"/>
    <cellStyle name="Calculation 3 5 5 4 5" xfId="21254"/>
    <cellStyle name="Calculation 3 5 5 4 6" xfId="21255"/>
    <cellStyle name="Calculation 3 5 5 4 7" xfId="21256"/>
    <cellStyle name="Calculation 3 5 5 4 8" xfId="21257"/>
    <cellStyle name="Calculation 3 5 5 4 9" xfId="21258"/>
    <cellStyle name="Calculation 3 5 5 5" xfId="21259"/>
    <cellStyle name="Calculation 3 5 5 6" xfId="21260"/>
    <cellStyle name="Calculation 3 5 5 7" xfId="21261"/>
    <cellStyle name="Calculation 3 5 5 8" xfId="21262"/>
    <cellStyle name="Calculation 3 5 5 9" xfId="21263"/>
    <cellStyle name="Calculation 3 5 6" xfId="21264"/>
    <cellStyle name="Calculation 3 5 6 10" xfId="21265"/>
    <cellStyle name="Calculation 3 5 6 2" xfId="21266"/>
    <cellStyle name="Calculation 3 5 6 2 2" xfId="21267"/>
    <cellStyle name="Calculation 3 5 6 2 3" xfId="21268"/>
    <cellStyle name="Calculation 3 5 6 2 4" xfId="21269"/>
    <cellStyle name="Calculation 3 5 6 2 5" xfId="21270"/>
    <cellStyle name="Calculation 3 5 6 2 6" xfId="21271"/>
    <cellStyle name="Calculation 3 5 6 2 7" xfId="21272"/>
    <cellStyle name="Calculation 3 5 6 2 8" xfId="21273"/>
    <cellStyle name="Calculation 3 5 6 2 9" xfId="21274"/>
    <cellStyle name="Calculation 3 5 6 3" xfId="21275"/>
    <cellStyle name="Calculation 3 5 6 4" xfId="21276"/>
    <cellStyle name="Calculation 3 5 6 5" xfId="21277"/>
    <cellStyle name="Calculation 3 5 6 6" xfId="21278"/>
    <cellStyle name="Calculation 3 5 6 7" xfId="21279"/>
    <cellStyle name="Calculation 3 5 6 8" xfId="21280"/>
    <cellStyle name="Calculation 3 5 6 9" xfId="21281"/>
    <cellStyle name="Calculation 3 5 7" xfId="21282"/>
    <cellStyle name="Calculation 3 5 7 2" xfId="21283"/>
    <cellStyle name="Calculation 3 5 7 3" xfId="21284"/>
    <cellStyle name="Calculation 3 5 7 4" xfId="21285"/>
    <cellStyle name="Calculation 3 5 7 5" xfId="21286"/>
    <cellStyle name="Calculation 3 5 7 6" xfId="21287"/>
    <cellStyle name="Calculation 3 5 7 7" xfId="21288"/>
    <cellStyle name="Calculation 3 5 7 8" xfId="21289"/>
    <cellStyle name="Calculation 3 5 8" xfId="21290"/>
    <cellStyle name="Calculation 3 5 8 2" xfId="21291"/>
    <cellStyle name="Calculation 3 5 8 3" xfId="21292"/>
    <cellStyle name="Calculation 3 5 8 4" xfId="21293"/>
    <cellStyle name="Calculation 3 5 8 5" xfId="21294"/>
    <cellStyle name="Calculation 3 5 8 6" xfId="21295"/>
    <cellStyle name="Calculation 3 5 8 7" xfId="21296"/>
    <cellStyle name="Calculation 3 5 8 8" xfId="21297"/>
    <cellStyle name="Calculation 3 5 8 9" xfId="21298"/>
    <cellStyle name="Calculation 3 5 9" xfId="21299"/>
    <cellStyle name="Calculation 3 6" xfId="21300"/>
    <cellStyle name="Calculation 3 6 10" xfId="21301"/>
    <cellStyle name="Calculation 3 6 11" xfId="21302"/>
    <cellStyle name="Calculation 3 6 12" xfId="21303"/>
    <cellStyle name="Calculation 3 6 13" xfId="21304"/>
    <cellStyle name="Calculation 3 6 2" xfId="21305"/>
    <cellStyle name="Calculation 3 6 2 10" xfId="21306"/>
    <cellStyle name="Calculation 3 6 2 2" xfId="21307"/>
    <cellStyle name="Calculation 3 6 2 2 2" xfId="21308"/>
    <cellStyle name="Calculation 3 6 2 2 3" xfId="21309"/>
    <cellStyle name="Calculation 3 6 2 2 4" xfId="21310"/>
    <cellStyle name="Calculation 3 6 2 2 5" xfId="21311"/>
    <cellStyle name="Calculation 3 6 2 2 6" xfId="21312"/>
    <cellStyle name="Calculation 3 6 2 2 7" xfId="21313"/>
    <cellStyle name="Calculation 3 6 2 2 8" xfId="21314"/>
    <cellStyle name="Calculation 3 6 2 2 9" xfId="21315"/>
    <cellStyle name="Calculation 3 6 2 3" xfId="21316"/>
    <cellStyle name="Calculation 3 6 2 4" xfId="21317"/>
    <cellStyle name="Calculation 3 6 2 5" xfId="21318"/>
    <cellStyle name="Calculation 3 6 2 6" xfId="21319"/>
    <cellStyle name="Calculation 3 6 2 7" xfId="21320"/>
    <cellStyle name="Calculation 3 6 2 8" xfId="21321"/>
    <cellStyle name="Calculation 3 6 2 9" xfId="21322"/>
    <cellStyle name="Calculation 3 6 3" xfId="21323"/>
    <cellStyle name="Calculation 3 6 3 2" xfId="21324"/>
    <cellStyle name="Calculation 3 6 3 3" xfId="21325"/>
    <cellStyle name="Calculation 3 6 3 4" xfId="21326"/>
    <cellStyle name="Calculation 3 6 3 5" xfId="21327"/>
    <cellStyle name="Calculation 3 6 3 6" xfId="21328"/>
    <cellStyle name="Calculation 3 6 3 7" xfId="21329"/>
    <cellStyle name="Calculation 3 6 3 8" xfId="21330"/>
    <cellStyle name="Calculation 3 6 4" xfId="21331"/>
    <cellStyle name="Calculation 3 6 4 2" xfId="21332"/>
    <cellStyle name="Calculation 3 6 4 3" xfId="21333"/>
    <cellStyle name="Calculation 3 6 4 4" xfId="21334"/>
    <cellStyle name="Calculation 3 6 4 5" xfId="21335"/>
    <cellStyle name="Calculation 3 6 4 6" xfId="21336"/>
    <cellStyle name="Calculation 3 6 4 7" xfId="21337"/>
    <cellStyle name="Calculation 3 6 4 8" xfId="21338"/>
    <cellStyle name="Calculation 3 6 4 9" xfId="21339"/>
    <cellStyle name="Calculation 3 6 5" xfId="21340"/>
    <cellStyle name="Calculation 3 6 6" xfId="21341"/>
    <cellStyle name="Calculation 3 6 7" xfId="21342"/>
    <cellStyle name="Calculation 3 6 8" xfId="21343"/>
    <cellStyle name="Calculation 3 6 9" xfId="21344"/>
    <cellStyle name="Calculation 3 7" xfId="21345"/>
    <cellStyle name="Calculation 3 7 10" xfId="21346"/>
    <cellStyle name="Calculation 3 7 11" xfId="21347"/>
    <cellStyle name="Calculation 3 7 12" xfId="21348"/>
    <cellStyle name="Calculation 3 7 13" xfId="21349"/>
    <cellStyle name="Calculation 3 7 2" xfId="21350"/>
    <cellStyle name="Calculation 3 7 2 10" xfId="21351"/>
    <cellStyle name="Calculation 3 7 2 2" xfId="21352"/>
    <cellStyle name="Calculation 3 7 2 2 2" xfId="21353"/>
    <cellStyle name="Calculation 3 7 2 2 3" xfId="21354"/>
    <cellStyle name="Calculation 3 7 2 2 4" xfId="21355"/>
    <cellStyle name="Calculation 3 7 2 2 5" xfId="21356"/>
    <cellStyle name="Calculation 3 7 2 2 6" xfId="21357"/>
    <cellStyle name="Calculation 3 7 2 2 7" xfId="21358"/>
    <cellStyle name="Calculation 3 7 2 2 8" xfId="21359"/>
    <cellStyle name="Calculation 3 7 2 2 9" xfId="21360"/>
    <cellStyle name="Calculation 3 7 2 3" xfId="21361"/>
    <cellStyle name="Calculation 3 7 2 4" xfId="21362"/>
    <cellStyle name="Calculation 3 7 2 5" xfId="21363"/>
    <cellStyle name="Calculation 3 7 2 6" xfId="21364"/>
    <cellStyle name="Calculation 3 7 2 7" xfId="21365"/>
    <cellStyle name="Calculation 3 7 2 8" xfId="21366"/>
    <cellStyle name="Calculation 3 7 2 9" xfId="21367"/>
    <cellStyle name="Calculation 3 7 3" xfId="21368"/>
    <cellStyle name="Calculation 3 7 3 2" xfId="21369"/>
    <cellStyle name="Calculation 3 7 3 3" xfId="21370"/>
    <cellStyle name="Calculation 3 7 3 4" xfId="21371"/>
    <cellStyle name="Calculation 3 7 3 5" xfId="21372"/>
    <cellStyle name="Calculation 3 7 3 6" xfId="21373"/>
    <cellStyle name="Calculation 3 7 3 7" xfId="21374"/>
    <cellStyle name="Calculation 3 7 3 8" xfId="21375"/>
    <cellStyle name="Calculation 3 7 4" xfId="21376"/>
    <cellStyle name="Calculation 3 7 4 2" xfId="21377"/>
    <cellStyle name="Calculation 3 7 4 3" xfId="21378"/>
    <cellStyle name="Calculation 3 7 4 4" xfId="21379"/>
    <cellStyle name="Calculation 3 7 4 5" xfId="21380"/>
    <cellStyle name="Calculation 3 7 4 6" xfId="21381"/>
    <cellStyle name="Calculation 3 7 4 7" xfId="21382"/>
    <cellStyle name="Calculation 3 7 4 8" xfId="21383"/>
    <cellStyle name="Calculation 3 7 4 9" xfId="21384"/>
    <cellStyle name="Calculation 3 7 5" xfId="21385"/>
    <cellStyle name="Calculation 3 7 6" xfId="21386"/>
    <cellStyle name="Calculation 3 7 7" xfId="21387"/>
    <cellStyle name="Calculation 3 7 8" xfId="21388"/>
    <cellStyle name="Calculation 3 7 9" xfId="21389"/>
    <cellStyle name="Calculation 3 8" xfId="21390"/>
    <cellStyle name="Calculation 3 8 2" xfId="21391"/>
    <cellStyle name="Calculation 3 8 3" xfId="21392"/>
    <cellStyle name="Calculation 3 8 4" xfId="21393"/>
    <cellStyle name="Calculation 3 8 5" xfId="21394"/>
    <cellStyle name="Calculation 3 8 6" xfId="21395"/>
    <cellStyle name="Calculation 3 8 7" xfId="21396"/>
    <cellStyle name="Calculation 3 8 8" xfId="21397"/>
    <cellStyle name="Calculation 3 8 9" xfId="21398"/>
    <cellStyle name="Calculation 3 9" xfId="21399"/>
    <cellStyle name="Calculation 4" xfId="21400"/>
    <cellStyle name="Calculation 4 10" xfId="21401"/>
    <cellStyle name="Calculation 4 11" xfId="21402"/>
    <cellStyle name="Calculation 4 12" xfId="21403"/>
    <cellStyle name="Calculation 4 13" xfId="21404"/>
    <cellStyle name="Calculation 4 14" xfId="21405"/>
    <cellStyle name="Calculation 4 2" xfId="21406"/>
    <cellStyle name="Calculation 4 2 10" xfId="21407"/>
    <cellStyle name="Calculation 4 2 11" xfId="21408"/>
    <cellStyle name="Calculation 4 2 12" xfId="21409"/>
    <cellStyle name="Calculation 4 2 2" xfId="21410"/>
    <cellStyle name="Calculation 4 2 2 10" xfId="21411"/>
    <cellStyle name="Calculation 4 2 2 11" xfId="21412"/>
    <cellStyle name="Calculation 4 2 2 12" xfId="21413"/>
    <cellStyle name="Calculation 4 2 2 13" xfId="21414"/>
    <cellStyle name="Calculation 4 2 2 14" xfId="21415"/>
    <cellStyle name="Calculation 4 2 2 15" xfId="21416"/>
    <cellStyle name="Calculation 4 2 2 16" xfId="21417"/>
    <cellStyle name="Calculation 4 2 2 17" xfId="21418"/>
    <cellStyle name="Calculation 4 2 2 18" xfId="21419"/>
    <cellStyle name="Calculation 4 2 2 19" xfId="21420"/>
    <cellStyle name="Calculation 4 2 2 2" xfId="21421"/>
    <cellStyle name="Calculation 4 2 2 2 10" xfId="21422"/>
    <cellStyle name="Calculation 4 2 2 2 11" xfId="21423"/>
    <cellStyle name="Calculation 4 2 2 2 12" xfId="21424"/>
    <cellStyle name="Calculation 4 2 2 2 13" xfId="21425"/>
    <cellStyle name="Calculation 4 2 2 2 2" xfId="21426"/>
    <cellStyle name="Calculation 4 2 2 2 2 10" xfId="21427"/>
    <cellStyle name="Calculation 4 2 2 2 2 2" xfId="21428"/>
    <cellStyle name="Calculation 4 2 2 2 2 2 2" xfId="21429"/>
    <cellStyle name="Calculation 4 2 2 2 2 2 3" xfId="21430"/>
    <cellStyle name="Calculation 4 2 2 2 2 2 4" xfId="21431"/>
    <cellStyle name="Calculation 4 2 2 2 2 2 5" xfId="21432"/>
    <cellStyle name="Calculation 4 2 2 2 2 2 6" xfId="21433"/>
    <cellStyle name="Calculation 4 2 2 2 2 2 7" xfId="21434"/>
    <cellStyle name="Calculation 4 2 2 2 2 2 8" xfId="21435"/>
    <cellStyle name="Calculation 4 2 2 2 2 2 9" xfId="21436"/>
    <cellStyle name="Calculation 4 2 2 2 2 3" xfId="21437"/>
    <cellStyle name="Calculation 4 2 2 2 2 4" xfId="21438"/>
    <cellStyle name="Calculation 4 2 2 2 2 5" xfId="21439"/>
    <cellStyle name="Calculation 4 2 2 2 2 6" xfId="21440"/>
    <cellStyle name="Calculation 4 2 2 2 2 7" xfId="21441"/>
    <cellStyle name="Calculation 4 2 2 2 2 8" xfId="21442"/>
    <cellStyle name="Calculation 4 2 2 2 2 9" xfId="21443"/>
    <cellStyle name="Calculation 4 2 2 2 3" xfId="21444"/>
    <cellStyle name="Calculation 4 2 2 2 3 2" xfId="21445"/>
    <cellStyle name="Calculation 4 2 2 2 3 3" xfId="21446"/>
    <cellStyle name="Calculation 4 2 2 2 3 4" xfId="21447"/>
    <cellStyle name="Calculation 4 2 2 2 3 5" xfId="21448"/>
    <cellStyle name="Calculation 4 2 2 2 3 6" xfId="21449"/>
    <cellStyle name="Calculation 4 2 2 2 3 7" xfId="21450"/>
    <cellStyle name="Calculation 4 2 2 2 3 8" xfId="21451"/>
    <cellStyle name="Calculation 4 2 2 2 4" xfId="21452"/>
    <cellStyle name="Calculation 4 2 2 2 4 2" xfId="21453"/>
    <cellStyle name="Calculation 4 2 2 2 4 3" xfId="21454"/>
    <cellStyle name="Calculation 4 2 2 2 4 4" xfId="21455"/>
    <cellStyle name="Calculation 4 2 2 2 4 5" xfId="21456"/>
    <cellStyle name="Calculation 4 2 2 2 4 6" xfId="21457"/>
    <cellStyle name="Calculation 4 2 2 2 4 7" xfId="21458"/>
    <cellStyle name="Calculation 4 2 2 2 4 8" xfId="21459"/>
    <cellStyle name="Calculation 4 2 2 2 4 9" xfId="21460"/>
    <cellStyle name="Calculation 4 2 2 2 5" xfId="21461"/>
    <cellStyle name="Calculation 4 2 2 2 6" xfId="21462"/>
    <cellStyle name="Calculation 4 2 2 2 7" xfId="21463"/>
    <cellStyle name="Calculation 4 2 2 2 8" xfId="21464"/>
    <cellStyle name="Calculation 4 2 2 2 9" xfId="21465"/>
    <cellStyle name="Calculation 4 2 2 3" xfId="21466"/>
    <cellStyle name="Calculation 4 2 2 3 10" xfId="21467"/>
    <cellStyle name="Calculation 4 2 2 3 11" xfId="21468"/>
    <cellStyle name="Calculation 4 2 2 3 12" xfId="21469"/>
    <cellStyle name="Calculation 4 2 2 3 13" xfId="21470"/>
    <cellStyle name="Calculation 4 2 2 3 2" xfId="21471"/>
    <cellStyle name="Calculation 4 2 2 3 2 10" xfId="21472"/>
    <cellStyle name="Calculation 4 2 2 3 2 2" xfId="21473"/>
    <cellStyle name="Calculation 4 2 2 3 2 2 2" xfId="21474"/>
    <cellStyle name="Calculation 4 2 2 3 2 2 3" xfId="21475"/>
    <cellStyle name="Calculation 4 2 2 3 2 2 4" xfId="21476"/>
    <cellStyle name="Calculation 4 2 2 3 2 2 5" xfId="21477"/>
    <cellStyle name="Calculation 4 2 2 3 2 2 6" xfId="21478"/>
    <cellStyle name="Calculation 4 2 2 3 2 2 7" xfId="21479"/>
    <cellStyle name="Calculation 4 2 2 3 2 2 8" xfId="21480"/>
    <cellStyle name="Calculation 4 2 2 3 2 2 9" xfId="21481"/>
    <cellStyle name="Calculation 4 2 2 3 2 3" xfId="21482"/>
    <cellStyle name="Calculation 4 2 2 3 2 4" xfId="21483"/>
    <cellStyle name="Calculation 4 2 2 3 2 5" xfId="21484"/>
    <cellStyle name="Calculation 4 2 2 3 2 6" xfId="21485"/>
    <cellStyle name="Calculation 4 2 2 3 2 7" xfId="21486"/>
    <cellStyle name="Calculation 4 2 2 3 2 8" xfId="21487"/>
    <cellStyle name="Calculation 4 2 2 3 2 9" xfId="21488"/>
    <cellStyle name="Calculation 4 2 2 3 3" xfId="21489"/>
    <cellStyle name="Calculation 4 2 2 3 3 2" xfId="21490"/>
    <cellStyle name="Calculation 4 2 2 3 3 3" xfId="21491"/>
    <cellStyle name="Calculation 4 2 2 3 3 4" xfId="21492"/>
    <cellStyle name="Calculation 4 2 2 3 3 5" xfId="21493"/>
    <cellStyle name="Calculation 4 2 2 3 3 6" xfId="21494"/>
    <cellStyle name="Calculation 4 2 2 3 3 7" xfId="21495"/>
    <cellStyle name="Calculation 4 2 2 3 3 8" xfId="21496"/>
    <cellStyle name="Calculation 4 2 2 3 4" xfId="21497"/>
    <cellStyle name="Calculation 4 2 2 3 4 2" xfId="21498"/>
    <cellStyle name="Calculation 4 2 2 3 4 3" xfId="21499"/>
    <cellStyle name="Calculation 4 2 2 3 4 4" xfId="21500"/>
    <cellStyle name="Calculation 4 2 2 3 4 5" xfId="21501"/>
    <cellStyle name="Calculation 4 2 2 3 4 6" xfId="21502"/>
    <cellStyle name="Calculation 4 2 2 3 4 7" xfId="21503"/>
    <cellStyle name="Calculation 4 2 2 3 4 8" xfId="21504"/>
    <cellStyle name="Calculation 4 2 2 3 4 9" xfId="21505"/>
    <cellStyle name="Calculation 4 2 2 3 5" xfId="21506"/>
    <cellStyle name="Calculation 4 2 2 3 6" xfId="21507"/>
    <cellStyle name="Calculation 4 2 2 3 7" xfId="21508"/>
    <cellStyle name="Calculation 4 2 2 3 8" xfId="21509"/>
    <cellStyle name="Calculation 4 2 2 3 9" xfId="21510"/>
    <cellStyle name="Calculation 4 2 2 4" xfId="21511"/>
    <cellStyle name="Calculation 4 2 2 4 10" xfId="21512"/>
    <cellStyle name="Calculation 4 2 2 4 11" xfId="21513"/>
    <cellStyle name="Calculation 4 2 2 4 12" xfId="21514"/>
    <cellStyle name="Calculation 4 2 2 4 13" xfId="21515"/>
    <cellStyle name="Calculation 4 2 2 4 2" xfId="21516"/>
    <cellStyle name="Calculation 4 2 2 4 2 10" xfId="21517"/>
    <cellStyle name="Calculation 4 2 2 4 2 2" xfId="21518"/>
    <cellStyle name="Calculation 4 2 2 4 2 2 2" xfId="21519"/>
    <cellStyle name="Calculation 4 2 2 4 2 2 3" xfId="21520"/>
    <cellStyle name="Calculation 4 2 2 4 2 2 4" xfId="21521"/>
    <cellStyle name="Calculation 4 2 2 4 2 2 5" xfId="21522"/>
    <cellStyle name="Calculation 4 2 2 4 2 2 6" xfId="21523"/>
    <cellStyle name="Calculation 4 2 2 4 2 2 7" xfId="21524"/>
    <cellStyle name="Calculation 4 2 2 4 2 2 8" xfId="21525"/>
    <cellStyle name="Calculation 4 2 2 4 2 2 9" xfId="21526"/>
    <cellStyle name="Calculation 4 2 2 4 2 3" xfId="21527"/>
    <cellStyle name="Calculation 4 2 2 4 2 4" xfId="21528"/>
    <cellStyle name="Calculation 4 2 2 4 2 5" xfId="21529"/>
    <cellStyle name="Calculation 4 2 2 4 2 6" xfId="21530"/>
    <cellStyle name="Calculation 4 2 2 4 2 7" xfId="21531"/>
    <cellStyle name="Calculation 4 2 2 4 2 8" xfId="21532"/>
    <cellStyle name="Calculation 4 2 2 4 2 9" xfId="21533"/>
    <cellStyle name="Calculation 4 2 2 4 3" xfId="21534"/>
    <cellStyle name="Calculation 4 2 2 4 3 2" xfId="21535"/>
    <cellStyle name="Calculation 4 2 2 4 3 3" xfId="21536"/>
    <cellStyle name="Calculation 4 2 2 4 3 4" xfId="21537"/>
    <cellStyle name="Calculation 4 2 2 4 3 5" xfId="21538"/>
    <cellStyle name="Calculation 4 2 2 4 3 6" xfId="21539"/>
    <cellStyle name="Calculation 4 2 2 4 3 7" xfId="21540"/>
    <cellStyle name="Calculation 4 2 2 4 3 8" xfId="21541"/>
    <cellStyle name="Calculation 4 2 2 4 4" xfId="21542"/>
    <cellStyle name="Calculation 4 2 2 4 4 2" xfId="21543"/>
    <cellStyle name="Calculation 4 2 2 4 4 3" xfId="21544"/>
    <cellStyle name="Calculation 4 2 2 4 4 4" xfId="21545"/>
    <cellStyle name="Calculation 4 2 2 4 4 5" xfId="21546"/>
    <cellStyle name="Calculation 4 2 2 4 4 6" xfId="21547"/>
    <cellStyle name="Calculation 4 2 2 4 4 7" xfId="21548"/>
    <cellStyle name="Calculation 4 2 2 4 4 8" xfId="21549"/>
    <cellStyle name="Calculation 4 2 2 4 4 9" xfId="21550"/>
    <cellStyle name="Calculation 4 2 2 4 5" xfId="21551"/>
    <cellStyle name="Calculation 4 2 2 4 6" xfId="21552"/>
    <cellStyle name="Calculation 4 2 2 4 7" xfId="21553"/>
    <cellStyle name="Calculation 4 2 2 4 8" xfId="21554"/>
    <cellStyle name="Calculation 4 2 2 4 9" xfId="21555"/>
    <cellStyle name="Calculation 4 2 2 5" xfId="21556"/>
    <cellStyle name="Calculation 4 2 2 5 10" xfId="21557"/>
    <cellStyle name="Calculation 4 2 2 5 11" xfId="21558"/>
    <cellStyle name="Calculation 4 2 2 5 12" xfId="21559"/>
    <cellStyle name="Calculation 4 2 2 5 13" xfId="21560"/>
    <cellStyle name="Calculation 4 2 2 5 2" xfId="21561"/>
    <cellStyle name="Calculation 4 2 2 5 2 10" xfId="21562"/>
    <cellStyle name="Calculation 4 2 2 5 2 2" xfId="21563"/>
    <cellStyle name="Calculation 4 2 2 5 2 2 2" xfId="21564"/>
    <cellStyle name="Calculation 4 2 2 5 2 2 3" xfId="21565"/>
    <cellStyle name="Calculation 4 2 2 5 2 2 4" xfId="21566"/>
    <cellStyle name="Calculation 4 2 2 5 2 2 5" xfId="21567"/>
    <cellStyle name="Calculation 4 2 2 5 2 2 6" xfId="21568"/>
    <cellStyle name="Calculation 4 2 2 5 2 2 7" xfId="21569"/>
    <cellStyle name="Calculation 4 2 2 5 2 2 8" xfId="21570"/>
    <cellStyle name="Calculation 4 2 2 5 2 2 9" xfId="21571"/>
    <cellStyle name="Calculation 4 2 2 5 2 3" xfId="21572"/>
    <cellStyle name="Calculation 4 2 2 5 2 4" xfId="21573"/>
    <cellStyle name="Calculation 4 2 2 5 2 5" xfId="21574"/>
    <cellStyle name="Calculation 4 2 2 5 2 6" xfId="21575"/>
    <cellStyle name="Calculation 4 2 2 5 2 7" xfId="21576"/>
    <cellStyle name="Calculation 4 2 2 5 2 8" xfId="21577"/>
    <cellStyle name="Calculation 4 2 2 5 2 9" xfId="21578"/>
    <cellStyle name="Calculation 4 2 2 5 3" xfId="21579"/>
    <cellStyle name="Calculation 4 2 2 5 3 2" xfId="21580"/>
    <cellStyle name="Calculation 4 2 2 5 3 3" xfId="21581"/>
    <cellStyle name="Calculation 4 2 2 5 3 4" xfId="21582"/>
    <cellStyle name="Calculation 4 2 2 5 3 5" xfId="21583"/>
    <cellStyle name="Calculation 4 2 2 5 3 6" xfId="21584"/>
    <cellStyle name="Calculation 4 2 2 5 3 7" xfId="21585"/>
    <cellStyle name="Calculation 4 2 2 5 3 8" xfId="21586"/>
    <cellStyle name="Calculation 4 2 2 5 4" xfId="21587"/>
    <cellStyle name="Calculation 4 2 2 5 4 2" xfId="21588"/>
    <cellStyle name="Calculation 4 2 2 5 4 3" xfId="21589"/>
    <cellStyle name="Calculation 4 2 2 5 4 4" xfId="21590"/>
    <cellStyle name="Calculation 4 2 2 5 4 5" xfId="21591"/>
    <cellStyle name="Calculation 4 2 2 5 4 6" xfId="21592"/>
    <cellStyle name="Calculation 4 2 2 5 4 7" xfId="21593"/>
    <cellStyle name="Calculation 4 2 2 5 4 8" xfId="21594"/>
    <cellStyle name="Calculation 4 2 2 5 4 9" xfId="21595"/>
    <cellStyle name="Calculation 4 2 2 5 5" xfId="21596"/>
    <cellStyle name="Calculation 4 2 2 5 6" xfId="21597"/>
    <cellStyle name="Calculation 4 2 2 5 7" xfId="21598"/>
    <cellStyle name="Calculation 4 2 2 5 8" xfId="21599"/>
    <cellStyle name="Calculation 4 2 2 5 9" xfId="21600"/>
    <cellStyle name="Calculation 4 2 2 6" xfId="21601"/>
    <cellStyle name="Calculation 4 2 2 6 10" xfId="21602"/>
    <cellStyle name="Calculation 4 2 2 6 2" xfId="21603"/>
    <cellStyle name="Calculation 4 2 2 6 2 2" xfId="21604"/>
    <cellStyle name="Calculation 4 2 2 6 2 3" xfId="21605"/>
    <cellStyle name="Calculation 4 2 2 6 2 4" xfId="21606"/>
    <cellStyle name="Calculation 4 2 2 6 2 5" xfId="21607"/>
    <cellStyle name="Calculation 4 2 2 6 2 6" xfId="21608"/>
    <cellStyle name="Calculation 4 2 2 6 2 7" xfId="21609"/>
    <cellStyle name="Calculation 4 2 2 6 2 8" xfId="21610"/>
    <cellStyle name="Calculation 4 2 2 6 2 9" xfId="21611"/>
    <cellStyle name="Calculation 4 2 2 6 3" xfId="21612"/>
    <cellStyle name="Calculation 4 2 2 6 4" xfId="21613"/>
    <cellStyle name="Calculation 4 2 2 6 5" xfId="21614"/>
    <cellStyle name="Calculation 4 2 2 6 6" xfId="21615"/>
    <cellStyle name="Calculation 4 2 2 6 7" xfId="21616"/>
    <cellStyle name="Calculation 4 2 2 6 8" xfId="21617"/>
    <cellStyle name="Calculation 4 2 2 6 9" xfId="21618"/>
    <cellStyle name="Calculation 4 2 2 7" xfId="21619"/>
    <cellStyle name="Calculation 4 2 2 7 2" xfId="21620"/>
    <cellStyle name="Calculation 4 2 2 7 3" xfId="21621"/>
    <cellStyle name="Calculation 4 2 2 7 4" xfId="21622"/>
    <cellStyle name="Calculation 4 2 2 7 5" xfId="21623"/>
    <cellStyle name="Calculation 4 2 2 7 6" xfId="21624"/>
    <cellStyle name="Calculation 4 2 2 7 7" xfId="21625"/>
    <cellStyle name="Calculation 4 2 2 7 8" xfId="21626"/>
    <cellStyle name="Calculation 4 2 2 8" xfId="21627"/>
    <cellStyle name="Calculation 4 2 2 8 2" xfId="21628"/>
    <cellStyle name="Calculation 4 2 2 8 3" xfId="21629"/>
    <cellStyle name="Calculation 4 2 2 8 4" xfId="21630"/>
    <cellStyle name="Calculation 4 2 2 8 5" xfId="21631"/>
    <cellStyle name="Calculation 4 2 2 8 6" xfId="21632"/>
    <cellStyle name="Calculation 4 2 2 8 7" xfId="21633"/>
    <cellStyle name="Calculation 4 2 2 8 8" xfId="21634"/>
    <cellStyle name="Calculation 4 2 2 8 9" xfId="21635"/>
    <cellStyle name="Calculation 4 2 2 9" xfId="21636"/>
    <cellStyle name="Calculation 4 2 3" xfId="21637"/>
    <cellStyle name="Calculation 4 2 3 10" xfId="21638"/>
    <cellStyle name="Calculation 4 2 3 11" xfId="21639"/>
    <cellStyle name="Calculation 4 2 3 12" xfId="21640"/>
    <cellStyle name="Calculation 4 2 3 13" xfId="21641"/>
    <cellStyle name="Calculation 4 2 3 14" xfId="21642"/>
    <cellStyle name="Calculation 4 2 3 15" xfId="21643"/>
    <cellStyle name="Calculation 4 2 3 16" xfId="21644"/>
    <cellStyle name="Calculation 4 2 3 17" xfId="21645"/>
    <cellStyle name="Calculation 4 2 3 2" xfId="21646"/>
    <cellStyle name="Calculation 4 2 3 2 10" xfId="21647"/>
    <cellStyle name="Calculation 4 2 3 2 11" xfId="21648"/>
    <cellStyle name="Calculation 4 2 3 2 12" xfId="21649"/>
    <cellStyle name="Calculation 4 2 3 2 13" xfId="21650"/>
    <cellStyle name="Calculation 4 2 3 2 2" xfId="21651"/>
    <cellStyle name="Calculation 4 2 3 2 2 10" xfId="21652"/>
    <cellStyle name="Calculation 4 2 3 2 2 2" xfId="21653"/>
    <cellStyle name="Calculation 4 2 3 2 2 2 2" xfId="21654"/>
    <cellStyle name="Calculation 4 2 3 2 2 2 3" xfId="21655"/>
    <cellStyle name="Calculation 4 2 3 2 2 2 4" xfId="21656"/>
    <cellStyle name="Calculation 4 2 3 2 2 2 5" xfId="21657"/>
    <cellStyle name="Calculation 4 2 3 2 2 2 6" xfId="21658"/>
    <cellStyle name="Calculation 4 2 3 2 2 2 7" xfId="21659"/>
    <cellStyle name="Calculation 4 2 3 2 2 2 8" xfId="21660"/>
    <cellStyle name="Calculation 4 2 3 2 2 2 9" xfId="21661"/>
    <cellStyle name="Calculation 4 2 3 2 2 3" xfId="21662"/>
    <cellStyle name="Calculation 4 2 3 2 2 4" xfId="21663"/>
    <cellStyle name="Calculation 4 2 3 2 2 5" xfId="21664"/>
    <cellStyle name="Calculation 4 2 3 2 2 6" xfId="21665"/>
    <cellStyle name="Calculation 4 2 3 2 2 7" xfId="21666"/>
    <cellStyle name="Calculation 4 2 3 2 2 8" xfId="21667"/>
    <cellStyle name="Calculation 4 2 3 2 2 9" xfId="21668"/>
    <cellStyle name="Calculation 4 2 3 2 3" xfId="21669"/>
    <cellStyle name="Calculation 4 2 3 2 3 2" xfId="21670"/>
    <cellStyle name="Calculation 4 2 3 2 3 3" xfId="21671"/>
    <cellStyle name="Calculation 4 2 3 2 3 4" xfId="21672"/>
    <cellStyle name="Calculation 4 2 3 2 3 5" xfId="21673"/>
    <cellStyle name="Calculation 4 2 3 2 3 6" xfId="21674"/>
    <cellStyle name="Calculation 4 2 3 2 3 7" xfId="21675"/>
    <cellStyle name="Calculation 4 2 3 2 3 8" xfId="21676"/>
    <cellStyle name="Calculation 4 2 3 2 4" xfId="21677"/>
    <cellStyle name="Calculation 4 2 3 2 4 2" xfId="21678"/>
    <cellStyle name="Calculation 4 2 3 2 4 3" xfId="21679"/>
    <cellStyle name="Calculation 4 2 3 2 4 4" xfId="21680"/>
    <cellStyle name="Calculation 4 2 3 2 4 5" xfId="21681"/>
    <cellStyle name="Calculation 4 2 3 2 4 6" xfId="21682"/>
    <cellStyle name="Calculation 4 2 3 2 4 7" xfId="21683"/>
    <cellStyle name="Calculation 4 2 3 2 4 8" xfId="21684"/>
    <cellStyle name="Calculation 4 2 3 2 4 9" xfId="21685"/>
    <cellStyle name="Calculation 4 2 3 2 5" xfId="21686"/>
    <cellStyle name="Calculation 4 2 3 2 6" xfId="21687"/>
    <cellStyle name="Calculation 4 2 3 2 7" xfId="21688"/>
    <cellStyle name="Calculation 4 2 3 2 8" xfId="21689"/>
    <cellStyle name="Calculation 4 2 3 2 9" xfId="21690"/>
    <cellStyle name="Calculation 4 2 3 3" xfId="21691"/>
    <cellStyle name="Calculation 4 2 3 3 10" xfId="21692"/>
    <cellStyle name="Calculation 4 2 3 3 11" xfId="21693"/>
    <cellStyle name="Calculation 4 2 3 3 12" xfId="21694"/>
    <cellStyle name="Calculation 4 2 3 3 13" xfId="21695"/>
    <cellStyle name="Calculation 4 2 3 3 2" xfId="21696"/>
    <cellStyle name="Calculation 4 2 3 3 2 10" xfId="21697"/>
    <cellStyle name="Calculation 4 2 3 3 2 2" xfId="21698"/>
    <cellStyle name="Calculation 4 2 3 3 2 2 2" xfId="21699"/>
    <cellStyle name="Calculation 4 2 3 3 2 2 3" xfId="21700"/>
    <cellStyle name="Calculation 4 2 3 3 2 2 4" xfId="21701"/>
    <cellStyle name="Calculation 4 2 3 3 2 2 5" xfId="21702"/>
    <cellStyle name="Calculation 4 2 3 3 2 2 6" xfId="21703"/>
    <cellStyle name="Calculation 4 2 3 3 2 2 7" xfId="21704"/>
    <cellStyle name="Calculation 4 2 3 3 2 2 8" xfId="21705"/>
    <cellStyle name="Calculation 4 2 3 3 2 2 9" xfId="21706"/>
    <cellStyle name="Calculation 4 2 3 3 2 3" xfId="21707"/>
    <cellStyle name="Calculation 4 2 3 3 2 4" xfId="21708"/>
    <cellStyle name="Calculation 4 2 3 3 2 5" xfId="21709"/>
    <cellStyle name="Calculation 4 2 3 3 2 6" xfId="21710"/>
    <cellStyle name="Calculation 4 2 3 3 2 7" xfId="21711"/>
    <cellStyle name="Calculation 4 2 3 3 2 8" xfId="21712"/>
    <cellStyle name="Calculation 4 2 3 3 2 9" xfId="21713"/>
    <cellStyle name="Calculation 4 2 3 3 3" xfId="21714"/>
    <cellStyle name="Calculation 4 2 3 3 3 2" xfId="21715"/>
    <cellStyle name="Calculation 4 2 3 3 3 3" xfId="21716"/>
    <cellStyle name="Calculation 4 2 3 3 3 4" xfId="21717"/>
    <cellStyle name="Calculation 4 2 3 3 3 5" xfId="21718"/>
    <cellStyle name="Calculation 4 2 3 3 3 6" xfId="21719"/>
    <cellStyle name="Calculation 4 2 3 3 3 7" xfId="21720"/>
    <cellStyle name="Calculation 4 2 3 3 3 8" xfId="21721"/>
    <cellStyle name="Calculation 4 2 3 3 4" xfId="21722"/>
    <cellStyle name="Calculation 4 2 3 3 4 2" xfId="21723"/>
    <cellStyle name="Calculation 4 2 3 3 4 3" xfId="21724"/>
    <cellStyle name="Calculation 4 2 3 3 4 4" xfId="21725"/>
    <cellStyle name="Calculation 4 2 3 3 4 5" xfId="21726"/>
    <cellStyle name="Calculation 4 2 3 3 4 6" xfId="21727"/>
    <cellStyle name="Calculation 4 2 3 3 4 7" xfId="21728"/>
    <cellStyle name="Calculation 4 2 3 3 4 8" xfId="21729"/>
    <cellStyle name="Calculation 4 2 3 3 4 9" xfId="21730"/>
    <cellStyle name="Calculation 4 2 3 3 5" xfId="21731"/>
    <cellStyle name="Calculation 4 2 3 3 6" xfId="21732"/>
    <cellStyle name="Calculation 4 2 3 3 7" xfId="21733"/>
    <cellStyle name="Calculation 4 2 3 3 8" xfId="21734"/>
    <cellStyle name="Calculation 4 2 3 3 9" xfId="21735"/>
    <cellStyle name="Calculation 4 2 3 4" xfId="21736"/>
    <cellStyle name="Calculation 4 2 3 4 10" xfId="21737"/>
    <cellStyle name="Calculation 4 2 3 4 11" xfId="21738"/>
    <cellStyle name="Calculation 4 2 3 4 12" xfId="21739"/>
    <cellStyle name="Calculation 4 2 3 4 13" xfId="21740"/>
    <cellStyle name="Calculation 4 2 3 4 2" xfId="21741"/>
    <cellStyle name="Calculation 4 2 3 4 2 10" xfId="21742"/>
    <cellStyle name="Calculation 4 2 3 4 2 2" xfId="21743"/>
    <cellStyle name="Calculation 4 2 3 4 2 2 2" xfId="21744"/>
    <cellStyle name="Calculation 4 2 3 4 2 2 3" xfId="21745"/>
    <cellStyle name="Calculation 4 2 3 4 2 2 4" xfId="21746"/>
    <cellStyle name="Calculation 4 2 3 4 2 2 5" xfId="21747"/>
    <cellStyle name="Calculation 4 2 3 4 2 2 6" xfId="21748"/>
    <cellStyle name="Calculation 4 2 3 4 2 2 7" xfId="21749"/>
    <cellStyle name="Calculation 4 2 3 4 2 2 8" xfId="21750"/>
    <cellStyle name="Calculation 4 2 3 4 2 2 9" xfId="21751"/>
    <cellStyle name="Calculation 4 2 3 4 2 3" xfId="21752"/>
    <cellStyle name="Calculation 4 2 3 4 2 4" xfId="21753"/>
    <cellStyle name="Calculation 4 2 3 4 2 5" xfId="21754"/>
    <cellStyle name="Calculation 4 2 3 4 2 6" xfId="21755"/>
    <cellStyle name="Calculation 4 2 3 4 2 7" xfId="21756"/>
    <cellStyle name="Calculation 4 2 3 4 2 8" xfId="21757"/>
    <cellStyle name="Calculation 4 2 3 4 2 9" xfId="21758"/>
    <cellStyle name="Calculation 4 2 3 4 3" xfId="21759"/>
    <cellStyle name="Calculation 4 2 3 4 3 2" xfId="21760"/>
    <cellStyle name="Calculation 4 2 3 4 3 3" xfId="21761"/>
    <cellStyle name="Calculation 4 2 3 4 3 4" xfId="21762"/>
    <cellStyle name="Calculation 4 2 3 4 3 5" xfId="21763"/>
    <cellStyle name="Calculation 4 2 3 4 3 6" xfId="21764"/>
    <cellStyle name="Calculation 4 2 3 4 3 7" xfId="21765"/>
    <cellStyle name="Calculation 4 2 3 4 3 8" xfId="21766"/>
    <cellStyle name="Calculation 4 2 3 4 4" xfId="21767"/>
    <cellStyle name="Calculation 4 2 3 4 4 2" xfId="21768"/>
    <cellStyle name="Calculation 4 2 3 4 4 3" xfId="21769"/>
    <cellStyle name="Calculation 4 2 3 4 4 4" xfId="21770"/>
    <cellStyle name="Calculation 4 2 3 4 4 5" xfId="21771"/>
    <cellStyle name="Calculation 4 2 3 4 4 6" xfId="21772"/>
    <cellStyle name="Calculation 4 2 3 4 4 7" xfId="21773"/>
    <cellStyle name="Calculation 4 2 3 4 4 8" xfId="21774"/>
    <cellStyle name="Calculation 4 2 3 4 4 9" xfId="21775"/>
    <cellStyle name="Calculation 4 2 3 4 5" xfId="21776"/>
    <cellStyle name="Calculation 4 2 3 4 6" xfId="21777"/>
    <cellStyle name="Calculation 4 2 3 4 7" xfId="21778"/>
    <cellStyle name="Calculation 4 2 3 4 8" xfId="21779"/>
    <cellStyle name="Calculation 4 2 3 4 9" xfId="21780"/>
    <cellStyle name="Calculation 4 2 3 5" xfId="21781"/>
    <cellStyle name="Calculation 4 2 3 5 10" xfId="21782"/>
    <cellStyle name="Calculation 4 2 3 5 2" xfId="21783"/>
    <cellStyle name="Calculation 4 2 3 5 2 2" xfId="21784"/>
    <cellStyle name="Calculation 4 2 3 5 2 3" xfId="21785"/>
    <cellStyle name="Calculation 4 2 3 5 2 4" xfId="21786"/>
    <cellStyle name="Calculation 4 2 3 5 2 5" xfId="21787"/>
    <cellStyle name="Calculation 4 2 3 5 2 6" xfId="21788"/>
    <cellStyle name="Calculation 4 2 3 5 2 7" xfId="21789"/>
    <cellStyle name="Calculation 4 2 3 5 2 8" xfId="21790"/>
    <cellStyle name="Calculation 4 2 3 5 2 9" xfId="21791"/>
    <cellStyle name="Calculation 4 2 3 5 3" xfId="21792"/>
    <cellStyle name="Calculation 4 2 3 5 4" xfId="21793"/>
    <cellStyle name="Calculation 4 2 3 5 5" xfId="21794"/>
    <cellStyle name="Calculation 4 2 3 5 6" xfId="21795"/>
    <cellStyle name="Calculation 4 2 3 5 7" xfId="21796"/>
    <cellStyle name="Calculation 4 2 3 5 8" xfId="21797"/>
    <cellStyle name="Calculation 4 2 3 5 9" xfId="21798"/>
    <cellStyle name="Calculation 4 2 3 6" xfId="21799"/>
    <cellStyle name="Calculation 4 2 3 6 2" xfId="21800"/>
    <cellStyle name="Calculation 4 2 3 6 3" xfId="21801"/>
    <cellStyle name="Calculation 4 2 3 6 4" xfId="21802"/>
    <cellStyle name="Calculation 4 2 3 6 5" xfId="21803"/>
    <cellStyle name="Calculation 4 2 3 6 6" xfId="21804"/>
    <cellStyle name="Calculation 4 2 3 6 7" xfId="21805"/>
    <cellStyle name="Calculation 4 2 3 6 8" xfId="21806"/>
    <cellStyle name="Calculation 4 2 3 7" xfId="21807"/>
    <cellStyle name="Calculation 4 2 3 7 2" xfId="21808"/>
    <cellStyle name="Calculation 4 2 3 7 3" xfId="21809"/>
    <cellStyle name="Calculation 4 2 3 7 4" xfId="21810"/>
    <cellStyle name="Calculation 4 2 3 7 5" xfId="21811"/>
    <cellStyle name="Calculation 4 2 3 7 6" xfId="21812"/>
    <cellStyle name="Calculation 4 2 3 7 7" xfId="21813"/>
    <cellStyle name="Calculation 4 2 3 7 8" xfId="21814"/>
    <cellStyle name="Calculation 4 2 3 7 9" xfId="21815"/>
    <cellStyle name="Calculation 4 2 3 8" xfId="21816"/>
    <cellStyle name="Calculation 4 2 3 9" xfId="21817"/>
    <cellStyle name="Calculation 4 2 4" xfId="21818"/>
    <cellStyle name="Calculation 4 2 4 10" xfId="21819"/>
    <cellStyle name="Calculation 4 2 4 11" xfId="21820"/>
    <cellStyle name="Calculation 4 2 4 12" xfId="21821"/>
    <cellStyle name="Calculation 4 2 4 13" xfId="21822"/>
    <cellStyle name="Calculation 4 2 4 2" xfId="21823"/>
    <cellStyle name="Calculation 4 2 4 2 10" xfId="21824"/>
    <cellStyle name="Calculation 4 2 4 2 2" xfId="21825"/>
    <cellStyle name="Calculation 4 2 4 2 2 2" xfId="21826"/>
    <cellStyle name="Calculation 4 2 4 2 2 3" xfId="21827"/>
    <cellStyle name="Calculation 4 2 4 2 2 4" xfId="21828"/>
    <cellStyle name="Calculation 4 2 4 2 2 5" xfId="21829"/>
    <cellStyle name="Calculation 4 2 4 2 2 6" xfId="21830"/>
    <cellStyle name="Calculation 4 2 4 2 2 7" xfId="21831"/>
    <cellStyle name="Calculation 4 2 4 2 2 8" xfId="21832"/>
    <cellStyle name="Calculation 4 2 4 2 2 9" xfId="21833"/>
    <cellStyle name="Calculation 4 2 4 2 3" xfId="21834"/>
    <cellStyle name="Calculation 4 2 4 2 4" xfId="21835"/>
    <cellStyle name="Calculation 4 2 4 2 5" xfId="21836"/>
    <cellStyle name="Calculation 4 2 4 2 6" xfId="21837"/>
    <cellStyle name="Calculation 4 2 4 2 7" xfId="21838"/>
    <cellStyle name="Calculation 4 2 4 2 8" xfId="21839"/>
    <cellStyle name="Calculation 4 2 4 2 9" xfId="21840"/>
    <cellStyle name="Calculation 4 2 4 3" xfId="21841"/>
    <cellStyle name="Calculation 4 2 4 3 2" xfId="21842"/>
    <cellStyle name="Calculation 4 2 4 3 3" xfId="21843"/>
    <cellStyle name="Calculation 4 2 4 3 4" xfId="21844"/>
    <cellStyle name="Calculation 4 2 4 3 5" xfId="21845"/>
    <cellStyle name="Calculation 4 2 4 3 6" xfId="21846"/>
    <cellStyle name="Calculation 4 2 4 3 7" xfId="21847"/>
    <cellStyle name="Calculation 4 2 4 3 8" xfId="21848"/>
    <cellStyle name="Calculation 4 2 4 4" xfId="21849"/>
    <cellStyle name="Calculation 4 2 4 4 2" xfId="21850"/>
    <cellStyle name="Calculation 4 2 4 4 3" xfId="21851"/>
    <cellStyle name="Calculation 4 2 4 4 4" xfId="21852"/>
    <cellStyle name="Calculation 4 2 4 4 5" xfId="21853"/>
    <cellStyle name="Calculation 4 2 4 4 6" xfId="21854"/>
    <cellStyle name="Calculation 4 2 4 4 7" xfId="21855"/>
    <cellStyle name="Calculation 4 2 4 4 8" xfId="21856"/>
    <cellStyle name="Calculation 4 2 4 4 9" xfId="21857"/>
    <cellStyle name="Calculation 4 2 4 5" xfId="21858"/>
    <cellStyle name="Calculation 4 2 4 6" xfId="21859"/>
    <cellStyle name="Calculation 4 2 4 7" xfId="21860"/>
    <cellStyle name="Calculation 4 2 4 8" xfId="21861"/>
    <cellStyle name="Calculation 4 2 4 9" xfId="21862"/>
    <cellStyle name="Calculation 4 2 5" xfId="21863"/>
    <cellStyle name="Calculation 4 2 5 2" xfId="21864"/>
    <cellStyle name="Calculation 4 2 5 3" xfId="21865"/>
    <cellStyle name="Calculation 4 2 5 4" xfId="21866"/>
    <cellStyle name="Calculation 4 2 5 5" xfId="21867"/>
    <cellStyle name="Calculation 4 2 5 6" xfId="21868"/>
    <cellStyle name="Calculation 4 2 5 7" xfId="21869"/>
    <cellStyle name="Calculation 4 2 5 8" xfId="21870"/>
    <cellStyle name="Calculation 4 2 5 9" xfId="21871"/>
    <cellStyle name="Calculation 4 2 6" xfId="21872"/>
    <cellStyle name="Calculation 4 2 7" xfId="21873"/>
    <cellStyle name="Calculation 4 2 8" xfId="21874"/>
    <cellStyle name="Calculation 4 2 9" xfId="21875"/>
    <cellStyle name="Calculation 4 3" xfId="21876"/>
    <cellStyle name="Calculation 4 3 10" xfId="21877"/>
    <cellStyle name="Calculation 4 3 11" xfId="21878"/>
    <cellStyle name="Calculation 4 3 12" xfId="21879"/>
    <cellStyle name="Calculation 4 3 13" xfId="21880"/>
    <cellStyle name="Calculation 4 3 14" xfId="21881"/>
    <cellStyle name="Calculation 4 3 15" xfId="21882"/>
    <cellStyle name="Calculation 4 3 16" xfId="21883"/>
    <cellStyle name="Calculation 4 3 17" xfId="21884"/>
    <cellStyle name="Calculation 4 3 18" xfId="21885"/>
    <cellStyle name="Calculation 4 3 19" xfId="21886"/>
    <cellStyle name="Calculation 4 3 2" xfId="21887"/>
    <cellStyle name="Calculation 4 3 2 10" xfId="21888"/>
    <cellStyle name="Calculation 4 3 2 11" xfId="21889"/>
    <cellStyle name="Calculation 4 3 2 12" xfId="21890"/>
    <cellStyle name="Calculation 4 3 2 13" xfId="21891"/>
    <cellStyle name="Calculation 4 3 2 2" xfId="21892"/>
    <cellStyle name="Calculation 4 3 2 2 10" xfId="21893"/>
    <cellStyle name="Calculation 4 3 2 2 2" xfId="21894"/>
    <cellStyle name="Calculation 4 3 2 2 2 2" xfId="21895"/>
    <cellStyle name="Calculation 4 3 2 2 2 3" xfId="21896"/>
    <cellStyle name="Calculation 4 3 2 2 2 4" xfId="21897"/>
    <cellStyle name="Calculation 4 3 2 2 2 5" xfId="21898"/>
    <cellStyle name="Calculation 4 3 2 2 2 6" xfId="21899"/>
    <cellStyle name="Calculation 4 3 2 2 2 7" xfId="21900"/>
    <cellStyle name="Calculation 4 3 2 2 2 8" xfId="21901"/>
    <cellStyle name="Calculation 4 3 2 2 2 9" xfId="21902"/>
    <cellStyle name="Calculation 4 3 2 2 3" xfId="21903"/>
    <cellStyle name="Calculation 4 3 2 2 4" xfId="21904"/>
    <cellStyle name="Calculation 4 3 2 2 5" xfId="21905"/>
    <cellStyle name="Calculation 4 3 2 2 6" xfId="21906"/>
    <cellStyle name="Calculation 4 3 2 2 7" xfId="21907"/>
    <cellStyle name="Calculation 4 3 2 2 8" xfId="21908"/>
    <cellStyle name="Calculation 4 3 2 2 9" xfId="21909"/>
    <cellStyle name="Calculation 4 3 2 3" xfId="21910"/>
    <cellStyle name="Calculation 4 3 2 3 2" xfId="21911"/>
    <cellStyle name="Calculation 4 3 2 3 3" xfId="21912"/>
    <cellStyle name="Calculation 4 3 2 3 4" xfId="21913"/>
    <cellStyle name="Calculation 4 3 2 3 5" xfId="21914"/>
    <cellStyle name="Calculation 4 3 2 3 6" xfId="21915"/>
    <cellStyle name="Calculation 4 3 2 3 7" xfId="21916"/>
    <cellStyle name="Calculation 4 3 2 3 8" xfId="21917"/>
    <cellStyle name="Calculation 4 3 2 4" xfId="21918"/>
    <cellStyle name="Calculation 4 3 2 4 2" xfId="21919"/>
    <cellStyle name="Calculation 4 3 2 4 3" xfId="21920"/>
    <cellStyle name="Calculation 4 3 2 4 4" xfId="21921"/>
    <cellStyle name="Calculation 4 3 2 4 5" xfId="21922"/>
    <cellStyle name="Calculation 4 3 2 4 6" xfId="21923"/>
    <cellStyle name="Calculation 4 3 2 4 7" xfId="21924"/>
    <cellStyle name="Calculation 4 3 2 4 8" xfId="21925"/>
    <cellStyle name="Calculation 4 3 2 4 9" xfId="21926"/>
    <cellStyle name="Calculation 4 3 2 5" xfId="21927"/>
    <cellStyle name="Calculation 4 3 2 6" xfId="21928"/>
    <cellStyle name="Calculation 4 3 2 7" xfId="21929"/>
    <cellStyle name="Calculation 4 3 2 8" xfId="21930"/>
    <cellStyle name="Calculation 4 3 2 9" xfId="21931"/>
    <cellStyle name="Calculation 4 3 3" xfId="21932"/>
    <cellStyle name="Calculation 4 3 3 10" xfId="21933"/>
    <cellStyle name="Calculation 4 3 3 11" xfId="21934"/>
    <cellStyle name="Calculation 4 3 3 12" xfId="21935"/>
    <cellStyle name="Calculation 4 3 3 13" xfId="21936"/>
    <cellStyle name="Calculation 4 3 3 2" xfId="21937"/>
    <cellStyle name="Calculation 4 3 3 2 10" xfId="21938"/>
    <cellStyle name="Calculation 4 3 3 2 2" xfId="21939"/>
    <cellStyle name="Calculation 4 3 3 2 2 2" xfId="21940"/>
    <cellStyle name="Calculation 4 3 3 2 2 3" xfId="21941"/>
    <cellStyle name="Calculation 4 3 3 2 2 4" xfId="21942"/>
    <cellStyle name="Calculation 4 3 3 2 2 5" xfId="21943"/>
    <cellStyle name="Calculation 4 3 3 2 2 6" xfId="21944"/>
    <cellStyle name="Calculation 4 3 3 2 2 7" xfId="21945"/>
    <cellStyle name="Calculation 4 3 3 2 2 8" xfId="21946"/>
    <cellStyle name="Calculation 4 3 3 2 2 9" xfId="21947"/>
    <cellStyle name="Calculation 4 3 3 2 3" xfId="21948"/>
    <cellStyle name="Calculation 4 3 3 2 4" xfId="21949"/>
    <cellStyle name="Calculation 4 3 3 2 5" xfId="21950"/>
    <cellStyle name="Calculation 4 3 3 2 6" xfId="21951"/>
    <cellStyle name="Calculation 4 3 3 2 7" xfId="21952"/>
    <cellStyle name="Calculation 4 3 3 2 8" xfId="21953"/>
    <cellStyle name="Calculation 4 3 3 2 9" xfId="21954"/>
    <cellStyle name="Calculation 4 3 3 3" xfId="21955"/>
    <cellStyle name="Calculation 4 3 3 3 2" xfId="21956"/>
    <cellStyle name="Calculation 4 3 3 3 3" xfId="21957"/>
    <cellStyle name="Calculation 4 3 3 3 4" xfId="21958"/>
    <cellStyle name="Calculation 4 3 3 3 5" xfId="21959"/>
    <cellStyle name="Calculation 4 3 3 3 6" xfId="21960"/>
    <cellStyle name="Calculation 4 3 3 3 7" xfId="21961"/>
    <cellStyle name="Calculation 4 3 3 3 8" xfId="21962"/>
    <cellStyle name="Calculation 4 3 3 4" xfId="21963"/>
    <cellStyle name="Calculation 4 3 3 4 2" xfId="21964"/>
    <cellStyle name="Calculation 4 3 3 4 3" xfId="21965"/>
    <cellStyle name="Calculation 4 3 3 4 4" xfId="21966"/>
    <cellStyle name="Calculation 4 3 3 4 5" xfId="21967"/>
    <cellStyle name="Calculation 4 3 3 4 6" xfId="21968"/>
    <cellStyle name="Calculation 4 3 3 4 7" xfId="21969"/>
    <cellStyle name="Calculation 4 3 3 4 8" xfId="21970"/>
    <cellStyle name="Calculation 4 3 3 4 9" xfId="21971"/>
    <cellStyle name="Calculation 4 3 3 5" xfId="21972"/>
    <cellStyle name="Calculation 4 3 3 6" xfId="21973"/>
    <cellStyle name="Calculation 4 3 3 7" xfId="21974"/>
    <cellStyle name="Calculation 4 3 3 8" xfId="21975"/>
    <cellStyle name="Calculation 4 3 3 9" xfId="21976"/>
    <cellStyle name="Calculation 4 3 4" xfId="21977"/>
    <cellStyle name="Calculation 4 3 4 10" xfId="21978"/>
    <cellStyle name="Calculation 4 3 4 11" xfId="21979"/>
    <cellStyle name="Calculation 4 3 4 12" xfId="21980"/>
    <cellStyle name="Calculation 4 3 4 13" xfId="21981"/>
    <cellStyle name="Calculation 4 3 4 2" xfId="21982"/>
    <cellStyle name="Calculation 4 3 4 2 10" xfId="21983"/>
    <cellStyle name="Calculation 4 3 4 2 2" xfId="21984"/>
    <cellStyle name="Calculation 4 3 4 2 2 2" xfId="21985"/>
    <cellStyle name="Calculation 4 3 4 2 2 3" xfId="21986"/>
    <cellStyle name="Calculation 4 3 4 2 2 4" xfId="21987"/>
    <cellStyle name="Calculation 4 3 4 2 2 5" xfId="21988"/>
    <cellStyle name="Calculation 4 3 4 2 2 6" xfId="21989"/>
    <cellStyle name="Calculation 4 3 4 2 2 7" xfId="21990"/>
    <cellStyle name="Calculation 4 3 4 2 2 8" xfId="21991"/>
    <cellStyle name="Calculation 4 3 4 2 2 9" xfId="21992"/>
    <cellStyle name="Calculation 4 3 4 2 3" xfId="21993"/>
    <cellStyle name="Calculation 4 3 4 2 4" xfId="21994"/>
    <cellStyle name="Calculation 4 3 4 2 5" xfId="21995"/>
    <cellStyle name="Calculation 4 3 4 2 6" xfId="21996"/>
    <cellStyle name="Calculation 4 3 4 2 7" xfId="21997"/>
    <cellStyle name="Calculation 4 3 4 2 8" xfId="21998"/>
    <cellStyle name="Calculation 4 3 4 2 9" xfId="21999"/>
    <cellStyle name="Calculation 4 3 4 3" xfId="22000"/>
    <cellStyle name="Calculation 4 3 4 3 2" xfId="22001"/>
    <cellStyle name="Calculation 4 3 4 3 3" xfId="22002"/>
    <cellStyle name="Calculation 4 3 4 3 4" xfId="22003"/>
    <cellStyle name="Calculation 4 3 4 3 5" xfId="22004"/>
    <cellStyle name="Calculation 4 3 4 3 6" xfId="22005"/>
    <cellStyle name="Calculation 4 3 4 3 7" xfId="22006"/>
    <cellStyle name="Calculation 4 3 4 3 8" xfId="22007"/>
    <cellStyle name="Calculation 4 3 4 4" xfId="22008"/>
    <cellStyle name="Calculation 4 3 4 4 2" xfId="22009"/>
    <cellStyle name="Calculation 4 3 4 4 3" xfId="22010"/>
    <cellStyle name="Calculation 4 3 4 4 4" xfId="22011"/>
    <cellStyle name="Calculation 4 3 4 4 5" xfId="22012"/>
    <cellStyle name="Calculation 4 3 4 4 6" xfId="22013"/>
    <cellStyle name="Calculation 4 3 4 4 7" xfId="22014"/>
    <cellStyle name="Calculation 4 3 4 4 8" xfId="22015"/>
    <cellStyle name="Calculation 4 3 4 4 9" xfId="22016"/>
    <cellStyle name="Calculation 4 3 4 5" xfId="22017"/>
    <cellStyle name="Calculation 4 3 4 6" xfId="22018"/>
    <cellStyle name="Calculation 4 3 4 7" xfId="22019"/>
    <cellStyle name="Calculation 4 3 4 8" xfId="22020"/>
    <cellStyle name="Calculation 4 3 4 9" xfId="22021"/>
    <cellStyle name="Calculation 4 3 5" xfId="22022"/>
    <cellStyle name="Calculation 4 3 5 10" xfId="22023"/>
    <cellStyle name="Calculation 4 3 5 11" xfId="22024"/>
    <cellStyle name="Calculation 4 3 5 12" xfId="22025"/>
    <cellStyle name="Calculation 4 3 5 13" xfId="22026"/>
    <cellStyle name="Calculation 4 3 5 2" xfId="22027"/>
    <cellStyle name="Calculation 4 3 5 2 10" xfId="22028"/>
    <cellStyle name="Calculation 4 3 5 2 2" xfId="22029"/>
    <cellStyle name="Calculation 4 3 5 2 2 2" xfId="22030"/>
    <cellStyle name="Calculation 4 3 5 2 2 3" xfId="22031"/>
    <cellStyle name="Calculation 4 3 5 2 2 4" xfId="22032"/>
    <cellStyle name="Calculation 4 3 5 2 2 5" xfId="22033"/>
    <cellStyle name="Calculation 4 3 5 2 2 6" xfId="22034"/>
    <cellStyle name="Calculation 4 3 5 2 2 7" xfId="22035"/>
    <cellStyle name="Calculation 4 3 5 2 2 8" xfId="22036"/>
    <cellStyle name="Calculation 4 3 5 2 2 9" xfId="22037"/>
    <cellStyle name="Calculation 4 3 5 2 3" xfId="22038"/>
    <cellStyle name="Calculation 4 3 5 2 4" xfId="22039"/>
    <cellStyle name="Calculation 4 3 5 2 5" xfId="22040"/>
    <cellStyle name="Calculation 4 3 5 2 6" xfId="22041"/>
    <cellStyle name="Calculation 4 3 5 2 7" xfId="22042"/>
    <cellStyle name="Calculation 4 3 5 2 8" xfId="22043"/>
    <cellStyle name="Calculation 4 3 5 2 9" xfId="22044"/>
    <cellStyle name="Calculation 4 3 5 3" xfId="22045"/>
    <cellStyle name="Calculation 4 3 5 3 2" xfId="22046"/>
    <cellStyle name="Calculation 4 3 5 3 3" xfId="22047"/>
    <cellStyle name="Calculation 4 3 5 3 4" xfId="22048"/>
    <cellStyle name="Calculation 4 3 5 3 5" xfId="22049"/>
    <cellStyle name="Calculation 4 3 5 3 6" xfId="22050"/>
    <cellStyle name="Calculation 4 3 5 3 7" xfId="22051"/>
    <cellStyle name="Calculation 4 3 5 3 8" xfId="22052"/>
    <cellStyle name="Calculation 4 3 5 4" xfId="22053"/>
    <cellStyle name="Calculation 4 3 5 4 2" xfId="22054"/>
    <cellStyle name="Calculation 4 3 5 4 3" xfId="22055"/>
    <cellStyle name="Calculation 4 3 5 4 4" xfId="22056"/>
    <cellStyle name="Calculation 4 3 5 4 5" xfId="22057"/>
    <cellStyle name="Calculation 4 3 5 4 6" xfId="22058"/>
    <cellStyle name="Calculation 4 3 5 4 7" xfId="22059"/>
    <cellStyle name="Calculation 4 3 5 4 8" xfId="22060"/>
    <cellStyle name="Calculation 4 3 5 4 9" xfId="22061"/>
    <cellStyle name="Calculation 4 3 5 5" xfId="22062"/>
    <cellStyle name="Calculation 4 3 5 6" xfId="22063"/>
    <cellStyle name="Calculation 4 3 5 7" xfId="22064"/>
    <cellStyle name="Calculation 4 3 5 8" xfId="22065"/>
    <cellStyle name="Calculation 4 3 5 9" xfId="22066"/>
    <cellStyle name="Calculation 4 3 6" xfId="22067"/>
    <cellStyle name="Calculation 4 3 6 10" xfId="22068"/>
    <cellStyle name="Calculation 4 3 6 2" xfId="22069"/>
    <cellStyle name="Calculation 4 3 6 2 2" xfId="22070"/>
    <cellStyle name="Calculation 4 3 6 2 3" xfId="22071"/>
    <cellStyle name="Calculation 4 3 6 2 4" xfId="22072"/>
    <cellStyle name="Calculation 4 3 6 2 5" xfId="22073"/>
    <cellStyle name="Calculation 4 3 6 2 6" xfId="22074"/>
    <cellStyle name="Calculation 4 3 6 2 7" xfId="22075"/>
    <cellStyle name="Calculation 4 3 6 2 8" xfId="22076"/>
    <cellStyle name="Calculation 4 3 6 2 9" xfId="22077"/>
    <cellStyle name="Calculation 4 3 6 3" xfId="22078"/>
    <cellStyle name="Calculation 4 3 6 4" xfId="22079"/>
    <cellStyle name="Calculation 4 3 6 5" xfId="22080"/>
    <cellStyle name="Calculation 4 3 6 6" xfId="22081"/>
    <cellStyle name="Calculation 4 3 6 7" xfId="22082"/>
    <cellStyle name="Calculation 4 3 6 8" xfId="22083"/>
    <cellStyle name="Calculation 4 3 6 9" xfId="22084"/>
    <cellStyle name="Calculation 4 3 7" xfId="22085"/>
    <cellStyle name="Calculation 4 3 7 2" xfId="22086"/>
    <cellStyle name="Calculation 4 3 7 3" xfId="22087"/>
    <cellStyle name="Calculation 4 3 7 4" xfId="22088"/>
    <cellStyle name="Calculation 4 3 7 5" xfId="22089"/>
    <cellStyle name="Calculation 4 3 7 6" xfId="22090"/>
    <cellStyle name="Calculation 4 3 7 7" xfId="22091"/>
    <cellStyle name="Calculation 4 3 7 8" xfId="22092"/>
    <cellStyle name="Calculation 4 3 8" xfId="22093"/>
    <cellStyle name="Calculation 4 3 8 2" xfId="22094"/>
    <cellStyle name="Calculation 4 3 8 3" xfId="22095"/>
    <cellStyle name="Calculation 4 3 8 4" xfId="22096"/>
    <cellStyle name="Calculation 4 3 8 5" xfId="22097"/>
    <cellStyle name="Calculation 4 3 8 6" xfId="22098"/>
    <cellStyle name="Calculation 4 3 8 7" xfId="22099"/>
    <cellStyle name="Calculation 4 3 8 8" xfId="22100"/>
    <cellStyle name="Calculation 4 3 8 9" xfId="22101"/>
    <cellStyle name="Calculation 4 3 9" xfId="22102"/>
    <cellStyle name="Calculation 4 4" xfId="22103"/>
    <cellStyle name="Calculation 4 4 10" xfId="22104"/>
    <cellStyle name="Calculation 4 4 11" xfId="22105"/>
    <cellStyle name="Calculation 4 4 12" xfId="22106"/>
    <cellStyle name="Calculation 4 4 13" xfId="22107"/>
    <cellStyle name="Calculation 4 4 14" xfId="22108"/>
    <cellStyle name="Calculation 4 4 15" xfId="22109"/>
    <cellStyle name="Calculation 4 4 16" xfId="22110"/>
    <cellStyle name="Calculation 4 4 17" xfId="22111"/>
    <cellStyle name="Calculation 4 4 18" xfId="22112"/>
    <cellStyle name="Calculation 4 4 2" xfId="22113"/>
    <cellStyle name="Calculation 4 4 2 10" xfId="22114"/>
    <cellStyle name="Calculation 4 4 2 11" xfId="22115"/>
    <cellStyle name="Calculation 4 4 2 12" xfId="22116"/>
    <cellStyle name="Calculation 4 4 2 13" xfId="22117"/>
    <cellStyle name="Calculation 4 4 2 2" xfId="22118"/>
    <cellStyle name="Calculation 4 4 2 2 10" xfId="22119"/>
    <cellStyle name="Calculation 4 4 2 2 2" xfId="22120"/>
    <cellStyle name="Calculation 4 4 2 2 2 2" xfId="22121"/>
    <cellStyle name="Calculation 4 4 2 2 2 3" xfId="22122"/>
    <cellStyle name="Calculation 4 4 2 2 2 4" xfId="22123"/>
    <cellStyle name="Calculation 4 4 2 2 2 5" xfId="22124"/>
    <cellStyle name="Calculation 4 4 2 2 2 6" xfId="22125"/>
    <cellStyle name="Calculation 4 4 2 2 2 7" xfId="22126"/>
    <cellStyle name="Calculation 4 4 2 2 2 8" xfId="22127"/>
    <cellStyle name="Calculation 4 4 2 2 2 9" xfId="22128"/>
    <cellStyle name="Calculation 4 4 2 2 3" xfId="22129"/>
    <cellStyle name="Calculation 4 4 2 2 4" xfId="22130"/>
    <cellStyle name="Calculation 4 4 2 2 5" xfId="22131"/>
    <cellStyle name="Calculation 4 4 2 2 6" xfId="22132"/>
    <cellStyle name="Calculation 4 4 2 2 7" xfId="22133"/>
    <cellStyle name="Calculation 4 4 2 2 8" xfId="22134"/>
    <cellStyle name="Calculation 4 4 2 2 9" xfId="22135"/>
    <cellStyle name="Calculation 4 4 2 3" xfId="22136"/>
    <cellStyle name="Calculation 4 4 2 3 2" xfId="22137"/>
    <cellStyle name="Calculation 4 4 2 3 3" xfId="22138"/>
    <cellStyle name="Calculation 4 4 2 3 4" xfId="22139"/>
    <cellStyle name="Calculation 4 4 2 3 5" xfId="22140"/>
    <cellStyle name="Calculation 4 4 2 3 6" xfId="22141"/>
    <cellStyle name="Calculation 4 4 2 3 7" xfId="22142"/>
    <cellStyle name="Calculation 4 4 2 3 8" xfId="22143"/>
    <cellStyle name="Calculation 4 4 2 4" xfId="22144"/>
    <cellStyle name="Calculation 4 4 2 4 2" xfId="22145"/>
    <cellStyle name="Calculation 4 4 2 4 3" xfId="22146"/>
    <cellStyle name="Calculation 4 4 2 4 4" xfId="22147"/>
    <cellStyle name="Calculation 4 4 2 4 5" xfId="22148"/>
    <cellStyle name="Calculation 4 4 2 4 6" xfId="22149"/>
    <cellStyle name="Calculation 4 4 2 4 7" xfId="22150"/>
    <cellStyle name="Calculation 4 4 2 4 8" xfId="22151"/>
    <cellStyle name="Calculation 4 4 2 4 9" xfId="22152"/>
    <cellStyle name="Calculation 4 4 2 5" xfId="22153"/>
    <cellStyle name="Calculation 4 4 2 6" xfId="22154"/>
    <cellStyle name="Calculation 4 4 2 7" xfId="22155"/>
    <cellStyle name="Calculation 4 4 2 8" xfId="22156"/>
    <cellStyle name="Calculation 4 4 2 9" xfId="22157"/>
    <cellStyle name="Calculation 4 4 3" xfId="22158"/>
    <cellStyle name="Calculation 4 4 3 10" xfId="22159"/>
    <cellStyle name="Calculation 4 4 3 11" xfId="22160"/>
    <cellStyle name="Calculation 4 4 3 12" xfId="22161"/>
    <cellStyle name="Calculation 4 4 3 13" xfId="22162"/>
    <cellStyle name="Calculation 4 4 3 2" xfId="22163"/>
    <cellStyle name="Calculation 4 4 3 2 10" xfId="22164"/>
    <cellStyle name="Calculation 4 4 3 2 2" xfId="22165"/>
    <cellStyle name="Calculation 4 4 3 2 2 2" xfId="22166"/>
    <cellStyle name="Calculation 4 4 3 2 2 3" xfId="22167"/>
    <cellStyle name="Calculation 4 4 3 2 2 4" xfId="22168"/>
    <cellStyle name="Calculation 4 4 3 2 2 5" xfId="22169"/>
    <cellStyle name="Calculation 4 4 3 2 2 6" xfId="22170"/>
    <cellStyle name="Calculation 4 4 3 2 2 7" xfId="22171"/>
    <cellStyle name="Calculation 4 4 3 2 2 8" xfId="22172"/>
    <cellStyle name="Calculation 4 4 3 2 2 9" xfId="22173"/>
    <cellStyle name="Calculation 4 4 3 2 3" xfId="22174"/>
    <cellStyle name="Calculation 4 4 3 2 4" xfId="22175"/>
    <cellStyle name="Calculation 4 4 3 2 5" xfId="22176"/>
    <cellStyle name="Calculation 4 4 3 2 6" xfId="22177"/>
    <cellStyle name="Calculation 4 4 3 2 7" xfId="22178"/>
    <cellStyle name="Calculation 4 4 3 2 8" xfId="22179"/>
    <cellStyle name="Calculation 4 4 3 2 9" xfId="22180"/>
    <cellStyle name="Calculation 4 4 3 3" xfId="22181"/>
    <cellStyle name="Calculation 4 4 3 3 2" xfId="22182"/>
    <cellStyle name="Calculation 4 4 3 3 3" xfId="22183"/>
    <cellStyle name="Calculation 4 4 3 3 4" xfId="22184"/>
    <cellStyle name="Calculation 4 4 3 3 5" xfId="22185"/>
    <cellStyle name="Calculation 4 4 3 3 6" xfId="22186"/>
    <cellStyle name="Calculation 4 4 3 3 7" xfId="22187"/>
    <cellStyle name="Calculation 4 4 3 3 8" xfId="22188"/>
    <cellStyle name="Calculation 4 4 3 4" xfId="22189"/>
    <cellStyle name="Calculation 4 4 3 4 2" xfId="22190"/>
    <cellStyle name="Calculation 4 4 3 4 3" xfId="22191"/>
    <cellStyle name="Calculation 4 4 3 4 4" xfId="22192"/>
    <cellStyle name="Calculation 4 4 3 4 5" xfId="22193"/>
    <cellStyle name="Calculation 4 4 3 4 6" xfId="22194"/>
    <cellStyle name="Calculation 4 4 3 4 7" xfId="22195"/>
    <cellStyle name="Calculation 4 4 3 4 8" xfId="22196"/>
    <cellStyle name="Calculation 4 4 3 4 9" xfId="22197"/>
    <cellStyle name="Calculation 4 4 3 5" xfId="22198"/>
    <cellStyle name="Calculation 4 4 3 6" xfId="22199"/>
    <cellStyle name="Calculation 4 4 3 7" xfId="22200"/>
    <cellStyle name="Calculation 4 4 3 8" xfId="22201"/>
    <cellStyle name="Calculation 4 4 3 9" xfId="22202"/>
    <cellStyle name="Calculation 4 4 4" xfId="22203"/>
    <cellStyle name="Calculation 4 4 4 10" xfId="22204"/>
    <cellStyle name="Calculation 4 4 4 11" xfId="22205"/>
    <cellStyle name="Calculation 4 4 4 12" xfId="22206"/>
    <cellStyle name="Calculation 4 4 4 13" xfId="22207"/>
    <cellStyle name="Calculation 4 4 4 2" xfId="22208"/>
    <cellStyle name="Calculation 4 4 4 2 10" xfId="22209"/>
    <cellStyle name="Calculation 4 4 4 2 2" xfId="22210"/>
    <cellStyle name="Calculation 4 4 4 2 2 2" xfId="22211"/>
    <cellStyle name="Calculation 4 4 4 2 2 3" xfId="22212"/>
    <cellStyle name="Calculation 4 4 4 2 2 4" xfId="22213"/>
    <cellStyle name="Calculation 4 4 4 2 2 5" xfId="22214"/>
    <cellStyle name="Calculation 4 4 4 2 2 6" xfId="22215"/>
    <cellStyle name="Calculation 4 4 4 2 2 7" xfId="22216"/>
    <cellStyle name="Calculation 4 4 4 2 2 8" xfId="22217"/>
    <cellStyle name="Calculation 4 4 4 2 2 9" xfId="22218"/>
    <cellStyle name="Calculation 4 4 4 2 3" xfId="22219"/>
    <cellStyle name="Calculation 4 4 4 2 4" xfId="22220"/>
    <cellStyle name="Calculation 4 4 4 2 5" xfId="22221"/>
    <cellStyle name="Calculation 4 4 4 2 6" xfId="22222"/>
    <cellStyle name="Calculation 4 4 4 2 7" xfId="22223"/>
    <cellStyle name="Calculation 4 4 4 2 8" xfId="22224"/>
    <cellStyle name="Calculation 4 4 4 2 9" xfId="22225"/>
    <cellStyle name="Calculation 4 4 4 3" xfId="22226"/>
    <cellStyle name="Calculation 4 4 4 3 2" xfId="22227"/>
    <cellStyle name="Calculation 4 4 4 3 3" xfId="22228"/>
    <cellStyle name="Calculation 4 4 4 3 4" xfId="22229"/>
    <cellStyle name="Calculation 4 4 4 3 5" xfId="22230"/>
    <cellStyle name="Calculation 4 4 4 3 6" xfId="22231"/>
    <cellStyle name="Calculation 4 4 4 3 7" xfId="22232"/>
    <cellStyle name="Calculation 4 4 4 3 8" xfId="22233"/>
    <cellStyle name="Calculation 4 4 4 4" xfId="22234"/>
    <cellStyle name="Calculation 4 4 4 4 2" xfId="22235"/>
    <cellStyle name="Calculation 4 4 4 4 3" xfId="22236"/>
    <cellStyle name="Calculation 4 4 4 4 4" xfId="22237"/>
    <cellStyle name="Calculation 4 4 4 4 5" xfId="22238"/>
    <cellStyle name="Calculation 4 4 4 4 6" xfId="22239"/>
    <cellStyle name="Calculation 4 4 4 4 7" xfId="22240"/>
    <cellStyle name="Calculation 4 4 4 4 8" xfId="22241"/>
    <cellStyle name="Calculation 4 4 4 4 9" xfId="22242"/>
    <cellStyle name="Calculation 4 4 4 5" xfId="22243"/>
    <cellStyle name="Calculation 4 4 4 6" xfId="22244"/>
    <cellStyle name="Calculation 4 4 4 7" xfId="22245"/>
    <cellStyle name="Calculation 4 4 4 8" xfId="22246"/>
    <cellStyle name="Calculation 4 4 4 9" xfId="22247"/>
    <cellStyle name="Calculation 4 4 5" xfId="22248"/>
    <cellStyle name="Calculation 4 4 5 10" xfId="22249"/>
    <cellStyle name="Calculation 4 4 5 11" xfId="22250"/>
    <cellStyle name="Calculation 4 4 5 12" xfId="22251"/>
    <cellStyle name="Calculation 4 4 5 13" xfId="22252"/>
    <cellStyle name="Calculation 4 4 5 2" xfId="22253"/>
    <cellStyle name="Calculation 4 4 5 2 10" xfId="22254"/>
    <cellStyle name="Calculation 4 4 5 2 2" xfId="22255"/>
    <cellStyle name="Calculation 4 4 5 2 2 2" xfId="22256"/>
    <cellStyle name="Calculation 4 4 5 2 2 3" xfId="22257"/>
    <cellStyle name="Calculation 4 4 5 2 2 4" xfId="22258"/>
    <cellStyle name="Calculation 4 4 5 2 2 5" xfId="22259"/>
    <cellStyle name="Calculation 4 4 5 2 2 6" xfId="22260"/>
    <cellStyle name="Calculation 4 4 5 2 2 7" xfId="22261"/>
    <cellStyle name="Calculation 4 4 5 2 2 8" xfId="22262"/>
    <cellStyle name="Calculation 4 4 5 2 2 9" xfId="22263"/>
    <cellStyle name="Calculation 4 4 5 2 3" xfId="22264"/>
    <cellStyle name="Calculation 4 4 5 2 4" xfId="22265"/>
    <cellStyle name="Calculation 4 4 5 2 5" xfId="22266"/>
    <cellStyle name="Calculation 4 4 5 2 6" xfId="22267"/>
    <cellStyle name="Calculation 4 4 5 2 7" xfId="22268"/>
    <cellStyle name="Calculation 4 4 5 2 8" xfId="22269"/>
    <cellStyle name="Calculation 4 4 5 2 9" xfId="22270"/>
    <cellStyle name="Calculation 4 4 5 3" xfId="22271"/>
    <cellStyle name="Calculation 4 4 5 3 2" xfId="22272"/>
    <cellStyle name="Calculation 4 4 5 3 3" xfId="22273"/>
    <cellStyle name="Calculation 4 4 5 3 4" xfId="22274"/>
    <cellStyle name="Calculation 4 4 5 3 5" xfId="22275"/>
    <cellStyle name="Calculation 4 4 5 3 6" xfId="22276"/>
    <cellStyle name="Calculation 4 4 5 3 7" xfId="22277"/>
    <cellStyle name="Calculation 4 4 5 3 8" xfId="22278"/>
    <cellStyle name="Calculation 4 4 5 4" xfId="22279"/>
    <cellStyle name="Calculation 4 4 5 4 2" xfId="22280"/>
    <cellStyle name="Calculation 4 4 5 4 3" xfId="22281"/>
    <cellStyle name="Calculation 4 4 5 4 4" xfId="22282"/>
    <cellStyle name="Calculation 4 4 5 4 5" xfId="22283"/>
    <cellStyle name="Calculation 4 4 5 4 6" xfId="22284"/>
    <cellStyle name="Calculation 4 4 5 4 7" xfId="22285"/>
    <cellStyle name="Calculation 4 4 5 4 8" xfId="22286"/>
    <cellStyle name="Calculation 4 4 5 4 9" xfId="22287"/>
    <cellStyle name="Calculation 4 4 5 5" xfId="22288"/>
    <cellStyle name="Calculation 4 4 5 6" xfId="22289"/>
    <cellStyle name="Calculation 4 4 5 7" xfId="22290"/>
    <cellStyle name="Calculation 4 4 5 8" xfId="22291"/>
    <cellStyle name="Calculation 4 4 5 9" xfId="22292"/>
    <cellStyle name="Calculation 4 4 6" xfId="22293"/>
    <cellStyle name="Calculation 4 4 6 10" xfId="22294"/>
    <cellStyle name="Calculation 4 4 6 2" xfId="22295"/>
    <cellStyle name="Calculation 4 4 6 2 2" xfId="22296"/>
    <cellStyle name="Calculation 4 4 6 2 3" xfId="22297"/>
    <cellStyle name="Calculation 4 4 6 2 4" xfId="22298"/>
    <cellStyle name="Calculation 4 4 6 2 5" xfId="22299"/>
    <cellStyle name="Calculation 4 4 6 2 6" xfId="22300"/>
    <cellStyle name="Calculation 4 4 6 2 7" xfId="22301"/>
    <cellStyle name="Calculation 4 4 6 2 8" xfId="22302"/>
    <cellStyle name="Calculation 4 4 6 2 9" xfId="22303"/>
    <cellStyle name="Calculation 4 4 6 3" xfId="22304"/>
    <cellStyle name="Calculation 4 4 6 4" xfId="22305"/>
    <cellStyle name="Calculation 4 4 6 5" xfId="22306"/>
    <cellStyle name="Calculation 4 4 6 6" xfId="22307"/>
    <cellStyle name="Calculation 4 4 6 7" xfId="22308"/>
    <cellStyle name="Calculation 4 4 6 8" xfId="22309"/>
    <cellStyle name="Calculation 4 4 6 9" xfId="22310"/>
    <cellStyle name="Calculation 4 4 7" xfId="22311"/>
    <cellStyle name="Calculation 4 4 7 2" xfId="22312"/>
    <cellStyle name="Calculation 4 4 7 3" xfId="22313"/>
    <cellStyle name="Calculation 4 4 7 4" xfId="22314"/>
    <cellStyle name="Calculation 4 4 7 5" xfId="22315"/>
    <cellStyle name="Calculation 4 4 7 6" xfId="22316"/>
    <cellStyle name="Calculation 4 4 7 7" xfId="22317"/>
    <cellStyle name="Calculation 4 4 7 8" xfId="22318"/>
    <cellStyle name="Calculation 4 4 8" xfId="22319"/>
    <cellStyle name="Calculation 4 4 8 2" xfId="22320"/>
    <cellStyle name="Calculation 4 4 8 3" xfId="22321"/>
    <cellStyle name="Calculation 4 4 8 4" xfId="22322"/>
    <cellStyle name="Calculation 4 4 8 5" xfId="22323"/>
    <cellStyle name="Calculation 4 4 8 6" xfId="22324"/>
    <cellStyle name="Calculation 4 4 8 7" xfId="22325"/>
    <cellStyle name="Calculation 4 4 8 8" xfId="22326"/>
    <cellStyle name="Calculation 4 4 8 9" xfId="22327"/>
    <cellStyle name="Calculation 4 4 9" xfId="22328"/>
    <cellStyle name="Calculation 4 5" xfId="22329"/>
    <cellStyle name="Calculation 4 5 10" xfId="22330"/>
    <cellStyle name="Calculation 4 5 11" xfId="22331"/>
    <cellStyle name="Calculation 4 5 12" xfId="22332"/>
    <cellStyle name="Calculation 4 5 13" xfId="22333"/>
    <cellStyle name="Calculation 4 5 2" xfId="22334"/>
    <cellStyle name="Calculation 4 5 2 10" xfId="22335"/>
    <cellStyle name="Calculation 4 5 2 2" xfId="22336"/>
    <cellStyle name="Calculation 4 5 2 2 2" xfId="22337"/>
    <cellStyle name="Calculation 4 5 2 2 3" xfId="22338"/>
    <cellStyle name="Calculation 4 5 2 2 4" xfId="22339"/>
    <cellStyle name="Calculation 4 5 2 2 5" xfId="22340"/>
    <cellStyle name="Calculation 4 5 2 2 6" xfId="22341"/>
    <cellStyle name="Calculation 4 5 2 2 7" xfId="22342"/>
    <cellStyle name="Calculation 4 5 2 2 8" xfId="22343"/>
    <cellStyle name="Calculation 4 5 2 2 9" xfId="22344"/>
    <cellStyle name="Calculation 4 5 2 3" xfId="22345"/>
    <cellStyle name="Calculation 4 5 2 4" xfId="22346"/>
    <cellStyle name="Calculation 4 5 2 5" xfId="22347"/>
    <cellStyle name="Calculation 4 5 2 6" xfId="22348"/>
    <cellStyle name="Calculation 4 5 2 7" xfId="22349"/>
    <cellStyle name="Calculation 4 5 2 8" xfId="22350"/>
    <cellStyle name="Calculation 4 5 2 9" xfId="22351"/>
    <cellStyle name="Calculation 4 5 3" xfId="22352"/>
    <cellStyle name="Calculation 4 5 3 2" xfId="22353"/>
    <cellStyle name="Calculation 4 5 3 3" xfId="22354"/>
    <cellStyle name="Calculation 4 5 3 4" xfId="22355"/>
    <cellStyle name="Calculation 4 5 3 5" xfId="22356"/>
    <cellStyle name="Calculation 4 5 3 6" xfId="22357"/>
    <cellStyle name="Calculation 4 5 3 7" xfId="22358"/>
    <cellStyle name="Calculation 4 5 3 8" xfId="22359"/>
    <cellStyle name="Calculation 4 5 4" xfId="22360"/>
    <cellStyle name="Calculation 4 5 4 2" xfId="22361"/>
    <cellStyle name="Calculation 4 5 4 3" xfId="22362"/>
    <cellStyle name="Calculation 4 5 4 4" xfId="22363"/>
    <cellStyle name="Calculation 4 5 4 5" xfId="22364"/>
    <cellStyle name="Calculation 4 5 4 6" xfId="22365"/>
    <cellStyle name="Calculation 4 5 4 7" xfId="22366"/>
    <cellStyle name="Calculation 4 5 4 8" xfId="22367"/>
    <cellStyle name="Calculation 4 5 4 9" xfId="22368"/>
    <cellStyle name="Calculation 4 5 5" xfId="22369"/>
    <cellStyle name="Calculation 4 5 6" xfId="22370"/>
    <cellStyle name="Calculation 4 5 7" xfId="22371"/>
    <cellStyle name="Calculation 4 5 8" xfId="22372"/>
    <cellStyle name="Calculation 4 5 9" xfId="22373"/>
    <cellStyle name="Calculation 4 6" xfId="22374"/>
    <cellStyle name="Calculation 4 6 10" xfId="22375"/>
    <cellStyle name="Calculation 4 6 11" xfId="22376"/>
    <cellStyle name="Calculation 4 6 12" xfId="22377"/>
    <cellStyle name="Calculation 4 6 13" xfId="22378"/>
    <cellStyle name="Calculation 4 6 2" xfId="22379"/>
    <cellStyle name="Calculation 4 6 2 10" xfId="22380"/>
    <cellStyle name="Calculation 4 6 2 2" xfId="22381"/>
    <cellStyle name="Calculation 4 6 2 2 2" xfId="22382"/>
    <cellStyle name="Calculation 4 6 2 2 3" xfId="22383"/>
    <cellStyle name="Calculation 4 6 2 2 4" xfId="22384"/>
    <cellStyle name="Calculation 4 6 2 2 5" xfId="22385"/>
    <cellStyle name="Calculation 4 6 2 2 6" xfId="22386"/>
    <cellStyle name="Calculation 4 6 2 2 7" xfId="22387"/>
    <cellStyle name="Calculation 4 6 2 2 8" xfId="22388"/>
    <cellStyle name="Calculation 4 6 2 2 9" xfId="22389"/>
    <cellStyle name="Calculation 4 6 2 3" xfId="22390"/>
    <cellStyle name="Calculation 4 6 2 4" xfId="22391"/>
    <cellStyle name="Calculation 4 6 2 5" xfId="22392"/>
    <cellStyle name="Calculation 4 6 2 6" xfId="22393"/>
    <cellStyle name="Calculation 4 6 2 7" xfId="22394"/>
    <cellStyle name="Calculation 4 6 2 8" xfId="22395"/>
    <cellStyle name="Calculation 4 6 2 9" xfId="22396"/>
    <cellStyle name="Calculation 4 6 3" xfId="22397"/>
    <cellStyle name="Calculation 4 6 3 2" xfId="22398"/>
    <cellStyle name="Calculation 4 6 3 3" xfId="22399"/>
    <cellStyle name="Calculation 4 6 3 4" xfId="22400"/>
    <cellStyle name="Calculation 4 6 3 5" xfId="22401"/>
    <cellStyle name="Calculation 4 6 3 6" xfId="22402"/>
    <cellStyle name="Calculation 4 6 3 7" xfId="22403"/>
    <cellStyle name="Calculation 4 6 3 8" xfId="22404"/>
    <cellStyle name="Calculation 4 6 4" xfId="22405"/>
    <cellStyle name="Calculation 4 6 4 2" xfId="22406"/>
    <cellStyle name="Calculation 4 6 4 3" xfId="22407"/>
    <cellStyle name="Calculation 4 6 4 4" xfId="22408"/>
    <cellStyle name="Calculation 4 6 4 5" xfId="22409"/>
    <cellStyle name="Calculation 4 6 4 6" xfId="22410"/>
    <cellStyle name="Calculation 4 6 4 7" xfId="22411"/>
    <cellStyle name="Calculation 4 6 4 8" xfId="22412"/>
    <cellStyle name="Calculation 4 6 4 9" xfId="22413"/>
    <cellStyle name="Calculation 4 6 5" xfId="22414"/>
    <cellStyle name="Calculation 4 6 6" xfId="22415"/>
    <cellStyle name="Calculation 4 6 7" xfId="22416"/>
    <cellStyle name="Calculation 4 6 8" xfId="22417"/>
    <cellStyle name="Calculation 4 6 9" xfId="22418"/>
    <cellStyle name="Calculation 4 7" xfId="22419"/>
    <cellStyle name="Calculation 4 7 2" xfId="22420"/>
    <cellStyle name="Calculation 4 7 3" xfId="22421"/>
    <cellStyle name="Calculation 4 7 4" xfId="22422"/>
    <cellStyle name="Calculation 4 7 5" xfId="22423"/>
    <cellStyle name="Calculation 4 7 6" xfId="22424"/>
    <cellStyle name="Calculation 4 7 7" xfId="22425"/>
    <cellStyle name="Calculation 4 7 8" xfId="22426"/>
    <cellStyle name="Calculation 4 7 9" xfId="22427"/>
    <cellStyle name="Calculation 4 8" xfId="22428"/>
    <cellStyle name="Calculation 4 9" xfId="22429"/>
    <cellStyle name="Calculation 5" xfId="22430"/>
    <cellStyle name="Calculation 5 10" xfId="22431"/>
    <cellStyle name="Calculation 5 11" xfId="22432"/>
    <cellStyle name="Calculation 5 12" xfId="22433"/>
    <cellStyle name="Calculation 5 13" xfId="22434"/>
    <cellStyle name="Calculation 5 14" xfId="22435"/>
    <cellStyle name="Calculation 5 2" xfId="22436"/>
    <cellStyle name="Calculation 5 2 10" xfId="22437"/>
    <cellStyle name="Calculation 5 2 11" xfId="22438"/>
    <cellStyle name="Calculation 5 2 12" xfId="22439"/>
    <cellStyle name="Calculation 5 2 2" xfId="22440"/>
    <cellStyle name="Calculation 5 2 2 10" xfId="22441"/>
    <cellStyle name="Calculation 5 2 2 11" xfId="22442"/>
    <cellStyle name="Calculation 5 2 2 12" xfId="22443"/>
    <cellStyle name="Calculation 5 2 2 13" xfId="22444"/>
    <cellStyle name="Calculation 5 2 2 14" xfId="22445"/>
    <cellStyle name="Calculation 5 2 2 15" xfId="22446"/>
    <cellStyle name="Calculation 5 2 2 16" xfId="22447"/>
    <cellStyle name="Calculation 5 2 2 17" xfId="22448"/>
    <cellStyle name="Calculation 5 2 2 18" xfId="22449"/>
    <cellStyle name="Calculation 5 2 2 19" xfId="22450"/>
    <cellStyle name="Calculation 5 2 2 2" xfId="22451"/>
    <cellStyle name="Calculation 5 2 2 2 10" xfId="22452"/>
    <cellStyle name="Calculation 5 2 2 2 11" xfId="22453"/>
    <cellStyle name="Calculation 5 2 2 2 12" xfId="22454"/>
    <cellStyle name="Calculation 5 2 2 2 13" xfId="22455"/>
    <cellStyle name="Calculation 5 2 2 2 2" xfId="22456"/>
    <cellStyle name="Calculation 5 2 2 2 2 10" xfId="22457"/>
    <cellStyle name="Calculation 5 2 2 2 2 2" xfId="22458"/>
    <cellStyle name="Calculation 5 2 2 2 2 2 2" xfId="22459"/>
    <cellStyle name="Calculation 5 2 2 2 2 2 3" xfId="22460"/>
    <cellStyle name="Calculation 5 2 2 2 2 2 4" xfId="22461"/>
    <cellStyle name="Calculation 5 2 2 2 2 2 5" xfId="22462"/>
    <cellStyle name="Calculation 5 2 2 2 2 2 6" xfId="22463"/>
    <cellStyle name="Calculation 5 2 2 2 2 2 7" xfId="22464"/>
    <cellStyle name="Calculation 5 2 2 2 2 2 8" xfId="22465"/>
    <cellStyle name="Calculation 5 2 2 2 2 2 9" xfId="22466"/>
    <cellStyle name="Calculation 5 2 2 2 2 3" xfId="22467"/>
    <cellStyle name="Calculation 5 2 2 2 2 4" xfId="22468"/>
    <cellStyle name="Calculation 5 2 2 2 2 5" xfId="22469"/>
    <cellStyle name="Calculation 5 2 2 2 2 6" xfId="22470"/>
    <cellStyle name="Calculation 5 2 2 2 2 7" xfId="22471"/>
    <cellStyle name="Calculation 5 2 2 2 2 8" xfId="22472"/>
    <cellStyle name="Calculation 5 2 2 2 2 9" xfId="22473"/>
    <cellStyle name="Calculation 5 2 2 2 3" xfId="22474"/>
    <cellStyle name="Calculation 5 2 2 2 3 2" xfId="22475"/>
    <cellStyle name="Calculation 5 2 2 2 3 3" xfId="22476"/>
    <cellStyle name="Calculation 5 2 2 2 3 4" xfId="22477"/>
    <cellStyle name="Calculation 5 2 2 2 3 5" xfId="22478"/>
    <cellStyle name="Calculation 5 2 2 2 3 6" xfId="22479"/>
    <cellStyle name="Calculation 5 2 2 2 3 7" xfId="22480"/>
    <cellStyle name="Calculation 5 2 2 2 3 8" xfId="22481"/>
    <cellStyle name="Calculation 5 2 2 2 4" xfId="22482"/>
    <cellStyle name="Calculation 5 2 2 2 4 2" xfId="22483"/>
    <cellStyle name="Calculation 5 2 2 2 4 3" xfId="22484"/>
    <cellStyle name="Calculation 5 2 2 2 4 4" xfId="22485"/>
    <cellStyle name="Calculation 5 2 2 2 4 5" xfId="22486"/>
    <cellStyle name="Calculation 5 2 2 2 4 6" xfId="22487"/>
    <cellStyle name="Calculation 5 2 2 2 4 7" xfId="22488"/>
    <cellStyle name="Calculation 5 2 2 2 4 8" xfId="22489"/>
    <cellStyle name="Calculation 5 2 2 2 4 9" xfId="22490"/>
    <cellStyle name="Calculation 5 2 2 2 5" xfId="22491"/>
    <cellStyle name="Calculation 5 2 2 2 6" xfId="22492"/>
    <cellStyle name="Calculation 5 2 2 2 7" xfId="22493"/>
    <cellStyle name="Calculation 5 2 2 2 8" xfId="22494"/>
    <cellStyle name="Calculation 5 2 2 2 9" xfId="22495"/>
    <cellStyle name="Calculation 5 2 2 3" xfId="22496"/>
    <cellStyle name="Calculation 5 2 2 3 10" xfId="22497"/>
    <cellStyle name="Calculation 5 2 2 3 11" xfId="22498"/>
    <cellStyle name="Calculation 5 2 2 3 12" xfId="22499"/>
    <cellStyle name="Calculation 5 2 2 3 13" xfId="22500"/>
    <cellStyle name="Calculation 5 2 2 3 2" xfId="22501"/>
    <cellStyle name="Calculation 5 2 2 3 2 10" xfId="22502"/>
    <cellStyle name="Calculation 5 2 2 3 2 2" xfId="22503"/>
    <cellStyle name="Calculation 5 2 2 3 2 2 2" xfId="22504"/>
    <cellStyle name="Calculation 5 2 2 3 2 2 3" xfId="22505"/>
    <cellStyle name="Calculation 5 2 2 3 2 2 4" xfId="22506"/>
    <cellStyle name="Calculation 5 2 2 3 2 2 5" xfId="22507"/>
    <cellStyle name="Calculation 5 2 2 3 2 2 6" xfId="22508"/>
    <cellStyle name="Calculation 5 2 2 3 2 2 7" xfId="22509"/>
    <cellStyle name="Calculation 5 2 2 3 2 2 8" xfId="22510"/>
    <cellStyle name="Calculation 5 2 2 3 2 2 9" xfId="22511"/>
    <cellStyle name="Calculation 5 2 2 3 2 3" xfId="22512"/>
    <cellStyle name="Calculation 5 2 2 3 2 4" xfId="22513"/>
    <cellStyle name="Calculation 5 2 2 3 2 5" xfId="22514"/>
    <cellStyle name="Calculation 5 2 2 3 2 6" xfId="22515"/>
    <cellStyle name="Calculation 5 2 2 3 2 7" xfId="22516"/>
    <cellStyle name="Calculation 5 2 2 3 2 8" xfId="22517"/>
    <cellStyle name="Calculation 5 2 2 3 2 9" xfId="22518"/>
    <cellStyle name="Calculation 5 2 2 3 3" xfId="22519"/>
    <cellStyle name="Calculation 5 2 2 3 3 2" xfId="22520"/>
    <cellStyle name="Calculation 5 2 2 3 3 3" xfId="22521"/>
    <cellStyle name="Calculation 5 2 2 3 3 4" xfId="22522"/>
    <cellStyle name="Calculation 5 2 2 3 3 5" xfId="22523"/>
    <cellStyle name="Calculation 5 2 2 3 3 6" xfId="22524"/>
    <cellStyle name="Calculation 5 2 2 3 3 7" xfId="22525"/>
    <cellStyle name="Calculation 5 2 2 3 3 8" xfId="22526"/>
    <cellStyle name="Calculation 5 2 2 3 4" xfId="22527"/>
    <cellStyle name="Calculation 5 2 2 3 4 2" xfId="22528"/>
    <cellStyle name="Calculation 5 2 2 3 4 3" xfId="22529"/>
    <cellStyle name="Calculation 5 2 2 3 4 4" xfId="22530"/>
    <cellStyle name="Calculation 5 2 2 3 4 5" xfId="22531"/>
    <cellStyle name="Calculation 5 2 2 3 4 6" xfId="22532"/>
    <cellStyle name="Calculation 5 2 2 3 4 7" xfId="22533"/>
    <cellStyle name="Calculation 5 2 2 3 4 8" xfId="22534"/>
    <cellStyle name="Calculation 5 2 2 3 4 9" xfId="22535"/>
    <cellStyle name="Calculation 5 2 2 3 5" xfId="22536"/>
    <cellStyle name="Calculation 5 2 2 3 6" xfId="22537"/>
    <cellStyle name="Calculation 5 2 2 3 7" xfId="22538"/>
    <cellStyle name="Calculation 5 2 2 3 8" xfId="22539"/>
    <cellStyle name="Calculation 5 2 2 3 9" xfId="22540"/>
    <cellStyle name="Calculation 5 2 2 4" xfId="22541"/>
    <cellStyle name="Calculation 5 2 2 4 10" xfId="22542"/>
    <cellStyle name="Calculation 5 2 2 4 11" xfId="22543"/>
    <cellStyle name="Calculation 5 2 2 4 12" xfId="22544"/>
    <cellStyle name="Calculation 5 2 2 4 13" xfId="22545"/>
    <cellStyle name="Calculation 5 2 2 4 2" xfId="22546"/>
    <cellStyle name="Calculation 5 2 2 4 2 10" xfId="22547"/>
    <cellStyle name="Calculation 5 2 2 4 2 2" xfId="22548"/>
    <cellStyle name="Calculation 5 2 2 4 2 2 2" xfId="22549"/>
    <cellStyle name="Calculation 5 2 2 4 2 2 3" xfId="22550"/>
    <cellStyle name="Calculation 5 2 2 4 2 2 4" xfId="22551"/>
    <cellStyle name="Calculation 5 2 2 4 2 2 5" xfId="22552"/>
    <cellStyle name="Calculation 5 2 2 4 2 2 6" xfId="22553"/>
    <cellStyle name="Calculation 5 2 2 4 2 2 7" xfId="22554"/>
    <cellStyle name="Calculation 5 2 2 4 2 2 8" xfId="22555"/>
    <cellStyle name="Calculation 5 2 2 4 2 2 9" xfId="22556"/>
    <cellStyle name="Calculation 5 2 2 4 2 3" xfId="22557"/>
    <cellStyle name="Calculation 5 2 2 4 2 4" xfId="22558"/>
    <cellStyle name="Calculation 5 2 2 4 2 5" xfId="22559"/>
    <cellStyle name="Calculation 5 2 2 4 2 6" xfId="22560"/>
    <cellStyle name="Calculation 5 2 2 4 2 7" xfId="22561"/>
    <cellStyle name="Calculation 5 2 2 4 2 8" xfId="22562"/>
    <cellStyle name="Calculation 5 2 2 4 2 9" xfId="22563"/>
    <cellStyle name="Calculation 5 2 2 4 3" xfId="22564"/>
    <cellStyle name="Calculation 5 2 2 4 3 2" xfId="22565"/>
    <cellStyle name="Calculation 5 2 2 4 3 3" xfId="22566"/>
    <cellStyle name="Calculation 5 2 2 4 3 4" xfId="22567"/>
    <cellStyle name="Calculation 5 2 2 4 3 5" xfId="22568"/>
    <cellStyle name="Calculation 5 2 2 4 3 6" xfId="22569"/>
    <cellStyle name="Calculation 5 2 2 4 3 7" xfId="22570"/>
    <cellStyle name="Calculation 5 2 2 4 3 8" xfId="22571"/>
    <cellStyle name="Calculation 5 2 2 4 4" xfId="22572"/>
    <cellStyle name="Calculation 5 2 2 4 4 2" xfId="22573"/>
    <cellStyle name="Calculation 5 2 2 4 4 3" xfId="22574"/>
    <cellStyle name="Calculation 5 2 2 4 4 4" xfId="22575"/>
    <cellStyle name="Calculation 5 2 2 4 4 5" xfId="22576"/>
    <cellStyle name="Calculation 5 2 2 4 4 6" xfId="22577"/>
    <cellStyle name="Calculation 5 2 2 4 4 7" xfId="22578"/>
    <cellStyle name="Calculation 5 2 2 4 4 8" xfId="22579"/>
    <cellStyle name="Calculation 5 2 2 4 4 9" xfId="22580"/>
    <cellStyle name="Calculation 5 2 2 4 5" xfId="22581"/>
    <cellStyle name="Calculation 5 2 2 4 6" xfId="22582"/>
    <cellStyle name="Calculation 5 2 2 4 7" xfId="22583"/>
    <cellStyle name="Calculation 5 2 2 4 8" xfId="22584"/>
    <cellStyle name="Calculation 5 2 2 4 9" xfId="22585"/>
    <cellStyle name="Calculation 5 2 2 5" xfId="22586"/>
    <cellStyle name="Calculation 5 2 2 5 10" xfId="22587"/>
    <cellStyle name="Calculation 5 2 2 5 11" xfId="22588"/>
    <cellStyle name="Calculation 5 2 2 5 12" xfId="22589"/>
    <cellStyle name="Calculation 5 2 2 5 13" xfId="22590"/>
    <cellStyle name="Calculation 5 2 2 5 2" xfId="22591"/>
    <cellStyle name="Calculation 5 2 2 5 2 10" xfId="22592"/>
    <cellStyle name="Calculation 5 2 2 5 2 2" xfId="22593"/>
    <cellStyle name="Calculation 5 2 2 5 2 2 2" xfId="22594"/>
    <cellStyle name="Calculation 5 2 2 5 2 2 3" xfId="22595"/>
    <cellStyle name="Calculation 5 2 2 5 2 2 4" xfId="22596"/>
    <cellStyle name="Calculation 5 2 2 5 2 2 5" xfId="22597"/>
    <cellStyle name="Calculation 5 2 2 5 2 2 6" xfId="22598"/>
    <cellStyle name="Calculation 5 2 2 5 2 2 7" xfId="22599"/>
    <cellStyle name="Calculation 5 2 2 5 2 2 8" xfId="22600"/>
    <cellStyle name="Calculation 5 2 2 5 2 2 9" xfId="22601"/>
    <cellStyle name="Calculation 5 2 2 5 2 3" xfId="22602"/>
    <cellStyle name="Calculation 5 2 2 5 2 4" xfId="22603"/>
    <cellStyle name="Calculation 5 2 2 5 2 5" xfId="22604"/>
    <cellStyle name="Calculation 5 2 2 5 2 6" xfId="22605"/>
    <cellStyle name="Calculation 5 2 2 5 2 7" xfId="22606"/>
    <cellStyle name="Calculation 5 2 2 5 2 8" xfId="22607"/>
    <cellStyle name="Calculation 5 2 2 5 2 9" xfId="22608"/>
    <cellStyle name="Calculation 5 2 2 5 3" xfId="22609"/>
    <cellStyle name="Calculation 5 2 2 5 3 2" xfId="22610"/>
    <cellStyle name="Calculation 5 2 2 5 3 3" xfId="22611"/>
    <cellStyle name="Calculation 5 2 2 5 3 4" xfId="22612"/>
    <cellStyle name="Calculation 5 2 2 5 3 5" xfId="22613"/>
    <cellStyle name="Calculation 5 2 2 5 3 6" xfId="22614"/>
    <cellStyle name="Calculation 5 2 2 5 3 7" xfId="22615"/>
    <cellStyle name="Calculation 5 2 2 5 3 8" xfId="22616"/>
    <cellStyle name="Calculation 5 2 2 5 4" xfId="22617"/>
    <cellStyle name="Calculation 5 2 2 5 4 2" xfId="22618"/>
    <cellStyle name="Calculation 5 2 2 5 4 3" xfId="22619"/>
    <cellStyle name="Calculation 5 2 2 5 4 4" xfId="22620"/>
    <cellStyle name="Calculation 5 2 2 5 4 5" xfId="22621"/>
    <cellStyle name="Calculation 5 2 2 5 4 6" xfId="22622"/>
    <cellStyle name="Calculation 5 2 2 5 4 7" xfId="22623"/>
    <cellStyle name="Calculation 5 2 2 5 4 8" xfId="22624"/>
    <cellStyle name="Calculation 5 2 2 5 4 9" xfId="22625"/>
    <cellStyle name="Calculation 5 2 2 5 5" xfId="22626"/>
    <cellStyle name="Calculation 5 2 2 5 6" xfId="22627"/>
    <cellStyle name="Calculation 5 2 2 5 7" xfId="22628"/>
    <cellStyle name="Calculation 5 2 2 5 8" xfId="22629"/>
    <cellStyle name="Calculation 5 2 2 5 9" xfId="22630"/>
    <cellStyle name="Calculation 5 2 2 6" xfId="22631"/>
    <cellStyle name="Calculation 5 2 2 6 10" xfId="22632"/>
    <cellStyle name="Calculation 5 2 2 6 2" xfId="22633"/>
    <cellStyle name="Calculation 5 2 2 6 2 2" xfId="22634"/>
    <cellStyle name="Calculation 5 2 2 6 2 3" xfId="22635"/>
    <cellStyle name="Calculation 5 2 2 6 2 4" xfId="22636"/>
    <cellStyle name="Calculation 5 2 2 6 2 5" xfId="22637"/>
    <cellStyle name="Calculation 5 2 2 6 2 6" xfId="22638"/>
    <cellStyle name="Calculation 5 2 2 6 2 7" xfId="22639"/>
    <cellStyle name="Calculation 5 2 2 6 2 8" xfId="22640"/>
    <cellStyle name="Calculation 5 2 2 6 2 9" xfId="22641"/>
    <cellStyle name="Calculation 5 2 2 6 3" xfId="22642"/>
    <cellStyle name="Calculation 5 2 2 6 4" xfId="22643"/>
    <cellStyle name="Calculation 5 2 2 6 5" xfId="22644"/>
    <cellStyle name="Calculation 5 2 2 6 6" xfId="22645"/>
    <cellStyle name="Calculation 5 2 2 6 7" xfId="22646"/>
    <cellStyle name="Calculation 5 2 2 6 8" xfId="22647"/>
    <cellStyle name="Calculation 5 2 2 6 9" xfId="22648"/>
    <cellStyle name="Calculation 5 2 2 7" xfId="22649"/>
    <cellStyle name="Calculation 5 2 2 7 2" xfId="22650"/>
    <cellStyle name="Calculation 5 2 2 7 3" xfId="22651"/>
    <cellStyle name="Calculation 5 2 2 7 4" xfId="22652"/>
    <cellStyle name="Calculation 5 2 2 7 5" xfId="22653"/>
    <cellStyle name="Calculation 5 2 2 7 6" xfId="22654"/>
    <cellStyle name="Calculation 5 2 2 7 7" xfId="22655"/>
    <cellStyle name="Calculation 5 2 2 7 8" xfId="22656"/>
    <cellStyle name="Calculation 5 2 2 8" xfId="22657"/>
    <cellStyle name="Calculation 5 2 2 8 2" xfId="22658"/>
    <cellStyle name="Calculation 5 2 2 8 3" xfId="22659"/>
    <cellStyle name="Calculation 5 2 2 8 4" xfId="22660"/>
    <cellStyle name="Calculation 5 2 2 8 5" xfId="22661"/>
    <cellStyle name="Calculation 5 2 2 8 6" xfId="22662"/>
    <cellStyle name="Calculation 5 2 2 8 7" xfId="22663"/>
    <cellStyle name="Calculation 5 2 2 8 8" xfId="22664"/>
    <cellStyle name="Calculation 5 2 2 8 9" xfId="22665"/>
    <cellStyle name="Calculation 5 2 2 9" xfId="22666"/>
    <cellStyle name="Calculation 5 2 3" xfId="22667"/>
    <cellStyle name="Calculation 5 2 3 10" xfId="22668"/>
    <cellStyle name="Calculation 5 2 3 11" xfId="22669"/>
    <cellStyle name="Calculation 5 2 3 12" xfId="22670"/>
    <cellStyle name="Calculation 5 2 3 13" xfId="22671"/>
    <cellStyle name="Calculation 5 2 3 14" xfId="22672"/>
    <cellStyle name="Calculation 5 2 3 15" xfId="22673"/>
    <cellStyle name="Calculation 5 2 3 16" xfId="22674"/>
    <cellStyle name="Calculation 5 2 3 17" xfId="22675"/>
    <cellStyle name="Calculation 5 2 3 2" xfId="22676"/>
    <cellStyle name="Calculation 5 2 3 2 10" xfId="22677"/>
    <cellStyle name="Calculation 5 2 3 2 11" xfId="22678"/>
    <cellStyle name="Calculation 5 2 3 2 12" xfId="22679"/>
    <cellStyle name="Calculation 5 2 3 2 13" xfId="22680"/>
    <cellStyle name="Calculation 5 2 3 2 2" xfId="22681"/>
    <cellStyle name="Calculation 5 2 3 2 2 10" xfId="22682"/>
    <cellStyle name="Calculation 5 2 3 2 2 2" xfId="22683"/>
    <cellStyle name="Calculation 5 2 3 2 2 2 2" xfId="22684"/>
    <cellStyle name="Calculation 5 2 3 2 2 2 3" xfId="22685"/>
    <cellStyle name="Calculation 5 2 3 2 2 2 4" xfId="22686"/>
    <cellStyle name="Calculation 5 2 3 2 2 2 5" xfId="22687"/>
    <cellStyle name="Calculation 5 2 3 2 2 2 6" xfId="22688"/>
    <cellStyle name="Calculation 5 2 3 2 2 2 7" xfId="22689"/>
    <cellStyle name="Calculation 5 2 3 2 2 2 8" xfId="22690"/>
    <cellStyle name="Calculation 5 2 3 2 2 2 9" xfId="22691"/>
    <cellStyle name="Calculation 5 2 3 2 2 3" xfId="22692"/>
    <cellStyle name="Calculation 5 2 3 2 2 4" xfId="22693"/>
    <cellStyle name="Calculation 5 2 3 2 2 5" xfId="22694"/>
    <cellStyle name="Calculation 5 2 3 2 2 6" xfId="22695"/>
    <cellStyle name="Calculation 5 2 3 2 2 7" xfId="22696"/>
    <cellStyle name="Calculation 5 2 3 2 2 8" xfId="22697"/>
    <cellStyle name="Calculation 5 2 3 2 2 9" xfId="22698"/>
    <cellStyle name="Calculation 5 2 3 2 3" xfId="22699"/>
    <cellStyle name="Calculation 5 2 3 2 3 2" xfId="22700"/>
    <cellStyle name="Calculation 5 2 3 2 3 3" xfId="22701"/>
    <cellStyle name="Calculation 5 2 3 2 3 4" xfId="22702"/>
    <cellStyle name="Calculation 5 2 3 2 3 5" xfId="22703"/>
    <cellStyle name="Calculation 5 2 3 2 3 6" xfId="22704"/>
    <cellStyle name="Calculation 5 2 3 2 3 7" xfId="22705"/>
    <cellStyle name="Calculation 5 2 3 2 3 8" xfId="22706"/>
    <cellStyle name="Calculation 5 2 3 2 4" xfId="22707"/>
    <cellStyle name="Calculation 5 2 3 2 4 2" xfId="22708"/>
    <cellStyle name="Calculation 5 2 3 2 4 3" xfId="22709"/>
    <cellStyle name="Calculation 5 2 3 2 4 4" xfId="22710"/>
    <cellStyle name="Calculation 5 2 3 2 4 5" xfId="22711"/>
    <cellStyle name="Calculation 5 2 3 2 4 6" xfId="22712"/>
    <cellStyle name="Calculation 5 2 3 2 4 7" xfId="22713"/>
    <cellStyle name="Calculation 5 2 3 2 4 8" xfId="22714"/>
    <cellStyle name="Calculation 5 2 3 2 4 9" xfId="22715"/>
    <cellStyle name="Calculation 5 2 3 2 5" xfId="22716"/>
    <cellStyle name="Calculation 5 2 3 2 6" xfId="22717"/>
    <cellStyle name="Calculation 5 2 3 2 7" xfId="22718"/>
    <cellStyle name="Calculation 5 2 3 2 8" xfId="22719"/>
    <cellStyle name="Calculation 5 2 3 2 9" xfId="22720"/>
    <cellStyle name="Calculation 5 2 3 3" xfId="22721"/>
    <cellStyle name="Calculation 5 2 3 3 10" xfId="22722"/>
    <cellStyle name="Calculation 5 2 3 3 11" xfId="22723"/>
    <cellStyle name="Calculation 5 2 3 3 12" xfId="22724"/>
    <cellStyle name="Calculation 5 2 3 3 13" xfId="22725"/>
    <cellStyle name="Calculation 5 2 3 3 2" xfId="22726"/>
    <cellStyle name="Calculation 5 2 3 3 2 10" xfId="22727"/>
    <cellStyle name="Calculation 5 2 3 3 2 2" xfId="22728"/>
    <cellStyle name="Calculation 5 2 3 3 2 2 2" xfId="22729"/>
    <cellStyle name="Calculation 5 2 3 3 2 2 3" xfId="22730"/>
    <cellStyle name="Calculation 5 2 3 3 2 2 4" xfId="22731"/>
    <cellStyle name="Calculation 5 2 3 3 2 2 5" xfId="22732"/>
    <cellStyle name="Calculation 5 2 3 3 2 2 6" xfId="22733"/>
    <cellStyle name="Calculation 5 2 3 3 2 2 7" xfId="22734"/>
    <cellStyle name="Calculation 5 2 3 3 2 2 8" xfId="22735"/>
    <cellStyle name="Calculation 5 2 3 3 2 2 9" xfId="22736"/>
    <cellStyle name="Calculation 5 2 3 3 2 3" xfId="22737"/>
    <cellStyle name="Calculation 5 2 3 3 2 4" xfId="22738"/>
    <cellStyle name="Calculation 5 2 3 3 2 5" xfId="22739"/>
    <cellStyle name="Calculation 5 2 3 3 2 6" xfId="22740"/>
    <cellStyle name="Calculation 5 2 3 3 2 7" xfId="22741"/>
    <cellStyle name="Calculation 5 2 3 3 2 8" xfId="22742"/>
    <cellStyle name="Calculation 5 2 3 3 2 9" xfId="22743"/>
    <cellStyle name="Calculation 5 2 3 3 3" xfId="22744"/>
    <cellStyle name="Calculation 5 2 3 3 3 2" xfId="22745"/>
    <cellStyle name="Calculation 5 2 3 3 3 3" xfId="22746"/>
    <cellStyle name="Calculation 5 2 3 3 3 4" xfId="22747"/>
    <cellStyle name="Calculation 5 2 3 3 3 5" xfId="22748"/>
    <cellStyle name="Calculation 5 2 3 3 3 6" xfId="22749"/>
    <cellStyle name="Calculation 5 2 3 3 3 7" xfId="22750"/>
    <cellStyle name="Calculation 5 2 3 3 3 8" xfId="22751"/>
    <cellStyle name="Calculation 5 2 3 3 4" xfId="22752"/>
    <cellStyle name="Calculation 5 2 3 3 4 2" xfId="22753"/>
    <cellStyle name="Calculation 5 2 3 3 4 3" xfId="22754"/>
    <cellStyle name="Calculation 5 2 3 3 4 4" xfId="22755"/>
    <cellStyle name="Calculation 5 2 3 3 4 5" xfId="22756"/>
    <cellStyle name="Calculation 5 2 3 3 4 6" xfId="22757"/>
    <cellStyle name="Calculation 5 2 3 3 4 7" xfId="22758"/>
    <cellStyle name="Calculation 5 2 3 3 4 8" xfId="22759"/>
    <cellStyle name="Calculation 5 2 3 3 4 9" xfId="22760"/>
    <cellStyle name="Calculation 5 2 3 3 5" xfId="22761"/>
    <cellStyle name="Calculation 5 2 3 3 6" xfId="22762"/>
    <cellStyle name="Calculation 5 2 3 3 7" xfId="22763"/>
    <cellStyle name="Calculation 5 2 3 3 8" xfId="22764"/>
    <cellStyle name="Calculation 5 2 3 3 9" xfId="22765"/>
    <cellStyle name="Calculation 5 2 3 4" xfId="22766"/>
    <cellStyle name="Calculation 5 2 3 4 10" xfId="22767"/>
    <cellStyle name="Calculation 5 2 3 4 11" xfId="22768"/>
    <cellStyle name="Calculation 5 2 3 4 12" xfId="22769"/>
    <cellStyle name="Calculation 5 2 3 4 13" xfId="22770"/>
    <cellStyle name="Calculation 5 2 3 4 2" xfId="22771"/>
    <cellStyle name="Calculation 5 2 3 4 2 10" xfId="22772"/>
    <cellStyle name="Calculation 5 2 3 4 2 2" xfId="22773"/>
    <cellStyle name="Calculation 5 2 3 4 2 2 2" xfId="22774"/>
    <cellStyle name="Calculation 5 2 3 4 2 2 3" xfId="22775"/>
    <cellStyle name="Calculation 5 2 3 4 2 2 4" xfId="22776"/>
    <cellStyle name="Calculation 5 2 3 4 2 2 5" xfId="22777"/>
    <cellStyle name="Calculation 5 2 3 4 2 2 6" xfId="22778"/>
    <cellStyle name="Calculation 5 2 3 4 2 2 7" xfId="22779"/>
    <cellStyle name="Calculation 5 2 3 4 2 2 8" xfId="22780"/>
    <cellStyle name="Calculation 5 2 3 4 2 2 9" xfId="22781"/>
    <cellStyle name="Calculation 5 2 3 4 2 3" xfId="22782"/>
    <cellStyle name="Calculation 5 2 3 4 2 4" xfId="22783"/>
    <cellStyle name="Calculation 5 2 3 4 2 5" xfId="22784"/>
    <cellStyle name="Calculation 5 2 3 4 2 6" xfId="22785"/>
    <cellStyle name="Calculation 5 2 3 4 2 7" xfId="22786"/>
    <cellStyle name="Calculation 5 2 3 4 2 8" xfId="22787"/>
    <cellStyle name="Calculation 5 2 3 4 2 9" xfId="22788"/>
    <cellStyle name="Calculation 5 2 3 4 3" xfId="22789"/>
    <cellStyle name="Calculation 5 2 3 4 3 2" xfId="22790"/>
    <cellStyle name="Calculation 5 2 3 4 3 3" xfId="22791"/>
    <cellStyle name="Calculation 5 2 3 4 3 4" xfId="22792"/>
    <cellStyle name="Calculation 5 2 3 4 3 5" xfId="22793"/>
    <cellStyle name="Calculation 5 2 3 4 3 6" xfId="22794"/>
    <cellStyle name="Calculation 5 2 3 4 3 7" xfId="22795"/>
    <cellStyle name="Calculation 5 2 3 4 3 8" xfId="22796"/>
    <cellStyle name="Calculation 5 2 3 4 4" xfId="22797"/>
    <cellStyle name="Calculation 5 2 3 4 4 2" xfId="22798"/>
    <cellStyle name="Calculation 5 2 3 4 4 3" xfId="22799"/>
    <cellStyle name="Calculation 5 2 3 4 4 4" xfId="22800"/>
    <cellStyle name="Calculation 5 2 3 4 4 5" xfId="22801"/>
    <cellStyle name="Calculation 5 2 3 4 4 6" xfId="22802"/>
    <cellStyle name="Calculation 5 2 3 4 4 7" xfId="22803"/>
    <cellStyle name="Calculation 5 2 3 4 4 8" xfId="22804"/>
    <cellStyle name="Calculation 5 2 3 4 4 9" xfId="22805"/>
    <cellStyle name="Calculation 5 2 3 4 5" xfId="22806"/>
    <cellStyle name="Calculation 5 2 3 4 6" xfId="22807"/>
    <cellStyle name="Calculation 5 2 3 4 7" xfId="22808"/>
    <cellStyle name="Calculation 5 2 3 4 8" xfId="22809"/>
    <cellStyle name="Calculation 5 2 3 4 9" xfId="22810"/>
    <cellStyle name="Calculation 5 2 3 5" xfId="22811"/>
    <cellStyle name="Calculation 5 2 3 5 10" xfId="22812"/>
    <cellStyle name="Calculation 5 2 3 5 2" xfId="22813"/>
    <cellStyle name="Calculation 5 2 3 5 2 2" xfId="22814"/>
    <cellStyle name="Calculation 5 2 3 5 2 3" xfId="22815"/>
    <cellStyle name="Calculation 5 2 3 5 2 4" xfId="22816"/>
    <cellStyle name="Calculation 5 2 3 5 2 5" xfId="22817"/>
    <cellStyle name="Calculation 5 2 3 5 2 6" xfId="22818"/>
    <cellStyle name="Calculation 5 2 3 5 2 7" xfId="22819"/>
    <cellStyle name="Calculation 5 2 3 5 2 8" xfId="22820"/>
    <cellStyle name="Calculation 5 2 3 5 2 9" xfId="22821"/>
    <cellStyle name="Calculation 5 2 3 5 3" xfId="22822"/>
    <cellStyle name="Calculation 5 2 3 5 4" xfId="22823"/>
    <cellStyle name="Calculation 5 2 3 5 5" xfId="22824"/>
    <cellStyle name="Calculation 5 2 3 5 6" xfId="22825"/>
    <cellStyle name="Calculation 5 2 3 5 7" xfId="22826"/>
    <cellStyle name="Calculation 5 2 3 5 8" xfId="22827"/>
    <cellStyle name="Calculation 5 2 3 5 9" xfId="22828"/>
    <cellStyle name="Calculation 5 2 3 6" xfId="22829"/>
    <cellStyle name="Calculation 5 2 3 6 2" xfId="22830"/>
    <cellStyle name="Calculation 5 2 3 6 3" xfId="22831"/>
    <cellStyle name="Calculation 5 2 3 6 4" xfId="22832"/>
    <cellStyle name="Calculation 5 2 3 6 5" xfId="22833"/>
    <cellStyle name="Calculation 5 2 3 6 6" xfId="22834"/>
    <cellStyle name="Calculation 5 2 3 6 7" xfId="22835"/>
    <cellStyle name="Calculation 5 2 3 6 8" xfId="22836"/>
    <cellStyle name="Calculation 5 2 3 7" xfId="22837"/>
    <cellStyle name="Calculation 5 2 3 7 2" xfId="22838"/>
    <cellStyle name="Calculation 5 2 3 7 3" xfId="22839"/>
    <cellStyle name="Calculation 5 2 3 7 4" xfId="22840"/>
    <cellStyle name="Calculation 5 2 3 7 5" xfId="22841"/>
    <cellStyle name="Calculation 5 2 3 7 6" xfId="22842"/>
    <cellStyle name="Calculation 5 2 3 7 7" xfId="22843"/>
    <cellStyle name="Calculation 5 2 3 7 8" xfId="22844"/>
    <cellStyle name="Calculation 5 2 3 7 9" xfId="22845"/>
    <cellStyle name="Calculation 5 2 3 8" xfId="22846"/>
    <cellStyle name="Calculation 5 2 3 9" xfId="22847"/>
    <cellStyle name="Calculation 5 2 4" xfId="22848"/>
    <cellStyle name="Calculation 5 2 4 10" xfId="22849"/>
    <cellStyle name="Calculation 5 2 4 11" xfId="22850"/>
    <cellStyle name="Calculation 5 2 4 12" xfId="22851"/>
    <cellStyle name="Calculation 5 2 4 13" xfId="22852"/>
    <cellStyle name="Calculation 5 2 4 2" xfId="22853"/>
    <cellStyle name="Calculation 5 2 4 2 10" xfId="22854"/>
    <cellStyle name="Calculation 5 2 4 2 2" xfId="22855"/>
    <cellStyle name="Calculation 5 2 4 2 2 2" xfId="22856"/>
    <cellStyle name="Calculation 5 2 4 2 2 3" xfId="22857"/>
    <cellStyle name="Calculation 5 2 4 2 2 4" xfId="22858"/>
    <cellStyle name="Calculation 5 2 4 2 2 5" xfId="22859"/>
    <cellStyle name="Calculation 5 2 4 2 2 6" xfId="22860"/>
    <cellStyle name="Calculation 5 2 4 2 2 7" xfId="22861"/>
    <cellStyle name="Calculation 5 2 4 2 2 8" xfId="22862"/>
    <cellStyle name="Calculation 5 2 4 2 2 9" xfId="22863"/>
    <cellStyle name="Calculation 5 2 4 2 3" xfId="22864"/>
    <cellStyle name="Calculation 5 2 4 2 4" xfId="22865"/>
    <cellStyle name="Calculation 5 2 4 2 5" xfId="22866"/>
    <cellStyle name="Calculation 5 2 4 2 6" xfId="22867"/>
    <cellStyle name="Calculation 5 2 4 2 7" xfId="22868"/>
    <cellStyle name="Calculation 5 2 4 2 8" xfId="22869"/>
    <cellStyle name="Calculation 5 2 4 2 9" xfId="22870"/>
    <cellStyle name="Calculation 5 2 4 3" xfId="22871"/>
    <cellStyle name="Calculation 5 2 4 3 2" xfId="22872"/>
    <cellStyle name="Calculation 5 2 4 3 3" xfId="22873"/>
    <cellStyle name="Calculation 5 2 4 3 4" xfId="22874"/>
    <cellStyle name="Calculation 5 2 4 3 5" xfId="22875"/>
    <cellStyle name="Calculation 5 2 4 3 6" xfId="22876"/>
    <cellStyle name="Calculation 5 2 4 3 7" xfId="22877"/>
    <cellStyle name="Calculation 5 2 4 3 8" xfId="22878"/>
    <cellStyle name="Calculation 5 2 4 4" xfId="22879"/>
    <cellStyle name="Calculation 5 2 4 4 2" xfId="22880"/>
    <cellStyle name="Calculation 5 2 4 4 3" xfId="22881"/>
    <cellStyle name="Calculation 5 2 4 4 4" xfId="22882"/>
    <cellStyle name="Calculation 5 2 4 4 5" xfId="22883"/>
    <cellStyle name="Calculation 5 2 4 4 6" xfId="22884"/>
    <cellStyle name="Calculation 5 2 4 4 7" xfId="22885"/>
    <cellStyle name="Calculation 5 2 4 4 8" xfId="22886"/>
    <cellStyle name="Calculation 5 2 4 4 9" xfId="22887"/>
    <cellStyle name="Calculation 5 2 4 5" xfId="22888"/>
    <cellStyle name="Calculation 5 2 4 6" xfId="22889"/>
    <cellStyle name="Calculation 5 2 4 7" xfId="22890"/>
    <cellStyle name="Calculation 5 2 4 8" xfId="22891"/>
    <cellStyle name="Calculation 5 2 4 9" xfId="22892"/>
    <cellStyle name="Calculation 5 2 5" xfId="22893"/>
    <cellStyle name="Calculation 5 2 5 2" xfId="22894"/>
    <cellStyle name="Calculation 5 2 5 3" xfId="22895"/>
    <cellStyle name="Calculation 5 2 5 4" xfId="22896"/>
    <cellStyle name="Calculation 5 2 5 5" xfId="22897"/>
    <cellStyle name="Calculation 5 2 5 6" xfId="22898"/>
    <cellStyle name="Calculation 5 2 5 7" xfId="22899"/>
    <cellStyle name="Calculation 5 2 5 8" xfId="22900"/>
    <cellStyle name="Calculation 5 2 5 9" xfId="22901"/>
    <cellStyle name="Calculation 5 2 6" xfId="22902"/>
    <cellStyle name="Calculation 5 2 7" xfId="22903"/>
    <cellStyle name="Calculation 5 2 8" xfId="22904"/>
    <cellStyle name="Calculation 5 2 9" xfId="22905"/>
    <cellStyle name="Calculation 5 3" xfId="22906"/>
    <cellStyle name="Calculation 5 3 10" xfId="22907"/>
    <cellStyle name="Calculation 5 3 11" xfId="22908"/>
    <cellStyle name="Calculation 5 3 12" xfId="22909"/>
    <cellStyle name="Calculation 5 3 13" xfId="22910"/>
    <cellStyle name="Calculation 5 3 14" xfId="22911"/>
    <cellStyle name="Calculation 5 3 15" xfId="22912"/>
    <cellStyle name="Calculation 5 3 16" xfId="22913"/>
    <cellStyle name="Calculation 5 3 17" xfId="22914"/>
    <cellStyle name="Calculation 5 3 18" xfId="22915"/>
    <cellStyle name="Calculation 5 3 19" xfId="22916"/>
    <cellStyle name="Calculation 5 3 2" xfId="22917"/>
    <cellStyle name="Calculation 5 3 2 10" xfId="22918"/>
    <cellStyle name="Calculation 5 3 2 11" xfId="22919"/>
    <cellStyle name="Calculation 5 3 2 12" xfId="22920"/>
    <cellStyle name="Calculation 5 3 2 13" xfId="22921"/>
    <cellStyle name="Calculation 5 3 2 2" xfId="22922"/>
    <cellStyle name="Calculation 5 3 2 2 10" xfId="22923"/>
    <cellStyle name="Calculation 5 3 2 2 2" xfId="22924"/>
    <cellStyle name="Calculation 5 3 2 2 2 2" xfId="22925"/>
    <cellStyle name="Calculation 5 3 2 2 2 3" xfId="22926"/>
    <cellStyle name="Calculation 5 3 2 2 2 4" xfId="22927"/>
    <cellStyle name="Calculation 5 3 2 2 2 5" xfId="22928"/>
    <cellStyle name="Calculation 5 3 2 2 2 6" xfId="22929"/>
    <cellStyle name="Calculation 5 3 2 2 2 7" xfId="22930"/>
    <cellStyle name="Calculation 5 3 2 2 2 8" xfId="22931"/>
    <cellStyle name="Calculation 5 3 2 2 2 9" xfId="22932"/>
    <cellStyle name="Calculation 5 3 2 2 3" xfId="22933"/>
    <cellStyle name="Calculation 5 3 2 2 4" xfId="22934"/>
    <cellStyle name="Calculation 5 3 2 2 5" xfId="22935"/>
    <cellStyle name="Calculation 5 3 2 2 6" xfId="22936"/>
    <cellStyle name="Calculation 5 3 2 2 7" xfId="22937"/>
    <cellStyle name="Calculation 5 3 2 2 8" xfId="22938"/>
    <cellStyle name="Calculation 5 3 2 2 9" xfId="22939"/>
    <cellStyle name="Calculation 5 3 2 3" xfId="22940"/>
    <cellStyle name="Calculation 5 3 2 3 2" xfId="22941"/>
    <cellStyle name="Calculation 5 3 2 3 3" xfId="22942"/>
    <cellStyle name="Calculation 5 3 2 3 4" xfId="22943"/>
    <cellStyle name="Calculation 5 3 2 3 5" xfId="22944"/>
    <cellStyle name="Calculation 5 3 2 3 6" xfId="22945"/>
    <cellStyle name="Calculation 5 3 2 3 7" xfId="22946"/>
    <cellStyle name="Calculation 5 3 2 3 8" xfId="22947"/>
    <cellStyle name="Calculation 5 3 2 4" xfId="22948"/>
    <cellStyle name="Calculation 5 3 2 4 2" xfId="22949"/>
    <cellStyle name="Calculation 5 3 2 4 3" xfId="22950"/>
    <cellStyle name="Calculation 5 3 2 4 4" xfId="22951"/>
    <cellStyle name="Calculation 5 3 2 4 5" xfId="22952"/>
    <cellStyle name="Calculation 5 3 2 4 6" xfId="22953"/>
    <cellStyle name="Calculation 5 3 2 4 7" xfId="22954"/>
    <cellStyle name="Calculation 5 3 2 4 8" xfId="22955"/>
    <cellStyle name="Calculation 5 3 2 4 9" xfId="22956"/>
    <cellStyle name="Calculation 5 3 2 5" xfId="22957"/>
    <cellStyle name="Calculation 5 3 2 6" xfId="22958"/>
    <cellStyle name="Calculation 5 3 2 7" xfId="22959"/>
    <cellStyle name="Calculation 5 3 2 8" xfId="22960"/>
    <cellStyle name="Calculation 5 3 2 9" xfId="22961"/>
    <cellStyle name="Calculation 5 3 3" xfId="22962"/>
    <cellStyle name="Calculation 5 3 3 10" xfId="22963"/>
    <cellStyle name="Calculation 5 3 3 11" xfId="22964"/>
    <cellStyle name="Calculation 5 3 3 12" xfId="22965"/>
    <cellStyle name="Calculation 5 3 3 13" xfId="22966"/>
    <cellStyle name="Calculation 5 3 3 2" xfId="22967"/>
    <cellStyle name="Calculation 5 3 3 2 10" xfId="22968"/>
    <cellStyle name="Calculation 5 3 3 2 2" xfId="22969"/>
    <cellStyle name="Calculation 5 3 3 2 2 2" xfId="22970"/>
    <cellStyle name="Calculation 5 3 3 2 2 3" xfId="22971"/>
    <cellStyle name="Calculation 5 3 3 2 2 4" xfId="22972"/>
    <cellStyle name="Calculation 5 3 3 2 2 5" xfId="22973"/>
    <cellStyle name="Calculation 5 3 3 2 2 6" xfId="22974"/>
    <cellStyle name="Calculation 5 3 3 2 2 7" xfId="22975"/>
    <cellStyle name="Calculation 5 3 3 2 2 8" xfId="22976"/>
    <cellStyle name="Calculation 5 3 3 2 2 9" xfId="22977"/>
    <cellStyle name="Calculation 5 3 3 2 3" xfId="22978"/>
    <cellStyle name="Calculation 5 3 3 2 4" xfId="22979"/>
    <cellStyle name="Calculation 5 3 3 2 5" xfId="22980"/>
    <cellStyle name="Calculation 5 3 3 2 6" xfId="22981"/>
    <cellStyle name="Calculation 5 3 3 2 7" xfId="22982"/>
    <cellStyle name="Calculation 5 3 3 2 8" xfId="22983"/>
    <cellStyle name="Calculation 5 3 3 2 9" xfId="22984"/>
    <cellStyle name="Calculation 5 3 3 3" xfId="22985"/>
    <cellStyle name="Calculation 5 3 3 3 2" xfId="22986"/>
    <cellStyle name="Calculation 5 3 3 3 3" xfId="22987"/>
    <cellStyle name="Calculation 5 3 3 3 4" xfId="22988"/>
    <cellStyle name="Calculation 5 3 3 3 5" xfId="22989"/>
    <cellStyle name="Calculation 5 3 3 3 6" xfId="22990"/>
    <cellStyle name="Calculation 5 3 3 3 7" xfId="22991"/>
    <cellStyle name="Calculation 5 3 3 3 8" xfId="22992"/>
    <cellStyle name="Calculation 5 3 3 4" xfId="22993"/>
    <cellStyle name="Calculation 5 3 3 4 2" xfId="22994"/>
    <cellStyle name="Calculation 5 3 3 4 3" xfId="22995"/>
    <cellStyle name="Calculation 5 3 3 4 4" xfId="22996"/>
    <cellStyle name="Calculation 5 3 3 4 5" xfId="22997"/>
    <cellStyle name="Calculation 5 3 3 4 6" xfId="22998"/>
    <cellStyle name="Calculation 5 3 3 4 7" xfId="22999"/>
    <cellStyle name="Calculation 5 3 3 4 8" xfId="23000"/>
    <cellStyle name="Calculation 5 3 3 4 9" xfId="23001"/>
    <cellStyle name="Calculation 5 3 3 5" xfId="23002"/>
    <cellStyle name="Calculation 5 3 3 6" xfId="23003"/>
    <cellStyle name="Calculation 5 3 3 7" xfId="23004"/>
    <cellStyle name="Calculation 5 3 3 8" xfId="23005"/>
    <cellStyle name="Calculation 5 3 3 9" xfId="23006"/>
    <cellStyle name="Calculation 5 3 4" xfId="23007"/>
    <cellStyle name="Calculation 5 3 4 10" xfId="23008"/>
    <cellStyle name="Calculation 5 3 4 11" xfId="23009"/>
    <cellStyle name="Calculation 5 3 4 12" xfId="23010"/>
    <cellStyle name="Calculation 5 3 4 13" xfId="23011"/>
    <cellStyle name="Calculation 5 3 4 2" xfId="23012"/>
    <cellStyle name="Calculation 5 3 4 2 10" xfId="23013"/>
    <cellStyle name="Calculation 5 3 4 2 2" xfId="23014"/>
    <cellStyle name="Calculation 5 3 4 2 2 2" xfId="23015"/>
    <cellStyle name="Calculation 5 3 4 2 2 3" xfId="23016"/>
    <cellStyle name="Calculation 5 3 4 2 2 4" xfId="23017"/>
    <cellStyle name="Calculation 5 3 4 2 2 5" xfId="23018"/>
    <cellStyle name="Calculation 5 3 4 2 2 6" xfId="23019"/>
    <cellStyle name="Calculation 5 3 4 2 2 7" xfId="23020"/>
    <cellStyle name="Calculation 5 3 4 2 2 8" xfId="23021"/>
    <cellStyle name="Calculation 5 3 4 2 2 9" xfId="23022"/>
    <cellStyle name="Calculation 5 3 4 2 3" xfId="23023"/>
    <cellStyle name="Calculation 5 3 4 2 4" xfId="23024"/>
    <cellStyle name="Calculation 5 3 4 2 5" xfId="23025"/>
    <cellStyle name="Calculation 5 3 4 2 6" xfId="23026"/>
    <cellStyle name="Calculation 5 3 4 2 7" xfId="23027"/>
    <cellStyle name="Calculation 5 3 4 2 8" xfId="23028"/>
    <cellStyle name="Calculation 5 3 4 2 9" xfId="23029"/>
    <cellStyle name="Calculation 5 3 4 3" xfId="23030"/>
    <cellStyle name="Calculation 5 3 4 3 2" xfId="23031"/>
    <cellStyle name="Calculation 5 3 4 3 3" xfId="23032"/>
    <cellStyle name="Calculation 5 3 4 3 4" xfId="23033"/>
    <cellStyle name="Calculation 5 3 4 3 5" xfId="23034"/>
    <cellStyle name="Calculation 5 3 4 3 6" xfId="23035"/>
    <cellStyle name="Calculation 5 3 4 3 7" xfId="23036"/>
    <cellStyle name="Calculation 5 3 4 3 8" xfId="23037"/>
    <cellStyle name="Calculation 5 3 4 4" xfId="23038"/>
    <cellStyle name="Calculation 5 3 4 4 2" xfId="23039"/>
    <cellStyle name="Calculation 5 3 4 4 3" xfId="23040"/>
    <cellStyle name="Calculation 5 3 4 4 4" xfId="23041"/>
    <cellStyle name="Calculation 5 3 4 4 5" xfId="23042"/>
    <cellStyle name="Calculation 5 3 4 4 6" xfId="23043"/>
    <cellStyle name="Calculation 5 3 4 4 7" xfId="23044"/>
    <cellStyle name="Calculation 5 3 4 4 8" xfId="23045"/>
    <cellStyle name="Calculation 5 3 4 4 9" xfId="23046"/>
    <cellStyle name="Calculation 5 3 4 5" xfId="23047"/>
    <cellStyle name="Calculation 5 3 4 6" xfId="23048"/>
    <cellStyle name="Calculation 5 3 4 7" xfId="23049"/>
    <cellStyle name="Calculation 5 3 4 8" xfId="23050"/>
    <cellStyle name="Calculation 5 3 4 9" xfId="23051"/>
    <cellStyle name="Calculation 5 3 5" xfId="23052"/>
    <cellStyle name="Calculation 5 3 5 10" xfId="23053"/>
    <cellStyle name="Calculation 5 3 5 11" xfId="23054"/>
    <cellStyle name="Calculation 5 3 5 12" xfId="23055"/>
    <cellStyle name="Calculation 5 3 5 13" xfId="23056"/>
    <cellStyle name="Calculation 5 3 5 2" xfId="23057"/>
    <cellStyle name="Calculation 5 3 5 2 10" xfId="23058"/>
    <cellStyle name="Calculation 5 3 5 2 2" xfId="23059"/>
    <cellStyle name="Calculation 5 3 5 2 2 2" xfId="23060"/>
    <cellStyle name="Calculation 5 3 5 2 2 3" xfId="23061"/>
    <cellStyle name="Calculation 5 3 5 2 2 4" xfId="23062"/>
    <cellStyle name="Calculation 5 3 5 2 2 5" xfId="23063"/>
    <cellStyle name="Calculation 5 3 5 2 2 6" xfId="23064"/>
    <cellStyle name="Calculation 5 3 5 2 2 7" xfId="23065"/>
    <cellStyle name="Calculation 5 3 5 2 2 8" xfId="23066"/>
    <cellStyle name="Calculation 5 3 5 2 2 9" xfId="23067"/>
    <cellStyle name="Calculation 5 3 5 2 3" xfId="23068"/>
    <cellStyle name="Calculation 5 3 5 2 4" xfId="23069"/>
    <cellStyle name="Calculation 5 3 5 2 5" xfId="23070"/>
    <cellStyle name="Calculation 5 3 5 2 6" xfId="23071"/>
    <cellStyle name="Calculation 5 3 5 2 7" xfId="23072"/>
    <cellStyle name="Calculation 5 3 5 2 8" xfId="23073"/>
    <cellStyle name="Calculation 5 3 5 2 9" xfId="23074"/>
    <cellStyle name="Calculation 5 3 5 3" xfId="23075"/>
    <cellStyle name="Calculation 5 3 5 3 2" xfId="23076"/>
    <cellStyle name="Calculation 5 3 5 3 3" xfId="23077"/>
    <cellStyle name="Calculation 5 3 5 3 4" xfId="23078"/>
    <cellStyle name="Calculation 5 3 5 3 5" xfId="23079"/>
    <cellStyle name="Calculation 5 3 5 3 6" xfId="23080"/>
    <cellStyle name="Calculation 5 3 5 3 7" xfId="23081"/>
    <cellStyle name="Calculation 5 3 5 3 8" xfId="23082"/>
    <cellStyle name="Calculation 5 3 5 4" xfId="23083"/>
    <cellStyle name="Calculation 5 3 5 4 2" xfId="23084"/>
    <cellStyle name="Calculation 5 3 5 4 3" xfId="23085"/>
    <cellStyle name="Calculation 5 3 5 4 4" xfId="23086"/>
    <cellStyle name="Calculation 5 3 5 4 5" xfId="23087"/>
    <cellStyle name="Calculation 5 3 5 4 6" xfId="23088"/>
    <cellStyle name="Calculation 5 3 5 4 7" xfId="23089"/>
    <cellStyle name="Calculation 5 3 5 4 8" xfId="23090"/>
    <cellStyle name="Calculation 5 3 5 4 9" xfId="23091"/>
    <cellStyle name="Calculation 5 3 5 5" xfId="23092"/>
    <cellStyle name="Calculation 5 3 5 6" xfId="23093"/>
    <cellStyle name="Calculation 5 3 5 7" xfId="23094"/>
    <cellStyle name="Calculation 5 3 5 8" xfId="23095"/>
    <cellStyle name="Calculation 5 3 5 9" xfId="23096"/>
    <cellStyle name="Calculation 5 3 6" xfId="23097"/>
    <cellStyle name="Calculation 5 3 6 10" xfId="23098"/>
    <cellStyle name="Calculation 5 3 6 2" xfId="23099"/>
    <cellStyle name="Calculation 5 3 6 2 2" xfId="23100"/>
    <cellStyle name="Calculation 5 3 6 2 3" xfId="23101"/>
    <cellStyle name="Calculation 5 3 6 2 4" xfId="23102"/>
    <cellStyle name="Calculation 5 3 6 2 5" xfId="23103"/>
    <cellStyle name="Calculation 5 3 6 2 6" xfId="23104"/>
    <cellStyle name="Calculation 5 3 6 2 7" xfId="23105"/>
    <cellStyle name="Calculation 5 3 6 2 8" xfId="23106"/>
    <cellStyle name="Calculation 5 3 6 2 9" xfId="23107"/>
    <cellStyle name="Calculation 5 3 6 3" xfId="23108"/>
    <cellStyle name="Calculation 5 3 6 4" xfId="23109"/>
    <cellStyle name="Calculation 5 3 6 5" xfId="23110"/>
    <cellStyle name="Calculation 5 3 6 6" xfId="23111"/>
    <cellStyle name="Calculation 5 3 6 7" xfId="23112"/>
    <cellStyle name="Calculation 5 3 6 8" xfId="23113"/>
    <cellStyle name="Calculation 5 3 6 9" xfId="23114"/>
    <cellStyle name="Calculation 5 3 7" xfId="23115"/>
    <cellStyle name="Calculation 5 3 7 2" xfId="23116"/>
    <cellStyle name="Calculation 5 3 7 3" xfId="23117"/>
    <cellStyle name="Calculation 5 3 7 4" xfId="23118"/>
    <cellStyle name="Calculation 5 3 7 5" xfId="23119"/>
    <cellStyle name="Calculation 5 3 7 6" xfId="23120"/>
    <cellStyle name="Calculation 5 3 7 7" xfId="23121"/>
    <cellStyle name="Calculation 5 3 7 8" xfId="23122"/>
    <cellStyle name="Calculation 5 3 8" xfId="23123"/>
    <cellStyle name="Calculation 5 3 8 2" xfId="23124"/>
    <cellStyle name="Calculation 5 3 8 3" xfId="23125"/>
    <cellStyle name="Calculation 5 3 8 4" xfId="23126"/>
    <cellStyle name="Calculation 5 3 8 5" xfId="23127"/>
    <cellStyle name="Calculation 5 3 8 6" xfId="23128"/>
    <cellStyle name="Calculation 5 3 8 7" xfId="23129"/>
    <cellStyle name="Calculation 5 3 8 8" xfId="23130"/>
    <cellStyle name="Calculation 5 3 8 9" xfId="23131"/>
    <cellStyle name="Calculation 5 3 9" xfId="23132"/>
    <cellStyle name="Calculation 5 4" xfId="23133"/>
    <cellStyle name="Calculation 5 4 10" xfId="23134"/>
    <cellStyle name="Calculation 5 4 11" xfId="23135"/>
    <cellStyle name="Calculation 5 4 12" xfId="23136"/>
    <cellStyle name="Calculation 5 4 13" xfId="23137"/>
    <cellStyle name="Calculation 5 4 14" xfId="23138"/>
    <cellStyle name="Calculation 5 4 15" xfId="23139"/>
    <cellStyle name="Calculation 5 4 16" xfId="23140"/>
    <cellStyle name="Calculation 5 4 17" xfId="23141"/>
    <cellStyle name="Calculation 5 4 18" xfId="23142"/>
    <cellStyle name="Calculation 5 4 2" xfId="23143"/>
    <cellStyle name="Calculation 5 4 2 10" xfId="23144"/>
    <cellStyle name="Calculation 5 4 2 11" xfId="23145"/>
    <cellStyle name="Calculation 5 4 2 12" xfId="23146"/>
    <cellStyle name="Calculation 5 4 2 13" xfId="23147"/>
    <cellStyle name="Calculation 5 4 2 2" xfId="23148"/>
    <cellStyle name="Calculation 5 4 2 2 10" xfId="23149"/>
    <cellStyle name="Calculation 5 4 2 2 2" xfId="23150"/>
    <cellStyle name="Calculation 5 4 2 2 2 2" xfId="23151"/>
    <cellStyle name="Calculation 5 4 2 2 2 3" xfId="23152"/>
    <cellStyle name="Calculation 5 4 2 2 2 4" xfId="23153"/>
    <cellStyle name="Calculation 5 4 2 2 2 5" xfId="23154"/>
    <cellStyle name="Calculation 5 4 2 2 2 6" xfId="23155"/>
    <cellStyle name="Calculation 5 4 2 2 2 7" xfId="23156"/>
    <cellStyle name="Calculation 5 4 2 2 2 8" xfId="23157"/>
    <cellStyle name="Calculation 5 4 2 2 2 9" xfId="23158"/>
    <cellStyle name="Calculation 5 4 2 2 3" xfId="23159"/>
    <cellStyle name="Calculation 5 4 2 2 4" xfId="23160"/>
    <cellStyle name="Calculation 5 4 2 2 5" xfId="23161"/>
    <cellStyle name="Calculation 5 4 2 2 6" xfId="23162"/>
    <cellStyle name="Calculation 5 4 2 2 7" xfId="23163"/>
    <cellStyle name="Calculation 5 4 2 2 8" xfId="23164"/>
    <cellStyle name="Calculation 5 4 2 2 9" xfId="23165"/>
    <cellStyle name="Calculation 5 4 2 3" xfId="23166"/>
    <cellStyle name="Calculation 5 4 2 3 2" xfId="23167"/>
    <cellStyle name="Calculation 5 4 2 3 3" xfId="23168"/>
    <cellStyle name="Calculation 5 4 2 3 4" xfId="23169"/>
    <cellStyle name="Calculation 5 4 2 3 5" xfId="23170"/>
    <cellStyle name="Calculation 5 4 2 3 6" xfId="23171"/>
    <cellStyle name="Calculation 5 4 2 3 7" xfId="23172"/>
    <cellStyle name="Calculation 5 4 2 3 8" xfId="23173"/>
    <cellStyle name="Calculation 5 4 2 4" xfId="23174"/>
    <cellStyle name="Calculation 5 4 2 4 2" xfId="23175"/>
    <cellStyle name="Calculation 5 4 2 4 3" xfId="23176"/>
    <cellStyle name="Calculation 5 4 2 4 4" xfId="23177"/>
    <cellStyle name="Calculation 5 4 2 4 5" xfId="23178"/>
    <cellStyle name="Calculation 5 4 2 4 6" xfId="23179"/>
    <cellStyle name="Calculation 5 4 2 4 7" xfId="23180"/>
    <cellStyle name="Calculation 5 4 2 4 8" xfId="23181"/>
    <cellStyle name="Calculation 5 4 2 4 9" xfId="23182"/>
    <cellStyle name="Calculation 5 4 2 5" xfId="23183"/>
    <cellStyle name="Calculation 5 4 2 6" xfId="23184"/>
    <cellStyle name="Calculation 5 4 2 7" xfId="23185"/>
    <cellStyle name="Calculation 5 4 2 8" xfId="23186"/>
    <cellStyle name="Calculation 5 4 2 9" xfId="23187"/>
    <cellStyle name="Calculation 5 4 3" xfId="23188"/>
    <cellStyle name="Calculation 5 4 3 10" xfId="23189"/>
    <cellStyle name="Calculation 5 4 3 11" xfId="23190"/>
    <cellStyle name="Calculation 5 4 3 12" xfId="23191"/>
    <cellStyle name="Calculation 5 4 3 13" xfId="23192"/>
    <cellStyle name="Calculation 5 4 3 2" xfId="23193"/>
    <cellStyle name="Calculation 5 4 3 2 10" xfId="23194"/>
    <cellStyle name="Calculation 5 4 3 2 2" xfId="23195"/>
    <cellStyle name="Calculation 5 4 3 2 2 2" xfId="23196"/>
    <cellStyle name="Calculation 5 4 3 2 2 3" xfId="23197"/>
    <cellStyle name="Calculation 5 4 3 2 2 4" xfId="23198"/>
    <cellStyle name="Calculation 5 4 3 2 2 5" xfId="23199"/>
    <cellStyle name="Calculation 5 4 3 2 2 6" xfId="23200"/>
    <cellStyle name="Calculation 5 4 3 2 2 7" xfId="23201"/>
    <cellStyle name="Calculation 5 4 3 2 2 8" xfId="23202"/>
    <cellStyle name="Calculation 5 4 3 2 2 9" xfId="23203"/>
    <cellStyle name="Calculation 5 4 3 2 3" xfId="23204"/>
    <cellStyle name="Calculation 5 4 3 2 4" xfId="23205"/>
    <cellStyle name="Calculation 5 4 3 2 5" xfId="23206"/>
    <cellStyle name="Calculation 5 4 3 2 6" xfId="23207"/>
    <cellStyle name="Calculation 5 4 3 2 7" xfId="23208"/>
    <cellStyle name="Calculation 5 4 3 2 8" xfId="23209"/>
    <cellStyle name="Calculation 5 4 3 2 9" xfId="23210"/>
    <cellStyle name="Calculation 5 4 3 3" xfId="23211"/>
    <cellStyle name="Calculation 5 4 3 3 2" xfId="23212"/>
    <cellStyle name="Calculation 5 4 3 3 3" xfId="23213"/>
    <cellStyle name="Calculation 5 4 3 3 4" xfId="23214"/>
    <cellStyle name="Calculation 5 4 3 3 5" xfId="23215"/>
    <cellStyle name="Calculation 5 4 3 3 6" xfId="23216"/>
    <cellStyle name="Calculation 5 4 3 3 7" xfId="23217"/>
    <cellStyle name="Calculation 5 4 3 3 8" xfId="23218"/>
    <cellStyle name="Calculation 5 4 3 4" xfId="23219"/>
    <cellStyle name="Calculation 5 4 3 4 2" xfId="23220"/>
    <cellStyle name="Calculation 5 4 3 4 3" xfId="23221"/>
    <cellStyle name="Calculation 5 4 3 4 4" xfId="23222"/>
    <cellStyle name="Calculation 5 4 3 4 5" xfId="23223"/>
    <cellStyle name="Calculation 5 4 3 4 6" xfId="23224"/>
    <cellStyle name="Calculation 5 4 3 4 7" xfId="23225"/>
    <cellStyle name="Calculation 5 4 3 4 8" xfId="23226"/>
    <cellStyle name="Calculation 5 4 3 4 9" xfId="23227"/>
    <cellStyle name="Calculation 5 4 3 5" xfId="23228"/>
    <cellStyle name="Calculation 5 4 3 6" xfId="23229"/>
    <cellStyle name="Calculation 5 4 3 7" xfId="23230"/>
    <cellStyle name="Calculation 5 4 3 8" xfId="23231"/>
    <cellStyle name="Calculation 5 4 3 9" xfId="23232"/>
    <cellStyle name="Calculation 5 4 4" xfId="23233"/>
    <cellStyle name="Calculation 5 4 4 10" xfId="23234"/>
    <cellStyle name="Calculation 5 4 4 11" xfId="23235"/>
    <cellStyle name="Calculation 5 4 4 12" xfId="23236"/>
    <cellStyle name="Calculation 5 4 4 13" xfId="23237"/>
    <cellStyle name="Calculation 5 4 4 2" xfId="23238"/>
    <cellStyle name="Calculation 5 4 4 2 10" xfId="23239"/>
    <cellStyle name="Calculation 5 4 4 2 2" xfId="23240"/>
    <cellStyle name="Calculation 5 4 4 2 2 2" xfId="23241"/>
    <cellStyle name="Calculation 5 4 4 2 2 3" xfId="23242"/>
    <cellStyle name="Calculation 5 4 4 2 2 4" xfId="23243"/>
    <cellStyle name="Calculation 5 4 4 2 2 5" xfId="23244"/>
    <cellStyle name="Calculation 5 4 4 2 2 6" xfId="23245"/>
    <cellStyle name="Calculation 5 4 4 2 2 7" xfId="23246"/>
    <cellStyle name="Calculation 5 4 4 2 2 8" xfId="23247"/>
    <cellStyle name="Calculation 5 4 4 2 2 9" xfId="23248"/>
    <cellStyle name="Calculation 5 4 4 2 3" xfId="23249"/>
    <cellStyle name="Calculation 5 4 4 2 4" xfId="23250"/>
    <cellStyle name="Calculation 5 4 4 2 5" xfId="23251"/>
    <cellStyle name="Calculation 5 4 4 2 6" xfId="23252"/>
    <cellStyle name="Calculation 5 4 4 2 7" xfId="23253"/>
    <cellStyle name="Calculation 5 4 4 2 8" xfId="23254"/>
    <cellStyle name="Calculation 5 4 4 2 9" xfId="23255"/>
    <cellStyle name="Calculation 5 4 4 3" xfId="23256"/>
    <cellStyle name="Calculation 5 4 4 3 2" xfId="23257"/>
    <cellStyle name="Calculation 5 4 4 3 3" xfId="23258"/>
    <cellStyle name="Calculation 5 4 4 3 4" xfId="23259"/>
    <cellStyle name="Calculation 5 4 4 3 5" xfId="23260"/>
    <cellStyle name="Calculation 5 4 4 3 6" xfId="23261"/>
    <cellStyle name="Calculation 5 4 4 3 7" xfId="23262"/>
    <cellStyle name="Calculation 5 4 4 3 8" xfId="23263"/>
    <cellStyle name="Calculation 5 4 4 4" xfId="23264"/>
    <cellStyle name="Calculation 5 4 4 4 2" xfId="23265"/>
    <cellStyle name="Calculation 5 4 4 4 3" xfId="23266"/>
    <cellStyle name="Calculation 5 4 4 4 4" xfId="23267"/>
    <cellStyle name="Calculation 5 4 4 4 5" xfId="23268"/>
    <cellStyle name="Calculation 5 4 4 4 6" xfId="23269"/>
    <cellStyle name="Calculation 5 4 4 4 7" xfId="23270"/>
    <cellStyle name="Calculation 5 4 4 4 8" xfId="23271"/>
    <cellStyle name="Calculation 5 4 4 4 9" xfId="23272"/>
    <cellStyle name="Calculation 5 4 4 5" xfId="23273"/>
    <cellStyle name="Calculation 5 4 4 6" xfId="23274"/>
    <cellStyle name="Calculation 5 4 4 7" xfId="23275"/>
    <cellStyle name="Calculation 5 4 4 8" xfId="23276"/>
    <cellStyle name="Calculation 5 4 4 9" xfId="23277"/>
    <cellStyle name="Calculation 5 4 5" xfId="23278"/>
    <cellStyle name="Calculation 5 4 5 10" xfId="23279"/>
    <cellStyle name="Calculation 5 4 5 11" xfId="23280"/>
    <cellStyle name="Calculation 5 4 5 12" xfId="23281"/>
    <cellStyle name="Calculation 5 4 5 13" xfId="23282"/>
    <cellStyle name="Calculation 5 4 5 2" xfId="23283"/>
    <cellStyle name="Calculation 5 4 5 2 10" xfId="23284"/>
    <cellStyle name="Calculation 5 4 5 2 2" xfId="23285"/>
    <cellStyle name="Calculation 5 4 5 2 2 2" xfId="23286"/>
    <cellStyle name="Calculation 5 4 5 2 2 3" xfId="23287"/>
    <cellStyle name="Calculation 5 4 5 2 2 4" xfId="23288"/>
    <cellStyle name="Calculation 5 4 5 2 2 5" xfId="23289"/>
    <cellStyle name="Calculation 5 4 5 2 2 6" xfId="23290"/>
    <cellStyle name="Calculation 5 4 5 2 2 7" xfId="23291"/>
    <cellStyle name="Calculation 5 4 5 2 2 8" xfId="23292"/>
    <cellStyle name="Calculation 5 4 5 2 2 9" xfId="23293"/>
    <cellStyle name="Calculation 5 4 5 2 3" xfId="23294"/>
    <cellStyle name="Calculation 5 4 5 2 4" xfId="23295"/>
    <cellStyle name="Calculation 5 4 5 2 5" xfId="23296"/>
    <cellStyle name="Calculation 5 4 5 2 6" xfId="23297"/>
    <cellStyle name="Calculation 5 4 5 2 7" xfId="23298"/>
    <cellStyle name="Calculation 5 4 5 2 8" xfId="23299"/>
    <cellStyle name="Calculation 5 4 5 2 9" xfId="23300"/>
    <cellStyle name="Calculation 5 4 5 3" xfId="23301"/>
    <cellStyle name="Calculation 5 4 5 3 2" xfId="23302"/>
    <cellStyle name="Calculation 5 4 5 3 3" xfId="23303"/>
    <cellStyle name="Calculation 5 4 5 3 4" xfId="23304"/>
    <cellStyle name="Calculation 5 4 5 3 5" xfId="23305"/>
    <cellStyle name="Calculation 5 4 5 3 6" xfId="23306"/>
    <cellStyle name="Calculation 5 4 5 3 7" xfId="23307"/>
    <cellStyle name="Calculation 5 4 5 3 8" xfId="23308"/>
    <cellStyle name="Calculation 5 4 5 4" xfId="23309"/>
    <cellStyle name="Calculation 5 4 5 4 2" xfId="23310"/>
    <cellStyle name="Calculation 5 4 5 4 3" xfId="23311"/>
    <cellStyle name="Calculation 5 4 5 4 4" xfId="23312"/>
    <cellStyle name="Calculation 5 4 5 4 5" xfId="23313"/>
    <cellStyle name="Calculation 5 4 5 4 6" xfId="23314"/>
    <cellStyle name="Calculation 5 4 5 4 7" xfId="23315"/>
    <cellStyle name="Calculation 5 4 5 4 8" xfId="23316"/>
    <cellStyle name="Calculation 5 4 5 4 9" xfId="23317"/>
    <cellStyle name="Calculation 5 4 5 5" xfId="23318"/>
    <cellStyle name="Calculation 5 4 5 6" xfId="23319"/>
    <cellStyle name="Calculation 5 4 5 7" xfId="23320"/>
    <cellStyle name="Calculation 5 4 5 8" xfId="23321"/>
    <cellStyle name="Calculation 5 4 5 9" xfId="23322"/>
    <cellStyle name="Calculation 5 4 6" xfId="23323"/>
    <cellStyle name="Calculation 5 4 6 10" xfId="23324"/>
    <cellStyle name="Calculation 5 4 6 2" xfId="23325"/>
    <cellStyle name="Calculation 5 4 6 2 2" xfId="23326"/>
    <cellStyle name="Calculation 5 4 6 2 3" xfId="23327"/>
    <cellStyle name="Calculation 5 4 6 2 4" xfId="23328"/>
    <cellStyle name="Calculation 5 4 6 2 5" xfId="23329"/>
    <cellStyle name="Calculation 5 4 6 2 6" xfId="23330"/>
    <cellStyle name="Calculation 5 4 6 2 7" xfId="23331"/>
    <cellStyle name="Calculation 5 4 6 2 8" xfId="23332"/>
    <cellStyle name="Calculation 5 4 6 2 9" xfId="23333"/>
    <cellStyle name="Calculation 5 4 6 3" xfId="23334"/>
    <cellStyle name="Calculation 5 4 6 4" xfId="23335"/>
    <cellStyle name="Calculation 5 4 6 5" xfId="23336"/>
    <cellStyle name="Calculation 5 4 6 6" xfId="23337"/>
    <cellStyle name="Calculation 5 4 6 7" xfId="23338"/>
    <cellStyle name="Calculation 5 4 6 8" xfId="23339"/>
    <cellStyle name="Calculation 5 4 6 9" xfId="23340"/>
    <cellStyle name="Calculation 5 4 7" xfId="23341"/>
    <cellStyle name="Calculation 5 4 7 2" xfId="23342"/>
    <cellStyle name="Calculation 5 4 7 3" xfId="23343"/>
    <cellStyle name="Calculation 5 4 7 4" xfId="23344"/>
    <cellStyle name="Calculation 5 4 7 5" xfId="23345"/>
    <cellStyle name="Calculation 5 4 7 6" xfId="23346"/>
    <cellStyle name="Calculation 5 4 7 7" xfId="23347"/>
    <cellStyle name="Calculation 5 4 7 8" xfId="23348"/>
    <cellStyle name="Calculation 5 4 8" xfId="23349"/>
    <cellStyle name="Calculation 5 4 8 2" xfId="23350"/>
    <cellStyle name="Calculation 5 4 8 3" xfId="23351"/>
    <cellStyle name="Calculation 5 4 8 4" xfId="23352"/>
    <cellStyle name="Calculation 5 4 8 5" xfId="23353"/>
    <cellStyle name="Calculation 5 4 8 6" xfId="23354"/>
    <cellStyle name="Calculation 5 4 8 7" xfId="23355"/>
    <cellStyle name="Calculation 5 4 8 8" xfId="23356"/>
    <cellStyle name="Calculation 5 4 8 9" xfId="23357"/>
    <cellStyle name="Calculation 5 4 9" xfId="23358"/>
    <cellStyle name="Calculation 5 5" xfId="23359"/>
    <cellStyle name="Calculation 5 5 10" xfId="23360"/>
    <cellStyle name="Calculation 5 5 11" xfId="23361"/>
    <cellStyle name="Calculation 5 5 12" xfId="23362"/>
    <cellStyle name="Calculation 5 5 13" xfId="23363"/>
    <cellStyle name="Calculation 5 5 2" xfId="23364"/>
    <cellStyle name="Calculation 5 5 2 10" xfId="23365"/>
    <cellStyle name="Calculation 5 5 2 2" xfId="23366"/>
    <cellStyle name="Calculation 5 5 2 2 2" xfId="23367"/>
    <cellStyle name="Calculation 5 5 2 2 3" xfId="23368"/>
    <cellStyle name="Calculation 5 5 2 2 4" xfId="23369"/>
    <cellStyle name="Calculation 5 5 2 2 5" xfId="23370"/>
    <cellStyle name="Calculation 5 5 2 2 6" xfId="23371"/>
    <cellStyle name="Calculation 5 5 2 2 7" xfId="23372"/>
    <cellStyle name="Calculation 5 5 2 2 8" xfId="23373"/>
    <cellStyle name="Calculation 5 5 2 2 9" xfId="23374"/>
    <cellStyle name="Calculation 5 5 2 3" xfId="23375"/>
    <cellStyle name="Calculation 5 5 2 4" xfId="23376"/>
    <cellStyle name="Calculation 5 5 2 5" xfId="23377"/>
    <cellStyle name="Calculation 5 5 2 6" xfId="23378"/>
    <cellStyle name="Calculation 5 5 2 7" xfId="23379"/>
    <cellStyle name="Calculation 5 5 2 8" xfId="23380"/>
    <cellStyle name="Calculation 5 5 2 9" xfId="23381"/>
    <cellStyle name="Calculation 5 5 3" xfId="23382"/>
    <cellStyle name="Calculation 5 5 3 2" xfId="23383"/>
    <cellStyle name="Calculation 5 5 3 3" xfId="23384"/>
    <cellStyle name="Calculation 5 5 3 4" xfId="23385"/>
    <cellStyle name="Calculation 5 5 3 5" xfId="23386"/>
    <cellStyle name="Calculation 5 5 3 6" xfId="23387"/>
    <cellStyle name="Calculation 5 5 3 7" xfId="23388"/>
    <cellStyle name="Calculation 5 5 3 8" xfId="23389"/>
    <cellStyle name="Calculation 5 5 4" xfId="23390"/>
    <cellStyle name="Calculation 5 5 4 2" xfId="23391"/>
    <cellStyle name="Calculation 5 5 4 3" xfId="23392"/>
    <cellStyle name="Calculation 5 5 4 4" xfId="23393"/>
    <cellStyle name="Calculation 5 5 4 5" xfId="23394"/>
    <cellStyle name="Calculation 5 5 4 6" xfId="23395"/>
    <cellStyle name="Calculation 5 5 4 7" xfId="23396"/>
    <cellStyle name="Calculation 5 5 4 8" xfId="23397"/>
    <cellStyle name="Calculation 5 5 4 9" xfId="23398"/>
    <cellStyle name="Calculation 5 5 5" xfId="23399"/>
    <cellStyle name="Calculation 5 5 6" xfId="23400"/>
    <cellStyle name="Calculation 5 5 7" xfId="23401"/>
    <cellStyle name="Calculation 5 5 8" xfId="23402"/>
    <cellStyle name="Calculation 5 5 9" xfId="23403"/>
    <cellStyle name="Calculation 5 6" xfId="23404"/>
    <cellStyle name="Calculation 5 6 10" xfId="23405"/>
    <cellStyle name="Calculation 5 6 11" xfId="23406"/>
    <cellStyle name="Calculation 5 6 12" xfId="23407"/>
    <cellStyle name="Calculation 5 6 13" xfId="23408"/>
    <cellStyle name="Calculation 5 6 2" xfId="23409"/>
    <cellStyle name="Calculation 5 6 2 10" xfId="23410"/>
    <cellStyle name="Calculation 5 6 2 2" xfId="23411"/>
    <cellStyle name="Calculation 5 6 2 2 2" xfId="23412"/>
    <cellStyle name="Calculation 5 6 2 2 3" xfId="23413"/>
    <cellStyle name="Calculation 5 6 2 2 4" xfId="23414"/>
    <cellStyle name="Calculation 5 6 2 2 5" xfId="23415"/>
    <cellStyle name="Calculation 5 6 2 2 6" xfId="23416"/>
    <cellStyle name="Calculation 5 6 2 2 7" xfId="23417"/>
    <cellStyle name="Calculation 5 6 2 2 8" xfId="23418"/>
    <cellStyle name="Calculation 5 6 2 2 9" xfId="23419"/>
    <cellStyle name="Calculation 5 6 2 3" xfId="23420"/>
    <cellStyle name="Calculation 5 6 2 4" xfId="23421"/>
    <cellStyle name="Calculation 5 6 2 5" xfId="23422"/>
    <cellStyle name="Calculation 5 6 2 6" xfId="23423"/>
    <cellStyle name="Calculation 5 6 2 7" xfId="23424"/>
    <cellStyle name="Calculation 5 6 2 8" xfId="23425"/>
    <cellStyle name="Calculation 5 6 2 9" xfId="23426"/>
    <cellStyle name="Calculation 5 6 3" xfId="23427"/>
    <cellStyle name="Calculation 5 6 3 2" xfId="23428"/>
    <cellStyle name="Calculation 5 6 3 3" xfId="23429"/>
    <cellStyle name="Calculation 5 6 3 4" xfId="23430"/>
    <cellStyle name="Calculation 5 6 3 5" xfId="23431"/>
    <cellStyle name="Calculation 5 6 3 6" xfId="23432"/>
    <cellStyle name="Calculation 5 6 3 7" xfId="23433"/>
    <cellStyle name="Calculation 5 6 3 8" xfId="23434"/>
    <cellStyle name="Calculation 5 6 4" xfId="23435"/>
    <cellStyle name="Calculation 5 6 4 2" xfId="23436"/>
    <cellStyle name="Calculation 5 6 4 3" xfId="23437"/>
    <cellStyle name="Calculation 5 6 4 4" xfId="23438"/>
    <cellStyle name="Calculation 5 6 4 5" xfId="23439"/>
    <cellStyle name="Calculation 5 6 4 6" xfId="23440"/>
    <cellStyle name="Calculation 5 6 4 7" xfId="23441"/>
    <cellStyle name="Calculation 5 6 4 8" xfId="23442"/>
    <cellStyle name="Calculation 5 6 4 9" xfId="23443"/>
    <cellStyle name="Calculation 5 6 5" xfId="23444"/>
    <cellStyle name="Calculation 5 6 6" xfId="23445"/>
    <cellStyle name="Calculation 5 6 7" xfId="23446"/>
    <cellStyle name="Calculation 5 6 8" xfId="23447"/>
    <cellStyle name="Calculation 5 6 9" xfId="23448"/>
    <cellStyle name="Calculation 5 7" xfId="23449"/>
    <cellStyle name="Calculation 5 7 2" xfId="23450"/>
    <cellStyle name="Calculation 5 7 3" xfId="23451"/>
    <cellStyle name="Calculation 5 7 4" xfId="23452"/>
    <cellStyle name="Calculation 5 7 5" xfId="23453"/>
    <cellStyle name="Calculation 5 7 6" xfId="23454"/>
    <cellStyle name="Calculation 5 7 7" xfId="23455"/>
    <cellStyle name="Calculation 5 7 8" xfId="23456"/>
    <cellStyle name="Calculation 5 7 9" xfId="23457"/>
    <cellStyle name="Calculation 5 8" xfId="23458"/>
    <cellStyle name="Calculation 5 9" xfId="23459"/>
    <cellStyle name="Calculation 6" xfId="23460"/>
    <cellStyle name="Case" xfId="1407"/>
    <cellStyle name="Cellule liée" xfId="1408"/>
    <cellStyle name="Check" xfId="1409"/>
    <cellStyle name="Check Cell" xfId="9930" builtinId="23" customBuiltin="1"/>
    <cellStyle name="Check Cell 2" xfId="37"/>
    <cellStyle name="Check Cell 2 10" xfId="23461"/>
    <cellStyle name="Check Cell 2 11" xfId="23462"/>
    <cellStyle name="Check Cell 2 2" xfId="1410"/>
    <cellStyle name="Check Cell 2 2 2" xfId="23463"/>
    <cellStyle name="Check Cell 2 3" xfId="1411"/>
    <cellStyle name="Check Cell 2 3 2" xfId="23464"/>
    <cellStyle name="Check Cell 2 4" xfId="1412"/>
    <cellStyle name="Check Cell 2 5" xfId="1413"/>
    <cellStyle name="Check Cell 2 6" xfId="1414"/>
    <cellStyle name="Check Cell 2 7" xfId="1415"/>
    <cellStyle name="Check Cell 2 8" xfId="1416"/>
    <cellStyle name="Check Cell 2 9" xfId="1417"/>
    <cellStyle name="Check Cell 3" xfId="1418"/>
    <cellStyle name="Check Cell 4" xfId="23465"/>
    <cellStyle name="Check Cell 5" xfId="23466"/>
    <cellStyle name="Check Cell 6" xfId="23467"/>
    <cellStyle name="Chiffre" xfId="1419"/>
    <cellStyle name="Colhead_left" xfId="1420"/>
    <cellStyle name="ColHeading" xfId="1421"/>
    <cellStyle name="Column Title" xfId="1422"/>
    <cellStyle name="ColumnHeadings" xfId="1423"/>
    <cellStyle name="ColumnHeadings2" xfId="1424"/>
    <cellStyle name="ColumnHeadings2 2" xfId="23468"/>
    <cellStyle name="Comma" xfId="71" builtinId="3"/>
    <cellStyle name="Comma  - Style1" xfId="1425"/>
    <cellStyle name="Comma  - Style2" xfId="1426"/>
    <cellStyle name="Comma  - Style3" xfId="1427"/>
    <cellStyle name="Comma  - Style4" xfId="1428"/>
    <cellStyle name="Comma  - Style5" xfId="1429"/>
    <cellStyle name="Comma  - Style6" xfId="1430"/>
    <cellStyle name="Comma  - Style7" xfId="1431"/>
    <cellStyle name="Comma  - Style8" xfId="1432"/>
    <cellStyle name="Comma ," xfId="1433"/>
    <cellStyle name="Comma , 2" xfId="23469"/>
    <cellStyle name="Comma [00]" xfId="1434"/>
    <cellStyle name="Comma [1]" xfId="1435"/>
    <cellStyle name="Comma [2]" xfId="1436"/>
    <cellStyle name="Comma [3]" xfId="1437"/>
    <cellStyle name="Comma 0" xfId="1438"/>
    <cellStyle name="Comma 0*" xfId="1439"/>
    <cellStyle name="Comma 0_Merger Model_KN&amp;Fzio_v2.30 - Street" xfId="9800"/>
    <cellStyle name="Comma 10" xfId="1440"/>
    <cellStyle name="Comma 10 2" xfId="1441"/>
    <cellStyle name="Comma 10 2 2" xfId="23470"/>
    <cellStyle name="Comma 10 2 2 2" xfId="23471"/>
    <cellStyle name="Comma 10 2 2 2 2" xfId="23472"/>
    <cellStyle name="Comma 10 2 2 3" xfId="23473"/>
    <cellStyle name="Comma 10 2 2 3 2" xfId="23474"/>
    <cellStyle name="Comma 10 2 2 4" xfId="23475"/>
    <cellStyle name="Comma 10 2 3" xfId="23476"/>
    <cellStyle name="Comma 10 2 3 2" xfId="23477"/>
    <cellStyle name="Comma 10 2 4" xfId="23478"/>
    <cellStyle name="Comma 10 2 4 2" xfId="23479"/>
    <cellStyle name="Comma 10 2 5" xfId="23480"/>
    <cellStyle name="Comma 10 3" xfId="1442"/>
    <cellStyle name="Comma 10 3 2" xfId="23481"/>
    <cellStyle name="Comma 10 3 2 2" xfId="23482"/>
    <cellStyle name="Comma 10 3 3" xfId="23483"/>
    <cellStyle name="Comma 10 3 3 2" xfId="23484"/>
    <cellStyle name="Comma 10 3 4" xfId="23485"/>
    <cellStyle name="Comma 10 3 4 2" xfId="23486"/>
    <cellStyle name="Comma 10 3 4 3" xfId="23487"/>
    <cellStyle name="Comma 10 3 5" xfId="23488"/>
    <cellStyle name="Comma 10 4" xfId="1443"/>
    <cellStyle name="Comma 10 4 2" xfId="23489"/>
    <cellStyle name="Comma 10 4 2 2" xfId="23490"/>
    <cellStyle name="Comma 10 5" xfId="1444"/>
    <cellStyle name="Comma 10 5 2" xfId="23491"/>
    <cellStyle name="Comma 10 6" xfId="23492"/>
    <cellStyle name="Comma 10 6 2" xfId="23493"/>
    <cellStyle name="Comma 11" xfId="1445"/>
    <cellStyle name="Comma 11 2" xfId="23494"/>
    <cellStyle name="Comma 11 2 2" xfId="23495"/>
    <cellStyle name="Comma 11 2 2 2" xfId="23496"/>
    <cellStyle name="Comma 11 2 2 3" xfId="23497"/>
    <cellStyle name="Comma 11 2 3" xfId="23498"/>
    <cellStyle name="Comma 11 3" xfId="23499"/>
    <cellStyle name="Comma 11 3 2" xfId="23500"/>
    <cellStyle name="Comma 11 4" xfId="23501"/>
    <cellStyle name="Comma 12" xfId="1446"/>
    <cellStyle name="Comma 12 2" xfId="23502"/>
    <cellStyle name="Comma 12 2 2" xfId="23503"/>
    <cellStyle name="Comma 12 2 2 2" xfId="23504"/>
    <cellStyle name="Comma 12 2 2 3" xfId="23505"/>
    <cellStyle name="Comma 12 2 3" xfId="23506"/>
    <cellStyle name="Comma 12 3" xfId="23507"/>
    <cellStyle name="Comma 12 3 2" xfId="23508"/>
    <cellStyle name="Comma 13" xfId="132"/>
    <cellStyle name="Comma 13 2" xfId="23509"/>
    <cellStyle name="Comma 13 2 2" xfId="23510"/>
    <cellStyle name="Comma 13 2 2 2" xfId="23511"/>
    <cellStyle name="Comma 13 2 2 3" xfId="23512"/>
    <cellStyle name="Comma 13 2 3" xfId="23513"/>
    <cellStyle name="Comma 13 3" xfId="23514"/>
    <cellStyle name="Comma 14" xfId="6210"/>
    <cellStyle name="Comma 14 2" xfId="23515"/>
    <cellStyle name="Comma 14 2 2" xfId="23516"/>
    <cellStyle name="Comma 14 2 2 2" xfId="23517"/>
    <cellStyle name="Comma 14 2 2 3" xfId="23518"/>
    <cellStyle name="Comma 14 2 3" xfId="23519"/>
    <cellStyle name="Comma 14 3" xfId="23520"/>
    <cellStyle name="Comma 15" xfId="6262"/>
    <cellStyle name="Comma 15 2" xfId="23521"/>
    <cellStyle name="Comma 15 2 2" xfId="23522"/>
    <cellStyle name="Comma 15 2 2 2" xfId="23523"/>
    <cellStyle name="Comma 15 2 2 3" xfId="23524"/>
    <cellStyle name="Comma 15 2 3" xfId="23525"/>
    <cellStyle name="Comma 15 3" xfId="23526"/>
    <cellStyle name="Comma 15 3 2" xfId="23527"/>
    <cellStyle name="Comma 15 3 3" xfId="23528"/>
    <cellStyle name="Comma 15 4" xfId="23529"/>
    <cellStyle name="Comma 16" xfId="6264"/>
    <cellStyle name="Comma 16 2" xfId="23530"/>
    <cellStyle name="Comma 16 2 2" xfId="23531"/>
    <cellStyle name="Comma 16 3" xfId="23532"/>
    <cellStyle name="Comma 17" xfId="6263"/>
    <cellStyle name="Comma 17 2" xfId="23533"/>
    <cellStyle name="Comma 17 3" xfId="23534"/>
    <cellStyle name="Comma 17 4" xfId="23535"/>
    <cellStyle name="Comma 18" xfId="9803"/>
    <cellStyle name="Comma 18 2" xfId="10131"/>
    <cellStyle name="Comma 19" xfId="9914"/>
    <cellStyle name="Comma 19 2" xfId="10183"/>
    <cellStyle name="Comma 2" xfId="1"/>
    <cellStyle name="Comma 2 10" xfId="1447"/>
    <cellStyle name="Comma 2 10 2" xfId="23536"/>
    <cellStyle name="Comma 2 10 2 2" xfId="23537"/>
    <cellStyle name="Comma 2 11" xfId="1448"/>
    <cellStyle name="Comma 2 11 2" xfId="1449"/>
    <cellStyle name="Comma 2 11 2 2" xfId="1450"/>
    <cellStyle name="Comma 2 11 2 2 2" xfId="23538"/>
    <cellStyle name="Comma 2 11 2 3" xfId="23539"/>
    <cellStyle name="Comma 2 11 3" xfId="1451"/>
    <cellStyle name="Comma 2 11 3 2" xfId="23540"/>
    <cellStyle name="Comma 2 11 4" xfId="23541"/>
    <cellStyle name="Comma 2 11 5" xfId="23542"/>
    <cellStyle name="Comma 2 12" xfId="1452"/>
    <cellStyle name="Comma 2 12 2" xfId="1453"/>
    <cellStyle name="Comma 2 12 2 2" xfId="23543"/>
    <cellStyle name="Comma 2 12 3" xfId="23544"/>
    <cellStyle name="Comma 2 13" xfId="1454"/>
    <cellStyle name="Comma 2 13 2" xfId="23545"/>
    <cellStyle name="Comma 2 13 3" xfId="23546"/>
    <cellStyle name="Comma 2 14" xfId="1455"/>
    <cellStyle name="Comma 2 14 2" xfId="23547"/>
    <cellStyle name="Comma 2 14 3" xfId="23548"/>
    <cellStyle name="Comma 2 15" xfId="1456"/>
    <cellStyle name="Comma 2 15 2" xfId="23549"/>
    <cellStyle name="Comma 2 16" xfId="1457"/>
    <cellStyle name="Comma 2 16 2" xfId="23550"/>
    <cellStyle name="Comma 2 17" xfId="1458"/>
    <cellStyle name="Comma 2 17 2" xfId="23551"/>
    <cellStyle name="Comma 2 18" xfId="1459"/>
    <cellStyle name="Comma 2 18 2" xfId="23552"/>
    <cellStyle name="Comma 2 19" xfId="1460"/>
    <cellStyle name="Comma 2 19 2" xfId="23553"/>
    <cellStyle name="Comma 2 2" xfId="2"/>
    <cellStyle name="Comma 2 2 10" xfId="1461"/>
    <cellStyle name="Comma 2 2 10 2" xfId="23554"/>
    <cellStyle name="Comma 2 2 11" xfId="1462"/>
    <cellStyle name="Comma 2 2 11 2" xfId="23555"/>
    <cellStyle name="Comma 2 2 12" xfId="9832"/>
    <cellStyle name="Comma 2 2 2" xfId="1463"/>
    <cellStyle name="Comma 2 2 2 2" xfId="1464"/>
    <cellStyle name="Comma 2 2 2 2 2" xfId="23556"/>
    <cellStyle name="Comma 2 2 2 2 2 2" xfId="23557"/>
    <cellStyle name="Comma 2 2 2 2 3" xfId="23558"/>
    <cellStyle name="Comma 2 2 2 3" xfId="23559"/>
    <cellStyle name="Comma 2 2 2 3 2" xfId="23560"/>
    <cellStyle name="Comma 2 2 2 4" xfId="23561"/>
    <cellStyle name="Comma 2 2 2 4 2" xfId="23562"/>
    <cellStyle name="Comma 2 2 2 4 3" xfId="23563"/>
    <cellStyle name="Comma 2 2 2 5" xfId="23564"/>
    <cellStyle name="Comma 2 2 3" xfId="1465"/>
    <cellStyle name="Comma 2 2 3 2" xfId="23565"/>
    <cellStyle name="Comma 2 2 3 2 2" xfId="23566"/>
    <cellStyle name="Comma 2 2 3 3" xfId="23567"/>
    <cellStyle name="Comma 2 2 3 4" xfId="23568"/>
    <cellStyle name="Comma 2 2 4" xfId="1466"/>
    <cellStyle name="Comma 2 2 4 2" xfId="23569"/>
    <cellStyle name="Comma 2 2 4 2 2" xfId="23570"/>
    <cellStyle name="Comma 2 2 4 3" xfId="23571"/>
    <cellStyle name="Comma 2 2 4 4" xfId="23572"/>
    <cellStyle name="Comma 2 2 5" xfId="1467"/>
    <cellStyle name="Comma 2 2 5 2" xfId="23573"/>
    <cellStyle name="Comma 2 2 5 2 2" xfId="23574"/>
    <cellStyle name="Comma 2 2 5 2 2 2" xfId="23575"/>
    <cellStyle name="Comma 2 2 5 3" xfId="23576"/>
    <cellStyle name="Comma 2 2 5 3 2" xfId="23577"/>
    <cellStyle name="Comma 2 2 5 4" xfId="23578"/>
    <cellStyle name="Comma 2 2 6" xfId="1468"/>
    <cellStyle name="Comma 2 2 6 2" xfId="23579"/>
    <cellStyle name="Comma 2 2 6 2 2" xfId="23580"/>
    <cellStyle name="Comma 2 2 6 3" xfId="23581"/>
    <cellStyle name="Comma 2 2 7" xfId="1469"/>
    <cellStyle name="Comma 2 2 7 2" xfId="23582"/>
    <cellStyle name="Comma 2 2 7 3" xfId="23583"/>
    <cellStyle name="Comma 2 2 8" xfId="1470"/>
    <cellStyle name="Comma 2 2 8 2" xfId="23584"/>
    <cellStyle name="Comma 2 2 9" xfId="1471"/>
    <cellStyle name="Comma 2 2 9 2" xfId="23585"/>
    <cellStyle name="Comma 2 20" xfId="9805"/>
    <cellStyle name="Comma 2 20 2" xfId="23586"/>
    <cellStyle name="Comma 2 20 3" xfId="23587"/>
    <cellStyle name="Comma 2 21" xfId="9959"/>
    <cellStyle name="Comma 2 3" xfId="39"/>
    <cellStyle name="Comma 2 3 2" xfId="1472"/>
    <cellStyle name="Comma 2 3 2 2" xfId="23588"/>
    <cellStyle name="Comma 2 3 2 2 2" xfId="23589"/>
    <cellStyle name="Comma 2 3 2 3" xfId="23590"/>
    <cellStyle name="Comma 2 3 2 3 2" xfId="23591"/>
    <cellStyle name="Comma 2 3 2 4" xfId="23592"/>
    <cellStyle name="Comma 2 3 2 4 2" xfId="23593"/>
    <cellStyle name="Comma 2 3 2 5" xfId="23594"/>
    <cellStyle name="Comma 2 3 3" xfId="1473"/>
    <cellStyle name="Comma 2 3 3 2" xfId="23595"/>
    <cellStyle name="Comma 2 3 3 2 2" xfId="23596"/>
    <cellStyle name="Comma 2 3 3 3" xfId="23597"/>
    <cellStyle name="Comma 2 3 3 4" xfId="23598"/>
    <cellStyle name="Comma 2 3 4" xfId="1474"/>
    <cellStyle name="Comma 2 3 4 2" xfId="23599"/>
    <cellStyle name="Comma 2 3 4 2 2" xfId="23600"/>
    <cellStyle name="Comma 2 3 5" xfId="1475"/>
    <cellStyle name="Comma 2 3 5 2" xfId="23601"/>
    <cellStyle name="Comma 2 3 5 2 2" xfId="23602"/>
    <cellStyle name="Comma 2 3 6" xfId="1476"/>
    <cellStyle name="Comma 2 3 6 2" xfId="23603"/>
    <cellStyle name="Comma 2 3 6 3" xfId="23604"/>
    <cellStyle name="Comma 2 3 7" xfId="1477"/>
    <cellStyle name="Comma 2 3 7 2" xfId="23605"/>
    <cellStyle name="Comma 2 3 8" xfId="1478"/>
    <cellStyle name="Comma 2 3 8 2" xfId="23606"/>
    <cellStyle name="Comma 2 3 9" xfId="9833"/>
    <cellStyle name="Comma 2 3 9 2" xfId="23607"/>
    <cellStyle name="Comma 2 4" xfId="1479"/>
    <cellStyle name="Comma 2 4 2" xfId="1480"/>
    <cellStyle name="Comma 2 4 2 2" xfId="23608"/>
    <cellStyle name="Comma 2 4 2 2 2" xfId="23609"/>
    <cellStyle name="Comma 2 4 2 2 2 2" xfId="23610"/>
    <cellStyle name="Comma 2 4 2 2 3" xfId="23611"/>
    <cellStyle name="Comma 2 4 2 3" xfId="23612"/>
    <cellStyle name="Comma 2 4 2 3 2" xfId="23613"/>
    <cellStyle name="Comma 2 4 2 3 2 2" xfId="23614"/>
    <cellStyle name="Comma 2 4 2 3 3" xfId="23615"/>
    <cellStyle name="Comma 2 4 2 4" xfId="23616"/>
    <cellStyle name="Comma 2 4 2 4 2" xfId="23617"/>
    <cellStyle name="Comma 2 4 2 4 3" xfId="23618"/>
    <cellStyle name="Comma 2 4 2 5" xfId="23619"/>
    <cellStyle name="Comma 2 4 2 6" xfId="23620"/>
    <cellStyle name="Comma 2 4 3" xfId="1481"/>
    <cellStyle name="Comma 2 4 3 2" xfId="23621"/>
    <cellStyle name="Comma 2 4 3 2 2" xfId="23622"/>
    <cellStyle name="Comma 2 4 3 3" xfId="23623"/>
    <cellStyle name="Comma 2 4 3 4" xfId="23624"/>
    <cellStyle name="Comma 2 4 4" xfId="23625"/>
    <cellStyle name="Comma 2 4 4 2" xfId="23626"/>
    <cellStyle name="Comma 2 4 4 2 2" xfId="23627"/>
    <cellStyle name="Comma 2 4 4 3" xfId="23628"/>
    <cellStyle name="Comma 2 4 5" xfId="23629"/>
    <cellStyle name="Comma 2 4 5 2" xfId="23630"/>
    <cellStyle name="Comma 2 4 5 2 2" xfId="23631"/>
    <cellStyle name="Comma 2 4 5 3" xfId="23632"/>
    <cellStyle name="Comma 2 4 6" xfId="23633"/>
    <cellStyle name="Comma 2 4 6 2" xfId="23634"/>
    <cellStyle name="Comma 2 4 6 3" xfId="23635"/>
    <cellStyle name="Comma 2 4 7" xfId="23636"/>
    <cellStyle name="Comma 2 4 7 2" xfId="23637"/>
    <cellStyle name="Comma 2 5" xfId="1482"/>
    <cellStyle name="Comma 2 5 2" xfId="1483"/>
    <cellStyle name="Comma 2 5 2 2" xfId="1484"/>
    <cellStyle name="Comma 2 5 2 2 2" xfId="1485"/>
    <cellStyle name="Comma 2 5 2 2 2 2" xfId="1486"/>
    <cellStyle name="Comma 2 5 2 2 2 2 2" xfId="23638"/>
    <cellStyle name="Comma 2 5 2 2 2 3" xfId="23639"/>
    <cellStyle name="Comma 2 5 2 2 3" xfId="1487"/>
    <cellStyle name="Comma 2 5 2 2 3 2" xfId="23640"/>
    <cellStyle name="Comma 2 5 2 2 4" xfId="23641"/>
    <cellStyle name="Comma 2 5 2 2 5" xfId="23642"/>
    <cellStyle name="Comma 2 5 2 3" xfId="1488"/>
    <cellStyle name="Comma 2 5 2 3 2" xfId="1489"/>
    <cellStyle name="Comma 2 5 2 3 2 2" xfId="23643"/>
    <cellStyle name="Comma 2 5 2 3 3" xfId="23644"/>
    <cellStyle name="Comma 2 5 2 4" xfId="1490"/>
    <cellStyle name="Comma 2 5 2 4 2" xfId="23645"/>
    <cellStyle name="Comma 2 5 2 5" xfId="23646"/>
    <cellStyle name="Comma 2 5 3" xfId="1491"/>
    <cellStyle name="Comma 2 5 3 2" xfId="1492"/>
    <cellStyle name="Comma 2 5 3 2 2" xfId="1493"/>
    <cellStyle name="Comma 2 5 3 2 2 2" xfId="1494"/>
    <cellStyle name="Comma 2 5 3 2 2 2 2" xfId="23647"/>
    <cellStyle name="Comma 2 5 3 2 2 3" xfId="23648"/>
    <cellStyle name="Comma 2 5 3 2 3" xfId="1495"/>
    <cellStyle name="Comma 2 5 3 2 3 2" xfId="23649"/>
    <cellStyle name="Comma 2 5 3 2 4" xfId="23650"/>
    <cellStyle name="Comma 2 5 3 3" xfId="1496"/>
    <cellStyle name="Comma 2 5 3 3 2" xfId="1497"/>
    <cellStyle name="Comma 2 5 3 3 2 2" xfId="23651"/>
    <cellStyle name="Comma 2 5 3 3 3" xfId="23652"/>
    <cellStyle name="Comma 2 5 3 4" xfId="1498"/>
    <cellStyle name="Comma 2 5 3 4 2" xfId="23653"/>
    <cellStyle name="Comma 2 5 3 5" xfId="23654"/>
    <cellStyle name="Comma 2 5 3 6" xfId="23655"/>
    <cellStyle name="Comma 2 5 4" xfId="1499"/>
    <cellStyle name="Comma 2 5 4 2" xfId="1500"/>
    <cellStyle name="Comma 2 5 4 2 2" xfId="1501"/>
    <cellStyle name="Comma 2 5 4 2 2 2" xfId="23656"/>
    <cellStyle name="Comma 2 5 4 2 3" xfId="23657"/>
    <cellStyle name="Comma 2 5 4 3" xfId="1502"/>
    <cellStyle name="Comma 2 5 4 3 2" xfId="23658"/>
    <cellStyle name="Comma 2 5 4 4" xfId="23659"/>
    <cellStyle name="Comma 2 5 4 5" xfId="23660"/>
    <cellStyle name="Comma 2 5 5" xfId="1503"/>
    <cellStyle name="Comma 2 5 5 2" xfId="1504"/>
    <cellStyle name="Comma 2 5 5 2 2" xfId="23661"/>
    <cellStyle name="Comma 2 5 5 3" xfId="23662"/>
    <cellStyle name="Comma 2 5 6" xfId="1505"/>
    <cellStyle name="Comma 2 5 6 2" xfId="23663"/>
    <cellStyle name="Comma 2 5 7" xfId="23664"/>
    <cellStyle name="Comma 2 5 7 2" xfId="23665"/>
    <cellStyle name="Comma 2 6" xfId="1506"/>
    <cellStyle name="Comma 2 6 2" xfId="1507"/>
    <cellStyle name="Comma 2 6 2 2" xfId="1508"/>
    <cellStyle name="Comma 2 6 2 2 2" xfId="1509"/>
    <cellStyle name="Comma 2 6 2 2 2 2" xfId="23666"/>
    <cellStyle name="Comma 2 6 2 2 3" xfId="23667"/>
    <cellStyle name="Comma 2 6 2 3" xfId="1510"/>
    <cellStyle name="Comma 2 6 2 3 2" xfId="23668"/>
    <cellStyle name="Comma 2 6 2 4" xfId="23669"/>
    <cellStyle name="Comma 2 6 2 4 2" xfId="23670"/>
    <cellStyle name="Comma 2 6 3" xfId="1511"/>
    <cellStyle name="Comma 2 6 3 2" xfId="1512"/>
    <cellStyle name="Comma 2 6 3 2 2" xfId="23671"/>
    <cellStyle name="Comma 2 6 3 3" xfId="23672"/>
    <cellStyle name="Comma 2 6 3 3 2" xfId="23673"/>
    <cellStyle name="Comma 2 6 4" xfId="1513"/>
    <cellStyle name="Comma 2 6 4 2" xfId="23674"/>
    <cellStyle name="Comma 2 6 4 3" xfId="23675"/>
    <cellStyle name="Comma 2 6 5" xfId="23676"/>
    <cellStyle name="Comma 2 6 5 2" xfId="23677"/>
    <cellStyle name="Comma 2 7" xfId="1514"/>
    <cellStyle name="Comma 2 7 2" xfId="1515"/>
    <cellStyle name="Comma 2 7 2 2" xfId="1516"/>
    <cellStyle name="Comma 2 7 2 2 2" xfId="1517"/>
    <cellStyle name="Comma 2 7 2 2 2 2" xfId="23678"/>
    <cellStyle name="Comma 2 7 2 2 3" xfId="23679"/>
    <cellStyle name="Comma 2 7 2 3" xfId="1518"/>
    <cellStyle name="Comma 2 7 2 3 2" xfId="23680"/>
    <cellStyle name="Comma 2 7 2 4" xfId="23681"/>
    <cellStyle name="Comma 2 7 3" xfId="1519"/>
    <cellStyle name="Comma 2 7 3 2" xfId="1520"/>
    <cellStyle name="Comma 2 7 3 2 2" xfId="23682"/>
    <cellStyle name="Comma 2 7 3 3" xfId="23683"/>
    <cellStyle name="Comma 2 7 3 4" xfId="23684"/>
    <cellStyle name="Comma 2 7 4" xfId="1521"/>
    <cellStyle name="Comma 2 7 4 2" xfId="23685"/>
    <cellStyle name="Comma 2 7 5" xfId="23686"/>
    <cellStyle name="Comma 2 7 5 2" xfId="23687"/>
    <cellStyle name="Comma 2 8" xfId="1522"/>
    <cellStyle name="Comma 2 8 2" xfId="23688"/>
    <cellStyle name="Comma 2 8 2 2" xfId="23689"/>
    <cellStyle name="Comma 2 8 2 3" xfId="23690"/>
    <cellStyle name="Comma 2 8 3" xfId="23691"/>
    <cellStyle name="Comma 2 8 4" xfId="23692"/>
    <cellStyle name="Comma 2 9" xfId="1523"/>
    <cellStyle name="Comma 2 9 2" xfId="1524"/>
    <cellStyle name="Comma 2 9 2 2" xfId="1525"/>
    <cellStyle name="Comma 2 9 2 2 2" xfId="23693"/>
    <cellStyle name="Comma 2 9 2 3" xfId="23694"/>
    <cellStyle name="Comma 2 9 2 4" xfId="23695"/>
    <cellStyle name="Comma 2 9 2 5" xfId="23696"/>
    <cellStyle name="Comma 2 9 3" xfId="1526"/>
    <cellStyle name="Comma 2 9 3 2" xfId="23697"/>
    <cellStyle name="Comma 2 9 4" xfId="23698"/>
    <cellStyle name="Comma 2 9 4 2" xfId="23699"/>
    <cellStyle name="Comma 2*" xfId="1527"/>
    <cellStyle name="Comma 2_CDM Budget  2013 - 2014 Revised Feb 20 2013SamRv2_Phasing May 16" xfId="23700"/>
    <cellStyle name="Comma 20" xfId="23701"/>
    <cellStyle name="Comma 20 2" xfId="23702"/>
    <cellStyle name="Comma 21" xfId="23703"/>
    <cellStyle name="Comma 21 2" xfId="23704"/>
    <cellStyle name="Comma 22" xfId="23705"/>
    <cellStyle name="Comma 22 2" xfId="23706"/>
    <cellStyle name="Comma 23" xfId="23707"/>
    <cellStyle name="Comma 23 2" xfId="23708"/>
    <cellStyle name="Comma 24" xfId="23709"/>
    <cellStyle name="Comma 24 2" xfId="23710"/>
    <cellStyle name="Comma 25" xfId="23711"/>
    <cellStyle name="Comma 25 2" xfId="23712"/>
    <cellStyle name="Comma 26" xfId="23713"/>
    <cellStyle name="Comma 26 2" xfId="23714"/>
    <cellStyle name="Comma 27" xfId="23715"/>
    <cellStyle name="Comma 27 2" xfId="23716"/>
    <cellStyle name="Comma 28" xfId="23717"/>
    <cellStyle name="Comma 28 2" xfId="23718"/>
    <cellStyle name="Comma 29" xfId="23719"/>
    <cellStyle name="Comma 29 2" xfId="23720"/>
    <cellStyle name="Comma 3" xfId="3"/>
    <cellStyle name="Comma 3 10" xfId="23721"/>
    <cellStyle name="Comma 3 10 2" xfId="23722"/>
    <cellStyle name="Comma 3 2" xfId="40"/>
    <cellStyle name="Comma 3 2 10" xfId="23723"/>
    <cellStyle name="Comma 3 2 2" xfId="1528"/>
    <cellStyle name="Comma 3 2 2 2" xfId="23724"/>
    <cellStyle name="Comma 3 2 2 2 2" xfId="23725"/>
    <cellStyle name="Comma 3 2 2 2 2 2" xfId="23726"/>
    <cellStyle name="Comma 3 2 2 2 2 2 2" xfId="23727"/>
    <cellStyle name="Comma 3 2 2 2 2 3" xfId="23728"/>
    <cellStyle name="Comma 3 2 2 2 2 4" xfId="23729"/>
    <cellStyle name="Comma 3 2 2 2 3" xfId="23730"/>
    <cellStyle name="Comma 3 2 2 2 3 2" xfId="23731"/>
    <cellStyle name="Comma 3 2 2 2 4" xfId="23732"/>
    <cellStyle name="Comma 3 2 2 2 5" xfId="23733"/>
    <cellStyle name="Comma 3 2 2 2 6" xfId="23734"/>
    <cellStyle name="Comma 3 2 2 2 7" xfId="23735"/>
    <cellStyle name="Comma 3 2 2 3" xfId="23736"/>
    <cellStyle name="Comma 3 2 2 3 2" xfId="23737"/>
    <cellStyle name="Comma 3 2 2 3 2 2" xfId="23738"/>
    <cellStyle name="Comma 3 2 2 3 3" xfId="23739"/>
    <cellStyle name="Comma 3 2 2 3 4" xfId="23740"/>
    <cellStyle name="Comma 3 2 2 4" xfId="23741"/>
    <cellStyle name="Comma 3 2 2 4 2" xfId="23742"/>
    <cellStyle name="Comma 3 2 2 5" xfId="23743"/>
    <cellStyle name="Comma 3 2 2 6" xfId="23744"/>
    <cellStyle name="Comma 3 2 2 7" xfId="23745"/>
    <cellStyle name="Comma 3 2 2 8" xfId="23746"/>
    <cellStyle name="Comma 3 2 3" xfId="23747"/>
    <cellStyle name="Comma 3 2 3 2" xfId="23748"/>
    <cellStyle name="Comma 3 2 3 2 2" xfId="23749"/>
    <cellStyle name="Comma 3 2 3 2 2 2" xfId="23750"/>
    <cellStyle name="Comma 3 2 3 2 3" xfId="23751"/>
    <cellStyle name="Comma 3 2 3 2 4" xfId="23752"/>
    <cellStyle name="Comma 3 2 3 3" xfId="23753"/>
    <cellStyle name="Comma 3 2 3 3 2" xfId="23754"/>
    <cellStyle name="Comma 3 2 3 4" xfId="23755"/>
    <cellStyle name="Comma 3 2 3 5" xfId="23756"/>
    <cellStyle name="Comma 3 2 3 6" xfId="23757"/>
    <cellStyle name="Comma 3 2 3 7" xfId="23758"/>
    <cellStyle name="Comma 3 2 4" xfId="23759"/>
    <cellStyle name="Comma 3 2 4 2" xfId="23760"/>
    <cellStyle name="Comma 3 2 4 2 2" xfId="23761"/>
    <cellStyle name="Comma 3 2 4 2 2 2" xfId="23762"/>
    <cellStyle name="Comma 3 2 4 2 3" xfId="23763"/>
    <cellStyle name="Comma 3 2 4 2 4" xfId="23764"/>
    <cellStyle name="Comma 3 2 4 3" xfId="23765"/>
    <cellStyle name="Comma 3 2 4 3 2" xfId="23766"/>
    <cellStyle name="Comma 3 2 4 4" xfId="23767"/>
    <cellStyle name="Comma 3 2 4 5" xfId="23768"/>
    <cellStyle name="Comma 3 2 4 6" xfId="23769"/>
    <cellStyle name="Comma 3 2 5" xfId="23770"/>
    <cellStyle name="Comma 3 2 5 2" xfId="23771"/>
    <cellStyle name="Comma 3 2 5 2 2" xfId="23772"/>
    <cellStyle name="Comma 3 2 5 3" xfId="23773"/>
    <cellStyle name="Comma 3 2 5 4" xfId="23774"/>
    <cellStyle name="Comma 3 2 6" xfId="23775"/>
    <cellStyle name="Comma 3 2 6 2" xfId="23776"/>
    <cellStyle name="Comma 3 2 7" xfId="23777"/>
    <cellStyle name="Comma 3 2 8" xfId="23778"/>
    <cellStyle name="Comma 3 2 9" xfId="23779"/>
    <cellStyle name="Comma 3 3" xfId="1529"/>
    <cellStyle name="Comma 3 3 10" xfId="23780"/>
    <cellStyle name="Comma 3 3 2" xfId="1530"/>
    <cellStyle name="Comma 3 3 2 2" xfId="1531"/>
    <cellStyle name="Comma 3 3 2 2 2" xfId="23781"/>
    <cellStyle name="Comma 3 3 2 2 2 2" xfId="23782"/>
    <cellStyle name="Comma 3 3 2 2 2 2 2" xfId="23783"/>
    <cellStyle name="Comma 3 3 2 2 2 3" xfId="23784"/>
    <cellStyle name="Comma 3 3 2 2 2 4" xfId="23785"/>
    <cellStyle name="Comma 3 3 2 2 3" xfId="23786"/>
    <cellStyle name="Comma 3 3 2 2 3 2" xfId="23787"/>
    <cellStyle name="Comma 3 3 2 2 4" xfId="23788"/>
    <cellStyle name="Comma 3 3 2 2 5" xfId="23789"/>
    <cellStyle name="Comma 3 3 2 2 6" xfId="23790"/>
    <cellStyle name="Comma 3 3 2 2 7" xfId="23791"/>
    <cellStyle name="Comma 3 3 2 3" xfId="23792"/>
    <cellStyle name="Comma 3 3 2 3 2" xfId="23793"/>
    <cellStyle name="Comma 3 3 2 3 2 2" xfId="23794"/>
    <cellStyle name="Comma 3 3 2 3 3" xfId="23795"/>
    <cellStyle name="Comma 3 3 2 3 4" xfId="23796"/>
    <cellStyle name="Comma 3 3 2 4" xfId="23797"/>
    <cellStyle name="Comma 3 3 2 4 2" xfId="23798"/>
    <cellStyle name="Comma 3 3 2 5" xfId="23799"/>
    <cellStyle name="Comma 3 3 2 6" xfId="23800"/>
    <cellStyle name="Comma 3 3 2 7" xfId="23801"/>
    <cellStyle name="Comma 3 3 2 8" xfId="23802"/>
    <cellStyle name="Comma 3 3 3" xfId="1532"/>
    <cellStyle name="Comma 3 3 3 2" xfId="23803"/>
    <cellStyle name="Comma 3 3 3 2 2" xfId="23804"/>
    <cellStyle name="Comma 3 3 3 2 2 2" xfId="23805"/>
    <cellStyle name="Comma 3 3 3 2 3" xfId="23806"/>
    <cellStyle name="Comma 3 3 3 2 4" xfId="23807"/>
    <cellStyle name="Comma 3 3 3 3" xfId="23808"/>
    <cellStyle name="Comma 3 3 3 3 2" xfId="23809"/>
    <cellStyle name="Comma 3 3 3 4" xfId="23810"/>
    <cellStyle name="Comma 3 3 3 5" xfId="23811"/>
    <cellStyle name="Comma 3 3 3 6" xfId="23812"/>
    <cellStyle name="Comma 3 3 3 7" xfId="23813"/>
    <cellStyle name="Comma 3 3 4" xfId="1533"/>
    <cellStyle name="Comma 3 3 4 2" xfId="23814"/>
    <cellStyle name="Comma 3 3 4 2 2" xfId="23815"/>
    <cellStyle name="Comma 3 3 4 2 2 2" xfId="23816"/>
    <cellStyle name="Comma 3 3 4 2 3" xfId="23817"/>
    <cellStyle name="Comma 3 3 4 2 4" xfId="23818"/>
    <cellStyle name="Comma 3 3 4 3" xfId="23819"/>
    <cellStyle name="Comma 3 3 4 3 2" xfId="23820"/>
    <cellStyle name="Comma 3 3 4 4" xfId="23821"/>
    <cellStyle name="Comma 3 3 4 5" xfId="23822"/>
    <cellStyle name="Comma 3 3 4 6" xfId="23823"/>
    <cellStyle name="Comma 3 3 4 7" xfId="23824"/>
    <cellStyle name="Comma 3 3 5" xfId="23825"/>
    <cellStyle name="Comma 3 3 5 2" xfId="23826"/>
    <cellStyle name="Comma 3 3 5 2 2" xfId="23827"/>
    <cellStyle name="Comma 3 3 5 3" xfId="23828"/>
    <cellStyle name="Comma 3 3 5 4" xfId="23829"/>
    <cellStyle name="Comma 3 3 6" xfId="23830"/>
    <cellStyle name="Comma 3 3 6 2" xfId="23831"/>
    <cellStyle name="Comma 3 3 7" xfId="23832"/>
    <cellStyle name="Comma 3 3 8" xfId="23833"/>
    <cellStyle name="Comma 3 3 9" xfId="23834"/>
    <cellStyle name="Comma 3 4" xfId="1534"/>
    <cellStyle name="Comma 3 4 2" xfId="1535"/>
    <cellStyle name="Comma 3 4 2 10" xfId="23835"/>
    <cellStyle name="Comma 3 4 2 2" xfId="23836"/>
    <cellStyle name="Comma 3 4 2 2 2" xfId="23837"/>
    <cellStyle name="Comma 3 4 2 2 2 2" xfId="23838"/>
    <cellStyle name="Comma 3 4 2 2 2 2 2" xfId="23839"/>
    <cellStyle name="Comma 3 4 2 2 2 2 2 2" xfId="23840"/>
    <cellStyle name="Comma 3 4 2 2 2 2 3" xfId="23841"/>
    <cellStyle name="Comma 3 4 2 2 2 2 4" xfId="23842"/>
    <cellStyle name="Comma 3 4 2 2 2 3" xfId="23843"/>
    <cellStyle name="Comma 3 4 2 2 2 3 2" xfId="23844"/>
    <cellStyle name="Comma 3 4 2 2 2 4" xfId="23845"/>
    <cellStyle name="Comma 3 4 2 2 2 5" xfId="23846"/>
    <cellStyle name="Comma 3 4 2 2 2 6" xfId="23847"/>
    <cellStyle name="Comma 3 4 2 2 3" xfId="23848"/>
    <cellStyle name="Comma 3 4 2 2 3 2" xfId="23849"/>
    <cellStyle name="Comma 3 4 2 2 3 2 2" xfId="23850"/>
    <cellStyle name="Comma 3 4 2 2 3 3" xfId="23851"/>
    <cellStyle name="Comma 3 4 2 2 3 4" xfId="23852"/>
    <cellStyle name="Comma 3 4 2 2 4" xfId="23853"/>
    <cellStyle name="Comma 3 4 2 2 4 2" xfId="23854"/>
    <cellStyle name="Comma 3 4 2 2 5" xfId="23855"/>
    <cellStyle name="Comma 3 4 2 2 6" xfId="23856"/>
    <cellStyle name="Comma 3 4 2 2 7" xfId="23857"/>
    <cellStyle name="Comma 3 4 2 3" xfId="23858"/>
    <cellStyle name="Comma 3 4 2 3 2" xfId="23859"/>
    <cellStyle name="Comma 3 4 2 3 2 2" xfId="23860"/>
    <cellStyle name="Comma 3 4 2 3 2 2 2" xfId="23861"/>
    <cellStyle name="Comma 3 4 2 3 2 3" xfId="23862"/>
    <cellStyle name="Comma 3 4 2 3 2 4" xfId="23863"/>
    <cellStyle name="Comma 3 4 2 3 3" xfId="23864"/>
    <cellStyle name="Comma 3 4 2 3 3 2" xfId="23865"/>
    <cellStyle name="Comma 3 4 2 3 4" xfId="23866"/>
    <cellStyle name="Comma 3 4 2 3 5" xfId="23867"/>
    <cellStyle name="Comma 3 4 2 3 6" xfId="23868"/>
    <cellStyle name="Comma 3 4 2 4" xfId="23869"/>
    <cellStyle name="Comma 3 4 2 4 2" xfId="23870"/>
    <cellStyle name="Comma 3 4 2 4 2 2" xfId="23871"/>
    <cellStyle name="Comma 3 4 2 4 2 2 2" xfId="23872"/>
    <cellStyle name="Comma 3 4 2 4 2 3" xfId="23873"/>
    <cellStyle name="Comma 3 4 2 4 2 4" xfId="23874"/>
    <cellStyle name="Comma 3 4 2 4 3" xfId="23875"/>
    <cellStyle name="Comma 3 4 2 4 3 2" xfId="23876"/>
    <cellStyle name="Comma 3 4 2 4 4" xfId="23877"/>
    <cellStyle name="Comma 3 4 2 4 5" xfId="23878"/>
    <cellStyle name="Comma 3 4 2 4 6" xfId="23879"/>
    <cellStyle name="Comma 3 4 2 5" xfId="23880"/>
    <cellStyle name="Comma 3 4 2 5 2" xfId="23881"/>
    <cellStyle name="Comma 3 4 2 5 2 2" xfId="23882"/>
    <cellStyle name="Comma 3 4 2 5 3" xfId="23883"/>
    <cellStyle name="Comma 3 4 2 5 4" xfId="23884"/>
    <cellStyle name="Comma 3 4 2 6" xfId="23885"/>
    <cellStyle name="Comma 3 4 2 6 2" xfId="23886"/>
    <cellStyle name="Comma 3 4 2 7" xfId="23887"/>
    <cellStyle name="Comma 3 4 2 8" xfId="23888"/>
    <cellStyle name="Comma 3 4 2 9" xfId="23889"/>
    <cellStyle name="Comma 3 4 3" xfId="1536"/>
    <cellStyle name="Comma 3 4 3 2" xfId="23890"/>
    <cellStyle name="Comma 3 4 3 2 2" xfId="23891"/>
    <cellStyle name="Comma 3 4 3 3" xfId="23892"/>
    <cellStyle name="Comma 3 4 4" xfId="23893"/>
    <cellStyle name="Comma 3 4 4 2" xfId="23894"/>
    <cellStyle name="Comma 3 4 5" xfId="23895"/>
    <cellStyle name="Comma 3 4 6" xfId="23896"/>
    <cellStyle name="Comma 3 5" xfId="1537"/>
    <cellStyle name="Comma 3 5 2" xfId="23897"/>
    <cellStyle name="Comma 3 5 2 2" xfId="23898"/>
    <cellStyle name="Comma 3 6" xfId="1538"/>
    <cellStyle name="Comma 3 6 2" xfId="23899"/>
    <cellStyle name="Comma 3 6 2 2" xfId="23900"/>
    <cellStyle name="Comma 3 6 3" xfId="23901"/>
    <cellStyle name="Comma 3 6 4" xfId="23902"/>
    <cellStyle name="Comma 3 7" xfId="1539"/>
    <cellStyle name="Comma 3 7 2" xfId="23903"/>
    <cellStyle name="Comma 3 7 2 2" xfId="23904"/>
    <cellStyle name="Comma 3 7 3" xfId="23905"/>
    <cellStyle name="Comma 3 8" xfId="1540"/>
    <cellStyle name="Comma 3 8 2" xfId="23906"/>
    <cellStyle name="Comma 3 9" xfId="1541"/>
    <cellStyle name="Comma 3 9 2" xfId="23907"/>
    <cellStyle name="Comma 3_2. 2011-2014  Rev_ FCast_IRM 2012_COS2013_Ongoing Operations_with CDM" xfId="23908"/>
    <cellStyle name="Comma 30" xfId="23909"/>
    <cellStyle name="Comma 30 2" xfId="23910"/>
    <cellStyle name="Comma 30 3" xfId="23911"/>
    <cellStyle name="Comma 30 4" xfId="23912"/>
    <cellStyle name="Comma 31" xfId="23913"/>
    <cellStyle name="Comma 31 2" xfId="23914"/>
    <cellStyle name="Comma 32" xfId="23915"/>
    <cellStyle name="Comma 32 2" xfId="23916"/>
    <cellStyle name="Comma 32 3" xfId="23917"/>
    <cellStyle name="Comma 33" xfId="23918"/>
    <cellStyle name="Comma 33 2" xfId="23919"/>
    <cellStyle name="Comma 33 3" xfId="23920"/>
    <cellStyle name="Comma 34" xfId="23921"/>
    <cellStyle name="Comma 34 2" xfId="23922"/>
    <cellStyle name="Comma 34 3" xfId="23923"/>
    <cellStyle name="Comma 35" xfId="23924"/>
    <cellStyle name="Comma 35 2" xfId="23925"/>
    <cellStyle name="Comma 35 3" xfId="23926"/>
    <cellStyle name="Comma 36" xfId="23927"/>
    <cellStyle name="Comma 36 2" xfId="23928"/>
    <cellStyle name="Comma 37" xfId="23929"/>
    <cellStyle name="Comma 37 2" xfId="23930"/>
    <cellStyle name="Comma 38" xfId="23931"/>
    <cellStyle name="Comma 38 2" xfId="23932"/>
    <cellStyle name="Comma 39" xfId="23933"/>
    <cellStyle name="Comma 39 2" xfId="23934"/>
    <cellStyle name="Comma 39 3" xfId="23935"/>
    <cellStyle name="Comma 4" xfId="38"/>
    <cellStyle name="Comma 4 10" xfId="1542"/>
    <cellStyle name="Comma 4 10 2" xfId="23936"/>
    <cellStyle name="Comma 4 11" xfId="1543"/>
    <cellStyle name="Comma 4 11 2" xfId="23937"/>
    <cellStyle name="Comma 4 12" xfId="1544"/>
    <cellStyle name="Comma 4 12 2" xfId="23938"/>
    <cellStyle name="Comma 4 13" xfId="1545"/>
    <cellStyle name="Comma 4 13 2" xfId="23939"/>
    <cellStyle name="Comma 4 14" xfId="1546"/>
    <cellStyle name="Comma 4 14 2" xfId="23940"/>
    <cellStyle name="Comma 4 15" xfId="23941"/>
    <cellStyle name="Comma 4 2" xfId="1547"/>
    <cellStyle name="Comma 4 2 2" xfId="1548"/>
    <cellStyle name="Comma 4 2 2 2" xfId="1549"/>
    <cellStyle name="Comma 4 2 2 2 2" xfId="1550"/>
    <cellStyle name="Comma 4 2 2 2 2 2" xfId="23942"/>
    <cellStyle name="Comma 4 2 2 2 3" xfId="23943"/>
    <cellStyle name="Comma 4 2 2 2 4" xfId="23944"/>
    <cellStyle name="Comma 4 2 2 3" xfId="1551"/>
    <cellStyle name="Comma 4 2 2 3 2" xfId="23945"/>
    <cellStyle name="Comma 4 2 2 4" xfId="23946"/>
    <cellStyle name="Comma 4 2 3" xfId="1552"/>
    <cellStyle name="Comma 4 2 3 2" xfId="1553"/>
    <cellStyle name="Comma 4 2 3 2 2" xfId="23947"/>
    <cellStyle name="Comma 4 2 3 3" xfId="23948"/>
    <cellStyle name="Comma 4 2 4" xfId="1554"/>
    <cellStyle name="Comma 4 2 4 2" xfId="23949"/>
    <cellStyle name="Comma 4 2 4 3" xfId="23950"/>
    <cellStyle name="Comma 4 2 5" xfId="1555"/>
    <cellStyle name="Comma 4 2 5 2" xfId="23951"/>
    <cellStyle name="Comma 4 2 6" xfId="23952"/>
    <cellStyle name="Comma 4 2 6 2" xfId="23953"/>
    <cellStyle name="Comma 4 3" xfId="1556"/>
    <cellStyle name="Comma 4 3 2" xfId="1557"/>
    <cellStyle name="Comma 4 3 2 2" xfId="1558"/>
    <cellStyle name="Comma 4 3 2 2 2" xfId="1559"/>
    <cellStyle name="Comma 4 3 2 2 2 2" xfId="23954"/>
    <cellStyle name="Comma 4 3 2 2 3" xfId="23955"/>
    <cellStyle name="Comma 4 3 2 3" xfId="1560"/>
    <cellStyle name="Comma 4 3 2 3 2" xfId="23956"/>
    <cellStyle name="Comma 4 3 2 4" xfId="23957"/>
    <cellStyle name="Comma 4 3 2 4 2" xfId="23958"/>
    <cellStyle name="Comma 4 3 3" xfId="1561"/>
    <cellStyle name="Comma 4 3 3 2" xfId="1562"/>
    <cellStyle name="Comma 4 3 3 2 2" xfId="23959"/>
    <cellStyle name="Comma 4 3 3 3" xfId="23960"/>
    <cellStyle name="Comma 4 3 3 3 2" xfId="23961"/>
    <cellStyle name="Comma 4 3 4" xfId="1563"/>
    <cellStyle name="Comma 4 3 4 2" xfId="23962"/>
    <cellStyle name="Comma 4 3 4 3" xfId="23963"/>
    <cellStyle name="Comma 4 3 5" xfId="23964"/>
    <cellStyle name="Comma 4 3 5 2" xfId="23965"/>
    <cellStyle name="Comma 4 4" xfId="1564"/>
    <cellStyle name="Comma 4 4 10" xfId="23966"/>
    <cellStyle name="Comma 4 4 2" xfId="1565"/>
    <cellStyle name="Comma 4 4 2 2" xfId="1566"/>
    <cellStyle name="Comma 4 4 2 2 2" xfId="1567"/>
    <cellStyle name="Comma 4 4 2 2 2 2" xfId="23967"/>
    <cellStyle name="Comma 4 4 2 2 2 2 2" xfId="23968"/>
    <cellStyle name="Comma 4 4 2 2 2 3" xfId="23969"/>
    <cellStyle name="Comma 4 4 2 2 2 4" xfId="23970"/>
    <cellStyle name="Comma 4 4 2 2 2 5" xfId="23971"/>
    <cellStyle name="Comma 4 4 2 2 3" xfId="23972"/>
    <cellStyle name="Comma 4 4 2 2 3 2" xfId="23973"/>
    <cellStyle name="Comma 4 4 2 2 4" xfId="23974"/>
    <cellStyle name="Comma 4 4 2 2 5" xfId="23975"/>
    <cellStyle name="Comma 4 4 2 2 6" xfId="23976"/>
    <cellStyle name="Comma 4 4 2 2 7" xfId="23977"/>
    <cellStyle name="Comma 4 4 2 3" xfId="1568"/>
    <cellStyle name="Comma 4 4 2 3 2" xfId="23978"/>
    <cellStyle name="Comma 4 4 2 3 2 2" xfId="23979"/>
    <cellStyle name="Comma 4 4 2 3 3" xfId="23980"/>
    <cellStyle name="Comma 4 4 2 3 4" xfId="23981"/>
    <cellStyle name="Comma 4 4 2 3 5" xfId="23982"/>
    <cellStyle name="Comma 4 4 2 4" xfId="23983"/>
    <cellStyle name="Comma 4 4 2 4 2" xfId="23984"/>
    <cellStyle name="Comma 4 4 2 4 3" xfId="23985"/>
    <cellStyle name="Comma 4 4 2 5" xfId="23986"/>
    <cellStyle name="Comma 4 4 2 6" xfId="23987"/>
    <cellStyle name="Comma 4 4 2 7" xfId="23988"/>
    <cellStyle name="Comma 4 4 2 8" xfId="23989"/>
    <cellStyle name="Comma 4 4 3" xfId="1569"/>
    <cellStyle name="Comma 4 4 3 2" xfId="1570"/>
    <cellStyle name="Comma 4 4 3 2 2" xfId="23990"/>
    <cellStyle name="Comma 4 4 3 2 2 2" xfId="23991"/>
    <cellStyle name="Comma 4 4 3 2 3" xfId="23992"/>
    <cellStyle name="Comma 4 4 3 2 4" xfId="23993"/>
    <cellStyle name="Comma 4 4 3 2 5" xfId="23994"/>
    <cellStyle name="Comma 4 4 3 3" xfId="23995"/>
    <cellStyle name="Comma 4 4 3 3 2" xfId="23996"/>
    <cellStyle name="Comma 4 4 3 3 3" xfId="23997"/>
    <cellStyle name="Comma 4 4 3 4" xfId="23998"/>
    <cellStyle name="Comma 4 4 3 5" xfId="23999"/>
    <cellStyle name="Comma 4 4 3 6" xfId="24000"/>
    <cellStyle name="Comma 4 4 3 7" xfId="24001"/>
    <cellStyle name="Comma 4 4 4" xfId="1571"/>
    <cellStyle name="Comma 4 4 4 2" xfId="24002"/>
    <cellStyle name="Comma 4 4 4 2 2" xfId="24003"/>
    <cellStyle name="Comma 4 4 4 2 2 2" xfId="24004"/>
    <cellStyle name="Comma 4 4 4 2 3" xfId="24005"/>
    <cellStyle name="Comma 4 4 4 2 4" xfId="24006"/>
    <cellStyle name="Comma 4 4 4 3" xfId="24007"/>
    <cellStyle name="Comma 4 4 4 3 2" xfId="24008"/>
    <cellStyle name="Comma 4 4 4 4" xfId="24009"/>
    <cellStyle name="Comma 4 4 4 5" xfId="24010"/>
    <cellStyle name="Comma 4 4 4 6" xfId="24011"/>
    <cellStyle name="Comma 4 4 4 7" xfId="24012"/>
    <cellStyle name="Comma 4 4 5" xfId="24013"/>
    <cellStyle name="Comma 4 4 5 2" xfId="24014"/>
    <cellStyle name="Comma 4 4 5 2 2" xfId="24015"/>
    <cellStyle name="Comma 4 4 5 3" xfId="24016"/>
    <cellStyle name="Comma 4 4 5 4" xfId="24017"/>
    <cellStyle name="Comma 4 4 5 5" xfId="24018"/>
    <cellStyle name="Comma 4 4 6" xfId="24019"/>
    <cellStyle name="Comma 4 4 6 2" xfId="24020"/>
    <cellStyle name="Comma 4 4 7" xfId="24021"/>
    <cellStyle name="Comma 4 4 8" xfId="24022"/>
    <cellStyle name="Comma 4 4 9" xfId="24023"/>
    <cellStyle name="Comma 4 5" xfId="1572"/>
    <cellStyle name="Comma 4 5 2" xfId="1573"/>
    <cellStyle name="Comma 4 5 2 2" xfId="1574"/>
    <cellStyle name="Comma 4 5 2 2 2" xfId="24024"/>
    <cellStyle name="Comma 4 5 2 2 2 2" xfId="24025"/>
    <cellStyle name="Comma 4 5 2 2 3" xfId="24026"/>
    <cellStyle name="Comma 4 5 2 2 4" xfId="24027"/>
    <cellStyle name="Comma 4 5 2 2 5" xfId="24028"/>
    <cellStyle name="Comma 4 5 2 3" xfId="24029"/>
    <cellStyle name="Comma 4 5 2 3 2" xfId="24030"/>
    <cellStyle name="Comma 4 5 2 4" xfId="24031"/>
    <cellStyle name="Comma 4 5 2 5" xfId="24032"/>
    <cellStyle name="Comma 4 5 2 6" xfId="24033"/>
    <cellStyle name="Comma 4 5 2 7" xfId="24034"/>
    <cellStyle name="Comma 4 5 3" xfId="1575"/>
    <cellStyle name="Comma 4 5 3 2" xfId="24035"/>
    <cellStyle name="Comma 4 5 3 2 2" xfId="24036"/>
    <cellStyle name="Comma 4 5 3 3" xfId="24037"/>
    <cellStyle name="Comma 4 5 3 4" xfId="24038"/>
    <cellStyle name="Comma 4 5 3 5" xfId="24039"/>
    <cellStyle name="Comma 4 5 4" xfId="24040"/>
    <cellStyle name="Comma 4 5 4 2" xfId="24041"/>
    <cellStyle name="Comma 4 5 4 3" xfId="24042"/>
    <cellStyle name="Comma 4 5 5" xfId="24043"/>
    <cellStyle name="Comma 4 5 6" xfId="24044"/>
    <cellStyle name="Comma 4 5 7" xfId="24045"/>
    <cellStyle name="Comma 4 5 8" xfId="24046"/>
    <cellStyle name="Comma 4 6" xfId="1576"/>
    <cellStyle name="Comma 4 6 2" xfId="1577"/>
    <cellStyle name="Comma 4 6 2 2" xfId="1578"/>
    <cellStyle name="Comma 4 6 2 2 2" xfId="24047"/>
    <cellStyle name="Comma 4 6 2 2 3" xfId="24048"/>
    <cellStyle name="Comma 4 6 2 3" xfId="24049"/>
    <cellStyle name="Comma 4 6 2 4" xfId="24050"/>
    <cellStyle name="Comma 4 6 2 5" xfId="24051"/>
    <cellStyle name="Comma 4 6 3" xfId="1579"/>
    <cellStyle name="Comma 4 6 3 2" xfId="24052"/>
    <cellStyle name="Comma 4 6 3 3" xfId="24053"/>
    <cellStyle name="Comma 4 6 4" xfId="24054"/>
    <cellStyle name="Comma 4 6 4 2" xfId="24055"/>
    <cellStyle name="Comma 4 6 5" xfId="24056"/>
    <cellStyle name="Comma 4 6 6" xfId="24057"/>
    <cellStyle name="Comma 4 6 7" xfId="24058"/>
    <cellStyle name="Comma 4 7" xfId="1580"/>
    <cellStyle name="Comma 4 7 2" xfId="1581"/>
    <cellStyle name="Comma 4 7 2 2" xfId="24059"/>
    <cellStyle name="Comma 4 7 2 2 2" xfId="24060"/>
    <cellStyle name="Comma 4 7 2 3" xfId="24061"/>
    <cellStyle name="Comma 4 7 2 4" xfId="24062"/>
    <cellStyle name="Comma 4 7 2 5" xfId="24063"/>
    <cellStyle name="Comma 4 7 3" xfId="24064"/>
    <cellStyle name="Comma 4 7 3 2" xfId="24065"/>
    <cellStyle name="Comma 4 7 4" xfId="24066"/>
    <cellStyle name="Comma 4 7 5" xfId="24067"/>
    <cellStyle name="Comma 4 7 6" xfId="24068"/>
    <cellStyle name="Comma 4 7 7" xfId="24069"/>
    <cellStyle name="Comma 4 8" xfId="1582"/>
    <cellStyle name="Comma 4 8 2" xfId="24070"/>
    <cellStyle name="Comma 4 8 2 2" xfId="24071"/>
    <cellStyle name="Comma 4 8 3" xfId="24072"/>
    <cellStyle name="Comma 4 8 4" xfId="24073"/>
    <cellStyle name="Comma 4 8 5" xfId="24074"/>
    <cellStyle name="Comma 4 9" xfId="1583"/>
    <cellStyle name="Comma 4 9 2" xfId="24075"/>
    <cellStyle name="Comma 4 9 3" xfId="24076"/>
    <cellStyle name="Comma 40" xfId="24077"/>
    <cellStyle name="Comma 40 2" xfId="24078"/>
    <cellStyle name="Comma 41" xfId="24079"/>
    <cellStyle name="Comma 41 2" xfId="24080"/>
    <cellStyle name="Comma 42" xfId="24081"/>
    <cellStyle name="Comma 42 2" xfId="24082"/>
    <cellStyle name="Comma 43" xfId="24083"/>
    <cellStyle name="Comma 43 2" xfId="24084"/>
    <cellStyle name="Comma 44" xfId="24085"/>
    <cellStyle name="Comma 44 2" xfId="24086"/>
    <cellStyle name="Comma 45" xfId="24087"/>
    <cellStyle name="Comma 45 2" xfId="24088"/>
    <cellStyle name="Comma 46" xfId="24089"/>
    <cellStyle name="Comma 46 2" xfId="24090"/>
    <cellStyle name="Comma 47" xfId="24091"/>
    <cellStyle name="Comma 47 2" xfId="24092"/>
    <cellStyle name="Comma 48" xfId="24093"/>
    <cellStyle name="Comma 48 2" xfId="24094"/>
    <cellStyle name="Comma 49" xfId="24095"/>
    <cellStyle name="Comma 49 2" xfId="24096"/>
    <cellStyle name="Comma 5" xfId="90"/>
    <cellStyle name="Comma 5 10" xfId="1584"/>
    <cellStyle name="Comma 5 10 2" xfId="24097"/>
    <cellStyle name="Comma 5 11" xfId="1585"/>
    <cellStyle name="Comma 5 11 2" xfId="24098"/>
    <cellStyle name="Comma 5 12" xfId="1586"/>
    <cellStyle name="Comma 5 12 2" xfId="24099"/>
    <cellStyle name="Comma 5 13" xfId="24100"/>
    <cellStyle name="Comma 5 13 2" xfId="24101"/>
    <cellStyle name="Comma 5 14" xfId="24102"/>
    <cellStyle name="Comma 5 15" xfId="24103"/>
    <cellStyle name="Comma 5 2" xfId="1587"/>
    <cellStyle name="Comma 5 2 2" xfId="1588"/>
    <cellStyle name="Comma 5 2 2 2" xfId="1589"/>
    <cellStyle name="Comma 5 2 2 2 2" xfId="1590"/>
    <cellStyle name="Comma 5 2 2 2 2 2" xfId="24104"/>
    <cellStyle name="Comma 5 2 2 2 3" xfId="24105"/>
    <cellStyle name="Comma 5 2 2 3" xfId="1591"/>
    <cellStyle name="Comma 5 2 2 3 2" xfId="24106"/>
    <cellStyle name="Comma 5 2 2 4" xfId="24107"/>
    <cellStyle name="Comma 5 2 2 4 2" xfId="24108"/>
    <cellStyle name="Comma 5 2 3" xfId="1592"/>
    <cellStyle name="Comma 5 2 3 2" xfId="1593"/>
    <cellStyle name="Comma 5 2 3 2 2" xfId="24109"/>
    <cellStyle name="Comma 5 2 3 3" xfId="24110"/>
    <cellStyle name="Comma 5 2 3 3 2" xfId="24111"/>
    <cellStyle name="Comma 5 2 4" xfId="1594"/>
    <cellStyle name="Comma 5 2 4 2" xfId="24112"/>
    <cellStyle name="Comma 5 2 4 3" xfId="24113"/>
    <cellStyle name="Comma 5 2 5" xfId="24114"/>
    <cellStyle name="Comma 5 2 5 2" xfId="24115"/>
    <cellStyle name="Comma 5 2 6" xfId="24116"/>
    <cellStyle name="Comma 5 3" xfId="1595"/>
    <cellStyle name="Comma 5 3 2" xfId="1596"/>
    <cellStyle name="Comma 5 3 2 2" xfId="1597"/>
    <cellStyle name="Comma 5 3 2 2 2" xfId="1598"/>
    <cellStyle name="Comma 5 3 2 2 2 2" xfId="24117"/>
    <cellStyle name="Comma 5 3 2 2 3" xfId="24118"/>
    <cellStyle name="Comma 5 3 2 3" xfId="1599"/>
    <cellStyle name="Comma 5 3 2 3 2" xfId="24119"/>
    <cellStyle name="Comma 5 3 2 4" xfId="24120"/>
    <cellStyle name="Comma 5 3 2 4 2" xfId="24121"/>
    <cellStyle name="Comma 5 3 3" xfId="1600"/>
    <cellStyle name="Comma 5 3 3 2" xfId="1601"/>
    <cellStyle name="Comma 5 3 3 2 2" xfId="24122"/>
    <cellStyle name="Comma 5 3 3 3" xfId="24123"/>
    <cellStyle name="Comma 5 3 3 3 2" xfId="24124"/>
    <cellStyle name="Comma 5 3 4" xfId="1602"/>
    <cellStyle name="Comma 5 3 4 2" xfId="24125"/>
    <cellStyle name="Comma 5 3 5" xfId="24126"/>
    <cellStyle name="Comma 5 3 5 2" xfId="24127"/>
    <cellStyle name="Comma 5 3 6" xfId="24128"/>
    <cellStyle name="Comma 5 4" xfId="1603"/>
    <cellStyle name="Comma 5 4 2" xfId="1604"/>
    <cellStyle name="Comma 5 4 2 2" xfId="1605"/>
    <cellStyle name="Comma 5 4 2 2 2" xfId="24129"/>
    <cellStyle name="Comma 5 4 2 3" xfId="24130"/>
    <cellStyle name="Comma 5 4 3" xfId="1606"/>
    <cellStyle name="Comma 5 4 3 2" xfId="24131"/>
    <cellStyle name="Comma 5 4 4" xfId="24132"/>
    <cellStyle name="Comma 5 4 4 2" xfId="24133"/>
    <cellStyle name="Comma 5 5" xfId="1607"/>
    <cellStyle name="Comma 5 5 2" xfId="1608"/>
    <cellStyle name="Comma 5 5 2 2" xfId="1609"/>
    <cellStyle name="Comma 5 5 2 2 2" xfId="24134"/>
    <cellStyle name="Comma 5 5 2 3" xfId="24135"/>
    <cellStyle name="Comma 5 5 3" xfId="1610"/>
    <cellStyle name="Comma 5 5 3 2" xfId="24136"/>
    <cellStyle name="Comma 5 5 4" xfId="24137"/>
    <cellStyle name="Comma 5 5 4 2" xfId="24138"/>
    <cellStyle name="Comma 5 5 5" xfId="24139"/>
    <cellStyle name="Comma 5 6" xfId="1611"/>
    <cellStyle name="Comma 5 6 2" xfId="1612"/>
    <cellStyle name="Comma 5 6 2 2" xfId="24140"/>
    <cellStyle name="Comma 5 6 3" xfId="24141"/>
    <cellStyle name="Comma 5 7" xfId="1613"/>
    <cellStyle name="Comma 5 7 2" xfId="24142"/>
    <cellStyle name="Comma 5 8" xfId="1614"/>
    <cellStyle name="Comma 5 8 2" xfId="24143"/>
    <cellStyle name="Comma 5 9" xfId="1615"/>
    <cellStyle name="Comma 5 9 2" xfId="24144"/>
    <cellStyle name="Comma 50" xfId="24145"/>
    <cellStyle name="Comma 50 2" xfId="24146"/>
    <cellStyle name="Comma 51" xfId="24147"/>
    <cellStyle name="Comma 51 2" xfId="24148"/>
    <cellStyle name="Comma 52" xfId="24149"/>
    <cellStyle name="Comma 52 2" xfId="24150"/>
    <cellStyle name="Comma 53" xfId="24151"/>
    <cellStyle name="Comma 53 2" xfId="24152"/>
    <cellStyle name="Comma 54" xfId="24153"/>
    <cellStyle name="Comma 54 2" xfId="24154"/>
    <cellStyle name="Comma 55" xfId="24155"/>
    <cellStyle name="Comma 55 2" xfId="24156"/>
    <cellStyle name="Comma 56" xfId="24157"/>
    <cellStyle name="Comma 56 2" xfId="24158"/>
    <cellStyle name="Comma 57" xfId="24159"/>
    <cellStyle name="Comma 58" xfId="24160"/>
    <cellStyle name="Comma 59" xfId="24161"/>
    <cellStyle name="Comma 59 2" xfId="24162"/>
    <cellStyle name="Comma 59 3" xfId="24163"/>
    <cellStyle name="Comma 6" xfId="111"/>
    <cellStyle name="Comma 6 10" xfId="24164"/>
    <cellStyle name="Comma 6 2" xfId="1616"/>
    <cellStyle name="Comma 6 2 2" xfId="24165"/>
    <cellStyle name="Comma 6 2 2 2" xfId="24166"/>
    <cellStyle name="Comma 6 2 2 2 2" xfId="24167"/>
    <cellStyle name="Comma 6 2 2 2 2 2" xfId="24168"/>
    <cellStyle name="Comma 6 2 2 2 3" xfId="24169"/>
    <cellStyle name="Comma 6 2 2 2 4" xfId="24170"/>
    <cellStyle name="Comma 6 2 2 3" xfId="24171"/>
    <cellStyle name="Comma 6 2 2 3 2" xfId="24172"/>
    <cellStyle name="Comma 6 2 2 4" xfId="24173"/>
    <cellStyle name="Comma 6 2 2 5" xfId="24174"/>
    <cellStyle name="Comma 6 2 2 6" xfId="24175"/>
    <cellStyle name="Comma 6 2 3" xfId="24176"/>
    <cellStyle name="Comma 6 2 3 2" xfId="24177"/>
    <cellStyle name="Comma 6 2 3 2 2" xfId="24178"/>
    <cellStyle name="Comma 6 2 3 3" xfId="24179"/>
    <cellStyle name="Comma 6 2 3 4" xfId="24180"/>
    <cellStyle name="Comma 6 2 4" xfId="24181"/>
    <cellStyle name="Comma 6 2 4 2" xfId="24182"/>
    <cellStyle name="Comma 6 2 5" xfId="24183"/>
    <cellStyle name="Comma 6 2 6" xfId="24184"/>
    <cellStyle name="Comma 6 2 7" xfId="24185"/>
    <cellStyle name="Comma 6 2 8" xfId="24186"/>
    <cellStyle name="Comma 6 3" xfId="1617"/>
    <cellStyle name="Comma 6 3 2" xfId="24187"/>
    <cellStyle name="Comma 6 3 2 2" xfId="24188"/>
    <cellStyle name="Comma 6 3 2 2 2" xfId="24189"/>
    <cellStyle name="Comma 6 3 2 3" xfId="24190"/>
    <cellStyle name="Comma 6 3 2 4" xfId="24191"/>
    <cellStyle name="Comma 6 3 3" xfId="24192"/>
    <cellStyle name="Comma 6 3 3 2" xfId="24193"/>
    <cellStyle name="Comma 6 3 4" xfId="24194"/>
    <cellStyle name="Comma 6 3 5" xfId="24195"/>
    <cellStyle name="Comma 6 3 6" xfId="24196"/>
    <cellStyle name="Comma 6 3 7" xfId="24197"/>
    <cellStyle name="Comma 6 4" xfId="1618"/>
    <cellStyle name="Comma 6 4 2" xfId="24198"/>
    <cellStyle name="Comma 6 4 2 2" xfId="24199"/>
    <cellStyle name="Comma 6 4 2 2 2" xfId="24200"/>
    <cellStyle name="Comma 6 4 2 3" xfId="24201"/>
    <cellStyle name="Comma 6 4 2 4" xfId="24202"/>
    <cellStyle name="Comma 6 4 3" xfId="24203"/>
    <cellStyle name="Comma 6 4 3 2" xfId="24204"/>
    <cellStyle name="Comma 6 4 4" xfId="24205"/>
    <cellStyle name="Comma 6 4 5" xfId="24206"/>
    <cellStyle name="Comma 6 4 6" xfId="24207"/>
    <cellStyle name="Comma 6 4 7" xfId="24208"/>
    <cellStyle name="Comma 6 5" xfId="1619"/>
    <cellStyle name="Comma 6 5 2" xfId="24209"/>
    <cellStyle name="Comma 6 5 2 2" xfId="24210"/>
    <cellStyle name="Comma 6 5 3" xfId="24211"/>
    <cellStyle name="Comma 6 5 4" xfId="24212"/>
    <cellStyle name="Comma 6 5 5" xfId="24213"/>
    <cellStyle name="Comma 6 6" xfId="1620"/>
    <cellStyle name="Comma 6 6 2" xfId="24214"/>
    <cellStyle name="Comma 6 6 3" xfId="24215"/>
    <cellStyle name="Comma 6 7" xfId="622"/>
    <cellStyle name="Comma 6 7 2" xfId="24216"/>
    <cellStyle name="Comma 6 8" xfId="9835"/>
    <cellStyle name="Comma 6 9" xfId="24217"/>
    <cellStyle name="Comma 60" xfId="24218"/>
    <cellStyle name="Comma 61" xfId="24219"/>
    <cellStyle name="Comma 62" xfId="24220"/>
    <cellStyle name="Comma 63" xfId="24221"/>
    <cellStyle name="Comma 64" xfId="24222"/>
    <cellStyle name="Comma 65" xfId="24223"/>
    <cellStyle name="Comma 66" xfId="24224"/>
    <cellStyle name="Comma 67" xfId="24225"/>
    <cellStyle name="Comma 68" xfId="24226"/>
    <cellStyle name="Comma 69" xfId="24227"/>
    <cellStyle name="Comma 7" xfId="1621"/>
    <cellStyle name="Comma 7 2" xfId="1622"/>
    <cellStyle name="Comma 7 2 2" xfId="1623"/>
    <cellStyle name="Comma 7 2 2 2" xfId="1624"/>
    <cellStyle name="Comma 7 2 2 2 2" xfId="24228"/>
    <cellStyle name="Comma 7 2 2 3" xfId="24229"/>
    <cellStyle name="Comma 7 2 2 4" xfId="24230"/>
    <cellStyle name="Comma 7 2 3" xfId="1625"/>
    <cellStyle name="Comma 7 2 3 2" xfId="24231"/>
    <cellStyle name="Comma 7 2 4" xfId="24232"/>
    <cellStyle name="Comma 7 3" xfId="1626"/>
    <cellStyle name="Comma 7 3 2" xfId="1627"/>
    <cellStyle name="Comma 7 3 2 2" xfId="24233"/>
    <cellStyle name="Comma 7 3 3" xfId="24234"/>
    <cellStyle name="Comma 7 4" xfId="1628"/>
    <cellStyle name="Comma 7 4 2" xfId="24235"/>
    <cellStyle name="Comma 7 4 3" xfId="24236"/>
    <cellStyle name="Comma 7 5" xfId="1629"/>
    <cellStyle name="Comma 7 5 2" xfId="24237"/>
    <cellStyle name="Comma 7 5 3" xfId="24238"/>
    <cellStyle name="Comma 7 6" xfId="1630"/>
    <cellStyle name="Comma 7 6 2" xfId="24239"/>
    <cellStyle name="Comma 7 7" xfId="1631"/>
    <cellStyle name="Comma 7 7 2" xfId="24240"/>
    <cellStyle name="Comma 7 8" xfId="1632"/>
    <cellStyle name="Comma 7 8 2" xfId="24241"/>
    <cellStyle name="Comma 7 9" xfId="24242"/>
    <cellStyle name="Comma 7 9 2" xfId="24243"/>
    <cellStyle name="Comma 70" xfId="24244"/>
    <cellStyle name="Comma 71" xfId="24245"/>
    <cellStyle name="Comma 8" xfId="1633"/>
    <cellStyle name="Comma 8 2" xfId="1634"/>
    <cellStyle name="Comma 8 2 2" xfId="1635"/>
    <cellStyle name="Comma 8 2 2 2" xfId="24246"/>
    <cellStyle name="Comma 8 2 2 2 2" xfId="24247"/>
    <cellStyle name="Comma 8 2 3" xfId="24248"/>
    <cellStyle name="Comma 8 2 3 2" xfId="24249"/>
    <cellStyle name="Comma 8 2 4" xfId="24250"/>
    <cellStyle name="Comma 8 2 4 2" xfId="24251"/>
    <cellStyle name="Comma 8 2 4 3" xfId="24252"/>
    <cellStyle name="Comma 8 2 5" xfId="24253"/>
    <cellStyle name="Comma 8 3" xfId="1636"/>
    <cellStyle name="Comma 8 3 2" xfId="24254"/>
    <cellStyle name="Comma 8 3 2 2" xfId="24255"/>
    <cellStyle name="Comma 8 3 3" xfId="24256"/>
    <cellStyle name="Comma 8 3 4" xfId="24257"/>
    <cellStyle name="Comma 8 4" xfId="1637"/>
    <cellStyle name="Comma 8 4 2" xfId="24258"/>
    <cellStyle name="Comma 8 5" xfId="1638"/>
    <cellStyle name="Comma 8 5 2" xfId="24259"/>
    <cellStyle name="Comma 8 6" xfId="1639"/>
    <cellStyle name="Comma 8 6 2" xfId="24260"/>
    <cellStyle name="Comma 8 7" xfId="1640"/>
    <cellStyle name="Comma 8 7 2" xfId="24261"/>
    <cellStyle name="Comma 8 8" xfId="24262"/>
    <cellStyle name="Comma 8 8 2" xfId="24263"/>
    <cellStyle name="Comma 8 9" xfId="24264"/>
    <cellStyle name="Comma 9" xfId="1641"/>
    <cellStyle name="Comma 9 2" xfId="1642"/>
    <cellStyle name="Comma 9 2 2" xfId="24265"/>
    <cellStyle name="Comma 9 2 2 2" xfId="24266"/>
    <cellStyle name="Comma 9 2 2 3" xfId="24267"/>
    <cellStyle name="Comma 9 2 3" xfId="24268"/>
    <cellStyle name="Comma 9 3" xfId="1643"/>
    <cellStyle name="Comma 9 3 2" xfId="24269"/>
    <cellStyle name="Comma 9 3 2 2" xfId="24270"/>
    <cellStyle name="Comma 9 4" xfId="1644"/>
    <cellStyle name="Comma 9 4 2" xfId="24271"/>
    <cellStyle name="Comma 9 5" xfId="1645"/>
    <cellStyle name="Comma 9 5 2" xfId="24272"/>
    <cellStyle name="Comma 9 6" xfId="24273"/>
    <cellStyle name="Comma 9 6 2" xfId="24274"/>
    <cellStyle name="Comma 9 7" xfId="24275"/>
    <cellStyle name="Comma0" xfId="1646"/>
    <cellStyle name="Comma0 2" xfId="24276"/>
    <cellStyle name="Comma0 2 2" xfId="24277"/>
    <cellStyle name="Comma0 2 2 2" xfId="24278"/>
    <cellStyle name="Comma0 2 2 2 2" xfId="24279"/>
    <cellStyle name="Comma0 2 2 3" xfId="24280"/>
    <cellStyle name="Comma0 2 3" xfId="24281"/>
    <cellStyle name="Comma0 2 3 2" xfId="24282"/>
    <cellStyle name="Comma0 2 4" xfId="24283"/>
    <cellStyle name="Comma0 3" xfId="24284"/>
    <cellStyle name="Comma0 3 2" xfId="24285"/>
    <cellStyle name="Comma0 3 3" xfId="24286"/>
    <cellStyle name="Comma0 4" xfId="24287"/>
    <cellStyle name="Comma2 (0)" xfId="1647"/>
    <cellStyle name="Comment" xfId="1648"/>
    <cellStyle name="Commentaire" xfId="1649"/>
    <cellStyle name="Commentaire 10" xfId="24288"/>
    <cellStyle name="Commentaire 10 2" xfId="24289"/>
    <cellStyle name="Commentaire 11" xfId="24290"/>
    <cellStyle name="Commentaire 12" xfId="24291"/>
    <cellStyle name="Commentaire 13" xfId="24292"/>
    <cellStyle name="Commentaire 14" xfId="24293"/>
    <cellStyle name="Commentaire 15" xfId="24294"/>
    <cellStyle name="Commentaire 16" xfId="24295"/>
    <cellStyle name="Commentaire 17" xfId="24296"/>
    <cellStyle name="Commentaire 18" xfId="24297"/>
    <cellStyle name="Commentaire 19" xfId="24298"/>
    <cellStyle name="Commentaire 2" xfId="9836"/>
    <cellStyle name="Commentaire 2 10" xfId="24299"/>
    <cellStyle name="Commentaire 2 10 2" xfId="24300"/>
    <cellStyle name="Commentaire 2 10 3" xfId="24301"/>
    <cellStyle name="Commentaire 2 10 4" xfId="24302"/>
    <cellStyle name="Commentaire 2 10 5" xfId="24303"/>
    <cellStyle name="Commentaire 2 10 6" xfId="24304"/>
    <cellStyle name="Commentaire 2 10 7" xfId="24305"/>
    <cellStyle name="Commentaire 2 10 8" xfId="24306"/>
    <cellStyle name="Commentaire 2 10 9" xfId="24307"/>
    <cellStyle name="Commentaire 2 11" xfId="24308"/>
    <cellStyle name="Commentaire 2 12" xfId="24309"/>
    <cellStyle name="Commentaire 2 13" xfId="24310"/>
    <cellStyle name="Commentaire 2 14" xfId="24311"/>
    <cellStyle name="Commentaire 2 15" xfId="24312"/>
    <cellStyle name="Commentaire 2 16" xfId="24313"/>
    <cellStyle name="Commentaire 2 17" xfId="24314"/>
    <cellStyle name="Commentaire 2 18" xfId="24315"/>
    <cellStyle name="Commentaire 2 19" xfId="24316"/>
    <cellStyle name="Commentaire 2 2" xfId="10139"/>
    <cellStyle name="Commentaire 2 2 10" xfId="24317"/>
    <cellStyle name="Commentaire 2 2 11" xfId="24318"/>
    <cellStyle name="Commentaire 2 2 12" xfId="24319"/>
    <cellStyle name="Commentaire 2 2 13" xfId="24320"/>
    <cellStyle name="Commentaire 2 2 14" xfId="24321"/>
    <cellStyle name="Commentaire 2 2 15" xfId="24322"/>
    <cellStyle name="Commentaire 2 2 16" xfId="24323"/>
    <cellStyle name="Commentaire 2 2 17" xfId="24324"/>
    <cellStyle name="Commentaire 2 2 18" xfId="24325"/>
    <cellStyle name="Commentaire 2 2 19" xfId="24326"/>
    <cellStyle name="Commentaire 2 2 2" xfId="24327"/>
    <cellStyle name="Commentaire 2 2 2 10" xfId="24328"/>
    <cellStyle name="Commentaire 2 2 2 10 2" xfId="24329"/>
    <cellStyle name="Commentaire 2 2 2 10 3" xfId="24330"/>
    <cellStyle name="Commentaire 2 2 2 10 4" xfId="24331"/>
    <cellStyle name="Commentaire 2 2 2 10 5" xfId="24332"/>
    <cellStyle name="Commentaire 2 2 2 10 6" xfId="24333"/>
    <cellStyle name="Commentaire 2 2 2 10 7" xfId="24334"/>
    <cellStyle name="Commentaire 2 2 2 10 8" xfId="24335"/>
    <cellStyle name="Commentaire 2 2 2 11" xfId="24336"/>
    <cellStyle name="Commentaire 2 2 2 12" xfId="24337"/>
    <cellStyle name="Commentaire 2 2 2 13" xfId="24338"/>
    <cellStyle name="Commentaire 2 2 2 14" xfId="24339"/>
    <cellStyle name="Commentaire 2 2 2 15" xfId="24340"/>
    <cellStyle name="Commentaire 2 2 2 16" xfId="24341"/>
    <cellStyle name="Commentaire 2 2 2 17" xfId="24342"/>
    <cellStyle name="Commentaire 2 2 2 18" xfId="24343"/>
    <cellStyle name="Commentaire 2 2 2 19" xfId="24344"/>
    <cellStyle name="Commentaire 2 2 2 2" xfId="24345"/>
    <cellStyle name="Commentaire 2 2 2 2 10" xfId="24346"/>
    <cellStyle name="Commentaire 2 2 2 2 11" xfId="24347"/>
    <cellStyle name="Commentaire 2 2 2 2 12" xfId="24348"/>
    <cellStyle name="Commentaire 2 2 2 2 13" xfId="24349"/>
    <cellStyle name="Commentaire 2 2 2 2 14" xfId="24350"/>
    <cellStyle name="Commentaire 2 2 2 2 15" xfId="24351"/>
    <cellStyle name="Commentaire 2 2 2 2 16" xfId="24352"/>
    <cellStyle name="Commentaire 2 2 2 2 17" xfId="24353"/>
    <cellStyle name="Commentaire 2 2 2 2 18" xfId="24354"/>
    <cellStyle name="Commentaire 2 2 2 2 19" xfId="24355"/>
    <cellStyle name="Commentaire 2 2 2 2 2" xfId="24356"/>
    <cellStyle name="Commentaire 2 2 2 2 2 2" xfId="24357"/>
    <cellStyle name="Commentaire 2 2 2 2 2 2 2" xfId="24358"/>
    <cellStyle name="Commentaire 2 2 2 2 2 3" xfId="24359"/>
    <cellStyle name="Commentaire 2 2 2 2 2 3 2" xfId="24360"/>
    <cellStyle name="Commentaire 2 2 2 2 2 4" xfId="24361"/>
    <cellStyle name="Commentaire 2 2 2 2 2 4 2" xfId="24362"/>
    <cellStyle name="Commentaire 2 2 2 2 2 5" xfId="24363"/>
    <cellStyle name="Commentaire 2 2 2 2 2 6" xfId="24364"/>
    <cellStyle name="Commentaire 2 2 2 2 2 7" xfId="24365"/>
    <cellStyle name="Commentaire 2 2 2 2 2 8" xfId="24366"/>
    <cellStyle name="Commentaire 2 2 2 2 2 9" xfId="24367"/>
    <cellStyle name="Commentaire 2 2 2 2 20" xfId="24368"/>
    <cellStyle name="Commentaire 2 2 2 2 21" xfId="24369"/>
    <cellStyle name="Commentaire 2 2 2 2 22" xfId="24370"/>
    <cellStyle name="Commentaire 2 2 2 2 23" xfId="24371"/>
    <cellStyle name="Commentaire 2 2 2 2 24" xfId="24372"/>
    <cellStyle name="Commentaire 2 2 2 2 25" xfId="24373"/>
    <cellStyle name="Commentaire 2 2 2 2 3" xfId="24374"/>
    <cellStyle name="Commentaire 2 2 2 2 3 2" xfId="24375"/>
    <cellStyle name="Commentaire 2 2 2 2 3 3" xfId="24376"/>
    <cellStyle name="Commentaire 2 2 2 2 3 4" xfId="24377"/>
    <cellStyle name="Commentaire 2 2 2 2 3 5" xfId="24378"/>
    <cellStyle name="Commentaire 2 2 2 2 3 6" xfId="24379"/>
    <cellStyle name="Commentaire 2 2 2 2 3 7" xfId="24380"/>
    <cellStyle name="Commentaire 2 2 2 2 3 8" xfId="24381"/>
    <cellStyle name="Commentaire 2 2 2 2 3 9" xfId="24382"/>
    <cellStyle name="Commentaire 2 2 2 2 4" xfId="24383"/>
    <cellStyle name="Commentaire 2 2 2 2 4 2" xfId="24384"/>
    <cellStyle name="Commentaire 2 2 2 2 4 3" xfId="24385"/>
    <cellStyle name="Commentaire 2 2 2 2 4 4" xfId="24386"/>
    <cellStyle name="Commentaire 2 2 2 2 4 5" xfId="24387"/>
    <cellStyle name="Commentaire 2 2 2 2 4 6" xfId="24388"/>
    <cellStyle name="Commentaire 2 2 2 2 4 7" xfId="24389"/>
    <cellStyle name="Commentaire 2 2 2 2 4 8" xfId="24390"/>
    <cellStyle name="Commentaire 2 2 2 2 4 9" xfId="24391"/>
    <cellStyle name="Commentaire 2 2 2 2 5" xfId="24392"/>
    <cellStyle name="Commentaire 2 2 2 2 5 2" xfId="24393"/>
    <cellStyle name="Commentaire 2 2 2 2 5 3" xfId="24394"/>
    <cellStyle name="Commentaire 2 2 2 2 5 4" xfId="24395"/>
    <cellStyle name="Commentaire 2 2 2 2 5 5" xfId="24396"/>
    <cellStyle name="Commentaire 2 2 2 2 5 6" xfId="24397"/>
    <cellStyle name="Commentaire 2 2 2 2 5 7" xfId="24398"/>
    <cellStyle name="Commentaire 2 2 2 2 5 8" xfId="24399"/>
    <cellStyle name="Commentaire 2 2 2 2 5 9" xfId="24400"/>
    <cellStyle name="Commentaire 2 2 2 2 6" xfId="24401"/>
    <cellStyle name="Commentaire 2 2 2 2 6 2" xfId="24402"/>
    <cellStyle name="Commentaire 2 2 2 2 6 3" xfId="24403"/>
    <cellStyle name="Commentaire 2 2 2 2 6 4" xfId="24404"/>
    <cellStyle name="Commentaire 2 2 2 2 6 5" xfId="24405"/>
    <cellStyle name="Commentaire 2 2 2 2 6 6" xfId="24406"/>
    <cellStyle name="Commentaire 2 2 2 2 6 7" xfId="24407"/>
    <cellStyle name="Commentaire 2 2 2 2 6 8" xfId="24408"/>
    <cellStyle name="Commentaire 2 2 2 2 6 9" xfId="24409"/>
    <cellStyle name="Commentaire 2 2 2 2 7" xfId="24410"/>
    <cellStyle name="Commentaire 2 2 2 2 7 2" xfId="24411"/>
    <cellStyle name="Commentaire 2 2 2 2 7 3" xfId="24412"/>
    <cellStyle name="Commentaire 2 2 2 2 7 4" xfId="24413"/>
    <cellStyle name="Commentaire 2 2 2 2 7 5" xfId="24414"/>
    <cellStyle name="Commentaire 2 2 2 2 7 6" xfId="24415"/>
    <cellStyle name="Commentaire 2 2 2 2 7 7" xfId="24416"/>
    <cellStyle name="Commentaire 2 2 2 2 7 8" xfId="24417"/>
    <cellStyle name="Commentaire 2 2 2 2 8" xfId="24418"/>
    <cellStyle name="Commentaire 2 2 2 2 9" xfId="24419"/>
    <cellStyle name="Commentaire 2 2 2 20" xfId="24420"/>
    <cellStyle name="Commentaire 2 2 2 21" xfId="24421"/>
    <cellStyle name="Commentaire 2 2 2 22" xfId="24422"/>
    <cellStyle name="Commentaire 2 2 2 23" xfId="24423"/>
    <cellStyle name="Commentaire 2 2 2 24" xfId="24424"/>
    <cellStyle name="Commentaire 2 2 2 25" xfId="24425"/>
    <cellStyle name="Commentaire 2 2 2 26" xfId="24426"/>
    <cellStyle name="Commentaire 2 2 2 27" xfId="24427"/>
    <cellStyle name="Commentaire 2 2 2 3" xfId="24428"/>
    <cellStyle name="Commentaire 2 2 2 3 10" xfId="24429"/>
    <cellStyle name="Commentaire 2 2 2 3 11" xfId="24430"/>
    <cellStyle name="Commentaire 2 2 2 3 12" xfId="24431"/>
    <cellStyle name="Commentaire 2 2 2 3 13" xfId="24432"/>
    <cellStyle name="Commentaire 2 2 2 3 14" xfId="24433"/>
    <cellStyle name="Commentaire 2 2 2 3 15" xfId="24434"/>
    <cellStyle name="Commentaire 2 2 2 3 16" xfId="24435"/>
    <cellStyle name="Commentaire 2 2 2 3 17" xfId="24436"/>
    <cellStyle name="Commentaire 2 2 2 3 18" xfId="24437"/>
    <cellStyle name="Commentaire 2 2 2 3 19" xfId="24438"/>
    <cellStyle name="Commentaire 2 2 2 3 2" xfId="24439"/>
    <cellStyle name="Commentaire 2 2 2 3 2 2" xfId="24440"/>
    <cellStyle name="Commentaire 2 2 2 3 2 3" xfId="24441"/>
    <cellStyle name="Commentaire 2 2 2 3 2 4" xfId="24442"/>
    <cellStyle name="Commentaire 2 2 2 3 2 5" xfId="24443"/>
    <cellStyle name="Commentaire 2 2 2 3 2 6" xfId="24444"/>
    <cellStyle name="Commentaire 2 2 2 3 2 7" xfId="24445"/>
    <cellStyle name="Commentaire 2 2 2 3 2 8" xfId="24446"/>
    <cellStyle name="Commentaire 2 2 2 3 20" xfId="24447"/>
    <cellStyle name="Commentaire 2 2 2 3 21" xfId="24448"/>
    <cellStyle name="Commentaire 2 2 2 3 22" xfId="24449"/>
    <cellStyle name="Commentaire 2 2 2 3 23" xfId="24450"/>
    <cellStyle name="Commentaire 2 2 2 3 24" xfId="24451"/>
    <cellStyle name="Commentaire 2 2 2 3 3" xfId="24452"/>
    <cellStyle name="Commentaire 2 2 2 3 3 2" xfId="24453"/>
    <cellStyle name="Commentaire 2 2 2 3 3 3" xfId="24454"/>
    <cellStyle name="Commentaire 2 2 2 3 3 4" xfId="24455"/>
    <cellStyle name="Commentaire 2 2 2 3 3 5" xfId="24456"/>
    <cellStyle name="Commentaire 2 2 2 3 3 6" xfId="24457"/>
    <cellStyle name="Commentaire 2 2 2 3 3 7" xfId="24458"/>
    <cellStyle name="Commentaire 2 2 2 3 3 8" xfId="24459"/>
    <cellStyle name="Commentaire 2 2 2 3 4" xfId="24460"/>
    <cellStyle name="Commentaire 2 2 2 3 4 2" xfId="24461"/>
    <cellStyle name="Commentaire 2 2 2 3 4 3" xfId="24462"/>
    <cellStyle name="Commentaire 2 2 2 3 4 4" xfId="24463"/>
    <cellStyle name="Commentaire 2 2 2 3 4 5" xfId="24464"/>
    <cellStyle name="Commentaire 2 2 2 3 4 6" xfId="24465"/>
    <cellStyle name="Commentaire 2 2 2 3 4 7" xfId="24466"/>
    <cellStyle name="Commentaire 2 2 2 3 4 8" xfId="24467"/>
    <cellStyle name="Commentaire 2 2 2 3 5" xfId="24468"/>
    <cellStyle name="Commentaire 2 2 2 3 5 2" xfId="24469"/>
    <cellStyle name="Commentaire 2 2 2 3 5 3" xfId="24470"/>
    <cellStyle name="Commentaire 2 2 2 3 5 4" xfId="24471"/>
    <cellStyle name="Commentaire 2 2 2 3 5 5" xfId="24472"/>
    <cellStyle name="Commentaire 2 2 2 3 5 6" xfId="24473"/>
    <cellStyle name="Commentaire 2 2 2 3 5 7" xfId="24474"/>
    <cellStyle name="Commentaire 2 2 2 3 5 8" xfId="24475"/>
    <cellStyle name="Commentaire 2 2 2 3 6" xfId="24476"/>
    <cellStyle name="Commentaire 2 2 2 3 6 2" xfId="24477"/>
    <cellStyle name="Commentaire 2 2 2 3 6 3" xfId="24478"/>
    <cellStyle name="Commentaire 2 2 2 3 6 4" xfId="24479"/>
    <cellStyle name="Commentaire 2 2 2 3 6 5" xfId="24480"/>
    <cellStyle name="Commentaire 2 2 2 3 6 6" xfId="24481"/>
    <cellStyle name="Commentaire 2 2 2 3 6 7" xfId="24482"/>
    <cellStyle name="Commentaire 2 2 2 3 6 8" xfId="24483"/>
    <cellStyle name="Commentaire 2 2 2 3 7" xfId="24484"/>
    <cellStyle name="Commentaire 2 2 2 3 7 2" xfId="24485"/>
    <cellStyle name="Commentaire 2 2 2 3 7 3" xfId="24486"/>
    <cellStyle name="Commentaire 2 2 2 3 7 4" xfId="24487"/>
    <cellStyle name="Commentaire 2 2 2 3 7 5" xfId="24488"/>
    <cellStyle name="Commentaire 2 2 2 3 7 6" xfId="24489"/>
    <cellStyle name="Commentaire 2 2 2 3 7 7" xfId="24490"/>
    <cellStyle name="Commentaire 2 2 2 3 7 8" xfId="24491"/>
    <cellStyle name="Commentaire 2 2 2 3 8" xfId="24492"/>
    <cellStyle name="Commentaire 2 2 2 3 9" xfId="24493"/>
    <cellStyle name="Commentaire 2 2 2 4" xfId="24494"/>
    <cellStyle name="Commentaire 2 2 2 4 10" xfId="24495"/>
    <cellStyle name="Commentaire 2 2 2 4 11" xfId="24496"/>
    <cellStyle name="Commentaire 2 2 2 4 12" xfId="24497"/>
    <cellStyle name="Commentaire 2 2 2 4 13" xfId="24498"/>
    <cellStyle name="Commentaire 2 2 2 4 14" xfId="24499"/>
    <cellStyle name="Commentaire 2 2 2 4 15" xfId="24500"/>
    <cellStyle name="Commentaire 2 2 2 4 16" xfId="24501"/>
    <cellStyle name="Commentaire 2 2 2 4 17" xfId="24502"/>
    <cellStyle name="Commentaire 2 2 2 4 18" xfId="24503"/>
    <cellStyle name="Commentaire 2 2 2 4 2" xfId="24504"/>
    <cellStyle name="Commentaire 2 2 2 4 3" xfId="24505"/>
    <cellStyle name="Commentaire 2 2 2 4 4" xfId="24506"/>
    <cellStyle name="Commentaire 2 2 2 4 5" xfId="24507"/>
    <cellStyle name="Commentaire 2 2 2 4 6" xfId="24508"/>
    <cellStyle name="Commentaire 2 2 2 4 7" xfId="24509"/>
    <cellStyle name="Commentaire 2 2 2 4 8" xfId="24510"/>
    <cellStyle name="Commentaire 2 2 2 4 9" xfId="24511"/>
    <cellStyle name="Commentaire 2 2 2 5" xfId="24512"/>
    <cellStyle name="Commentaire 2 2 2 5 10" xfId="24513"/>
    <cellStyle name="Commentaire 2 2 2 5 11" xfId="24514"/>
    <cellStyle name="Commentaire 2 2 2 5 12" xfId="24515"/>
    <cellStyle name="Commentaire 2 2 2 5 13" xfId="24516"/>
    <cellStyle name="Commentaire 2 2 2 5 14" xfId="24517"/>
    <cellStyle name="Commentaire 2 2 2 5 15" xfId="24518"/>
    <cellStyle name="Commentaire 2 2 2 5 16" xfId="24519"/>
    <cellStyle name="Commentaire 2 2 2 5 17" xfId="24520"/>
    <cellStyle name="Commentaire 2 2 2 5 18" xfId="24521"/>
    <cellStyle name="Commentaire 2 2 2 5 2" xfId="24522"/>
    <cellStyle name="Commentaire 2 2 2 5 3" xfId="24523"/>
    <cellStyle name="Commentaire 2 2 2 5 4" xfId="24524"/>
    <cellStyle name="Commentaire 2 2 2 5 5" xfId="24525"/>
    <cellStyle name="Commentaire 2 2 2 5 6" xfId="24526"/>
    <cellStyle name="Commentaire 2 2 2 5 7" xfId="24527"/>
    <cellStyle name="Commentaire 2 2 2 5 8" xfId="24528"/>
    <cellStyle name="Commentaire 2 2 2 5 9" xfId="24529"/>
    <cellStyle name="Commentaire 2 2 2 6" xfId="24530"/>
    <cellStyle name="Commentaire 2 2 2 6 10" xfId="24531"/>
    <cellStyle name="Commentaire 2 2 2 6 11" xfId="24532"/>
    <cellStyle name="Commentaire 2 2 2 6 12" xfId="24533"/>
    <cellStyle name="Commentaire 2 2 2 6 13" xfId="24534"/>
    <cellStyle name="Commentaire 2 2 2 6 14" xfId="24535"/>
    <cellStyle name="Commentaire 2 2 2 6 15" xfId="24536"/>
    <cellStyle name="Commentaire 2 2 2 6 16" xfId="24537"/>
    <cellStyle name="Commentaire 2 2 2 6 17" xfId="24538"/>
    <cellStyle name="Commentaire 2 2 2 6 18" xfId="24539"/>
    <cellStyle name="Commentaire 2 2 2 6 2" xfId="24540"/>
    <cellStyle name="Commentaire 2 2 2 6 3" xfId="24541"/>
    <cellStyle name="Commentaire 2 2 2 6 4" xfId="24542"/>
    <cellStyle name="Commentaire 2 2 2 6 5" xfId="24543"/>
    <cellStyle name="Commentaire 2 2 2 6 6" xfId="24544"/>
    <cellStyle name="Commentaire 2 2 2 6 7" xfId="24545"/>
    <cellStyle name="Commentaire 2 2 2 6 8" xfId="24546"/>
    <cellStyle name="Commentaire 2 2 2 6 9" xfId="24547"/>
    <cellStyle name="Commentaire 2 2 2 7" xfId="24548"/>
    <cellStyle name="Commentaire 2 2 2 7 2" xfId="24549"/>
    <cellStyle name="Commentaire 2 2 2 7 3" xfId="24550"/>
    <cellStyle name="Commentaire 2 2 2 7 4" xfId="24551"/>
    <cellStyle name="Commentaire 2 2 2 7 5" xfId="24552"/>
    <cellStyle name="Commentaire 2 2 2 7 6" xfId="24553"/>
    <cellStyle name="Commentaire 2 2 2 7 7" xfId="24554"/>
    <cellStyle name="Commentaire 2 2 2 7 8" xfId="24555"/>
    <cellStyle name="Commentaire 2 2 2 7 9" xfId="24556"/>
    <cellStyle name="Commentaire 2 2 2 8" xfId="24557"/>
    <cellStyle name="Commentaire 2 2 2 8 2" xfId="24558"/>
    <cellStyle name="Commentaire 2 2 2 8 3" xfId="24559"/>
    <cellStyle name="Commentaire 2 2 2 8 4" xfId="24560"/>
    <cellStyle name="Commentaire 2 2 2 8 5" xfId="24561"/>
    <cellStyle name="Commentaire 2 2 2 8 6" xfId="24562"/>
    <cellStyle name="Commentaire 2 2 2 8 7" xfId="24563"/>
    <cellStyle name="Commentaire 2 2 2 8 8" xfId="24564"/>
    <cellStyle name="Commentaire 2 2 2 8 9" xfId="24565"/>
    <cellStyle name="Commentaire 2 2 2 9" xfId="24566"/>
    <cellStyle name="Commentaire 2 2 2 9 2" xfId="24567"/>
    <cellStyle name="Commentaire 2 2 2 9 3" xfId="24568"/>
    <cellStyle name="Commentaire 2 2 2 9 4" xfId="24569"/>
    <cellStyle name="Commentaire 2 2 2 9 5" xfId="24570"/>
    <cellStyle name="Commentaire 2 2 2 9 6" xfId="24571"/>
    <cellStyle name="Commentaire 2 2 2 9 7" xfId="24572"/>
    <cellStyle name="Commentaire 2 2 2 9 8" xfId="24573"/>
    <cellStyle name="Commentaire 2 2 20" xfId="24574"/>
    <cellStyle name="Commentaire 2 2 21" xfId="24575"/>
    <cellStyle name="Commentaire 2 2 22" xfId="24576"/>
    <cellStyle name="Commentaire 2 2 23" xfId="24577"/>
    <cellStyle name="Commentaire 2 2 24" xfId="24578"/>
    <cellStyle name="Commentaire 2 2 25" xfId="24579"/>
    <cellStyle name="Commentaire 2 2 26" xfId="24580"/>
    <cellStyle name="Commentaire 2 2 3" xfId="24581"/>
    <cellStyle name="Commentaire 2 2 3 10" xfId="24582"/>
    <cellStyle name="Commentaire 2 2 3 11" xfId="24583"/>
    <cellStyle name="Commentaire 2 2 3 12" xfId="24584"/>
    <cellStyle name="Commentaire 2 2 3 13" xfId="24585"/>
    <cellStyle name="Commentaire 2 2 3 14" xfId="24586"/>
    <cellStyle name="Commentaire 2 2 3 15" xfId="24587"/>
    <cellStyle name="Commentaire 2 2 3 16" xfId="24588"/>
    <cellStyle name="Commentaire 2 2 3 17" xfId="24589"/>
    <cellStyle name="Commentaire 2 2 3 18" xfId="24590"/>
    <cellStyle name="Commentaire 2 2 3 19" xfId="24591"/>
    <cellStyle name="Commentaire 2 2 3 2" xfId="24592"/>
    <cellStyle name="Commentaire 2 2 3 2 2" xfId="24593"/>
    <cellStyle name="Commentaire 2 2 3 2 2 2" xfId="24594"/>
    <cellStyle name="Commentaire 2 2 3 2 3" xfId="24595"/>
    <cellStyle name="Commentaire 2 2 3 2 3 2" xfId="24596"/>
    <cellStyle name="Commentaire 2 2 3 2 4" xfId="24597"/>
    <cellStyle name="Commentaire 2 2 3 2 4 2" xfId="24598"/>
    <cellStyle name="Commentaire 2 2 3 2 5" xfId="24599"/>
    <cellStyle name="Commentaire 2 2 3 2 6" xfId="24600"/>
    <cellStyle name="Commentaire 2 2 3 2 7" xfId="24601"/>
    <cellStyle name="Commentaire 2 2 3 2 8" xfId="24602"/>
    <cellStyle name="Commentaire 2 2 3 2 9" xfId="24603"/>
    <cellStyle name="Commentaire 2 2 3 20" xfId="24604"/>
    <cellStyle name="Commentaire 2 2 3 21" xfId="24605"/>
    <cellStyle name="Commentaire 2 2 3 22" xfId="24606"/>
    <cellStyle name="Commentaire 2 2 3 23" xfId="24607"/>
    <cellStyle name="Commentaire 2 2 3 24" xfId="24608"/>
    <cellStyle name="Commentaire 2 2 3 25" xfId="24609"/>
    <cellStyle name="Commentaire 2 2 3 3" xfId="24610"/>
    <cellStyle name="Commentaire 2 2 3 3 2" xfId="24611"/>
    <cellStyle name="Commentaire 2 2 3 3 3" xfId="24612"/>
    <cellStyle name="Commentaire 2 2 3 3 4" xfId="24613"/>
    <cellStyle name="Commentaire 2 2 3 3 5" xfId="24614"/>
    <cellStyle name="Commentaire 2 2 3 3 6" xfId="24615"/>
    <cellStyle name="Commentaire 2 2 3 3 7" xfId="24616"/>
    <cellStyle name="Commentaire 2 2 3 3 8" xfId="24617"/>
    <cellStyle name="Commentaire 2 2 3 3 9" xfId="24618"/>
    <cellStyle name="Commentaire 2 2 3 4" xfId="24619"/>
    <cellStyle name="Commentaire 2 2 3 4 2" xfId="24620"/>
    <cellStyle name="Commentaire 2 2 3 4 3" xfId="24621"/>
    <cellStyle name="Commentaire 2 2 3 4 4" xfId="24622"/>
    <cellStyle name="Commentaire 2 2 3 4 5" xfId="24623"/>
    <cellStyle name="Commentaire 2 2 3 4 6" xfId="24624"/>
    <cellStyle name="Commentaire 2 2 3 4 7" xfId="24625"/>
    <cellStyle name="Commentaire 2 2 3 4 8" xfId="24626"/>
    <cellStyle name="Commentaire 2 2 3 4 9" xfId="24627"/>
    <cellStyle name="Commentaire 2 2 3 5" xfId="24628"/>
    <cellStyle name="Commentaire 2 2 3 5 2" xfId="24629"/>
    <cellStyle name="Commentaire 2 2 3 5 3" xfId="24630"/>
    <cellStyle name="Commentaire 2 2 3 5 4" xfId="24631"/>
    <cellStyle name="Commentaire 2 2 3 5 5" xfId="24632"/>
    <cellStyle name="Commentaire 2 2 3 5 6" xfId="24633"/>
    <cellStyle name="Commentaire 2 2 3 5 7" xfId="24634"/>
    <cellStyle name="Commentaire 2 2 3 5 8" xfId="24635"/>
    <cellStyle name="Commentaire 2 2 3 5 9" xfId="24636"/>
    <cellStyle name="Commentaire 2 2 3 6" xfId="24637"/>
    <cellStyle name="Commentaire 2 2 3 6 2" xfId="24638"/>
    <cellStyle name="Commentaire 2 2 3 6 3" xfId="24639"/>
    <cellStyle name="Commentaire 2 2 3 6 4" xfId="24640"/>
    <cellStyle name="Commentaire 2 2 3 6 5" xfId="24641"/>
    <cellStyle name="Commentaire 2 2 3 6 6" xfId="24642"/>
    <cellStyle name="Commentaire 2 2 3 6 7" xfId="24643"/>
    <cellStyle name="Commentaire 2 2 3 6 8" xfId="24644"/>
    <cellStyle name="Commentaire 2 2 3 6 9" xfId="24645"/>
    <cellStyle name="Commentaire 2 2 3 7" xfId="24646"/>
    <cellStyle name="Commentaire 2 2 3 7 2" xfId="24647"/>
    <cellStyle name="Commentaire 2 2 3 7 3" xfId="24648"/>
    <cellStyle name="Commentaire 2 2 3 7 4" xfId="24649"/>
    <cellStyle name="Commentaire 2 2 3 7 5" xfId="24650"/>
    <cellStyle name="Commentaire 2 2 3 7 6" xfId="24651"/>
    <cellStyle name="Commentaire 2 2 3 7 7" xfId="24652"/>
    <cellStyle name="Commentaire 2 2 3 7 8" xfId="24653"/>
    <cellStyle name="Commentaire 2 2 3 8" xfId="24654"/>
    <cellStyle name="Commentaire 2 2 3 9" xfId="24655"/>
    <cellStyle name="Commentaire 2 2 4" xfId="24656"/>
    <cellStyle name="Commentaire 2 2 4 10" xfId="24657"/>
    <cellStyle name="Commentaire 2 2 4 11" xfId="24658"/>
    <cellStyle name="Commentaire 2 2 4 12" xfId="24659"/>
    <cellStyle name="Commentaire 2 2 4 13" xfId="24660"/>
    <cellStyle name="Commentaire 2 2 4 14" xfId="24661"/>
    <cellStyle name="Commentaire 2 2 4 15" xfId="24662"/>
    <cellStyle name="Commentaire 2 2 4 16" xfId="24663"/>
    <cellStyle name="Commentaire 2 2 4 17" xfId="24664"/>
    <cellStyle name="Commentaire 2 2 4 18" xfId="24665"/>
    <cellStyle name="Commentaire 2 2 4 2" xfId="24666"/>
    <cellStyle name="Commentaire 2 2 4 3" xfId="24667"/>
    <cellStyle name="Commentaire 2 2 4 4" xfId="24668"/>
    <cellStyle name="Commentaire 2 2 4 5" xfId="24669"/>
    <cellStyle name="Commentaire 2 2 4 6" xfId="24670"/>
    <cellStyle name="Commentaire 2 2 4 7" xfId="24671"/>
    <cellStyle name="Commentaire 2 2 4 8" xfId="24672"/>
    <cellStyle name="Commentaire 2 2 4 9" xfId="24673"/>
    <cellStyle name="Commentaire 2 2 5" xfId="24674"/>
    <cellStyle name="Commentaire 2 2 5 10" xfId="24675"/>
    <cellStyle name="Commentaire 2 2 5 11" xfId="24676"/>
    <cellStyle name="Commentaire 2 2 5 12" xfId="24677"/>
    <cellStyle name="Commentaire 2 2 5 13" xfId="24678"/>
    <cellStyle name="Commentaire 2 2 5 14" xfId="24679"/>
    <cellStyle name="Commentaire 2 2 5 15" xfId="24680"/>
    <cellStyle name="Commentaire 2 2 5 16" xfId="24681"/>
    <cellStyle name="Commentaire 2 2 5 17" xfId="24682"/>
    <cellStyle name="Commentaire 2 2 5 18" xfId="24683"/>
    <cellStyle name="Commentaire 2 2 5 2" xfId="24684"/>
    <cellStyle name="Commentaire 2 2 5 3" xfId="24685"/>
    <cellStyle name="Commentaire 2 2 5 4" xfId="24686"/>
    <cellStyle name="Commentaire 2 2 5 5" xfId="24687"/>
    <cellStyle name="Commentaire 2 2 5 6" xfId="24688"/>
    <cellStyle name="Commentaire 2 2 5 7" xfId="24689"/>
    <cellStyle name="Commentaire 2 2 5 8" xfId="24690"/>
    <cellStyle name="Commentaire 2 2 5 9" xfId="24691"/>
    <cellStyle name="Commentaire 2 2 6" xfId="24692"/>
    <cellStyle name="Commentaire 2 2 6 10" xfId="24693"/>
    <cellStyle name="Commentaire 2 2 6 11" xfId="24694"/>
    <cellStyle name="Commentaire 2 2 6 12" xfId="24695"/>
    <cellStyle name="Commentaire 2 2 6 13" xfId="24696"/>
    <cellStyle name="Commentaire 2 2 6 14" xfId="24697"/>
    <cellStyle name="Commentaire 2 2 6 15" xfId="24698"/>
    <cellStyle name="Commentaire 2 2 6 16" xfId="24699"/>
    <cellStyle name="Commentaire 2 2 6 17" xfId="24700"/>
    <cellStyle name="Commentaire 2 2 6 18" xfId="24701"/>
    <cellStyle name="Commentaire 2 2 6 2" xfId="24702"/>
    <cellStyle name="Commentaire 2 2 6 3" xfId="24703"/>
    <cellStyle name="Commentaire 2 2 6 4" xfId="24704"/>
    <cellStyle name="Commentaire 2 2 6 5" xfId="24705"/>
    <cellStyle name="Commentaire 2 2 6 6" xfId="24706"/>
    <cellStyle name="Commentaire 2 2 6 7" xfId="24707"/>
    <cellStyle name="Commentaire 2 2 6 8" xfId="24708"/>
    <cellStyle name="Commentaire 2 2 6 9" xfId="24709"/>
    <cellStyle name="Commentaire 2 2 7" xfId="24710"/>
    <cellStyle name="Commentaire 2 2 7 10" xfId="24711"/>
    <cellStyle name="Commentaire 2 2 7 11" xfId="24712"/>
    <cellStyle name="Commentaire 2 2 7 12" xfId="24713"/>
    <cellStyle name="Commentaire 2 2 7 13" xfId="24714"/>
    <cellStyle name="Commentaire 2 2 7 14" xfId="24715"/>
    <cellStyle name="Commentaire 2 2 7 15" xfId="24716"/>
    <cellStyle name="Commentaire 2 2 7 16" xfId="24717"/>
    <cellStyle name="Commentaire 2 2 7 17" xfId="24718"/>
    <cellStyle name="Commentaire 2 2 7 18" xfId="24719"/>
    <cellStyle name="Commentaire 2 2 7 2" xfId="24720"/>
    <cellStyle name="Commentaire 2 2 7 3" xfId="24721"/>
    <cellStyle name="Commentaire 2 2 7 4" xfId="24722"/>
    <cellStyle name="Commentaire 2 2 7 5" xfId="24723"/>
    <cellStyle name="Commentaire 2 2 7 6" xfId="24724"/>
    <cellStyle name="Commentaire 2 2 7 7" xfId="24725"/>
    <cellStyle name="Commentaire 2 2 7 8" xfId="24726"/>
    <cellStyle name="Commentaire 2 2 7 9" xfId="24727"/>
    <cellStyle name="Commentaire 2 2 8" xfId="24728"/>
    <cellStyle name="Commentaire 2 2 8 2" xfId="24729"/>
    <cellStyle name="Commentaire 2 2 8 3" xfId="24730"/>
    <cellStyle name="Commentaire 2 2 8 4" xfId="24731"/>
    <cellStyle name="Commentaire 2 2 8 5" xfId="24732"/>
    <cellStyle name="Commentaire 2 2 8 6" xfId="24733"/>
    <cellStyle name="Commentaire 2 2 8 7" xfId="24734"/>
    <cellStyle name="Commentaire 2 2 8 8" xfId="24735"/>
    <cellStyle name="Commentaire 2 2 8 9" xfId="24736"/>
    <cellStyle name="Commentaire 2 2 9" xfId="24737"/>
    <cellStyle name="Commentaire 2 2 9 2" xfId="24738"/>
    <cellStyle name="Commentaire 2 2 9 3" xfId="24739"/>
    <cellStyle name="Commentaire 2 2 9 4" xfId="24740"/>
    <cellStyle name="Commentaire 2 2 9 5" xfId="24741"/>
    <cellStyle name="Commentaire 2 2 9 6" xfId="24742"/>
    <cellStyle name="Commentaire 2 2 9 7" xfId="24743"/>
    <cellStyle name="Commentaire 2 2 9 8" xfId="24744"/>
    <cellStyle name="Commentaire 2 2 9 9" xfId="24745"/>
    <cellStyle name="Commentaire 2 20" xfId="24746"/>
    <cellStyle name="Commentaire 2 21" xfId="24747"/>
    <cellStyle name="Commentaire 2 22" xfId="24748"/>
    <cellStyle name="Commentaire 2 23" xfId="24749"/>
    <cellStyle name="Commentaire 2 24" xfId="24750"/>
    <cellStyle name="Commentaire 2 25" xfId="24751"/>
    <cellStyle name="Commentaire 2 26" xfId="24752"/>
    <cellStyle name="Commentaire 2 27" xfId="24753"/>
    <cellStyle name="Commentaire 2 3" xfId="24754"/>
    <cellStyle name="Commentaire 2 3 10" xfId="24755"/>
    <cellStyle name="Commentaire 2 3 10 2" xfId="24756"/>
    <cellStyle name="Commentaire 2 3 10 3" xfId="24757"/>
    <cellStyle name="Commentaire 2 3 10 4" xfId="24758"/>
    <cellStyle name="Commentaire 2 3 10 5" xfId="24759"/>
    <cellStyle name="Commentaire 2 3 10 6" xfId="24760"/>
    <cellStyle name="Commentaire 2 3 10 7" xfId="24761"/>
    <cellStyle name="Commentaire 2 3 10 8" xfId="24762"/>
    <cellStyle name="Commentaire 2 3 11" xfId="24763"/>
    <cellStyle name="Commentaire 2 3 12" xfId="24764"/>
    <cellStyle name="Commentaire 2 3 13" xfId="24765"/>
    <cellStyle name="Commentaire 2 3 14" xfId="24766"/>
    <cellStyle name="Commentaire 2 3 15" xfId="24767"/>
    <cellStyle name="Commentaire 2 3 16" xfId="24768"/>
    <cellStyle name="Commentaire 2 3 17" xfId="24769"/>
    <cellStyle name="Commentaire 2 3 18" xfId="24770"/>
    <cellStyle name="Commentaire 2 3 19" xfId="24771"/>
    <cellStyle name="Commentaire 2 3 2" xfId="24772"/>
    <cellStyle name="Commentaire 2 3 2 10" xfId="24773"/>
    <cellStyle name="Commentaire 2 3 2 11" xfId="24774"/>
    <cellStyle name="Commentaire 2 3 2 12" xfId="24775"/>
    <cellStyle name="Commentaire 2 3 2 13" xfId="24776"/>
    <cellStyle name="Commentaire 2 3 2 14" xfId="24777"/>
    <cellStyle name="Commentaire 2 3 2 15" xfId="24778"/>
    <cellStyle name="Commentaire 2 3 2 16" xfId="24779"/>
    <cellStyle name="Commentaire 2 3 2 17" xfId="24780"/>
    <cellStyle name="Commentaire 2 3 2 18" xfId="24781"/>
    <cellStyle name="Commentaire 2 3 2 19" xfId="24782"/>
    <cellStyle name="Commentaire 2 3 2 2" xfId="24783"/>
    <cellStyle name="Commentaire 2 3 2 2 2" xfId="24784"/>
    <cellStyle name="Commentaire 2 3 2 2 2 2" xfId="24785"/>
    <cellStyle name="Commentaire 2 3 2 2 3" xfId="24786"/>
    <cellStyle name="Commentaire 2 3 2 2 3 2" xfId="24787"/>
    <cellStyle name="Commentaire 2 3 2 2 4" xfId="24788"/>
    <cellStyle name="Commentaire 2 3 2 2 4 2" xfId="24789"/>
    <cellStyle name="Commentaire 2 3 2 2 5" xfId="24790"/>
    <cellStyle name="Commentaire 2 3 2 2 6" xfId="24791"/>
    <cellStyle name="Commentaire 2 3 2 2 7" xfId="24792"/>
    <cellStyle name="Commentaire 2 3 2 2 8" xfId="24793"/>
    <cellStyle name="Commentaire 2 3 2 2 9" xfId="24794"/>
    <cellStyle name="Commentaire 2 3 2 20" xfId="24795"/>
    <cellStyle name="Commentaire 2 3 2 21" xfId="24796"/>
    <cellStyle name="Commentaire 2 3 2 22" xfId="24797"/>
    <cellStyle name="Commentaire 2 3 2 23" xfId="24798"/>
    <cellStyle name="Commentaire 2 3 2 24" xfId="24799"/>
    <cellStyle name="Commentaire 2 3 2 25" xfId="24800"/>
    <cellStyle name="Commentaire 2 3 2 3" xfId="24801"/>
    <cellStyle name="Commentaire 2 3 2 3 2" xfId="24802"/>
    <cellStyle name="Commentaire 2 3 2 3 3" xfId="24803"/>
    <cellStyle name="Commentaire 2 3 2 3 4" xfId="24804"/>
    <cellStyle name="Commentaire 2 3 2 3 5" xfId="24805"/>
    <cellStyle name="Commentaire 2 3 2 3 6" xfId="24806"/>
    <cellStyle name="Commentaire 2 3 2 3 7" xfId="24807"/>
    <cellStyle name="Commentaire 2 3 2 3 8" xfId="24808"/>
    <cellStyle name="Commentaire 2 3 2 3 9" xfId="24809"/>
    <cellStyle name="Commentaire 2 3 2 4" xfId="24810"/>
    <cellStyle name="Commentaire 2 3 2 4 2" xfId="24811"/>
    <cellStyle name="Commentaire 2 3 2 4 3" xfId="24812"/>
    <cellStyle name="Commentaire 2 3 2 4 4" xfId="24813"/>
    <cellStyle name="Commentaire 2 3 2 4 5" xfId="24814"/>
    <cellStyle name="Commentaire 2 3 2 4 6" xfId="24815"/>
    <cellStyle name="Commentaire 2 3 2 4 7" xfId="24816"/>
    <cellStyle name="Commentaire 2 3 2 4 8" xfId="24817"/>
    <cellStyle name="Commentaire 2 3 2 4 9" xfId="24818"/>
    <cellStyle name="Commentaire 2 3 2 5" xfId="24819"/>
    <cellStyle name="Commentaire 2 3 2 5 2" xfId="24820"/>
    <cellStyle name="Commentaire 2 3 2 5 3" xfId="24821"/>
    <cellStyle name="Commentaire 2 3 2 5 4" xfId="24822"/>
    <cellStyle name="Commentaire 2 3 2 5 5" xfId="24823"/>
    <cellStyle name="Commentaire 2 3 2 5 6" xfId="24824"/>
    <cellStyle name="Commentaire 2 3 2 5 7" xfId="24825"/>
    <cellStyle name="Commentaire 2 3 2 5 8" xfId="24826"/>
    <cellStyle name="Commentaire 2 3 2 5 9" xfId="24827"/>
    <cellStyle name="Commentaire 2 3 2 6" xfId="24828"/>
    <cellStyle name="Commentaire 2 3 2 6 2" xfId="24829"/>
    <cellStyle name="Commentaire 2 3 2 6 3" xfId="24830"/>
    <cellStyle name="Commentaire 2 3 2 6 4" xfId="24831"/>
    <cellStyle name="Commentaire 2 3 2 6 5" xfId="24832"/>
    <cellStyle name="Commentaire 2 3 2 6 6" xfId="24833"/>
    <cellStyle name="Commentaire 2 3 2 6 7" xfId="24834"/>
    <cellStyle name="Commentaire 2 3 2 6 8" xfId="24835"/>
    <cellStyle name="Commentaire 2 3 2 6 9" xfId="24836"/>
    <cellStyle name="Commentaire 2 3 2 7" xfId="24837"/>
    <cellStyle name="Commentaire 2 3 2 7 2" xfId="24838"/>
    <cellStyle name="Commentaire 2 3 2 7 3" xfId="24839"/>
    <cellStyle name="Commentaire 2 3 2 7 4" xfId="24840"/>
    <cellStyle name="Commentaire 2 3 2 7 5" xfId="24841"/>
    <cellStyle name="Commentaire 2 3 2 7 6" xfId="24842"/>
    <cellStyle name="Commentaire 2 3 2 7 7" xfId="24843"/>
    <cellStyle name="Commentaire 2 3 2 7 8" xfId="24844"/>
    <cellStyle name="Commentaire 2 3 2 8" xfId="24845"/>
    <cellStyle name="Commentaire 2 3 2 9" xfId="24846"/>
    <cellStyle name="Commentaire 2 3 20" xfId="24847"/>
    <cellStyle name="Commentaire 2 3 21" xfId="24848"/>
    <cellStyle name="Commentaire 2 3 22" xfId="24849"/>
    <cellStyle name="Commentaire 2 3 23" xfId="24850"/>
    <cellStyle name="Commentaire 2 3 24" xfId="24851"/>
    <cellStyle name="Commentaire 2 3 25" xfId="24852"/>
    <cellStyle name="Commentaire 2 3 26" xfId="24853"/>
    <cellStyle name="Commentaire 2 3 27" xfId="24854"/>
    <cellStyle name="Commentaire 2 3 3" xfId="24855"/>
    <cellStyle name="Commentaire 2 3 3 10" xfId="24856"/>
    <cellStyle name="Commentaire 2 3 3 11" xfId="24857"/>
    <cellStyle name="Commentaire 2 3 3 12" xfId="24858"/>
    <cellStyle name="Commentaire 2 3 3 13" xfId="24859"/>
    <cellStyle name="Commentaire 2 3 3 14" xfId="24860"/>
    <cellStyle name="Commentaire 2 3 3 15" xfId="24861"/>
    <cellStyle name="Commentaire 2 3 3 16" xfId="24862"/>
    <cellStyle name="Commentaire 2 3 3 17" xfId="24863"/>
    <cellStyle name="Commentaire 2 3 3 18" xfId="24864"/>
    <cellStyle name="Commentaire 2 3 3 19" xfId="24865"/>
    <cellStyle name="Commentaire 2 3 3 2" xfId="24866"/>
    <cellStyle name="Commentaire 2 3 3 2 2" xfId="24867"/>
    <cellStyle name="Commentaire 2 3 3 2 3" xfId="24868"/>
    <cellStyle name="Commentaire 2 3 3 2 4" xfId="24869"/>
    <cellStyle name="Commentaire 2 3 3 2 5" xfId="24870"/>
    <cellStyle name="Commentaire 2 3 3 2 6" xfId="24871"/>
    <cellStyle name="Commentaire 2 3 3 2 7" xfId="24872"/>
    <cellStyle name="Commentaire 2 3 3 2 8" xfId="24873"/>
    <cellStyle name="Commentaire 2 3 3 20" xfId="24874"/>
    <cellStyle name="Commentaire 2 3 3 21" xfId="24875"/>
    <cellStyle name="Commentaire 2 3 3 22" xfId="24876"/>
    <cellStyle name="Commentaire 2 3 3 23" xfId="24877"/>
    <cellStyle name="Commentaire 2 3 3 24" xfId="24878"/>
    <cellStyle name="Commentaire 2 3 3 3" xfId="24879"/>
    <cellStyle name="Commentaire 2 3 3 3 2" xfId="24880"/>
    <cellStyle name="Commentaire 2 3 3 3 3" xfId="24881"/>
    <cellStyle name="Commentaire 2 3 3 3 4" xfId="24882"/>
    <cellStyle name="Commentaire 2 3 3 3 5" xfId="24883"/>
    <cellStyle name="Commentaire 2 3 3 3 6" xfId="24884"/>
    <cellStyle name="Commentaire 2 3 3 3 7" xfId="24885"/>
    <cellStyle name="Commentaire 2 3 3 3 8" xfId="24886"/>
    <cellStyle name="Commentaire 2 3 3 4" xfId="24887"/>
    <cellStyle name="Commentaire 2 3 3 4 2" xfId="24888"/>
    <cellStyle name="Commentaire 2 3 3 4 3" xfId="24889"/>
    <cellStyle name="Commentaire 2 3 3 4 4" xfId="24890"/>
    <cellStyle name="Commentaire 2 3 3 4 5" xfId="24891"/>
    <cellStyle name="Commentaire 2 3 3 4 6" xfId="24892"/>
    <cellStyle name="Commentaire 2 3 3 4 7" xfId="24893"/>
    <cellStyle name="Commentaire 2 3 3 4 8" xfId="24894"/>
    <cellStyle name="Commentaire 2 3 3 5" xfId="24895"/>
    <cellStyle name="Commentaire 2 3 3 5 2" xfId="24896"/>
    <cellStyle name="Commentaire 2 3 3 5 3" xfId="24897"/>
    <cellStyle name="Commentaire 2 3 3 5 4" xfId="24898"/>
    <cellStyle name="Commentaire 2 3 3 5 5" xfId="24899"/>
    <cellStyle name="Commentaire 2 3 3 5 6" xfId="24900"/>
    <cellStyle name="Commentaire 2 3 3 5 7" xfId="24901"/>
    <cellStyle name="Commentaire 2 3 3 5 8" xfId="24902"/>
    <cellStyle name="Commentaire 2 3 3 6" xfId="24903"/>
    <cellStyle name="Commentaire 2 3 3 6 2" xfId="24904"/>
    <cellStyle name="Commentaire 2 3 3 6 3" xfId="24905"/>
    <cellStyle name="Commentaire 2 3 3 6 4" xfId="24906"/>
    <cellStyle name="Commentaire 2 3 3 6 5" xfId="24907"/>
    <cellStyle name="Commentaire 2 3 3 6 6" xfId="24908"/>
    <cellStyle name="Commentaire 2 3 3 6 7" xfId="24909"/>
    <cellStyle name="Commentaire 2 3 3 6 8" xfId="24910"/>
    <cellStyle name="Commentaire 2 3 3 7" xfId="24911"/>
    <cellStyle name="Commentaire 2 3 3 7 2" xfId="24912"/>
    <cellStyle name="Commentaire 2 3 3 7 3" xfId="24913"/>
    <cellStyle name="Commentaire 2 3 3 7 4" xfId="24914"/>
    <cellStyle name="Commentaire 2 3 3 7 5" xfId="24915"/>
    <cellStyle name="Commentaire 2 3 3 7 6" xfId="24916"/>
    <cellStyle name="Commentaire 2 3 3 7 7" xfId="24917"/>
    <cellStyle name="Commentaire 2 3 3 7 8" xfId="24918"/>
    <cellStyle name="Commentaire 2 3 3 8" xfId="24919"/>
    <cellStyle name="Commentaire 2 3 3 9" xfId="24920"/>
    <cellStyle name="Commentaire 2 3 4" xfId="24921"/>
    <cellStyle name="Commentaire 2 3 4 10" xfId="24922"/>
    <cellStyle name="Commentaire 2 3 4 11" xfId="24923"/>
    <cellStyle name="Commentaire 2 3 4 12" xfId="24924"/>
    <cellStyle name="Commentaire 2 3 4 13" xfId="24925"/>
    <cellStyle name="Commentaire 2 3 4 14" xfId="24926"/>
    <cellStyle name="Commentaire 2 3 4 15" xfId="24927"/>
    <cellStyle name="Commentaire 2 3 4 16" xfId="24928"/>
    <cellStyle name="Commentaire 2 3 4 17" xfId="24929"/>
    <cellStyle name="Commentaire 2 3 4 18" xfId="24930"/>
    <cellStyle name="Commentaire 2 3 4 2" xfId="24931"/>
    <cellStyle name="Commentaire 2 3 4 3" xfId="24932"/>
    <cellStyle name="Commentaire 2 3 4 4" xfId="24933"/>
    <cellStyle name="Commentaire 2 3 4 5" xfId="24934"/>
    <cellStyle name="Commentaire 2 3 4 6" xfId="24935"/>
    <cellStyle name="Commentaire 2 3 4 7" xfId="24936"/>
    <cellStyle name="Commentaire 2 3 4 8" xfId="24937"/>
    <cellStyle name="Commentaire 2 3 4 9" xfId="24938"/>
    <cellStyle name="Commentaire 2 3 5" xfId="24939"/>
    <cellStyle name="Commentaire 2 3 5 10" xfId="24940"/>
    <cellStyle name="Commentaire 2 3 5 11" xfId="24941"/>
    <cellStyle name="Commentaire 2 3 5 12" xfId="24942"/>
    <cellStyle name="Commentaire 2 3 5 13" xfId="24943"/>
    <cellStyle name="Commentaire 2 3 5 14" xfId="24944"/>
    <cellStyle name="Commentaire 2 3 5 15" xfId="24945"/>
    <cellStyle name="Commentaire 2 3 5 16" xfId="24946"/>
    <cellStyle name="Commentaire 2 3 5 17" xfId="24947"/>
    <cellStyle name="Commentaire 2 3 5 18" xfId="24948"/>
    <cellStyle name="Commentaire 2 3 5 2" xfId="24949"/>
    <cellStyle name="Commentaire 2 3 5 3" xfId="24950"/>
    <cellStyle name="Commentaire 2 3 5 4" xfId="24951"/>
    <cellStyle name="Commentaire 2 3 5 5" xfId="24952"/>
    <cellStyle name="Commentaire 2 3 5 6" xfId="24953"/>
    <cellStyle name="Commentaire 2 3 5 7" xfId="24954"/>
    <cellStyle name="Commentaire 2 3 5 8" xfId="24955"/>
    <cellStyle name="Commentaire 2 3 5 9" xfId="24956"/>
    <cellStyle name="Commentaire 2 3 6" xfId="24957"/>
    <cellStyle name="Commentaire 2 3 6 10" xfId="24958"/>
    <cellStyle name="Commentaire 2 3 6 11" xfId="24959"/>
    <cellStyle name="Commentaire 2 3 6 12" xfId="24960"/>
    <cellStyle name="Commentaire 2 3 6 13" xfId="24961"/>
    <cellStyle name="Commentaire 2 3 6 14" xfId="24962"/>
    <cellStyle name="Commentaire 2 3 6 15" xfId="24963"/>
    <cellStyle name="Commentaire 2 3 6 16" xfId="24964"/>
    <cellStyle name="Commentaire 2 3 6 17" xfId="24965"/>
    <cellStyle name="Commentaire 2 3 6 18" xfId="24966"/>
    <cellStyle name="Commentaire 2 3 6 2" xfId="24967"/>
    <cellStyle name="Commentaire 2 3 6 3" xfId="24968"/>
    <cellStyle name="Commentaire 2 3 6 4" xfId="24969"/>
    <cellStyle name="Commentaire 2 3 6 5" xfId="24970"/>
    <cellStyle name="Commentaire 2 3 6 6" xfId="24971"/>
    <cellStyle name="Commentaire 2 3 6 7" xfId="24972"/>
    <cellStyle name="Commentaire 2 3 6 8" xfId="24973"/>
    <cellStyle name="Commentaire 2 3 6 9" xfId="24974"/>
    <cellStyle name="Commentaire 2 3 7" xfId="24975"/>
    <cellStyle name="Commentaire 2 3 7 2" xfId="24976"/>
    <cellStyle name="Commentaire 2 3 7 3" xfId="24977"/>
    <cellStyle name="Commentaire 2 3 7 4" xfId="24978"/>
    <cellStyle name="Commentaire 2 3 7 5" xfId="24979"/>
    <cellStyle name="Commentaire 2 3 7 6" xfId="24980"/>
    <cellStyle name="Commentaire 2 3 7 7" xfId="24981"/>
    <cellStyle name="Commentaire 2 3 7 8" xfId="24982"/>
    <cellStyle name="Commentaire 2 3 7 9" xfId="24983"/>
    <cellStyle name="Commentaire 2 3 8" xfId="24984"/>
    <cellStyle name="Commentaire 2 3 8 2" xfId="24985"/>
    <cellStyle name="Commentaire 2 3 8 3" xfId="24986"/>
    <cellStyle name="Commentaire 2 3 8 4" xfId="24987"/>
    <cellStyle name="Commentaire 2 3 8 5" xfId="24988"/>
    <cellStyle name="Commentaire 2 3 8 6" xfId="24989"/>
    <cellStyle name="Commentaire 2 3 8 7" xfId="24990"/>
    <cellStyle name="Commentaire 2 3 8 8" xfId="24991"/>
    <cellStyle name="Commentaire 2 3 8 9" xfId="24992"/>
    <cellStyle name="Commentaire 2 3 9" xfId="24993"/>
    <cellStyle name="Commentaire 2 3 9 2" xfId="24994"/>
    <cellStyle name="Commentaire 2 3 9 3" xfId="24995"/>
    <cellStyle name="Commentaire 2 3 9 4" xfId="24996"/>
    <cellStyle name="Commentaire 2 3 9 5" xfId="24997"/>
    <cellStyle name="Commentaire 2 3 9 6" xfId="24998"/>
    <cellStyle name="Commentaire 2 3 9 7" xfId="24999"/>
    <cellStyle name="Commentaire 2 3 9 8" xfId="25000"/>
    <cellStyle name="Commentaire 2 4" xfId="25001"/>
    <cellStyle name="Commentaire 2 4 10" xfId="25002"/>
    <cellStyle name="Commentaire 2 4 11" xfId="25003"/>
    <cellStyle name="Commentaire 2 4 12" xfId="25004"/>
    <cellStyle name="Commentaire 2 4 13" xfId="25005"/>
    <cellStyle name="Commentaire 2 4 14" xfId="25006"/>
    <cellStyle name="Commentaire 2 4 15" xfId="25007"/>
    <cellStyle name="Commentaire 2 4 16" xfId="25008"/>
    <cellStyle name="Commentaire 2 4 17" xfId="25009"/>
    <cellStyle name="Commentaire 2 4 18" xfId="25010"/>
    <cellStyle name="Commentaire 2 4 19" xfId="25011"/>
    <cellStyle name="Commentaire 2 4 2" xfId="25012"/>
    <cellStyle name="Commentaire 2 4 2 2" xfId="25013"/>
    <cellStyle name="Commentaire 2 4 2 2 2" xfId="25014"/>
    <cellStyle name="Commentaire 2 4 2 3" xfId="25015"/>
    <cellStyle name="Commentaire 2 4 2 3 2" xfId="25016"/>
    <cellStyle name="Commentaire 2 4 2 4" xfId="25017"/>
    <cellStyle name="Commentaire 2 4 2 4 2" xfId="25018"/>
    <cellStyle name="Commentaire 2 4 2 5" xfId="25019"/>
    <cellStyle name="Commentaire 2 4 2 6" xfId="25020"/>
    <cellStyle name="Commentaire 2 4 2 7" xfId="25021"/>
    <cellStyle name="Commentaire 2 4 2 8" xfId="25022"/>
    <cellStyle name="Commentaire 2 4 2 9" xfId="25023"/>
    <cellStyle name="Commentaire 2 4 20" xfId="25024"/>
    <cellStyle name="Commentaire 2 4 21" xfId="25025"/>
    <cellStyle name="Commentaire 2 4 22" xfId="25026"/>
    <cellStyle name="Commentaire 2 4 23" xfId="25027"/>
    <cellStyle name="Commentaire 2 4 24" xfId="25028"/>
    <cellStyle name="Commentaire 2 4 25" xfId="25029"/>
    <cellStyle name="Commentaire 2 4 3" xfId="25030"/>
    <cellStyle name="Commentaire 2 4 3 2" xfId="25031"/>
    <cellStyle name="Commentaire 2 4 3 3" xfId="25032"/>
    <cellStyle name="Commentaire 2 4 3 4" xfId="25033"/>
    <cellStyle name="Commentaire 2 4 3 5" xfId="25034"/>
    <cellStyle name="Commentaire 2 4 3 6" xfId="25035"/>
    <cellStyle name="Commentaire 2 4 3 7" xfId="25036"/>
    <cellStyle name="Commentaire 2 4 3 8" xfId="25037"/>
    <cellStyle name="Commentaire 2 4 3 9" xfId="25038"/>
    <cellStyle name="Commentaire 2 4 4" xfId="25039"/>
    <cellStyle name="Commentaire 2 4 4 2" xfId="25040"/>
    <cellStyle name="Commentaire 2 4 4 3" xfId="25041"/>
    <cellStyle name="Commentaire 2 4 4 4" xfId="25042"/>
    <cellStyle name="Commentaire 2 4 4 5" xfId="25043"/>
    <cellStyle name="Commentaire 2 4 4 6" xfId="25044"/>
    <cellStyle name="Commentaire 2 4 4 7" xfId="25045"/>
    <cellStyle name="Commentaire 2 4 4 8" xfId="25046"/>
    <cellStyle name="Commentaire 2 4 4 9" xfId="25047"/>
    <cellStyle name="Commentaire 2 4 5" xfId="25048"/>
    <cellStyle name="Commentaire 2 4 5 2" xfId="25049"/>
    <cellStyle name="Commentaire 2 4 5 3" xfId="25050"/>
    <cellStyle name="Commentaire 2 4 5 4" xfId="25051"/>
    <cellStyle name="Commentaire 2 4 5 5" xfId="25052"/>
    <cellStyle name="Commentaire 2 4 5 6" xfId="25053"/>
    <cellStyle name="Commentaire 2 4 5 7" xfId="25054"/>
    <cellStyle name="Commentaire 2 4 5 8" xfId="25055"/>
    <cellStyle name="Commentaire 2 4 5 9" xfId="25056"/>
    <cellStyle name="Commentaire 2 4 6" xfId="25057"/>
    <cellStyle name="Commentaire 2 4 6 2" xfId="25058"/>
    <cellStyle name="Commentaire 2 4 6 3" xfId="25059"/>
    <cellStyle name="Commentaire 2 4 6 4" xfId="25060"/>
    <cellStyle name="Commentaire 2 4 6 5" xfId="25061"/>
    <cellStyle name="Commentaire 2 4 6 6" xfId="25062"/>
    <cellStyle name="Commentaire 2 4 6 7" xfId="25063"/>
    <cellStyle name="Commentaire 2 4 6 8" xfId="25064"/>
    <cellStyle name="Commentaire 2 4 6 9" xfId="25065"/>
    <cellStyle name="Commentaire 2 4 7" xfId="25066"/>
    <cellStyle name="Commentaire 2 4 7 2" xfId="25067"/>
    <cellStyle name="Commentaire 2 4 7 3" xfId="25068"/>
    <cellStyle name="Commentaire 2 4 7 4" xfId="25069"/>
    <cellStyle name="Commentaire 2 4 7 5" xfId="25070"/>
    <cellStyle name="Commentaire 2 4 7 6" xfId="25071"/>
    <cellStyle name="Commentaire 2 4 7 7" xfId="25072"/>
    <cellStyle name="Commentaire 2 4 7 8" xfId="25073"/>
    <cellStyle name="Commentaire 2 4 8" xfId="25074"/>
    <cellStyle name="Commentaire 2 4 9" xfId="25075"/>
    <cellStyle name="Commentaire 2 5" xfId="25076"/>
    <cellStyle name="Commentaire 2 5 10" xfId="25077"/>
    <cellStyle name="Commentaire 2 5 11" xfId="25078"/>
    <cellStyle name="Commentaire 2 5 12" xfId="25079"/>
    <cellStyle name="Commentaire 2 5 13" xfId="25080"/>
    <cellStyle name="Commentaire 2 5 14" xfId="25081"/>
    <cellStyle name="Commentaire 2 5 15" xfId="25082"/>
    <cellStyle name="Commentaire 2 5 16" xfId="25083"/>
    <cellStyle name="Commentaire 2 5 17" xfId="25084"/>
    <cellStyle name="Commentaire 2 5 18" xfId="25085"/>
    <cellStyle name="Commentaire 2 5 2" xfId="25086"/>
    <cellStyle name="Commentaire 2 5 3" xfId="25087"/>
    <cellStyle name="Commentaire 2 5 4" xfId="25088"/>
    <cellStyle name="Commentaire 2 5 5" xfId="25089"/>
    <cellStyle name="Commentaire 2 5 6" xfId="25090"/>
    <cellStyle name="Commentaire 2 5 7" xfId="25091"/>
    <cellStyle name="Commentaire 2 5 8" xfId="25092"/>
    <cellStyle name="Commentaire 2 5 9" xfId="25093"/>
    <cellStyle name="Commentaire 2 6" xfId="25094"/>
    <cellStyle name="Commentaire 2 6 10" xfId="25095"/>
    <cellStyle name="Commentaire 2 6 11" xfId="25096"/>
    <cellStyle name="Commentaire 2 6 12" xfId="25097"/>
    <cellStyle name="Commentaire 2 6 13" xfId="25098"/>
    <cellStyle name="Commentaire 2 6 14" xfId="25099"/>
    <cellStyle name="Commentaire 2 6 15" xfId="25100"/>
    <cellStyle name="Commentaire 2 6 16" xfId="25101"/>
    <cellStyle name="Commentaire 2 6 17" xfId="25102"/>
    <cellStyle name="Commentaire 2 6 18" xfId="25103"/>
    <cellStyle name="Commentaire 2 6 2" xfId="25104"/>
    <cellStyle name="Commentaire 2 6 3" xfId="25105"/>
    <cellStyle name="Commentaire 2 6 4" xfId="25106"/>
    <cellStyle name="Commentaire 2 6 5" xfId="25107"/>
    <cellStyle name="Commentaire 2 6 6" xfId="25108"/>
    <cellStyle name="Commentaire 2 6 7" xfId="25109"/>
    <cellStyle name="Commentaire 2 6 8" xfId="25110"/>
    <cellStyle name="Commentaire 2 6 9" xfId="25111"/>
    <cellStyle name="Commentaire 2 7" xfId="25112"/>
    <cellStyle name="Commentaire 2 7 10" xfId="25113"/>
    <cellStyle name="Commentaire 2 7 11" xfId="25114"/>
    <cellStyle name="Commentaire 2 7 12" xfId="25115"/>
    <cellStyle name="Commentaire 2 7 13" xfId="25116"/>
    <cellStyle name="Commentaire 2 7 14" xfId="25117"/>
    <cellStyle name="Commentaire 2 7 15" xfId="25118"/>
    <cellStyle name="Commentaire 2 7 16" xfId="25119"/>
    <cellStyle name="Commentaire 2 7 17" xfId="25120"/>
    <cellStyle name="Commentaire 2 7 18" xfId="25121"/>
    <cellStyle name="Commentaire 2 7 2" xfId="25122"/>
    <cellStyle name="Commentaire 2 7 3" xfId="25123"/>
    <cellStyle name="Commentaire 2 7 4" xfId="25124"/>
    <cellStyle name="Commentaire 2 7 5" xfId="25125"/>
    <cellStyle name="Commentaire 2 7 6" xfId="25126"/>
    <cellStyle name="Commentaire 2 7 7" xfId="25127"/>
    <cellStyle name="Commentaire 2 7 8" xfId="25128"/>
    <cellStyle name="Commentaire 2 7 9" xfId="25129"/>
    <cellStyle name="Commentaire 2 8" xfId="25130"/>
    <cellStyle name="Commentaire 2 8 10" xfId="25131"/>
    <cellStyle name="Commentaire 2 8 11" xfId="25132"/>
    <cellStyle name="Commentaire 2 8 12" xfId="25133"/>
    <cellStyle name="Commentaire 2 8 13" xfId="25134"/>
    <cellStyle name="Commentaire 2 8 14" xfId="25135"/>
    <cellStyle name="Commentaire 2 8 15" xfId="25136"/>
    <cellStyle name="Commentaire 2 8 16" xfId="25137"/>
    <cellStyle name="Commentaire 2 8 17" xfId="25138"/>
    <cellStyle name="Commentaire 2 8 18" xfId="25139"/>
    <cellStyle name="Commentaire 2 8 2" xfId="25140"/>
    <cellStyle name="Commentaire 2 8 3" xfId="25141"/>
    <cellStyle name="Commentaire 2 8 4" xfId="25142"/>
    <cellStyle name="Commentaire 2 8 5" xfId="25143"/>
    <cellStyle name="Commentaire 2 8 6" xfId="25144"/>
    <cellStyle name="Commentaire 2 8 7" xfId="25145"/>
    <cellStyle name="Commentaire 2 8 8" xfId="25146"/>
    <cellStyle name="Commentaire 2 8 9" xfId="25147"/>
    <cellStyle name="Commentaire 2 9" xfId="25148"/>
    <cellStyle name="Commentaire 2 9 2" xfId="25149"/>
    <cellStyle name="Commentaire 2 9 3" xfId="25150"/>
    <cellStyle name="Commentaire 2 9 4" xfId="25151"/>
    <cellStyle name="Commentaire 2 9 5" xfId="25152"/>
    <cellStyle name="Commentaire 2 9 6" xfId="25153"/>
    <cellStyle name="Commentaire 2 9 7" xfId="25154"/>
    <cellStyle name="Commentaire 2 9 8" xfId="25155"/>
    <cellStyle name="Commentaire 2 9 9" xfId="25156"/>
    <cellStyle name="Commentaire 20" xfId="25157"/>
    <cellStyle name="Commentaire 21" xfId="25158"/>
    <cellStyle name="Commentaire 22" xfId="25159"/>
    <cellStyle name="Commentaire 23" xfId="25160"/>
    <cellStyle name="Commentaire 24" xfId="25161"/>
    <cellStyle name="Commentaire 25" xfId="25162"/>
    <cellStyle name="Commentaire 26" xfId="25163"/>
    <cellStyle name="Commentaire 3" xfId="9869"/>
    <cellStyle name="Commentaire 3 10" xfId="25164"/>
    <cellStyle name="Commentaire 3 11" xfId="25165"/>
    <cellStyle name="Commentaire 3 12" xfId="25166"/>
    <cellStyle name="Commentaire 3 13" xfId="25167"/>
    <cellStyle name="Commentaire 3 14" xfId="25168"/>
    <cellStyle name="Commentaire 3 15" xfId="25169"/>
    <cellStyle name="Commentaire 3 16" xfId="25170"/>
    <cellStyle name="Commentaire 3 17" xfId="25171"/>
    <cellStyle name="Commentaire 3 18" xfId="25172"/>
    <cellStyle name="Commentaire 3 19" xfId="25173"/>
    <cellStyle name="Commentaire 3 2" xfId="10154"/>
    <cellStyle name="Commentaire 3 2 10" xfId="25174"/>
    <cellStyle name="Commentaire 3 2 10 2" xfId="25175"/>
    <cellStyle name="Commentaire 3 2 10 3" xfId="25176"/>
    <cellStyle name="Commentaire 3 2 10 4" xfId="25177"/>
    <cellStyle name="Commentaire 3 2 10 5" xfId="25178"/>
    <cellStyle name="Commentaire 3 2 10 6" xfId="25179"/>
    <cellStyle name="Commentaire 3 2 10 7" xfId="25180"/>
    <cellStyle name="Commentaire 3 2 10 8" xfId="25181"/>
    <cellStyle name="Commentaire 3 2 11" xfId="25182"/>
    <cellStyle name="Commentaire 3 2 12" xfId="25183"/>
    <cellStyle name="Commentaire 3 2 13" xfId="25184"/>
    <cellStyle name="Commentaire 3 2 14" xfId="25185"/>
    <cellStyle name="Commentaire 3 2 15" xfId="25186"/>
    <cellStyle name="Commentaire 3 2 16" xfId="25187"/>
    <cellStyle name="Commentaire 3 2 17" xfId="25188"/>
    <cellStyle name="Commentaire 3 2 18" xfId="25189"/>
    <cellStyle name="Commentaire 3 2 19" xfId="25190"/>
    <cellStyle name="Commentaire 3 2 2" xfId="10294"/>
    <cellStyle name="Commentaire 3 2 2 10" xfId="25191"/>
    <cellStyle name="Commentaire 3 2 2 11" xfId="25192"/>
    <cellStyle name="Commentaire 3 2 2 12" xfId="25193"/>
    <cellStyle name="Commentaire 3 2 2 13" xfId="25194"/>
    <cellStyle name="Commentaire 3 2 2 14" xfId="25195"/>
    <cellStyle name="Commentaire 3 2 2 15" xfId="25196"/>
    <cellStyle name="Commentaire 3 2 2 16" xfId="25197"/>
    <cellStyle name="Commentaire 3 2 2 17" xfId="25198"/>
    <cellStyle name="Commentaire 3 2 2 18" xfId="25199"/>
    <cellStyle name="Commentaire 3 2 2 19" xfId="25200"/>
    <cellStyle name="Commentaire 3 2 2 2" xfId="25201"/>
    <cellStyle name="Commentaire 3 2 2 2 2" xfId="25202"/>
    <cellStyle name="Commentaire 3 2 2 2 2 2" xfId="25203"/>
    <cellStyle name="Commentaire 3 2 2 2 3" xfId="25204"/>
    <cellStyle name="Commentaire 3 2 2 2 3 2" xfId="25205"/>
    <cellStyle name="Commentaire 3 2 2 2 4" xfId="25206"/>
    <cellStyle name="Commentaire 3 2 2 2 4 2" xfId="25207"/>
    <cellStyle name="Commentaire 3 2 2 2 5" xfId="25208"/>
    <cellStyle name="Commentaire 3 2 2 2 6" xfId="25209"/>
    <cellStyle name="Commentaire 3 2 2 2 7" xfId="25210"/>
    <cellStyle name="Commentaire 3 2 2 2 8" xfId="25211"/>
    <cellStyle name="Commentaire 3 2 2 2 9" xfId="25212"/>
    <cellStyle name="Commentaire 3 2 2 20" xfId="25213"/>
    <cellStyle name="Commentaire 3 2 2 21" xfId="25214"/>
    <cellStyle name="Commentaire 3 2 2 22" xfId="25215"/>
    <cellStyle name="Commentaire 3 2 2 23" xfId="25216"/>
    <cellStyle name="Commentaire 3 2 2 24" xfId="25217"/>
    <cellStyle name="Commentaire 3 2 2 25" xfId="25218"/>
    <cellStyle name="Commentaire 3 2 2 3" xfId="25219"/>
    <cellStyle name="Commentaire 3 2 2 3 2" xfId="25220"/>
    <cellStyle name="Commentaire 3 2 2 3 3" xfId="25221"/>
    <cellStyle name="Commentaire 3 2 2 3 4" xfId="25222"/>
    <cellStyle name="Commentaire 3 2 2 3 5" xfId="25223"/>
    <cellStyle name="Commentaire 3 2 2 3 6" xfId="25224"/>
    <cellStyle name="Commentaire 3 2 2 3 7" xfId="25225"/>
    <cellStyle name="Commentaire 3 2 2 3 8" xfId="25226"/>
    <cellStyle name="Commentaire 3 2 2 3 9" xfId="25227"/>
    <cellStyle name="Commentaire 3 2 2 4" xfId="25228"/>
    <cellStyle name="Commentaire 3 2 2 4 2" xfId="25229"/>
    <cellStyle name="Commentaire 3 2 2 4 3" xfId="25230"/>
    <cellStyle name="Commentaire 3 2 2 4 4" xfId="25231"/>
    <cellStyle name="Commentaire 3 2 2 4 5" xfId="25232"/>
    <cellStyle name="Commentaire 3 2 2 4 6" xfId="25233"/>
    <cellStyle name="Commentaire 3 2 2 4 7" xfId="25234"/>
    <cellStyle name="Commentaire 3 2 2 4 8" xfId="25235"/>
    <cellStyle name="Commentaire 3 2 2 4 9" xfId="25236"/>
    <cellStyle name="Commentaire 3 2 2 5" xfId="25237"/>
    <cellStyle name="Commentaire 3 2 2 5 2" xfId="25238"/>
    <cellStyle name="Commentaire 3 2 2 5 3" xfId="25239"/>
    <cellStyle name="Commentaire 3 2 2 5 4" xfId="25240"/>
    <cellStyle name="Commentaire 3 2 2 5 5" xfId="25241"/>
    <cellStyle name="Commentaire 3 2 2 5 6" xfId="25242"/>
    <cellStyle name="Commentaire 3 2 2 5 7" xfId="25243"/>
    <cellStyle name="Commentaire 3 2 2 5 8" xfId="25244"/>
    <cellStyle name="Commentaire 3 2 2 5 9" xfId="25245"/>
    <cellStyle name="Commentaire 3 2 2 6" xfId="25246"/>
    <cellStyle name="Commentaire 3 2 2 6 2" xfId="25247"/>
    <cellStyle name="Commentaire 3 2 2 6 3" xfId="25248"/>
    <cellStyle name="Commentaire 3 2 2 6 4" xfId="25249"/>
    <cellStyle name="Commentaire 3 2 2 6 5" xfId="25250"/>
    <cellStyle name="Commentaire 3 2 2 6 6" xfId="25251"/>
    <cellStyle name="Commentaire 3 2 2 6 7" xfId="25252"/>
    <cellStyle name="Commentaire 3 2 2 6 8" xfId="25253"/>
    <cellStyle name="Commentaire 3 2 2 6 9" xfId="25254"/>
    <cellStyle name="Commentaire 3 2 2 7" xfId="25255"/>
    <cellStyle name="Commentaire 3 2 2 7 2" xfId="25256"/>
    <cellStyle name="Commentaire 3 2 2 7 3" xfId="25257"/>
    <cellStyle name="Commentaire 3 2 2 7 4" xfId="25258"/>
    <cellStyle name="Commentaire 3 2 2 7 5" xfId="25259"/>
    <cellStyle name="Commentaire 3 2 2 7 6" xfId="25260"/>
    <cellStyle name="Commentaire 3 2 2 7 7" xfId="25261"/>
    <cellStyle name="Commentaire 3 2 2 7 8" xfId="25262"/>
    <cellStyle name="Commentaire 3 2 2 8" xfId="25263"/>
    <cellStyle name="Commentaire 3 2 2 9" xfId="25264"/>
    <cellStyle name="Commentaire 3 2 20" xfId="25265"/>
    <cellStyle name="Commentaire 3 2 21" xfId="25266"/>
    <cellStyle name="Commentaire 3 2 22" xfId="25267"/>
    <cellStyle name="Commentaire 3 2 23" xfId="25268"/>
    <cellStyle name="Commentaire 3 2 24" xfId="25269"/>
    <cellStyle name="Commentaire 3 2 25" xfId="25270"/>
    <cellStyle name="Commentaire 3 2 26" xfId="25271"/>
    <cellStyle name="Commentaire 3 2 27" xfId="25272"/>
    <cellStyle name="Commentaire 3 2 3" xfId="10392"/>
    <cellStyle name="Commentaire 3 2 3 10" xfId="25273"/>
    <cellStyle name="Commentaire 3 2 3 11" xfId="25274"/>
    <cellStyle name="Commentaire 3 2 3 12" xfId="25275"/>
    <cellStyle name="Commentaire 3 2 3 13" xfId="25276"/>
    <cellStyle name="Commentaire 3 2 3 14" xfId="25277"/>
    <cellStyle name="Commentaire 3 2 3 15" xfId="25278"/>
    <cellStyle name="Commentaire 3 2 3 16" xfId="25279"/>
    <cellStyle name="Commentaire 3 2 3 17" xfId="25280"/>
    <cellStyle name="Commentaire 3 2 3 18" xfId="25281"/>
    <cellStyle name="Commentaire 3 2 3 19" xfId="25282"/>
    <cellStyle name="Commentaire 3 2 3 2" xfId="25283"/>
    <cellStyle name="Commentaire 3 2 3 2 2" xfId="25284"/>
    <cellStyle name="Commentaire 3 2 3 2 3" xfId="25285"/>
    <cellStyle name="Commentaire 3 2 3 2 4" xfId="25286"/>
    <cellStyle name="Commentaire 3 2 3 2 5" xfId="25287"/>
    <cellStyle name="Commentaire 3 2 3 2 6" xfId="25288"/>
    <cellStyle name="Commentaire 3 2 3 2 7" xfId="25289"/>
    <cellStyle name="Commentaire 3 2 3 2 8" xfId="25290"/>
    <cellStyle name="Commentaire 3 2 3 20" xfId="25291"/>
    <cellStyle name="Commentaire 3 2 3 21" xfId="25292"/>
    <cellStyle name="Commentaire 3 2 3 22" xfId="25293"/>
    <cellStyle name="Commentaire 3 2 3 23" xfId="25294"/>
    <cellStyle name="Commentaire 3 2 3 24" xfId="25295"/>
    <cellStyle name="Commentaire 3 2 3 3" xfId="25296"/>
    <cellStyle name="Commentaire 3 2 3 3 2" xfId="25297"/>
    <cellStyle name="Commentaire 3 2 3 3 3" xfId="25298"/>
    <cellStyle name="Commentaire 3 2 3 3 4" xfId="25299"/>
    <cellStyle name="Commentaire 3 2 3 3 5" xfId="25300"/>
    <cellStyle name="Commentaire 3 2 3 3 6" xfId="25301"/>
    <cellStyle name="Commentaire 3 2 3 3 7" xfId="25302"/>
    <cellStyle name="Commentaire 3 2 3 3 8" xfId="25303"/>
    <cellStyle name="Commentaire 3 2 3 4" xfId="25304"/>
    <cellStyle name="Commentaire 3 2 3 4 2" xfId="25305"/>
    <cellStyle name="Commentaire 3 2 3 4 3" xfId="25306"/>
    <cellStyle name="Commentaire 3 2 3 4 4" xfId="25307"/>
    <cellStyle name="Commentaire 3 2 3 4 5" xfId="25308"/>
    <cellStyle name="Commentaire 3 2 3 4 6" xfId="25309"/>
    <cellStyle name="Commentaire 3 2 3 4 7" xfId="25310"/>
    <cellStyle name="Commentaire 3 2 3 4 8" xfId="25311"/>
    <cellStyle name="Commentaire 3 2 3 5" xfId="25312"/>
    <cellStyle name="Commentaire 3 2 3 5 2" xfId="25313"/>
    <cellStyle name="Commentaire 3 2 3 5 3" xfId="25314"/>
    <cellStyle name="Commentaire 3 2 3 5 4" xfId="25315"/>
    <cellStyle name="Commentaire 3 2 3 5 5" xfId="25316"/>
    <cellStyle name="Commentaire 3 2 3 5 6" xfId="25317"/>
    <cellStyle name="Commentaire 3 2 3 5 7" xfId="25318"/>
    <cellStyle name="Commentaire 3 2 3 5 8" xfId="25319"/>
    <cellStyle name="Commentaire 3 2 3 6" xfId="25320"/>
    <cellStyle name="Commentaire 3 2 3 6 2" xfId="25321"/>
    <cellStyle name="Commentaire 3 2 3 6 3" xfId="25322"/>
    <cellStyle name="Commentaire 3 2 3 6 4" xfId="25323"/>
    <cellStyle name="Commentaire 3 2 3 6 5" xfId="25324"/>
    <cellStyle name="Commentaire 3 2 3 6 6" xfId="25325"/>
    <cellStyle name="Commentaire 3 2 3 6 7" xfId="25326"/>
    <cellStyle name="Commentaire 3 2 3 6 8" xfId="25327"/>
    <cellStyle name="Commentaire 3 2 3 7" xfId="25328"/>
    <cellStyle name="Commentaire 3 2 3 7 2" xfId="25329"/>
    <cellStyle name="Commentaire 3 2 3 7 3" xfId="25330"/>
    <cellStyle name="Commentaire 3 2 3 7 4" xfId="25331"/>
    <cellStyle name="Commentaire 3 2 3 7 5" xfId="25332"/>
    <cellStyle name="Commentaire 3 2 3 7 6" xfId="25333"/>
    <cellStyle name="Commentaire 3 2 3 7 7" xfId="25334"/>
    <cellStyle name="Commentaire 3 2 3 7 8" xfId="25335"/>
    <cellStyle name="Commentaire 3 2 3 8" xfId="25336"/>
    <cellStyle name="Commentaire 3 2 3 9" xfId="25337"/>
    <cellStyle name="Commentaire 3 2 4" xfId="25338"/>
    <cellStyle name="Commentaire 3 2 4 10" xfId="25339"/>
    <cellStyle name="Commentaire 3 2 4 11" xfId="25340"/>
    <cellStyle name="Commentaire 3 2 4 12" xfId="25341"/>
    <cellStyle name="Commentaire 3 2 4 13" xfId="25342"/>
    <cellStyle name="Commentaire 3 2 4 14" xfId="25343"/>
    <cellStyle name="Commentaire 3 2 4 15" xfId="25344"/>
    <cellStyle name="Commentaire 3 2 4 16" xfId="25345"/>
    <cellStyle name="Commentaire 3 2 4 17" xfId="25346"/>
    <cellStyle name="Commentaire 3 2 4 18" xfId="25347"/>
    <cellStyle name="Commentaire 3 2 4 2" xfId="25348"/>
    <cellStyle name="Commentaire 3 2 4 3" xfId="25349"/>
    <cellStyle name="Commentaire 3 2 4 4" xfId="25350"/>
    <cellStyle name="Commentaire 3 2 4 5" xfId="25351"/>
    <cellStyle name="Commentaire 3 2 4 6" xfId="25352"/>
    <cellStyle name="Commentaire 3 2 4 7" xfId="25353"/>
    <cellStyle name="Commentaire 3 2 4 8" xfId="25354"/>
    <cellStyle name="Commentaire 3 2 4 9" xfId="25355"/>
    <cellStyle name="Commentaire 3 2 5" xfId="25356"/>
    <cellStyle name="Commentaire 3 2 5 10" xfId="25357"/>
    <cellStyle name="Commentaire 3 2 5 11" xfId="25358"/>
    <cellStyle name="Commentaire 3 2 5 12" xfId="25359"/>
    <cellStyle name="Commentaire 3 2 5 13" xfId="25360"/>
    <cellStyle name="Commentaire 3 2 5 14" xfId="25361"/>
    <cellStyle name="Commentaire 3 2 5 15" xfId="25362"/>
    <cellStyle name="Commentaire 3 2 5 16" xfId="25363"/>
    <cellStyle name="Commentaire 3 2 5 17" xfId="25364"/>
    <cellStyle name="Commentaire 3 2 5 18" xfId="25365"/>
    <cellStyle name="Commentaire 3 2 5 2" xfId="25366"/>
    <cellStyle name="Commentaire 3 2 5 3" xfId="25367"/>
    <cellStyle name="Commentaire 3 2 5 4" xfId="25368"/>
    <cellStyle name="Commentaire 3 2 5 5" xfId="25369"/>
    <cellStyle name="Commentaire 3 2 5 6" xfId="25370"/>
    <cellStyle name="Commentaire 3 2 5 7" xfId="25371"/>
    <cellStyle name="Commentaire 3 2 5 8" xfId="25372"/>
    <cellStyle name="Commentaire 3 2 5 9" xfId="25373"/>
    <cellStyle name="Commentaire 3 2 6" xfId="25374"/>
    <cellStyle name="Commentaire 3 2 6 10" xfId="25375"/>
    <cellStyle name="Commentaire 3 2 6 11" xfId="25376"/>
    <cellStyle name="Commentaire 3 2 6 12" xfId="25377"/>
    <cellStyle name="Commentaire 3 2 6 13" xfId="25378"/>
    <cellStyle name="Commentaire 3 2 6 14" xfId="25379"/>
    <cellStyle name="Commentaire 3 2 6 15" xfId="25380"/>
    <cellStyle name="Commentaire 3 2 6 16" xfId="25381"/>
    <cellStyle name="Commentaire 3 2 6 17" xfId="25382"/>
    <cellStyle name="Commentaire 3 2 6 18" xfId="25383"/>
    <cellStyle name="Commentaire 3 2 6 2" xfId="25384"/>
    <cellStyle name="Commentaire 3 2 6 3" xfId="25385"/>
    <cellStyle name="Commentaire 3 2 6 4" xfId="25386"/>
    <cellStyle name="Commentaire 3 2 6 5" xfId="25387"/>
    <cellStyle name="Commentaire 3 2 6 6" xfId="25388"/>
    <cellStyle name="Commentaire 3 2 6 7" xfId="25389"/>
    <cellStyle name="Commentaire 3 2 6 8" xfId="25390"/>
    <cellStyle name="Commentaire 3 2 6 9" xfId="25391"/>
    <cellStyle name="Commentaire 3 2 7" xfId="25392"/>
    <cellStyle name="Commentaire 3 2 7 2" xfId="25393"/>
    <cellStyle name="Commentaire 3 2 7 3" xfId="25394"/>
    <cellStyle name="Commentaire 3 2 7 4" xfId="25395"/>
    <cellStyle name="Commentaire 3 2 7 5" xfId="25396"/>
    <cellStyle name="Commentaire 3 2 7 6" xfId="25397"/>
    <cellStyle name="Commentaire 3 2 7 7" xfId="25398"/>
    <cellStyle name="Commentaire 3 2 7 8" xfId="25399"/>
    <cellStyle name="Commentaire 3 2 7 9" xfId="25400"/>
    <cellStyle name="Commentaire 3 2 8" xfId="25401"/>
    <cellStyle name="Commentaire 3 2 8 2" xfId="25402"/>
    <cellStyle name="Commentaire 3 2 8 3" xfId="25403"/>
    <cellStyle name="Commentaire 3 2 8 4" xfId="25404"/>
    <cellStyle name="Commentaire 3 2 8 5" xfId="25405"/>
    <cellStyle name="Commentaire 3 2 8 6" xfId="25406"/>
    <cellStyle name="Commentaire 3 2 8 7" xfId="25407"/>
    <cellStyle name="Commentaire 3 2 8 8" xfId="25408"/>
    <cellStyle name="Commentaire 3 2 8 9" xfId="25409"/>
    <cellStyle name="Commentaire 3 2 9" xfId="25410"/>
    <cellStyle name="Commentaire 3 2 9 2" xfId="25411"/>
    <cellStyle name="Commentaire 3 2 9 3" xfId="25412"/>
    <cellStyle name="Commentaire 3 2 9 4" xfId="25413"/>
    <cellStyle name="Commentaire 3 2 9 5" xfId="25414"/>
    <cellStyle name="Commentaire 3 2 9 6" xfId="25415"/>
    <cellStyle name="Commentaire 3 2 9 7" xfId="25416"/>
    <cellStyle name="Commentaire 3 2 9 8" xfId="25417"/>
    <cellStyle name="Commentaire 3 20" xfId="25418"/>
    <cellStyle name="Commentaire 3 21" xfId="25419"/>
    <cellStyle name="Commentaire 3 22" xfId="25420"/>
    <cellStyle name="Commentaire 3 23" xfId="25421"/>
    <cellStyle name="Commentaire 3 24" xfId="25422"/>
    <cellStyle name="Commentaire 3 25" xfId="25423"/>
    <cellStyle name="Commentaire 3 26" xfId="25424"/>
    <cellStyle name="Commentaire 3 3" xfId="25425"/>
    <cellStyle name="Commentaire 3 3 10" xfId="25426"/>
    <cellStyle name="Commentaire 3 3 11" xfId="25427"/>
    <cellStyle name="Commentaire 3 3 12" xfId="25428"/>
    <cellStyle name="Commentaire 3 3 13" xfId="25429"/>
    <cellStyle name="Commentaire 3 3 14" xfId="25430"/>
    <cellStyle name="Commentaire 3 3 15" xfId="25431"/>
    <cellStyle name="Commentaire 3 3 16" xfId="25432"/>
    <cellStyle name="Commentaire 3 3 17" xfId="25433"/>
    <cellStyle name="Commentaire 3 3 18" xfId="25434"/>
    <cellStyle name="Commentaire 3 3 19" xfId="25435"/>
    <cellStyle name="Commentaire 3 3 2" xfId="25436"/>
    <cellStyle name="Commentaire 3 3 2 2" xfId="25437"/>
    <cellStyle name="Commentaire 3 3 2 2 2" xfId="25438"/>
    <cellStyle name="Commentaire 3 3 2 3" xfId="25439"/>
    <cellStyle name="Commentaire 3 3 2 3 2" xfId="25440"/>
    <cellStyle name="Commentaire 3 3 2 4" xfId="25441"/>
    <cellStyle name="Commentaire 3 3 2 4 2" xfId="25442"/>
    <cellStyle name="Commentaire 3 3 2 5" xfId="25443"/>
    <cellStyle name="Commentaire 3 3 2 6" xfId="25444"/>
    <cellStyle name="Commentaire 3 3 2 7" xfId="25445"/>
    <cellStyle name="Commentaire 3 3 2 8" xfId="25446"/>
    <cellStyle name="Commentaire 3 3 2 9" xfId="25447"/>
    <cellStyle name="Commentaire 3 3 20" xfId="25448"/>
    <cellStyle name="Commentaire 3 3 21" xfId="25449"/>
    <cellStyle name="Commentaire 3 3 22" xfId="25450"/>
    <cellStyle name="Commentaire 3 3 23" xfId="25451"/>
    <cellStyle name="Commentaire 3 3 24" xfId="25452"/>
    <cellStyle name="Commentaire 3 3 25" xfId="25453"/>
    <cellStyle name="Commentaire 3 3 3" xfId="25454"/>
    <cellStyle name="Commentaire 3 3 3 2" xfId="25455"/>
    <cellStyle name="Commentaire 3 3 3 3" xfId="25456"/>
    <cellStyle name="Commentaire 3 3 3 4" xfId="25457"/>
    <cellStyle name="Commentaire 3 3 3 5" xfId="25458"/>
    <cellStyle name="Commentaire 3 3 3 6" xfId="25459"/>
    <cellStyle name="Commentaire 3 3 3 7" xfId="25460"/>
    <cellStyle name="Commentaire 3 3 3 8" xfId="25461"/>
    <cellStyle name="Commentaire 3 3 3 9" xfId="25462"/>
    <cellStyle name="Commentaire 3 3 4" xfId="25463"/>
    <cellStyle name="Commentaire 3 3 4 2" xfId="25464"/>
    <cellStyle name="Commentaire 3 3 4 3" xfId="25465"/>
    <cellStyle name="Commentaire 3 3 4 4" xfId="25466"/>
    <cellStyle name="Commentaire 3 3 4 5" xfId="25467"/>
    <cellStyle name="Commentaire 3 3 4 6" xfId="25468"/>
    <cellStyle name="Commentaire 3 3 4 7" xfId="25469"/>
    <cellStyle name="Commentaire 3 3 4 8" xfId="25470"/>
    <cellStyle name="Commentaire 3 3 4 9" xfId="25471"/>
    <cellStyle name="Commentaire 3 3 5" xfId="25472"/>
    <cellStyle name="Commentaire 3 3 5 2" xfId="25473"/>
    <cellStyle name="Commentaire 3 3 5 3" xfId="25474"/>
    <cellStyle name="Commentaire 3 3 5 4" xfId="25475"/>
    <cellStyle name="Commentaire 3 3 5 5" xfId="25476"/>
    <cellStyle name="Commentaire 3 3 5 6" xfId="25477"/>
    <cellStyle name="Commentaire 3 3 5 7" xfId="25478"/>
    <cellStyle name="Commentaire 3 3 5 8" xfId="25479"/>
    <cellStyle name="Commentaire 3 3 5 9" xfId="25480"/>
    <cellStyle name="Commentaire 3 3 6" xfId="25481"/>
    <cellStyle name="Commentaire 3 3 6 2" xfId="25482"/>
    <cellStyle name="Commentaire 3 3 6 3" xfId="25483"/>
    <cellStyle name="Commentaire 3 3 6 4" xfId="25484"/>
    <cellStyle name="Commentaire 3 3 6 5" xfId="25485"/>
    <cellStyle name="Commentaire 3 3 6 6" xfId="25486"/>
    <cellStyle name="Commentaire 3 3 6 7" xfId="25487"/>
    <cellStyle name="Commentaire 3 3 6 8" xfId="25488"/>
    <cellStyle name="Commentaire 3 3 6 9" xfId="25489"/>
    <cellStyle name="Commentaire 3 3 7" xfId="25490"/>
    <cellStyle name="Commentaire 3 3 7 2" xfId="25491"/>
    <cellStyle name="Commentaire 3 3 7 3" xfId="25492"/>
    <cellStyle name="Commentaire 3 3 7 4" xfId="25493"/>
    <cellStyle name="Commentaire 3 3 7 5" xfId="25494"/>
    <cellStyle name="Commentaire 3 3 7 6" xfId="25495"/>
    <cellStyle name="Commentaire 3 3 7 7" xfId="25496"/>
    <cellStyle name="Commentaire 3 3 7 8" xfId="25497"/>
    <cellStyle name="Commentaire 3 3 8" xfId="25498"/>
    <cellStyle name="Commentaire 3 3 9" xfId="25499"/>
    <cellStyle name="Commentaire 3 4" xfId="25500"/>
    <cellStyle name="Commentaire 3 4 10" xfId="25501"/>
    <cellStyle name="Commentaire 3 4 11" xfId="25502"/>
    <cellStyle name="Commentaire 3 4 12" xfId="25503"/>
    <cellStyle name="Commentaire 3 4 13" xfId="25504"/>
    <cellStyle name="Commentaire 3 4 14" xfId="25505"/>
    <cellStyle name="Commentaire 3 4 15" xfId="25506"/>
    <cellStyle name="Commentaire 3 4 16" xfId="25507"/>
    <cellStyle name="Commentaire 3 4 17" xfId="25508"/>
    <cellStyle name="Commentaire 3 4 18" xfId="25509"/>
    <cellStyle name="Commentaire 3 4 2" xfId="25510"/>
    <cellStyle name="Commentaire 3 4 3" xfId="25511"/>
    <cellStyle name="Commentaire 3 4 4" xfId="25512"/>
    <cellStyle name="Commentaire 3 4 5" xfId="25513"/>
    <cellStyle name="Commentaire 3 4 6" xfId="25514"/>
    <cellStyle name="Commentaire 3 4 7" xfId="25515"/>
    <cellStyle name="Commentaire 3 4 8" xfId="25516"/>
    <cellStyle name="Commentaire 3 4 9" xfId="25517"/>
    <cellStyle name="Commentaire 3 5" xfId="25518"/>
    <cellStyle name="Commentaire 3 5 10" xfId="25519"/>
    <cellStyle name="Commentaire 3 5 11" xfId="25520"/>
    <cellStyle name="Commentaire 3 5 12" xfId="25521"/>
    <cellStyle name="Commentaire 3 5 13" xfId="25522"/>
    <cellStyle name="Commentaire 3 5 14" xfId="25523"/>
    <cellStyle name="Commentaire 3 5 15" xfId="25524"/>
    <cellStyle name="Commentaire 3 5 16" xfId="25525"/>
    <cellStyle name="Commentaire 3 5 17" xfId="25526"/>
    <cellStyle name="Commentaire 3 5 18" xfId="25527"/>
    <cellStyle name="Commentaire 3 5 2" xfId="25528"/>
    <cellStyle name="Commentaire 3 5 3" xfId="25529"/>
    <cellStyle name="Commentaire 3 5 4" xfId="25530"/>
    <cellStyle name="Commentaire 3 5 5" xfId="25531"/>
    <cellStyle name="Commentaire 3 5 6" xfId="25532"/>
    <cellStyle name="Commentaire 3 5 7" xfId="25533"/>
    <cellStyle name="Commentaire 3 5 8" xfId="25534"/>
    <cellStyle name="Commentaire 3 5 9" xfId="25535"/>
    <cellStyle name="Commentaire 3 6" xfId="25536"/>
    <cellStyle name="Commentaire 3 6 10" xfId="25537"/>
    <cellStyle name="Commentaire 3 6 11" xfId="25538"/>
    <cellStyle name="Commentaire 3 6 12" xfId="25539"/>
    <cellStyle name="Commentaire 3 6 13" xfId="25540"/>
    <cellStyle name="Commentaire 3 6 14" xfId="25541"/>
    <cellStyle name="Commentaire 3 6 15" xfId="25542"/>
    <cellStyle name="Commentaire 3 6 16" xfId="25543"/>
    <cellStyle name="Commentaire 3 6 17" xfId="25544"/>
    <cellStyle name="Commentaire 3 6 18" xfId="25545"/>
    <cellStyle name="Commentaire 3 6 2" xfId="25546"/>
    <cellStyle name="Commentaire 3 6 3" xfId="25547"/>
    <cellStyle name="Commentaire 3 6 4" xfId="25548"/>
    <cellStyle name="Commentaire 3 6 5" xfId="25549"/>
    <cellStyle name="Commentaire 3 6 6" xfId="25550"/>
    <cellStyle name="Commentaire 3 6 7" xfId="25551"/>
    <cellStyle name="Commentaire 3 6 8" xfId="25552"/>
    <cellStyle name="Commentaire 3 6 9" xfId="25553"/>
    <cellStyle name="Commentaire 3 7" xfId="25554"/>
    <cellStyle name="Commentaire 3 7 10" xfId="25555"/>
    <cellStyle name="Commentaire 3 7 11" xfId="25556"/>
    <cellStyle name="Commentaire 3 7 12" xfId="25557"/>
    <cellStyle name="Commentaire 3 7 13" xfId="25558"/>
    <cellStyle name="Commentaire 3 7 14" xfId="25559"/>
    <cellStyle name="Commentaire 3 7 15" xfId="25560"/>
    <cellStyle name="Commentaire 3 7 16" xfId="25561"/>
    <cellStyle name="Commentaire 3 7 17" xfId="25562"/>
    <cellStyle name="Commentaire 3 7 18" xfId="25563"/>
    <cellStyle name="Commentaire 3 7 2" xfId="25564"/>
    <cellStyle name="Commentaire 3 7 3" xfId="25565"/>
    <cellStyle name="Commentaire 3 7 4" xfId="25566"/>
    <cellStyle name="Commentaire 3 7 5" xfId="25567"/>
    <cellStyle name="Commentaire 3 7 6" xfId="25568"/>
    <cellStyle name="Commentaire 3 7 7" xfId="25569"/>
    <cellStyle name="Commentaire 3 7 8" xfId="25570"/>
    <cellStyle name="Commentaire 3 7 9" xfId="25571"/>
    <cellStyle name="Commentaire 3 8" xfId="25572"/>
    <cellStyle name="Commentaire 3 8 2" xfId="25573"/>
    <cellStyle name="Commentaire 3 8 3" xfId="25574"/>
    <cellStyle name="Commentaire 3 8 4" xfId="25575"/>
    <cellStyle name="Commentaire 3 8 5" xfId="25576"/>
    <cellStyle name="Commentaire 3 8 6" xfId="25577"/>
    <cellStyle name="Commentaire 3 8 7" xfId="25578"/>
    <cellStyle name="Commentaire 3 8 8" xfId="25579"/>
    <cellStyle name="Commentaire 3 8 9" xfId="25580"/>
    <cellStyle name="Commentaire 3 9" xfId="25581"/>
    <cellStyle name="Commentaire 3 9 2" xfId="25582"/>
    <cellStyle name="Commentaire 3 9 3" xfId="25583"/>
    <cellStyle name="Commentaire 3 9 4" xfId="25584"/>
    <cellStyle name="Commentaire 3 9 5" xfId="25585"/>
    <cellStyle name="Commentaire 3 9 6" xfId="25586"/>
    <cellStyle name="Commentaire 3 9 7" xfId="25587"/>
    <cellStyle name="Commentaire 3 9 8" xfId="25588"/>
    <cellStyle name="Commentaire 3 9 9" xfId="25589"/>
    <cellStyle name="Commentaire 4" xfId="10355"/>
    <cellStyle name="Commentaire 4 10" xfId="25590"/>
    <cellStyle name="Commentaire 4 11" xfId="25591"/>
    <cellStyle name="Commentaire 4 12" xfId="25592"/>
    <cellStyle name="Commentaire 4 13" xfId="25593"/>
    <cellStyle name="Commentaire 4 14" xfId="25594"/>
    <cellStyle name="Commentaire 4 15" xfId="25595"/>
    <cellStyle name="Commentaire 4 16" xfId="25596"/>
    <cellStyle name="Commentaire 4 17" xfId="25597"/>
    <cellStyle name="Commentaire 4 18" xfId="25598"/>
    <cellStyle name="Commentaire 4 19" xfId="25599"/>
    <cellStyle name="Commentaire 4 2" xfId="25600"/>
    <cellStyle name="Commentaire 4 2 10" xfId="25601"/>
    <cellStyle name="Commentaire 4 2 11" xfId="25602"/>
    <cellStyle name="Commentaire 4 2 12" xfId="25603"/>
    <cellStyle name="Commentaire 4 2 13" xfId="25604"/>
    <cellStyle name="Commentaire 4 2 14" xfId="25605"/>
    <cellStyle name="Commentaire 4 2 15" xfId="25606"/>
    <cellStyle name="Commentaire 4 2 16" xfId="25607"/>
    <cellStyle name="Commentaire 4 2 17" xfId="25608"/>
    <cellStyle name="Commentaire 4 2 18" xfId="25609"/>
    <cellStyle name="Commentaire 4 2 19" xfId="25610"/>
    <cellStyle name="Commentaire 4 2 2" xfId="25611"/>
    <cellStyle name="Commentaire 4 2 2 10" xfId="25612"/>
    <cellStyle name="Commentaire 4 2 2 11" xfId="25613"/>
    <cellStyle name="Commentaire 4 2 2 12" xfId="25614"/>
    <cellStyle name="Commentaire 4 2 2 13" xfId="25615"/>
    <cellStyle name="Commentaire 4 2 2 14" xfId="25616"/>
    <cellStyle name="Commentaire 4 2 2 15" xfId="25617"/>
    <cellStyle name="Commentaire 4 2 2 2" xfId="25618"/>
    <cellStyle name="Commentaire 4 2 2 2 2" xfId="25619"/>
    <cellStyle name="Commentaire 4 2 2 2 3" xfId="25620"/>
    <cellStyle name="Commentaire 4 2 2 2 4" xfId="25621"/>
    <cellStyle name="Commentaire 4 2 2 2 5" xfId="25622"/>
    <cellStyle name="Commentaire 4 2 2 2 6" xfId="25623"/>
    <cellStyle name="Commentaire 4 2 2 2 7" xfId="25624"/>
    <cellStyle name="Commentaire 4 2 2 2 8" xfId="25625"/>
    <cellStyle name="Commentaire 4 2 2 3" xfId="25626"/>
    <cellStyle name="Commentaire 4 2 2 3 2" xfId="25627"/>
    <cellStyle name="Commentaire 4 2 2 3 3" xfId="25628"/>
    <cellStyle name="Commentaire 4 2 2 3 4" xfId="25629"/>
    <cellStyle name="Commentaire 4 2 2 3 5" xfId="25630"/>
    <cellStyle name="Commentaire 4 2 2 3 6" xfId="25631"/>
    <cellStyle name="Commentaire 4 2 2 3 7" xfId="25632"/>
    <cellStyle name="Commentaire 4 2 2 3 8" xfId="25633"/>
    <cellStyle name="Commentaire 4 2 2 4" xfId="25634"/>
    <cellStyle name="Commentaire 4 2 2 4 2" xfId="25635"/>
    <cellStyle name="Commentaire 4 2 2 4 3" xfId="25636"/>
    <cellStyle name="Commentaire 4 2 2 4 4" xfId="25637"/>
    <cellStyle name="Commentaire 4 2 2 4 5" xfId="25638"/>
    <cellStyle name="Commentaire 4 2 2 4 6" xfId="25639"/>
    <cellStyle name="Commentaire 4 2 2 4 7" xfId="25640"/>
    <cellStyle name="Commentaire 4 2 2 4 8" xfId="25641"/>
    <cellStyle name="Commentaire 4 2 2 5" xfId="25642"/>
    <cellStyle name="Commentaire 4 2 2 5 2" xfId="25643"/>
    <cellStyle name="Commentaire 4 2 2 5 3" xfId="25644"/>
    <cellStyle name="Commentaire 4 2 2 5 4" xfId="25645"/>
    <cellStyle name="Commentaire 4 2 2 5 5" xfId="25646"/>
    <cellStyle name="Commentaire 4 2 2 5 6" xfId="25647"/>
    <cellStyle name="Commentaire 4 2 2 5 7" xfId="25648"/>
    <cellStyle name="Commentaire 4 2 2 5 8" xfId="25649"/>
    <cellStyle name="Commentaire 4 2 2 6" xfId="25650"/>
    <cellStyle name="Commentaire 4 2 2 6 2" xfId="25651"/>
    <cellStyle name="Commentaire 4 2 2 6 3" xfId="25652"/>
    <cellStyle name="Commentaire 4 2 2 6 4" xfId="25653"/>
    <cellStyle name="Commentaire 4 2 2 6 5" xfId="25654"/>
    <cellStyle name="Commentaire 4 2 2 6 6" xfId="25655"/>
    <cellStyle name="Commentaire 4 2 2 6 7" xfId="25656"/>
    <cellStyle name="Commentaire 4 2 2 6 8" xfId="25657"/>
    <cellStyle name="Commentaire 4 2 2 7" xfId="25658"/>
    <cellStyle name="Commentaire 4 2 2 7 2" xfId="25659"/>
    <cellStyle name="Commentaire 4 2 2 7 3" xfId="25660"/>
    <cellStyle name="Commentaire 4 2 2 7 4" xfId="25661"/>
    <cellStyle name="Commentaire 4 2 2 7 5" xfId="25662"/>
    <cellStyle name="Commentaire 4 2 2 7 6" xfId="25663"/>
    <cellStyle name="Commentaire 4 2 2 7 7" xfId="25664"/>
    <cellStyle name="Commentaire 4 2 2 7 8" xfId="25665"/>
    <cellStyle name="Commentaire 4 2 2 8" xfId="25666"/>
    <cellStyle name="Commentaire 4 2 2 9" xfId="25667"/>
    <cellStyle name="Commentaire 4 2 20" xfId="25668"/>
    <cellStyle name="Commentaire 4 2 21" xfId="25669"/>
    <cellStyle name="Commentaire 4 2 22" xfId="25670"/>
    <cellStyle name="Commentaire 4 2 23" xfId="25671"/>
    <cellStyle name="Commentaire 4 2 24" xfId="25672"/>
    <cellStyle name="Commentaire 4 2 25" xfId="25673"/>
    <cellStyle name="Commentaire 4 2 26" xfId="25674"/>
    <cellStyle name="Commentaire 4 2 27" xfId="25675"/>
    <cellStyle name="Commentaire 4 2 3" xfId="25676"/>
    <cellStyle name="Commentaire 4 2 3 10" xfId="25677"/>
    <cellStyle name="Commentaire 4 2 3 11" xfId="25678"/>
    <cellStyle name="Commentaire 4 2 3 12" xfId="25679"/>
    <cellStyle name="Commentaire 4 2 3 13" xfId="25680"/>
    <cellStyle name="Commentaire 4 2 3 14" xfId="25681"/>
    <cellStyle name="Commentaire 4 2 3 15" xfId="25682"/>
    <cellStyle name="Commentaire 4 2 3 2" xfId="25683"/>
    <cellStyle name="Commentaire 4 2 3 2 2" xfId="25684"/>
    <cellStyle name="Commentaire 4 2 3 2 3" xfId="25685"/>
    <cellStyle name="Commentaire 4 2 3 2 4" xfId="25686"/>
    <cellStyle name="Commentaire 4 2 3 2 5" xfId="25687"/>
    <cellStyle name="Commentaire 4 2 3 2 6" xfId="25688"/>
    <cellStyle name="Commentaire 4 2 3 2 7" xfId="25689"/>
    <cellStyle name="Commentaire 4 2 3 2 8" xfId="25690"/>
    <cellStyle name="Commentaire 4 2 3 3" xfId="25691"/>
    <cellStyle name="Commentaire 4 2 3 3 2" xfId="25692"/>
    <cellStyle name="Commentaire 4 2 3 3 3" xfId="25693"/>
    <cellStyle name="Commentaire 4 2 3 3 4" xfId="25694"/>
    <cellStyle name="Commentaire 4 2 3 3 5" xfId="25695"/>
    <cellStyle name="Commentaire 4 2 3 3 6" xfId="25696"/>
    <cellStyle name="Commentaire 4 2 3 3 7" xfId="25697"/>
    <cellStyle name="Commentaire 4 2 3 3 8" xfId="25698"/>
    <cellStyle name="Commentaire 4 2 3 4" xfId="25699"/>
    <cellStyle name="Commentaire 4 2 3 4 2" xfId="25700"/>
    <cellStyle name="Commentaire 4 2 3 4 3" xfId="25701"/>
    <cellStyle name="Commentaire 4 2 3 4 4" xfId="25702"/>
    <cellStyle name="Commentaire 4 2 3 4 5" xfId="25703"/>
    <cellStyle name="Commentaire 4 2 3 4 6" xfId="25704"/>
    <cellStyle name="Commentaire 4 2 3 4 7" xfId="25705"/>
    <cellStyle name="Commentaire 4 2 3 4 8" xfId="25706"/>
    <cellStyle name="Commentaire 4 2 3 5" xfId="25707"/>
    <cellStyle name="Commentaire 4 2 3 5 2" xfId="25708"/>
    <cellStyle name="Commentaire 4 2 3 5 3" xfId="25709"/>
    <cellStyle name="Commentaire 4 2 3 5 4" xfId="25710"/>
    <cellStyle name="Commentaire 4 2 3 5 5" xfId="25711"/>
    <cellStyle name="Commentaire 4 2 3 5 6" xfId="25712"/>
    <cellStyle name="Commentaire 4 2 3 5 7" xfId="25713"/>
    <cellStyle name="Commentaire 4 2 3 5 8" xfId="25714"/>
    <cellStyle name="Commentaire 4 2 3 6" xfId="25715"/>
    <cellStyle name="Commentaire 4 2 3 6 2" xfId="25716"/>
    <cellStyle name="Commentaire 4 2 3 6 3" xfId="25717"/>
    <cellStyle name="Commentaire 4 2 3 6 4" xfId="25718"/>
    <cellStyle name="Commentaire 4 2 3 6 5" xfId="25719"/>
    <cellStyle name="Commentaire 4 2 3 6 6" xfId="25720"/>
    <cellStyle name="Commentaire 4 2 3 6 7" xfId="25721"/>
    <cellStyle name="Commentaire 4 2 3 6 8" xfId="25722"/>
    <cellStyle name="Commentaire 4 2 3 7" xfId="25723"/>
    <cellStyle name="Commentaire 4 2 3 7 2" xfId="25724"/>
    <cellStyle name="Commentaire 4 2 3 7 3" xfId="25725"/>
    <cellStyle name="Commentaire 4 2 3 7 4" xfId="25726"/>
    <cellStyle name="Commentaire 4 2 3 7 5" xfId="25727"/>
    <cellStyle name="Commentaire 4 2 3 7 6" xfId="25728"/>
    <cellStyle name="Commentaire 4 2 3 7 7" xfId="25729"/>
    <cellStyle name="Commentaire 4 2 3 7 8" xfId="25730"/>
    <cellStyle name="Commentaire 4 2 3 8" xfId="25731"/>
    <cellStyle name="Commentaire 4 2 3 9" xfId="25732"/>
    <cellStyle name="Commentaire 4 2 4" xfId="25733"/>
    <cellStyle name="Commentaire 4 2 4 2" xfId="25734"/>
    <cellStyle name="Commentaire 4 2 4 3" xfId="25735"/>
    <cellStyle name="Commentaire 4 2 4 4" xfId="25736"/>
    <cellStyle name="Commentaire 4 2 4 5" xfId="25737"/>
    <cellStyle name="Commentaire 4 2 4 6" xfId="25738"/>
    <cellStyle name="Commentaire 4 2 4 7" xfId="25739"/>
    <cellStyle name="Commentaire 4 2 4 8" xfId="25740"/>
    <cellStyle name="Commentaire 4 2 4 9" xfId="25741"/>
    <cellStyle name="Commentaire 4 2 5" xfId="25742"/>
    <cellStyle name="Commentaire 4 2 5 2" xfId="25743"/>
    <cellStyle name="Commentaire 4 2 5 3" xfId="25744"/>
    <cellStyle name="Commentaire 4 2 5 4" xfId="25745"/>
    <cellStyle name="Commentaire 4 2 5 5" xfId="25746"/>
    <cellStyle name="Commentaire 4 2 5 6" xfId="25747"/>
    <cellStyle name="Commentaire 4 2 5 7" xfId="25748"/>
    <cellStyle name="Commentaire 4 2 5 8" xfId="25749"/>
    <cellStyle name="Commentaire 4 2 6" xfId="25750"/>
    <cellStyle name="Commentaire 4 2 6 2" xfId="25751"/>
    <cellStyle name="Commentaire 4 2 6 3" xfId="25752"/>
    <cellStyle name="Commentaire 4 2 6 4" xfId="25753"/>
    <cellStyle name="Commentaire 4 2 6 5" xfId="25754"/>
    <cellStyle name="Commentaire 4 2 6 6" xfId="25755"/>
    <cellStyle name="Commentaire 4 2 6 7" xfId="25756"/>
    <cellStyle name="Commentaire 4 2 6 8" xfId="25757"/>
    <cellStyle name="Commentaire 4 2 7" xfId="25758"/>
    <cellStyle name="Commentaire 4 2 7 2" xfId="25759"/>
    <cellStyle name="Commentaire 4 2 7 3" xfId="25760"/>
    <cellStyle name="Commentaire 4 2 7 4" xfId="25761"/>
    <cellStyle name="Commentaire 4 2 7 5" xfId="25762"/>
    <cellStyle name="Commentaire 4 2 7 6" xfId="25763"/>
    <cellStyle name="Commentaire 4 2 7 7" xfId="25764"/>
    <cellStyle name="Commentaire 4 2 7 8" xfId="25765"/>
    <cellStyle name="Commentaire 4 2 8" xfId="25766"/>
    <cellStyle name="Commentaire 4 2 8 2" xfId="25767"/>
    <cellStyle name="Commentaire 4 2 8 3" xfId="25768"/>
    <cellStyle name="Commentaire 4 2 8 4" xfId="25769"/>
    <cellStyle name="Commentaire 4 2 8 5" xfId="25770"/>
    <cellStyle name="Commentaire 4 2 8 6" xfId="25771"/>
    <cellStyle name="Commentaire 4 2 8 7" xfId="25772"/>
    <cellStyle name="Commentaire 4 2 8 8" xfId="25773"/>
    <cellStyle name="Commentaire 4 2 9" xfId="25774"/>
    <cellStyle name="Commentaire 4 2 9 2" xfId="25775"/>
    <cellStyle name="Commentaire 4 2 9 3" xfId="25776"/>
    <cellStyle name="Commentaire 4 2 9 4" xfId="25777"/>
    <cellStyle name="Commentaire 4 2 9 5" xfId="25778"/>
    <cellStyle name="Commentaire 4 2 9 6" xfId="25779"/>
    <cellStyle name="Commentaire 4 2 9 7" xfId="25780"/>
    <cellStyle name="Commentaire 4 2 9 8" xfId="25781"/>
    <cellStyle name="Commentaire 4 20" xfId="25782"/>
    <cellStyle name="Commentaire 4 21" xfId="25783"/>
    <cellStyle name="Commentaire 4 22" xfId="25784"/>
    <cellStyle name="Commentaire 4 23" xfId="25785"/>
    <cellStyle name="Commentaire 4 24" xfId="25786"/>
    <cellStyle name="Commentaire 4 25" xfId="25787"/>
    <cellStyle name="Commentaire 4 3" xfId="25788"/>
    <cellStyle name="Commentaire 4 3 10" xfId="25789"/>
    <cellStyle name="Commentaire 4 3 11" xfId="25790"/>
    <cellStyle name="Commentaire 4 3 12" xfId="25791"/>
    <cellStyle name="Commentaire 4 3 13" xfId="25792"/>
    <cellStyle name="Commentaire 4 3 14" xfId="25793"/>
    <cellStyle name="Commentaire 4 3 15" xfId="25794"/>
    <cellStyle name="Commentaire 4 3 16" xfId="25795"/>
    <cellStyle name="Commentaire 4 3 17" xfId="25796"/>
    <cellStyle name="Commentaire 4 3 18" xfId="25797"/>
    <cellStyle name="Commentaire 4 3 19" xfId="25798"/>
    <cellStyle name="Commentaire 4 3 2" xfId="25799"/>
    <cellStyle name="Commentaire 4 3 2 2" xfId="25800"/>
    <cellStyle name="Commentaire 4 3 2 3" xfId="25801"/>
    <cellStyle name="Commentaire 4 3 2 4" xfId="25802"/>
    <cellStyle name="Commentaire 4 3 2 5" xfId="25803"/>
    <cellStyle name="Commentaire 4 3 2 6" xfId="25804"/>
    <cellStyle name="Commentaire 4 3 2 7" xfId="25805"/>
    <cellStyle name="Commentaire 4 3 2 8" xfId="25806"/>
    <cellStyle name="Commentaire 4 3 20" xfId="25807"/>
    <cellStyle name="Commentaire 4 3 21" xfId="25808"/>
    <cellStyle name="Commentaire 4 3 22" xfId="25809"/>
    <cellStyle name="Commentaire 4 3 23" xfId="25810"/>
    <cellStyle name="Commentaire 4 3 24" xfId="25811"/>
    <cellStyle name="Commentaire 4 3 3" xfId="25812"/>
    <cellStyle name="Commentaire 4 3 3 2" xfId="25813"/>
    <cellStyle name="Commentaire 4 3 3 3" xfId="25814"/>
    <cellStyle name="Commentaire 4 3 3 4" xfId="25815"/>
    <cellStyle name="Commentaire 4 3 3 5" xfId="25816"/>
    <cellStyle name="Commentaire 4 3 3 6" xfId="25817"/>
    <cellStyle name="Commentaire 4 3 3 7" xfId="25818"/>
    <cellStyle name="Commentaire 4 3 3 8" xfId="25819"/>
    <cellStyle name="Commentaire 4 3 4" xfId="25820"/>
    <cellStyle name="Commentaire 4 3 4 2" xfId="25821"/>
    <cellStyle name="Commentaire 4 3 4 3" xfId="25822"/>
    <cellStyle name="Commentaire 4 3 4 4" xfId="25823"/>
    <cellStyle name="Commentaire 4 3 4 5" xfId="25824"/>
    <cellStyle name="Commentaire 4 3 4 6" xfId="25825"/>
    <cellStyle name="Commentaire 4 3 4 7" xfId="25826"/>
    <cellStyle name="Commentaire 4 3 4 8" xfId="25827"/>
    <cellStyle name="Commentaire 4 3 5" xfId="25828"/>
    <cellStyle name="Commentaire 4 3 5 2" xfId="25829"/>
    <cellStyle name="Commentaire 4 3 5 3" xfId="25830"/>
    <cellStyle name="Commentaire 4 3 5 4" xfId="25831"/>
    <cellStyle name="Commentaire 4 3 5 5" xfId="25832"/>
    <cellStyle name="Commentaire 4 3 5 6" xfId="25833"/>
    <cellStyle name="Commentaire 4 3 5 7" xfId="25834"/>
    <cellStyle name="Commentaire 4 3 5 8" xfId="25835"/>
    <cellStyle name="Commentaire 4 3 6" xfId="25836"/>
    <cellStyle name="Commentaire 4 3 6 2" xfId="25837"/>
    <cellStyle name="Commentaire 4 3 6 3" xfId="25838"/>
    <cellStyle name="Commentaire 4 3 6 4" xfId="25839"/>
    <cellStyle name="Commentaire 4 3 6 5" xfId="25840"/>
    <cellStyle name="Commentaire 4 3 6 6" xfId="25841"/>
    <cellStyle name="Commentaire 4 3 6 7" xfId="25842"/>
    <cellStyle name="Commentaire 4 3 6 8" xfId="25843"/>
    <cellStyle name="Commentaire 4 3 7" xfId="25844"/>
    <cellStyle name="Commentaire 4 3 7 2" xfId="25845"/>
    <cellStyle name="Commentaire 4 3 7 3" xfId="25846"/>
    <cellStyle name="Commentaire 4 3 7 4" xfId="25847"/>
    <cellStyle name="Commentaire 4 3 7 5" xfId="25848"/>
    <cellStyle name="Commentaire 4 3 7 6" xfId="25849"/>
    <cellStyle name="Commentaire 4 3 7 7" xfId="25850"/>
    <cellStyle name="Commentaire 4 3 7 8" xfId="25851"/>
    <cellStyle name="Commentaire 4 3 8" xfId="25852"/>
    <cellStyle name="Commentaire 4 3 9" xfId="25853"/>
    <cellStyle name="Commentaire 4 4" xfId="25854"/>
    <cellStyle name="Commentaire 4 4 10" xfId="25855"/>
    <cellStyle name="Commentaire 4 4 11" xfId="25856"/>
    <cellStyle name="Commentaire 4 4 12" xfId="25857"/>
    <cellStyle name="Commentaire 4 4 13" xfId="25858"/>
    <cellStyle name="Commentaire 4 4 14" xfId="25859"/>
    <cellStyle name="Commentaire 4 4 15" xfId="25860"/>
    <cellStyle name="Commentaire 4 4 16" xfId="25861"/>
    <cellStyle name="Commentaire 4 4 17" xfId="25862"/>
    <cellStyle name="Commentaire 4 4 18" xfId="25863"/>
    <cellStyle name="Commentaire 4 4 2" xfId="25864"/>
    <cellStyle name="Commentaire 4 4 3" xfId="25865"/>
    <cellStyle name="Commentaire 4 4 4" xfId="25866"/>
    <cellStyle name="Commentaire 4 4 5" xfId="25867"/>
    <cellStyle name="Commentaire 4 4 6" xfId="25868"/>
    <cellStyle name="Commentaire 4 4 7" xfId="25869"/>
    <cellStyle name="Commentaire 4 4 8" xfId="25870"/>
    <cellStyle name="Commentaire 4 4 9" xfId="25871"/>
    <cellStyle name="Commentaire 4 5" xfId="25872"/>
    <cellStyle name="Commentaire 4 5 10" xfId="25873"/>
    <cellStyle name="Commentaire 4 5 11" xfId="25874"/>
    <cellStyle name="Commentaire 4 5 12" xfId="25875"/>
    <cellStyle name="Commentaire 4 5 13" xfId="25876"/>
    <cellStyle name="Commentaire 4 5 14" xfId="25877"/>
    <cellStyle name="Commentaire 4 5 15" xfId="25878"/>
    <cellStyle name="Commentaire 4 5 16" xfId="25879"/>
    <cellStyle name="Commentaire 4 5 17" xfId="25880"/>
    <cellStyle name="Commentaire 4 5 18" xfId="25881"/>
    <cellStyle name="Commentaire 4 5 2" xfId="25882"/>
    <cellStyle name="Commentaire 4 5 3" xfId="25883"/>
    <cellStyle name="Commentaire 4 5 4" xfId="25884"/>
    <cellStyle name="Commentaire 4 5 5" xfId="25885"/>
    <cellStyle name="Commentaire 4 5 6" xfId="25886"/>
    <cellStyle name="Commentaire 4 5 7" xfId="25887"/>
    <cellStyle name="Commentaire 4 5 8" xfId="25888"/>
    <cellStyle name="Commentaire 4 5 9" xfId="25889"/>
    <cellStyle name="Commentaire 4 6" xfId="25890"/>
    <cellStyle name="Commentaire 4 6 10" xfId="25891"/>
    <cellStyle name="Commentaire 4 6 11" xfId="25892"/>
    <cellStyle name="Commentaire 4 6 12" xfId="25893"/>
    <cellStyle name="Commentaire 4 6 13" xfId="25894"/>
    <cellStyle name="Commentaire 4 6 14" xfId="25895"/>
    <cellStyle name="Commentaire 4 6 15" xfId="25896"/>
    <cellStyle name="Commentaire 4 6 16" xfId="25897"/>
    <cellStyle name="Commentaire 4 6 17" xfId="25898"/>
    <cellStyle name="Commentaire 4 6 18" xfId="25899"/>
    <cellStyle name="Commentaire 4 6 2" xfId="25900"/>
    <cellStyle name="Commentaire 4 6 3" xfId="25901"/>
    <cellStyle name="Commentaire 4 6 4" xfId="25902"/>
    <cellStyle name="Commentaire 4 6 5" xfId="25903"/>
    <cellStyle name="Commentaire 4 6 6" xfId="25904"/>
    <cellStyle name="Commentaire 4 6 7" xfId="25905"/>
    <cellStyle name="Commentaire 4 6 8" xfId="25906"/>
    <cellStyle name="Commentaire 4 6 9" xfId="25907"/>
    <cellStyle name="Commentaire 4 7" xfId="25908"/>
    <cellStyle name="Commentaire 4 7 2" xfId="25909"/>
    <cellStyle name="Commentaire 4 7 3" xfId="25910"/>
    <cellStyle name="Commentaire 4 7 4" xfId="25911"/>
    <cellStyle name="Commentaire 4 7 5" xfId="25912"/>
    <cellStyle name="Commentaire 4 7 6" xfId="25913"/>
    <cellStyle name="Commentaire 4 7 7" xfId="25914"/>
    <cellStyle name="Commentaire 4 7 8" xfId="25915"/>
    <cellStyle name="Commentaire 4 7 9" xfId="25916"/>
    <cellStyle name="Commentaire 4 8" xfId="25917"/>
    <cellStyle name="Commentaire 4 8 2" xfId="25918"/>
    <cellStyle name="Commentaire 4 8 3" xfId="25919"/>
    <cellStyle name="Commentaire 4 8 4" xfId="25920"/>
    <cellStyle name="Commentaire 4 8 5" xfId="25921"/>
    <cellStyle name="Commentaire 4 8 6" xfId="25922"/>
    <cellStyle name="Commentaire 4 8 7" xfId="25923"/>
    <cellStyle name="Commentaire 4 8 8" xfId="25924"/>
    <cellStyle name="Commentaire 4 9" xfId="25925"/>
    <cellStyle name="Commentaire 5" xfId="25926"/>
    <cellStyle name="Commentaire 5 10" xfId="25927"/>
    <cellStyle name="Commentaire 5 11" xfId="25928"/>
    <cellStyle name="Commentaire 5 12" xfId="25929"/>
    <cellStyle name="Commentaire 5 13" xfId="25930"/>
    <cellStyle name="Commentaire 5 14" xfId="25931"/>
    <cellStyle name="Commentaire 5 15" xfId="25932"/>
    <cellStyle name="Commentaire 5 16" xfId="25933"/>
    <cellStyle name="Commentaire 5 17" xfId="25934"/>
    <cellStyle name="Commentaire 5 18" xfId="25935"/>
    <cellStyle name="Commentaire 5 19" xfId="25936"/>
    <cellStyle name="Commentaire 5 2" xfId="25937"/>
    <cellStyle name="Commentaire 5 3" xfId="25938"/>
    <cellStyle name="Commentaire 5 4" xfId="25939"/>
    <cellStyle name="Commentaire 5 5" xfId="25940"/>
    <cellStyle name="Commentaire 5 6" xfId="25941"/>
    <cellStyle name="Commentaire 5 7" xfId="25942"/>
    <cellStyle name="Commentaire 5 8" xfId="25943"/>
    <cellStyle name="Commentaire 5 9" xfId="25944"/>
    <cellStyle name="Commentaire 6" xfId="25945"/>
    <cellStyle name="Commentaire 6 10" xfId="25946"/>
    <cellStyle name="Commentaire 6 11" xfId="25947"/>
    <cellStyle name="Commentaire 6 12" xfId="25948"/>
    <cellStyle name="Commentaire 6 13" xfId="25949"/>
    <cellStyle name="Commentaire 6 14" xfId="25950"/>
    <cellStyle name="Commentaire 6 15" xfId="25951"/>
    <cellStyle name="Commentaire 6 16" xfId="25952"/>
    <cellStyle name="Commentaire 6 17" xfId="25953"/>
    <cellStyle name="Commentaire 6 18" xfId="25954"/>
    <cellStyle name="Commentaire 6 2" xfId="25955"/>
    <cellStyle name="Commentaire 6 3" xfId="25956"/>
    <cellStyle name="Commentaire 6 4" xfId="25957"/>
    <cellStyle name="Commentaire 6 5" xfId="25958"/>
    <cellStyle name="Commentaire 6 6" xfId="25959"/>
    <cellStyle name="Commentaire 6 7" xfId="25960"/>
    <cellStyle name="Commentaire 6 8" xfId="25961"/>
    <cellStyle name="Commentaire 6 9" xfId="25962"/>
    <cellStyle name="Commentaire 7" xfId="25963"/>
    <cellStyle name="Commentaire 7 10" xfId="25964"/>
    <cellStyle name="Commentaire 7 11" xfId="25965"/>
    <cellStyle name="Commentaire 7 12" xfId="25966"/>
    <cellStyle name="Commentaire 7 13" xfId="25967"/>
    <cellStyle name="Commentaire 7 14" xfId="25968"/>
    <cellStyle name="Commentaire 7 15" xfId="25969"/>
    <cellStyle name="Commentaire 7 16" xfId="25970"/>
    <cellStyle name="Commentaire 7 17" xfId="25971"/>
    <cellStyle name="Commentaire 7 18" xfId="25972"/>
    <cellStyle name="Commentaire 7 2" xfId="25973"/>
    <cellStyle name="Commentaire 7 3" xfId="25974"/>
    <cellStyle name="Commentaire 7 4" xfId="25975"/>
    <cellStyle name="Commentaire 7 5" xfId="25976"/>
    <cellStyle name="Commentaire 7 6" xfId="25977"/>
    <cellStyle name="Commentaire 7 7" xfId="25978"/>
    <cellStyle name="Commentaire 7 8" xfId="25979"/>
    <cellStyle name="Commentaire 7 9" xfId="25980"/>
    <cellStyle name="Commentaire 8" xfId="25981"/>
    <cellStyle name="Commentaire 8 10" xfId="25982"/>
    <cellStyle name="Commentaire 8 11" xfId="25983"/>
    <cellStyle name="Commentaire 8 12" xfId="25984"/>
    <cellStyle name="Commentaire 8 13" xfId="25985"/>
    <cellStyle name="Commentaire 8 14" xfId="25986"/>
    <cellStyle name="Commentaire 8 15" xfId="25987"/>
    <cellStyle name="Commentaire 8 16" xfId="25988"/>
    <cellStyle name="Commentaire 8 17" xfId="25989"/>
    <cellStyle name="Commentaire 8 18" xfId="25990"/>
    <cellStyle name="Commentaire 8 2" xfId="25991"/>
    <cellStyle name="Commentaire 8 3" xfId="25992"/>
    <cellStyle name="Commentaire 8 4" xfId="25993"/>
    <cellStyle name="Commentaire 8 5" xfId="25994"/>
    <cellStyle name="Commentaire 8 6" xfId="25995"/>
    <cellStyle name="Commentaire 8 7" xfId="25996"/>
    <cellStyle name="Commentaire 8 8" xfId="25997"/>
    <cellStyle name="Commentaire 8 9" xfId="25998"/>
    <cellStyle name="Commentaire 9" xfId="25999"/>
    <cellStyle name="Commentaire 9 10" xfId="26000"/>
    <cellStyle name="Commentaire 9 11" xfId="26001"/>
    <cellStyle name="Commentaire 9 12" xfId="26002"/>
    <cellStyle name="Commentaire 9 13" xfId="26003"/>
    <cellStyle name="Commentaire 9 14" xfId="26004"/>
    <cellStyle name="Commentaire 9 15" xfId="26005"/>
    <cellStyle name="Commentaire 9 16" xfId="26006"/>
    <cellStyle name="Commentaire 9 17" xfId="26007"/>
    <cellStyle name="Commentaire 9 18" xfId="26008"/>
    <cellStyle name="Commentaire 9 2" xfId="26009"/>
    <cellStyle name="Commentaire 9 3" xfId="26010"/>
    <cellStyle name="Commentaire 9 4" xfId="26011"/>
    <cellStyle name="Commentaire 9 5" xfId="26012"/>
    <cellStyle name="Commentaire 9 6" xfId="26013"/>
    <cellStyle name="Commentaire 9 7" xfId="26014"/>
    <cellStyle name="Commentaire 9 8" xfId="26015"/>
    <cellStyle name="Commentaire 9 9" xfId="26016"/>
    <cellStyle name="Company" xfId="1650"/>
    <cellStyle name="CurRatio" xfId="1651"/>
    <cellStyle name="Currency" xfId="70" builtinId="4"/>
    <cellStyle name="Currency--" xfId="2173"/>
    <cellStyle name="Currency [00]" xfId="1652"/>
    <cellStyle name="Currency [1]" xfId="1653"/>
    <cellStyle name="Currency [2]" xfId="1654"/>
    <cellStyle name="Currency [2] 10" xfId="26017"/>
    <cellStyle name="Currency [2] 2" xfId="6862"/>
    <cellStyle name="Currency [2] 2 2" xfId="10074"/>
    <cellStyle name="Currency [2] 2 3" xfId="10224"/>
    <cellStyle name="Currency [2] 2 3 2" xfId="10442"/>
    <cellStyle name="Currency [2] 2 4" xfId="10377"/>
    <cellStyle name="Currency [2] 3" xfId="9837"/>
    <cellStyle name="Currency [2] 3 2" xfId="10140"/>
    <cellStyle name="Currency [2] 3 2 2" xfId="10282"/>
    <cellStyle name="Currency [2] 3 2 3" xfId="10384"/>
    <cellStyle name="Currency [2] 3 3" xfId="10246"/>
    <cellStyle name="Currency [2] 4" xfId="9868"/>
    <cellStyle name="Currency [2] 4 2" xfId="10153"/>
    <cellStyle name="Currency [2] 4 2 2" xfId="10293"/>
    <cellStyle name="Currency [2] 4 2 3" xfId="10391"/>
    <cellStyle name="Currency [2] 5" xfId="10356"/>
    <cellStyle name="Currency [2] 6" xfId="26018"/>
    <cellStyle name="Currency [2] 7" xfId="26019"/>
    <cellStyle name="Currency [2] 8" xfId="26020"/>
    <cellStyle name="Currency [2] 9" xfId="26021"/>
    <cellStyle name="Currency [3]" xfId="1655"/>
    <cellStyle name="Currency 0" xfId="1656"/>
    <cellStyle name="Currency 10" xfId="1657"/>
    <cellStyle name="Currency 10 2" xfId="1658"/>
    <cellStyle name="Currency 10 2 2" xfId="1659"/>
    <cellStyle name="Currency 10 2 2 2" xfId="1660"/>
    <cellStyle name="Currency 10 2 2 2 2" xfId="1661"/>
    <cellStyle name="Currency 10 2 2 2 2 2" xfId="26022"/>
    <cellStyle name="Currency 10 2 2 2 3" xfId="26023"/>
    <cellStyle name="Currency 10 2 2 3" xfId="1662"/>
    <cellStyle name="Currency 10 2 2 3 2" xfId="26024"/>
    <cellStyle name="Currency 10 2 2 4" xfId="26025"/>
    <cellStyle name="Currency 10 2 3" xfId="1663"/>
    <cellStyle name="Currency 10 2 3 2" xfId="1664"/>
    <cellStyle name="Currency 10 2 3 2 2" xfId="26026"/>
    <cellStyle name="Currency 10 2 3 3" xfId="26027"/>
    <cellStyle name="Currency 10 2 4" xfId="1665"/>
    <cellStyle name="Currency 10 2 4 2" xfId="26028"/>
    <cellStyle name="Currency 10 2 5" xfId="26029"/>
    <cellStyle name="Currency 10 3" xfId="1666"/>
    <cellStyle name="Currency 10 3 2" xfId="1667"/>
    <cellStyle name="Currency 10 3 2 2" xfId="1668"/>
    <cellStyle name="Currency 10 3 2 2 2" xfId="1669"/>
    <cellStyle name="Currency 10 3 2 2 2 2" xfId="26030"/>
    <cellStyle name="Currency 10 3 2 2 3" xfId="26031"/>
    <cellStyle name="Currency 10 3 2 3" xfId="1670"/>
    <cellStyle name="Currency 10 3 2 3 2" xfId="26032"/>
    <cellStyle name="Currency 10 3 2 4" xfId="26033"/>
    <cellStyle name="Currency 10 3 3" xfId="1671"/>
    <cellStyle name="Currency 10 3 3 2" xfId="1672"/>
    <cellStyle name="Currency 10 3 3 2 2" xfId="26034"/>
    <cellStyle name="Currency 10 3 3 3" xfId="26035"/>
    <cellStyle name="Currency 10 3 4" xfId="1673"/>
    <cellStyle name="Currency 10 3 4 2" xfId="26036"/>
    <cellStyle name="Currency 10 3 5" xfId="26037"/>
    <cellStyle name="Currency 10 4" xfId="1674"/>
    <cellStyle name="Currency 10 4 2" xfId="1675"/>
    <cellStyle name="Currency 10 4 2 2" xfId="1676"/>
    <cellStyle name="Currency 10 4 2 2 2" xfId="26038"/>
    <cellStyle name="Currency 10 4 2 3" xfId="26039"/>
    <cellStyle name="Currency 10 4 3" xfId="1677"/>
    <cellStyle name="Currency 10 4 3 2" xfId="26040"/>
    <cellStyle name="Currency 10 4 4" xfId="26041"/>
    <cellStyle name="Currency 10 5" xfId="1678"/>
    <cellStyle name="Currency 10 5 2" xfId="1679"/>
    <cellStyle name="Currency 10 5 2 2" xfId="26042"/>
    <cellStyle name="Currency 10 5 3" xfId="26043"/>
    <cellStyle name="Currency 10 6" xfId="1680"/>
    <cellStyle name="Currency 10 6 2" xfId="26044"/>
    <cellStyle name="Currency 10 7" xfId="26045"/>
    <cellStyle name="Currency 10 8" xfId="26046"/>
    <cellStyle name="Currency 11" xfId="1681"/>
    <cellStyle name="Currency 11 2" xfId="1682"/>
    <cellStyle name="Currency 11 2 2" xfId="1683"/>
    <cellStyle name="Currency 11 2 2 2" xfId="1684"/>
    <cellStyle name="Currency 11 2 2 2 2" xfId="1685"/>
    <cellStyle name="Currency 11 2 2 2 2 2" xfId="26047"/>
    <cellStyle name="Currency 11 2 2 2 3" xfId="26048"/>
    <cellStyle name="Currency 11 2 2 3" xfId="1686"/>
    <cellStyle name="Currency 11 2 2 3 2" xfId="26049"/>
    <cellStyle name="Currency 11 2 2 4" xfId="26050"/>
    <cellStyle name="Currency 11 2 3" xfId="1687"/>
    <cellStyle name="Currency 11 2 3 2" xfId="1688"/>
    <cellStyle name="Currency 11 2 3 2 2" xfId="26051"/>
    <cellStyle name="Currency 11 2 3 3" xfId="26052"/>
    <cellStyle name="Currency 11 2 4" xfId="1689"/>
    <cellStyle name="Currency 11 2 4 2" xfId="26053"/>
    <cellStyle name="Currency 11 2 5" xfId="26054"/>
    <cellStyle name="Currency 11 3" xfId="1690"/>
    <cellStyle name="Currency 11 3 2" xfId="1691"/>
    <cellStyle name="Currency 11 3 2 2" xfId="1692"/>
    <cellStyle name="Currency 11 3 2 2 2" xfId="1693"/>
    <cellStyle name="Currency 11 3 2 2 2 2" xfId="26055"/>
    <cellStyle name="Currency 11 3 2 2 3" xfId="26056"/>
    <cellStyle name="Currency 11 3 2 3" xfId="1694"/>
    <cellStyle name="Currency 11 3 2 3 2" xfId="26057"/>
    <cellStyle name="Currency 11 3 2 4" xfId="26058"/>
    <cellStyle name="Currency 11 3 3" xfId="1695"/>
    <cellStyle name="Currency 11 3 3 2" xfId="1696"/>
    <cellStyle name="Currency 11 3 3 2 2" xfId="26059"/>
    <cellStyle name="Currency 11 3 3 3" xfId="26060"/>
    <cellStyle name="Currency 11 3 4" xfId="1697"/>
    <cellStyle name="Currency 11 3 4 2" xfId="26061"/>
    <cellStyle name="Currency 11 3 5" xfId="26062"/>
    <cellStyle name="Currency 11 4" xfId="1698"/>
    <cellStyle name="Currency 11 4 2" xfId="1699"/>
    <cellStyle name="Currency 11 4 2 2" xfId="1700"/>
    <cellStyle name="Currency 11 4 2 2 2" xfId="26063"/>
    <cellStyle name="Currency 11 4 2 3" xfId="26064"/>
    <cellStyle name="Currency 11 4 3" xfId="1701"/>
    <cellStyle name="Currency 11 4 3 2" xfId="26065"/>
    <cellStyle name="Currency 11 4 4" xfId="26066"/>
    <cellStyle name="Currency 11 5" xfId="1702"/>
    <cellStyle name="Currency 11 5 2" xfId="1703"/>
    <cellStyle name="Currency 11 5 2 2" xfId="26067"/>
    <cellStyle name="Currency 11 5 3" xfId="26068"/>
    <cellStyle name="Currency 11 6" xfId="1704"/>
    <cellStyle name="Currency 11 6 2" xfId="26069"/>
    <cellStyle name="Currency 11 7" xfId="26070"/>
    <cellStyle name="Currency 12" xfId="1705"/>
    <cellStyle name="Currency 12 2" xfId="26071"/>
    <cellStyle name="Currency 12 2 2" xfId="26072"/>
    <cellStyle name="Currency 12 3" xfId="26073"/>
    <cellStyle name="Currency 13" xfId="1706"/>
    <cellStyle name="Currency 13 2" xfId="26074"/>
    <cellStyle name="Currency 13 3" xfId="26075"/>
    <cellStyle name="Currency 14" xfId="1707"/>
    <cellStyle name="Currency 14 2" xfId="1708"/>
    <cellStyle name="Currency 14 2 2" xfId="1709"/>
    <cellStyle name="Currency 14 2 2 2" xfId="1710"/>
    <cellStyle name="Currency 14 2 2 2 2" xfId="1711"/>
    <cellStyle name="Currency 14 2 2 2 2 2" xfId="26076"/>
    <cellStyle name="Currency 14 2 2 2 3" xfId="26077"/>
    <cellStyle name="Currency 14 2 2 3" xfId="1712"/>
    <cellStyle name="Currency 14 2 2 3 2" xfId="26078"/>
    <cellStyle name="Currency 14 2 2 4" xfId="26079"/>
    <cellStyle name="Currency 14 2 3" xfId="1713"/>
    <cellStyle name="Currency 14 2 3 2" xfId="1714"/>
    <cellStyle name="Currency 14 2 3 2 2" xfId="26080"/>
    <cellStyle name="Currency 14 2 3 3" xfId="26081"/>
    <cellStyle name="Currency 14 2 4" xfId="1715"/>
    <cellStyle name="Currency 14 2 4 2" xfId="26082"/>
    <cellStyle name="Currency 14 2 5" xfId="26083"/>
    <cellStyle name="Currency 14 3" xfId="1716"/>
    <cellStyle name="Currency 14 3 2" xfId="1717"/>
    <cellStyle name="Currency 14 3 2 2" xfId="1718"/>
    <cellStyle name="Currency 14 3 2 2 2" xfId="1719"/>
    <cellStyle name="Currency 14 3 2 2 2 2" xfId="26084"/>
    <cellStyle name="Currency 14 3 2 2 3" xfId="26085"/>
    <cellStyle name="Currency 14 3 2 3" xfId="1720"/>
    <cellStyle name="Currency 14 3 2 3 2" xfId="26086"/>
    <cellStyle name="Currency 14 3 2 4" xfId="26087"/>
    <cellStyle name="Currency 14 3 3" xfId="1721"/>
    <cellStyle name="Currency 14 3 3 2" xfId="1722"/>
    <cellStyle name="Currency 14 3 3 2 2" xfId="26088"/>
    <cellStyle name="Currency 14 3 3 3" xfId="26089"/>
    <cellStyle name="Currency 14 3 4" xfId="1723"/>
    <cellStyle name="Currency 14 3 4 2" xfId="26090"/>
    <cellStyle name="Currency 14 3 5" xfId="26091"/>
    <cellStyle name="Currency 14 4" xfId="1724"/>
    <cellStyle name="Currency 14 4 2" xfId="1725"/>
    <cellStyle name="Currency 14 4 2 2" xfId="1726"/>
    <cellStyle name="Currency 14 4 2 2 2" xfId="1727"/>
    <cellStyle name="Currency 14 4 2 2 2 2" xfId="26092"/>
    <cellStyle name="Currency 14 4 2 2 3" xfId="26093"/>
    <cellStyle name="Currency 14 4 2 3" xfId="1728"/>
    <cellStyle name="Currency 14 4 2 3 2" xfId="26094"/>
    <cellStyle name="Currency 14 4 2 4" xfId="26095"/>
    <cellStyle name="Currency 14 4 3" xfId="1729"/>
    <cellStyle name="Currency 14 4 3 2" xfId="1730"/>
    <cellStyle name="Currency 14 4 3 2 2" xfId="26096"/>
    <cellStyle name="Currency 14 4 3 3" xfId="26097"/>
    <cellStyle name="Currency 14 4 4" xfId="1731"/>
    <cellStyle name="Currency 14 4 4 2" xfId="26098"/>
    <cellStyle name="Currency 14 4 5" xfId="26099"/>
    <cellStyle name="Currency 14 5" xfId="1732"/>
    <cellStyle name="Currency 14 5 2" xfId="1733"/>
    <cellStyle name="Currency 14 5 2 2" xfId="1734"/>
    <cellStyle name="Currency 14 5 2 2 2" xfId="26100"/>
    <cellStyle name="Currency 14 5 2 3" xfId="26101"/>
    <cellStyle name="Currency 14 5 3" xfId="1735"/>
    <cellStyle name="Currency 14 5 3 2" xfId="26102"/>
    <cellStyle name="Currency 14 5 4" xfId="26103"/>
    <cellStyle name="Currency 14 6" xfId="1736"/>
    <cellStyle name="Currency 14 6 2" xfId="1737"/>
    <cellStyle name="Currency 14 6 2 2" xfId="26104"/>
    <cellStyle name="Currency 14 6 3" xfId="26105"/>
    <cellStyle name="Currency 14 7" xfId="1738"/>
    <cellStyle name="Currency 14 7 2" xfId="26106"/>
    <cellStyle name="Currency 14 8" xfId="26107"/>
    <cellStyle name="Currency 14 9" xfId="26108"/>
    <cellStyle name="Currency 15" xfId="1739"/>
    <cellStyle name="Currency 15 2" xfId="1740"/>
    <cellStyle name="Currency 15 2 2" xfId="1741"/>
    <cellStyle name="Currency 15 2 2 2" xfId="1742"/>
    <cellStyle name="Currency 15 2 2 2 2" xfId="26109"/>
    <cellStyle name="Currency 15 2 2 3" xfId="26110"/>
    <cellStyle name="Currency 15 2 3" xfId="1743"/>
    <cellStyle name="Currency 15 2 3 2" xfId="26111"/>
    <cellStyle name="Currency 15 2 4" xfId="26112"/>
    <cellStyle name="Currency 15 3" xfId="1744"/>
    <cellStyle name="Currency 15 3 2" xfId="1745"/>
    <cellStyle name="Currency 15 3 2 2" xfId="26113"/>
    <cellStyle name="Currency 15 3 3" xfId="26114"/>
    <cellStyle name="Currency 15 4" xfId="1746"/>
    <cellStyle name="Currency 15 4 2" xfId="26115"/>
    <cellStyle name="Currency 15 5" xfId="26116"/>
    <cellStyle name="Currency 16" xfId="1747"/>
    <cellStyle name="Currency 16 2" xfId="1748"/>
    <cellStyle name="Currency 16 2 2" xfId="26117"/>
    <cellStyle name="Currency 16 3" xfId="26118"/>
    <cellStyle name="Currency 17" xfId="1749"/>
    <cellStyle name="Currency 17 2" xfId="26119"/>
    <cellStyle name="Currency 18" xfId="1750"/>
    <cellStyle name="Currency 18 2" xfId="26120"/>
    <cellStyle name="Currency 19" xfId="1751"/>
    <cellStyle name="Currency 19 2" xfId="1752"/>
    <cellStyle name="Currency 19 2 2" xfId="1753"/>
    <cellStyle name="Currency 19 2 2 2" xfId="1754"/>
    <cellStyle name="Currency 19 2 2 2 2" xfId="1755"/>
    <cellStyle name="Currency 19 2 2 2 2 2" xfId="26121"/>
    <cellStyle name="Currency 19 2 2 2 3" xfId="26122"/>
    <cellStyle name="Currency 19 2 2 3" xfId="1756"/>
    <cellStyle name="Currency 19 2 2 3 2" xfId="26123"/>
    <cellStyle name="Currency 19 2 2 4" xfId="26124"/>
    <cellStyle name="Currency 19 2 3" xfId="1757"/>
    <cellStyle name="Currency 19 2 3 2" xfId="1758"/>
    <cellStyle name="Currency 19 2 3 2 2" xfId="26125"/>
    <cellStyle name="Currency 19 2 3 3" xfId="26126"/>
    <cellStyle name="Currency 19 2 4" xfId="1759"/>
    <cellStyle name="Currency 19 2 4 2" xfId="26127"/>
    <cellStyle name="Currency 19 2 5" xfId="26128"/>
    <cellStyle name="Currency 19 3" xfId="1760"/>
    <cellStyle name="Currency 19 3 2" xfId="1761"/>
    <cellStyle name="Currency 19 3 2 2" xfId="1762"/>
    <cellStyle name="Currency 19 3 2 2 2" xfId="1763"/>
    <cellStyle name="Currency 19 3 2 2 2 2" xfId="26129"/>
    <cellStyle name="Currency 19 3 2 2 3" xfId="26130"/>
    <cellStyle name="Currency 19 3 2 3" xfId="1764"/>
    <cellStyle name="Currency 19 3 2 3 2" xfId="26131"/>
    <cellStyle name="Currency 19 3 2 4" xfId="26132"/>
    <cellStyle name="Currency 19 3 3" xfId="1765"/>
    <cellStyle name="Currency 19 3 3 2" xfId="1766"/>
    <cellStyle name="Currency 19 3 3 2 2" xfId="26133"/>
    <cellStyle name="Currency 19 3 3 3" xfId="26134"/>
    <cellStyle name="Currency 19 3 4" xfId="1767"/>
    <cellStyle name="Currency 19 3 4 2" xfId="26135"/>
    <cellStyle name="Currency 19 3 5" xfId="26136"/>
    <cellStyle name="Currency 19 4" xfId="1768"/>
    <cellStyle name="Currency 19 4 2" xfId="1769"/>
    <cellStyle name="Currency 19 4 2 2" xfId="1770"/>
    <cellStyle name="Currency 19 4 2 2 2" xfId="26137"/>
    <cellStyle name="Currency 19 4 2 3" xfId="26138"/>
    <cellStyle name="Currency 19 4 3" xfId="1771"/>
    <cellStyle name="Currency 19 4 3 2" xfId="26139"/>
    <cellStyle name="Currency 19 4 4" xfId="26140"/>
    <cellStyle name="Currency 19 5" xfId="1772"/>
    <cellStyle name="Currency 19 5 2" xfId="1773"/>
    <cellStyle name="Currency 19 5 2 2" xfId="26141"/>
    <cellStyle name="Currency 19 5 3" xfId="26142"/>
    <cellStyle name="Currency 19 6" xfId="1774"/>
    <cellStyle name="Currency 19 6 2" xfId="26143"/>
    <cellStyle name="Currency 19 7" xfId="26144"/>
    <cellStyle name="Currency 2" xfId="4"/>
    <cellStyle name="Currency 2 10" xfId="1775"/>
    <cellStyle name="Currency 2 10 2" xfId="1776"/>
    <cellStyle name="Currency 2 10 2 2" xfId="1777"/>
    <cellStyle name="Currency 2 10 2 2 2" xfId="26145"/>
    <cellStyle name="Currency 2 10 2 3" xfId="26146"/>
    <cellStyle name="Currency 2 10 3" xfId="1778"/>
    <cellStyle name="Currency 2 10 3 2" xfId="26147"/>
    <cellStyle name="Currency 2 10 4" xfId="26148"/>
    <cellStyle name="Currency 2 11" xfId="1779"/>
    <cellStyle name="Currency 2 11 2" xfId="26149"/>
    <cellStyle name="Currency 2 12" xfId="1780"/>
    <cellStyle name="Currency 2 12 2" xfId="26150"/>
    <cellStyle name="Currency 2 13" xfId="1781"/>
    <cellStyle name="Currency 2 13 2" xfId="26151"/>
    <cellStyle name="Currency 2 14" xfId="1782"/>
    <cellStyle name="Currency 2 14 2" xfId="26152"/>
    <cellStyle name="Currency 2 15" xfId="1783"/>
    <cellStyle name="Currency 2 15 2" xfId="26153"/>
    <cellStyle name="Currency 2 16" xfId="1784"/>
    <cellStyle name="Currency 2 16 2" xfId="26154"/>
    <cellStyle name="Currency 2 17" xfId="1785"/>
    <cellStyle name="Currency 2 17 2" xfId="26155"/>
    <cellStyle name="Currency 2 18" xfId="1786"/>
    <cellStyle name="Currency 2 18 2" xfId="26156"/>
    <cellStyle name="Currency 2 2" xfId="1787"/>
    <cellStyle name="Currency 2 2 10" xfId="1788"/>
    <cellStyle name="Currency 2 2 10 2" xfId="26157"/>
    <cellStyle name="Currency 2 2 11" xfId="1789"/>
    <cellStyle name="Currency 2 2 11 2" xfId="26158"/>
    <cellStyle name="Currency 2 2 12" xfId="26159"/>
    <cellStyle name="Currency 2 2 12 2" xfId="26160"/>
    <cellStyle name="Currency 2 2 12 3" xfId="26161"/>
    <cellStyle name="Currency 2 2 13" xfId="26162"/>
    <cellStyle name="Currency 2 2 14" xfId="26163"/>
    <cellStyle name="Currency 2 2 2" xfId="1790"/>
    <cellStyle name="Currency 2 2 2 2" xfId="26164"/>
    <cellStyle name="Currency 2 2 2 2 2" xfId="26165"/>
    <cellStyle name="Currency 2 2 2 2 2 2" xfId="26166"/>
    <cellStyle name="Currency 2 2 2 3" xfId="26167"/>
    <cellStyle name="Currency 2 2 2 3 2" xfId="26168"/>
    <cellStyle name="Currency 2 2 3" xfId="1791"/>
    <cellStyle name="Currency 2 2 3 2" xfId="26169"/>
    <cellStyle name="Currency 2 2 3 2 2" xfId="26170"/>
    <cellStyle name="Currency 2 2 3 3" xfId="26171"/>
    <cellStyle name="Currency 2 2 4" xfId="1792"/>
    <cellStyle name="Currency 2 2 4 2" xfId="26172"/>
    <cellStyle name="Currency 2 2 4 2 2" xfId="26173"/>
    <cellStyle name="Currency 2 2 5" xfId="1793"/>
    <cellStyle name="Currency 2 2 5 2" xfId="26174"/>
    <cellStyle name="Currency 2 2 5 3" xfId="26175"/>
    <cellStyle name="Currency 2 2 6" xfId="1794"/>
    <cellStyle name="Currency 2 2 6 2" xfId="26176"/>
    <cellStyle name="Currency 2 2 7" xfId="1795"/>
    <cellStyle name="Currency 2 2 8" xfId="1796"/>
    <cellStyle name="Currency 2 2 8 2" xfId="26177"/>
    <cellStyle name="Currency 2 2 9" xfId="1797"/>
    <cellStyle name="Currency 2 2 9 2" xfId="26178"/>
    <cellStyle name="Currency 2 3" xfId="1798"/>
    <cellStyle name="Currency 2 3 2" xfId="1799"/>
    <cellStyle name="Currency 2 3 2 2" xfId="26179"/>
    <cellStyle name="Currency 2 3 2 2 2" xfId="26180"/>
    <cellStyle name="Currency 2 3 2 3" xfId="26181"/>
    <cellStyle name="Currency 2 3 3" xfId="1800"/>
    <cellStyle name="Currency 2 3 3 2" xfId="26182"/>
    <cellStyle name="Currency 2 3 3 3" xfId="26183"/>
    <cellStyle name="Currency 2 3 4" xfId="1801"/>
    <cellStyle name="Currency 2 3 4 2" xfId="26184"/>
    <cellStyle name="Currency 2 3 5" xfId="1802"/>
    <cellStyle name="Currency 2 3 5 2" xfId="26185"/>
    <cellStyle name="Currency 2 3 5 3" xfId="26186"/>
    <cellStyle name="Currency 2 3 6" xfId="26187"/>
    <cellStyle name="Currency 2 3 6 2" xfId="26188"/>
    <cellStyle name="Currency 2 3 7" xfId="26189"/>
    <cellStyle name="Currency 2 4" xfId="1803"/>
    <cellStyle name="Currency 2 4 2" xfId="26190"/>
    <cellStyle name="Currency 2 4 2 2" xfId="26191"/>
    <cellStyle name="Currency 2 4 3" xfId="26192"/>
    <cellStyle name="Currency 2 4 3 2" xfId="26193"/>
    <cellStyle name="Currency 2 4 3 3" xfId="26194"/>
    <cellStyle name="Currency 2 4 4" xfId="26195"/>
    <cellStyle name="Currency 2 4 5" xfId="26196"/>
    <cellStyle name="Currency 2 5" xfId="1804"/>
    <cellStyle name="Currency 2 5 2" xfId="26197"/>
    <cellStyle name="Currency 2 5 2 2" xfId="26198"/>
    <cellStyle name="Currency 2 5 3" xfId="26199"/>
    <cellStyle name="Currency 2 5 4" xfId="26200"/>
    <cellStyle name="Currency 2 5 4 2" xfId="26201"/>
    <cellStyle name="Currency 2 6" xfId="1805"/>
    <cellStyle name="Currency 2 6 2" xfId="26202"/>
    <cellStyle name="Currency 2 6 2 2" xfId="26203"/>
    <cellStyle name="Currency 2 6 2 2 2" xfId="26204"/>
    <cellStyle name="Currency 2 6 3" xfId="26205"/>
    <cellStyle name="Currency 2 6 4" xfId="26206"/>
    <cellStyle name="Currency 2 7" xfId="1806"/>
    <cellStyle name="Currency 2 7 2" xfId="26207"/>
    <cellStyle name="Currency 2 7 2 2" xfId="26208"/>
    <cellStyle name="Currency 2 8" xfId="1807"/>
    <cellStyle name="Currency 2 8 2" xfId="26209"/>
    <cellStyle name="Currency 2 9" xfId="1808"/>
    <cellStyle name="Currency 2 9 2" xfId="26210"/>
    <cellStyle name="Currency 2*" xfId="1810"/>
    <cellStyle name="Currency 2_CLdcfmodel" xfId="1809"/>
    <cellStyle name="Currency 20" xfId="1811"/>
    <cellStyle name="Currency 20 2" xfId="1812"/>
    <cellStyle name="Currency 20 2 2" xfId="1813"/>
    <cellStyle name="Currency 20 2 2 2" xfId="1814"/>
    <cellStyle name="Currency 20 2 2 2 2" xfId="1815"/>
    <cellStyle name="Currency 20 2 2 2 2 2" xfId="26211"/>
    <cellStyle name="Currency 20 2 2 2 3" xfId="26212"/>
    <cellStyle name="Currency 20 2 2 3" xfId="1816"/>
    <cellStyle name="Currency 20 2 2 3 2" xfId="26213"/>
    <cellStyle name="Currency 20 2 2 4" xfId="26214"/>
    <cellStyle name="Currency 20 2 3" xfId="1817"/>
    <cellStyle name="Currency 20 2 3 2" xfId="1818"/>
    <cellStyle name="Currency 20 2 3 2 2" xfId="26215"/>
    <cellStyle name="Currency 20 2 3 3" xfId="26216"/>
    <cellStyle name="Currency 20 2 4" xfId="1819"/>
    <cellStyle name="Currency 20 2 4 2" xfId="26217"/>
    <cellStyle name="Currency 20 2 5" xfId="26218"/>
    <cellStyle name="Currency 20 3" xfId="1820"/>
    <cellStyle name="Currency 20 3 2" xfId="1821"/>
    <cellStyle name="Currency 20 3 2 2" xfId="1822"/>
    <cellStyle name="Currency 20 3 2 2 2" xfId="1823"/>
    <cellStyle name="Currency 20 3 2 2 2 2" xfId="26219"/>
    <cellStyle name="Currency 20 3 2 2 3" xfId="26220"/>
    <cellStyle name="Currency 20 3 2 3" xfId="1824"/>
    <cellStyle name="Currency 20 3 2 3 2" xfId="26221"/>
    <cellStyle name="Currency 20 3 2 4" xfId="26222"/>
    <cellStyle name="Currency 20 3 3" xfId="1825"/>
    <cellStyle name="Currency 20 3 3 2" xfId="1826"/>
    <cellStyle name="Currency 20 3 3 2 2" xfId="26223"/>
    <cellStyle name="Currency 20 3 3 3" xfId="26224"/>
    <cellStyle name="Currency 20 3 4" xfId="1827"/>
    <cellStyle name="Currency 20 3 4 2" xfId="26225"/>
    <cellStyle name="Currency 20 3 5" xfId="26226"/>
    <cellStyle name="Currency 20 4" xfId="1828"/>
    <cellStyle name="Currency 20 4 2" xfId="1829"/>
    <cellStyle name="Currency 20 4 2 2" xfId="1830"/>
    <cellStyle name="Currency 20 4 2 2 2" xfId="26227"/>
    <cellStyle name="Currency 20 4 2 3" xfId="26228"/>
    <cellStyle name="Currency 20 4 3" xfId="1831"/>
    <cellStyle name="Currency 20 4 3 2" xfId="26229"/>
    <cellStyle name="Currency 20 4 4" xfId="26230"/>
    <cellStyle name="Currency 20 5" xfId="1832"/>
    <cellStyle name="Currency 20 5 2" xfId="1833"/>
    <cellStyle name="Currency 20 5 2 2" xfId="26231"/>
    <cellStyle name="Currency 20 5 3" xfId="26232"/>
    <cellStyle name="Currency 20 6" xfId="1834"/>
    <cellStyle name="Currency 20 6 2" xfId="26233"/>
    <cellStyle name="Currency 20 7" xfId="26234"/>
    <cellStyle name="Currency 21" xfId="1835"/>
    <cellStyle name="Currency 21 2" xfId="1836"/>
    <cellStyle name="Currency 21 2 2" xfId="1837"/>
    <cellStyle name="Currency 21 2 2 2" xfId="1838"/>
    <cellStyle name="Currency 21 2 2 2 2" xfId="1839"/>
    <cellStyle name="Currency 21 2 2 2 2 2" xfId="26235"/>
    <cellStyle name="Currency 21 2 2 2 3" xfId="26236"/>
    <cellStyle name="Currency 21 2 2 3" xfId="1840"/>
    <cellStyle name="Currency 21 2 2 3 2" xfId="26237"/>
    <cellStyle name="Currency 21 2 2 4" xfId="26238"/>
    <cellStyle name="Currency 21 2 3" xfId="1841"/>
    <cellStyle name="Currency 21 2 3 2" xfId="1842"/>
    <cellStyle name="Currency 21 2 3 2 2" xfId="26239"/>
    <cellStyle name="Currency 21 2 3 3" xfId="26240"/>
    <cellStyle name="Currency 21 2 4" xfId="1843"/>
    <cellStyle name="Currency 21 2 4 2" xfId="26241"/>
    <cellStyle name="Currency 21 2 5" xfId="26242"/>
    <cellStyle name="Currency 21 3" xfId="1844"/>
    <cellStyle name="Currency 21 3 2" xfId="1845"/>
    <cellStyle name="Currency 21 3 2 2" xfId="1846"/>
    <cellStyle name="Currency 21 3 2 2 2" xfId="1847"/>
    <cellStyle name="Currency 21 3 2 2 2 2" xfId="26243"/>
    <cellStyle name="Currency 21 3 2 2 3" xfId="26244"/>
    <cellStyle name="Currency 21 3 2 3" xfId="1848"/>
    <cellStyle name="Currency 21 3 2 3 2" xfId="26245"/>
    <cellStyle name="Currency 21 3 2 4" xfId="26246"/>
    <cellStyle name="Currency 21 3 3" xfId="1849"/>
    <cellStyle name="Currency 21 3 3 2" xfId="1850"/>
    <cellStyle name="Currency 21 3 3 2 2" xfId="26247"/>
    <cellStyle name="Currency 21 3 3 3" xfId="26248"/>
    <cellStyle name="Currency 21 3 4" xfId="1851"/>
    <cellStyle name="Currency 21 3 4 2" xfId="26249"/>
    <cellStyle name="Currency 21 3 5" xfId="26250"/>
    <cellStyle name="Currency 21 4" xfId="1852"/>
    <cellStyle name="Currency 21 4 2" xfId="1853"/>
    <cellStyle name="Currency 21 4 2 2" xfId="1854"/>
    <cellStyle name="Currency 21 4 2 2 2" xfId="26251"/>
    <cellStyle name="Currency 21 4 2 3" xfId="26252"/>
    <cellStyle name="Currency 21 4 3" xfId="1855"/>
    <cellStyle name="Currency 21 4 3 2" xfId="26253"/>
    <cellStyle name="Currency 21 4 4" xfId="26254"/>
    <cellStyle name="Currency 21 5" xfId="1856"/>
    <cellStyle name="Currency 21 5 2" xfId="1857"/>
    <cellStyle name="Currency 21 5 2 2" xfId="26255"/>
    <cellStyle name="Currency 21 5 3" xfId="26256"/>
    <cellStyle name="Currency 21 6" xfId="1858"/>
    <cellStyle name="Currency 21 6 2" xfId="26257"/>
    <cellStyle name="Currency 21 7" xfId="26258"/>
    <cellStyle name="Currency 22" xfId="1859"/>
    <cellStyle name="Currency 22 2" xfId="1860"/>
    <cellStyle name="Currency 22 2 2" xfId="1861"/>
    <cellStyle name="Currency 22 2 2 2" xfId="1862"/>
    <cellStyle name="Currency 22 2 2 2 2" xfId="1863"/>
    <cellStyle name="Currency 22 2 2 2 2 2" xfId="26259"/>
    <cellStyle name="Currency 22 2 2 2 3" xfId="26260"/>
    <cellStyle name="Currency 22 2 2 3" xfId="1864"/>
    <cellStyle name="Currency 22 2 2 3 2" xfId="26261"/>
    <cellStyle name="Currency 22 2 2 4" xfId="26262"/>
    <cellStyle name="Currency 22 2 3" xfId="1865"/>
    <cellStyle name="Currency 22 2 3 2" xfId="1866"/>
    <cellStyle name="Currency 22 2 3 2 2" xfId="26263"/>
    <cellStyle name="Currency 22 2 3 3" xfId="26264"/>
    <cellStyle name="Currency 22 2 4" xfId="1867"/>
    <cellStyle name="Currency 22 2 4 2" xfId="26265"/>
    <cellStyle name="Currency 22 2 5" xfId="26266"/>
    <cellStyle name="Currency 22 3" xfId="1868"/>
    <cellStyle name="Currency 22 3 2" xfId="1869"/>
    <cellStyle name="Currency 22 3 2 2" xfId="1870"/>
    <cellStyle name="Currency 22 3 2 2 2" xfId="1871"/>
    <cellStyle name="Currency 22 3 2 2 2 2" xfId="26267"/>
    <cellStyle name="Currency 22 3 2 2 3" xfId="26268"/>
    <cellStyle name="Currency 22 3 2 3" xfId="1872"/>
    <cellStyle name="Currency 22 3 2 3 2" xfId="26269"/>
    <cellStyle name="Currency 22 3 2 4" xfId="26270"/>
    <cellStyle name="Currency 22 3 3" xfId="1873"/>
    <cellStyle name="Currency 22 3 3 2" xfId="1874"/>
    <cellStyle name="Currency 22 3 3 2 2" xfId="26271"/>
    <cellStyle name="Currency 22 3 3 3" xfId="26272"/>
    <cellStyle name="Currency 22 3 4" xfId="1875"/>
    <cellStyle name="Currency 22 3 4 2" xfId="26273"/>
    <cellStyle name="Currency 22 3 5" xfId="26274"/>
    <cellStyle name="Currency 22 4" xfId="1876"/>
    <cellStyle name="Currency 22 4 2" xfId="1877"/>
    <cellStyle name="Currency 22 4 2 2" xfId="1878"/>
    <cellStyle name="Currency 22 4 2 2 2" xfId="26275"/>
    <cellStyle name="Currency 22 4 2 3" xfId="26276"/>
    <cellStyle name="Currency 22 4 3" xfId="1879"/>
    <cellStyle name="Currency 22 4 3 2" xfId="26277"/>
    <cellStyle name="Currency 22 4 4" xfId="26278"/>
    <cellStyle name="Currency 22 5" xfId="1880"/>
    <cellStyle name="Currency 22 5 2" xfId="1881"/>
    <cellStyle name="Currency 22 5 2 2" xfId="26279"/>
    <cellStyle name="Currency 22 5 3" xfId="26280"/>
    <cellStyle name="Currency 22 6" xfId="1882"/>
    <cellStyle name="Currency 22 6 2" xfId="26281"/>
    <cellStyle name="Currency 22 7" xfId="26282"/>
    <cellStyle name="Currency 23" xfId="1883"/>
    <cellStyle name="Currency 23 2" xfId="1884"/>
    <cellStyle name="Currency 23 2 2" xfId="1885"/>
    <cellStyle name="Currency 23 2 2 2" xfId="1886"/>
    <cellStyle name="Currency 23 2 2 2 2" xfId="1887"/>
    <cellStyle name="Currency 23 2 2 2 2 2" xfId="26283"/>
    <cellStyle name="Currency 23 2 2 2 3" xfId="26284"/>
    <cellStyle name="Currency 23 2 2 3" xfId="1888"/>
    <cellStyle name="Currency 23 2 2 3 2" xfId="26285"/>
    <cellStyle name="Currency 23 2 2 4" xfId="26286"/>
    <cellStyle name="Currency 23 2 3" xfId="1889"/>
    <cellStyle name="Currency 23 2 3 2" xfId="1890"/>
    <cellStyle name="Currency 23 2 3 2 2" xfId="26287"/>
    <cellStyle name="Currency 23 2 3 3" xfId="26288"/>
    <cellStyle name="Currency 23 2 4" xfId="1891"/>
    <cellStyle name="Currency 23 2 4 2" xfId="26289"/>
    <cellStyle name="Currency 23 2 5" xfId="26290"/>
    <cellStyle name="Currency 23 3" xfId="1892"/>
    <cellStyle name="Currency 23 3 2" xfId="1893"/>
    <cellStyle name="Currency 23 3 2 2" xfId="1894"/>
    <cellStyle name="Currency 23 3 2 2 2" xfId="1895"/>
    <cellStyle name="Currency 23 3 2 2 2 2" xfId="26291"/>
    <cellStyle name="Currency 23 3 2 2 3" xfId="26292"/>
    <cellStyle name="Currency 23 3 2 3" xfId="1896"/>
    <cellStyle name="Currency 23 3 2 3 2" xfId="26293"/>
    <cellStyle name="Currency 23 3 2 4" xfId="26294"/>
    <cellStyle name="Currency 23 3 3" xfId="1897"/>
    <cellStyle name="Currency 23 3 3 2" xfId="1898"/>
    <cellStyle name="Currency 23 3 3 2 2" xfId="26295"/>
    <cellStyle name="Currency 23 3 3 3" xfId="26296"/>
    <cellStyle name="Currency 23 3 4" xfId="1899"/>
    <cellStyle name="Currency 23 3 4 2" xfId="26297"/>
    <cellStyle name="Currency 23 3 5" xfId="26298"/>
    <cellStyle name="Currency 23 4" xfId="1900"/>
    <cellStyle name="Currency 23 4 2" xfId="1901"/>
    <cellStyle name="Currency 23 4 2 2" xfId="1902"/>
    <cellStyle name="Currency 23 4 2 2 2" xfId="26299"/>
    <cellStyle name="Currency 23 4 2 3" xfId="26300"/>
    <cellStyle name="Currency 23 4 3" xfId="1903"/>
    <cellStyle name="Currency 23 4 3 2" xfId="26301"/>
    <cellStyle name="Currency 23 4 4" xfId="26302"/>
    <cellStyle name="Currency 23 5" xfId="1904"/>
    <cellStyle name="Currency 23 5 2" xfId="1905"/>
    <cellStyle name="Currency 23 5 2 2" xfId="26303"/>
    <cellStyle name="Currency 23 5 3" xfId="26304"/>
    <cellStyle name="Currency 23 6" xfId="1906"/>
    <cellStyle name="Currency 23 6 2" xfId="26305"/>
    <cellStyle name="Currency 23 7" xfId="26306"/>
    <cellStyle name="Currency 24" xfId="1907"/>
    <cellStyle name="Currency 24 2" xfId="1908"/>
    <cellStyle name="Currency 24 2 2" xfId="1909"/>
    <cellStyle name="Currency 24 2 2 2" xfId="1910"/>
    <cellStyle name="Currency 24 2 2 2 2" xfId="1911"/>
    <cellStyle name="Currency 24 2 2 2 2 2" xfId="26307"/>
    <cellStyle name="Currency 24 2 2 2 3" xfId="26308"/>
    <cellStyle name="Currency 24 2 2 3" xfId="1912"/>
    <cellStyle name="Currency 24 2 2 3 2" xfId="26309"/>
    <cellStyle name="Currency 24 2 2 4" xfId="26310"/>
    <cellStyle name="Currency 24 2 3" xfId="1913"/>
    <cellStyle name="Currency 24 2 3 2" xfId="1914"/>
    <cellStyle name="Currency 24 2 3 2 2" xfId="26311"/>
    <cellStyle name="Currency 24 2 3 3" xfId="26312"/>
    <cellStyle name="Currency 24 2 4" xfId="1915"/>
    <cellStyle name="Currency 24 2 4 2" xfId="26313"/>
    <cellStyle name="Currency 24 2 5" xfId="26314"/>
    <cellStyle name="Currency 24 3" xfId="1916"/>
    <cellStyle name="Currency 24 3 2" xfId="1917"/>
    <cellStyle name="Currency 24 3 2 2" xfId="1918"/>
    <cellStyle name="Currency 24 3 2 2 2" xfId="1919"/>
    <cellStyle name="Currency 24 3 2 2 2 2" xfId="26315"/>
    <cellStyle name="Currency 24 3 2 2 3" xfId="26316"/>
    <cellStyle name="Currency 24 3 2 3" xfId="1920"/>
    <cellStyle name="Currency 24 3 2 3 2" xfId="26317"/>
    <cellStyle name="Currency 24 3 2 4" xfId="26318"/>
    <cellStyle name="Currency 24 3 3" xfId="1921"/>
    <cellStyle name="Currency 24 3 3 2" xfId="1922"/>
    <cellStyle name="Currency 24 3 3 2 2" xfId="26319"/>
    <cellStyle name="Currency 24 3 3 3" xfId="26320"/>
    <cellStyle name="Currency 24 3 4" xfId="1923"/>
    <cellStyle name="Currency 24 3 4 2" xfId="26321"/>
    <cellStyle name="Currency 24 3 5" xfId="26322"/>
    <cellStyle name="Currency 24 4" xfId="1924"/>
    <cellStyle name="Currency 24 4 2" xfId="1925"/>
    <cellStyle name="Currency 24 4 2 2" xfId="1926"/>
    <cellStyle name="Currency 24 4 2 2 2" xfId="26323"/>
    <cellStyle name="Currency 24 4 2 3" xfId="26324"/>
    <cellStyle name="Currency 24 4 3" xfId="1927"/>
    <cellStyle name="Currency 24 4 3 2" xfId="26325"/>
    <cellStyle name="Currency 24 4 4" xfId="26326"/>
    <cellStyle name="Currency 24 5" xfId="1928"/>
    <cellStyle name="Currency 24 5 2" xfId="1929"/>
    <cellStyle name="Currency 24 5 2 2" xfId="26327"/>
    <cellStyle name="Currency 24 5 3" xfId="26328"/>
    <cellStyle name="Currency 24 6" xfId="1930"/>
    <cellStyle name="Currency 24 6 2" xfId="26329"/>
    <cellStyle name="Currency 24 7" xfId="26330"/>
    <cellStyle name="Currency 25" xfId="1931"/>
    <cellStyle name="Currency 25 2" xfId="26331"/>
    <cellStyle name="Currency 26" xfId="1932"/>
    <cellStyle name="Currency 26 2" xfId="1933"/>
    <cellStyle name="Currency 26 2 2" xfId="1934"/>
    <cellStyle name="Currency 26 2 2 2" xfId="1935"/>
    <cellStyle name="Currency 26 2 2 2 2" xfId="1936"/>
    <cellStyle name="Currency 26 2 2 2 2 2" xfId="26332"/>
    <cellStyle name="Currency 26 2 2 2 3" xfId="26333"/>
    <cellStyle name="Currency 26 2 2 3" xfId="1937"/>
    <cellStyle name="Currency 26 2 2 3 2" xfId="26334"/>
    <cellStyle name="Currency 26 2 2 4" xfId="26335"/>
    <cellStyle name="Currency 26 2 3" xfId="1938"/>
    <cellStyle name="Currency 26 2 3 2" xfId="1939"/>
    <cellStyle name="Currency 26 2 3 2 2" xfId="26336"/>
    <cellStyle name="Currency 26 2 3 3" xfId="26337"/>
    <cellStyle name="Currency 26 2 4" xfId="1940"/>
    <cellStyle name="Currency 26 2 4 2" xfId="26338"/>
    <cellStyle name="Currency 26 2 5" xfId="26339"/>
    <cellStyle name="Currency 26 3" xfId="1941"/>
    <cellStyle name="Currency 26 3 2" xfId="1942"/>
    <cellStyle name="Currency 26 3 2 2" xfId="1943"/>
    <cellStyle name="Currency 26 3 2 2 2" xfId="1944"/>
    <cellStyle name="Currency 26 3 2 2 2 2" xfId="26340"/>
    <cellStyle name="Currency 26 3 2 2 3" xfId="26341"/>
    <cellStyle name="Currency 26 3 2 3" xfId="1945"/>
    <cellStyle name="Currency 26 3 2 3 2" xfId="26342"/>
    <cellStyle name="Currency 26 3 2 4" xfId="26343"/>
    <cellStyle name="Currency 26 3 3" xfId="1946"/>
    <cellStyle name="Currency 26 3 3 2" xfId="1947"/>
    <cellStyle name="Currency 26 3 3 2 2" xfId="26344"/>
    <cellStyle name="Currency 26 3 3 3" xfId="26345"/>
    <cellStyle name="Currency 26 3 4" xfId="1948"/>
    <cellStyle name="Currency 26 3 4 2" xfId="26346"/>
    <cellStyle name="Currency 26 3 5" xfId="26347"/>
    <cellStyle name="Currency 26 4" xfId="1949"/>
    <cellStyle name="Currency 26 4 2" xfId="1950"/>
    <cellStyle name="Currency 26 4 2 2" xfId="1951"/>
    <cellStyle name="Currency 26 4 2 2 2" xfId="26348"/>
    <cellStyle name="Currency 26 4 2 3" xfId="26349"/>
    <cellStyle name="Currency 26 4 3" xfId="1952"/>
    <cellStyle name="Currency 26 4 3 2" xfId="26350"/>
    <cellStyle name="Currency 26 4 4" xfId="26351"/>
    <cellStyle name="Currency 26 5" xfId="1953"/>
    <cellStyle name="Currency 26 5 2" xfId="1954"/>
    <cellStyle name="Currency 26 5 2 2" xfId="26352"/>
    <cellStyle name="Currency 26 5 3" xfId="26353"/>
    <cellStyle name="Currency 26 6" xfId="1955"/>
    <cellStyle name="Currency 26 6 2" xfId="26354"/>
    <cellStyle name="Currency 26 7" xfId="26355"/>
    <cellStyle name="Currency 27" xfId="1956"/>
    <cellStyle name="Currency 27 2" xfId="1957"/>
    <cellStyle name="Currency 27 2 2" xfId="1958"/>
    <cellStyle name="Currency 27 2 2 2" xfId="1959"/>
    <cellStyle name="Currency 27 2 2 2 2" xfId="1960"/>
    <cellStyle name="Currency 27 2 2 2 2 2" xfId="26356"/>
    <cellStyle name="Currency 27 2 2 2 3" xfId="26357"/>
    <cellStyle name="Currency 27 2 2 3" xfId="1961"/>
    <cellStyle name="Currency 27 2 2 3 2" xfId="26358"/>
    <cellStyle name="Currency 27 2 2 4" xfId="26359"/>
    <cellStyle name="Currency 27 2 3" xfId="1962"/>
    <cellStyle name="Currency 27 2 3 2" xfId="1963"/>
    <cellStyle name="Currency 27 2 3 2 2" xfId="26360"/>
    <cellStyle name="Currency 27 2 3 3" xfId="26361"/>
    <cellStyle name="Currency 27 2 4" xfId="1964"/>
    <cellStyle name="Currency 27 2 4 2" xfId="26362"/>
    <cellStyle name="Currency 27 2 5" xfId="26363"/>
    <cellStyle name="Currency 27 3" xfId="1965"/>
    <cellStyle name="Currency 27 3 2" xfId="1966"/>
    <cellStyle name="Currency 27 3 2 2" xfId="1967"/>
    <cellStyle name="Currency 27 3 2 2 2" xfId="1968"/>
    <cellStyle name="Currency 27 3 2 2 2 2" xfId="26364"/>
    <cellStyle name="Currency 27 3 2 2 3" xfId="26365"/>
    <cellStyle name="Currency 27 3 2 3" xfId="1969"/>
    <cellStyle name="Currency 27 3 2 3 2" xfId="26366"/>
    <cellStyle name="Currency 27 3 2 4" xfId="26367"/>
    <cellStyle name="Currency 27 3 3" xfId="1970"/>
    <cellStyle name="Currency 27 3 3 2" xfId="1971"/>
    <cellStyle name="Currency 27 3 3 2 2" xfId="26368"/>
    <cellStyle name="Currency 27 3 3 3" xfId="26369"/>
    <cellStyle name="Currency 27 3 4" xfId="1972"/>
    <cellStyle name="Currency 27 3 4 2" xfId="26370"/>
    <cellStyle name="Currency 27 3 5" xfId="26371"/>
    <cellStyle name="Currency 27 4" xfId="1973"/>
    <cellStyle name="Currency 27 4 2" xfId="1974"/>
    <cellStyle name="Currency 27 4 2 2" xfId="1975"/>
    <cellStyle name="Currency 27 4 2 2 2" xfId="26372"/>
    <cellStyle name="Currency 27 4 2 3" xfId="26373"/>
    <cellStyle name="Currency 27 4 3" xfId="1976"/>
    <cellStyle name="Currency 27 4 3 2" xfId="26374"/>
    <cellStyle name="Currency 27 4 4" xfId="26375"/>
    <cellStyle name="Currency 27 5" xfId="1977"/>
    <cellStyle name="Currency 27 5 2" xfId="1978"/>
    <cellStyle name="Currency 27 5 2 2" xfId="26376"/>
    <cellStyle name="Currency 27 5 3" xfId="26377"/>
    <cellStyle name="Currency 27 6" xfId="1979"/>
    <cellStyle name="Currency 27 6 2" xfId="26378"/>
    <cellStyle name="Currency 27 7" xfId="26379"/>
    <cellStyle name="Currency 28" xfId="1980"/>
    <cellStyle name="Currency 28 2" xfId="1981"/>
    <cellStyle name="Currency 28 2 2" xfId="1982"/>
    <cellStyle name="Currency 28 2 2 2" xfId="1983"/>
    <cellStyle name="Currency 28 2 2 2 2" xfId="1984"/>
    <cellStyle name="Currency 28 2 2 2 2 2" xfId="26380"/>
    <cellStyle name="Currency 28 2 2 2 3" xfId="26381"/>
    <cellStyle name="Currency 28 2 2 3" xfId="1985"/>
    <cellStyle name="Currency 28 2 2 3 2" xfId="26382"/>
    <cellStyle name="Currency 28 2 2 4" xfId="26383"/>
    <cellStyle name="Currency 28 2 3" xfId="1986"/>
    <cellStyle name="Currency 28 2 3 2" xfId="1987"/>
    <cellStyle name="Currency 28 2 3 2 2" xfId="26384"/>
    <cellStyle name="Currency 28 2 3 3" xfId="26385"/>
    <cellStyle name="Currency 28 2 4" xfId="1988"/>
    <cellStyle name="Currency 28 2 4 2" xfId="26386"/>
    <cellStyle name="Currency 28 2 5" xfId="26387"/>
    <cellStyle name="Currency 28 3" xfId="1989"/>
    <cellStyle name="Currency 28 3 2" xfId="1990"/>
    <cellStyle name="Currency 28 3 2 2" xfId="1991"/>
    <cellStyle name="Currency 28 3 2 2 2" xfId="1992"/>
    <cellStyle name="Currency 28 3 2 2 2 2" xfId="26388"/>
    <cellStyle name="Currency 28 3 2 2 3" xfId="26389"/>
    <cellStyle name="Currency 28 3 2 3" xfId="1993"/>
    <cellStyle name="Currency 28 3 2 3 2" xfId="26390"/>
    <cellStyle name="Currency 28 3 2 4" xfId="26391"/>
    <cellStyle name="Currency 28 3 3" xfId="1994"/>
    <cellStyle name="Currency 28 3 3 2" xfId="1995"/>
    <cellStyle name="Currency 28 3 3 2 2" xfId="26392"/>
    <cellStyle name="Currency 28 3 3 3" xfId="26393"/>
    <cellStyle name="Currency 28 3 4" xfId="1996"/>
    <cellStyle name="Currency 28 3 4 2" xfId="26394"/>
    <cellStyle name="Currency 28 3 5" xfId="26395"/>
    <cellStyle name="Currency 28 4" xfId="1997"/>
    <cellStyle name="Currency 28 4 2" xfId="1998"/>
    <cellStyle name="Currency 28 4 2 2" xfId="1999"/>
    <cellStyle name="Currency 28 4 2 2 2" xfId="26396"/>
    <cellStyle name="Currency 28 4 2 3" xfId="26397"/>
    <cellStyle name="Currency 28 4 3" xfId="2000"/>
    <cellStyle name="Currency 28 4 3 2" xfId="26398"/>
    <cellStyle name="Currency 28 4 4" xfId="26399"/>
    <cellStyle name="Currency 28 5" xfId="2001"/>
    <cellStyle name="Currency 28 5 2" xfId="2002"/>
    <cellStyle name="Currency 28 5 2 2" xfId="26400"/>
    <cellStyle name="Currency 28 5 3" xfId="26401"/>
    <cellStyle name="Currency 28 6" xfId="2003"/>
    <cellStyle name="Currency 28 6 2" xfId="26402"/>
    <cellStyle name="Currency 28 7" xfId="26403"/>
    <cellStyle name="Currency 29" xfId="2004"/>
    <cellStyle name="Currency 29 2" xfId="2005"/>
    <cellStyle name="Currency 29 2 2" xfId="2006"/>
    <cellStyle name="Currency 29 2 2 2" xfId="2007"/>
    <cellStyle name="Currency 29 2 2 2 2" xfId="2008"/>
    <cellStyle name="Currency 29 2 2 2 2 2" xfId="26404"/>
    <cellStyle name="Currency 29 2 2 2 3" xfId="26405"/>
    <cellStyle name="Currency 29 2 2 3" xfId="2009"/>
    <cellStyle name="Currency 29 2 2 3 2" xfId="26406"/>
    <cellStyle name="Currency 29 2 2 4" xfId="26407"/>
    <cellStyle name="Currency 29 2 3" xfId="2010"/>
    <cellStyle name="Currency 29 2 3 2" xfId="2011"/>
    <cellStyle name="Currency 29 2 3 2 2" xfId="26408"/>
    <cellStyle name="Currency 29 2 3 3" xfId="26409"/>
    <cellStyle name="Currency 29 2 4" xfId="2012"/>
    <cellStyle name="Currency 29 2 4 2" xfId="26410"/>
    <cellStyle name="Currency 29 2 5" xfId="26411"/>
    <cellStyle name="Currency 29 3" xfId="2013"/>
    <cellStyle name="Currency 29 3 2" xfId="2014"/>
    <cellStyle name="Currency 29 3 2 2" xfId="2015"/>
    <cellStyle name="Currency 29 3 2 2 2" xfId="2016"/>
    <cellStyle name="Currency 29 3 2 2 2 2" xfId="26412"/>
    <cellStyle name="Currency 29 3 2 2 3" xfId="26413"/>
    <cellStyle name="Currency 29 3 2 3" xfId="2017"/>
    <cellStyle name="Currency 29 3 2 3 2" xfId="26414"/>
    <cellStyle name="Currency 29 3 2 4" xfId="26415"/>
    <cellStyle name="Currency 29 3 3" xfId="2018"/>
    <cellStyle name="Currency 29 3 3 2" xfId="2019"/>
    <cellStyle name="Currency 29 3 3 2 2" xfId="26416"/>
    <cellStyle name="Currency 29 3 3 3" xfId="26417"/>
    <cellStyle name="Currency 29 3 4" xfId="2020"/>
    <cellStyle name="Currency 29 3 4 2" xfId="26418"/>
    <cellStyle name="Currency 29 3 5" xfId="26419"/>
    <cellStyle name="Currency 29 4" xfId="2021"/>
    <cellStyle name="Currency 29 4 2" xfId="2022"/>
    <cellStyle name="Currency 29 4 2 2" xfId="2023"/>
    <cellStyle name="Currency 29 4 2 2 2" xfId="26420"/>
    <cellStyle name="Currency 29 4 2 3" xfId="26421"/>
    <cellStyle name="Currency 29 4 3" xfId="2024"/>
    <cellStyle name="Currency 29 4 3 2" xfId="26422"/>
    <cellStyle name="Currency 29 4 4" xfId="26423"/>
    <cellStyle name="Currency 29 5" xfId="2025"/>
    <cellStyle name="Currency 29 5 2" xfId="2026"/>
    <cellStyle name="Currency 29 5 2 2" xfId="26424"/>
    <cellStyle name="Currency 29 5 3" xfId="26425"/>
    <cellStyle name="Currency 29 6" xfId="2027"/>
    <cellStyle name="Currency 29 6 2" xfId="26426"/>
    <cellStyle name="Currency 29 7" xfId="26427"/>
    <cellStyle name="Currency 3" xfId="2028"/>
    <cellStyle name="Currency 3 2" xfId="2029"/>
    <cellStyle name="Currency 3 2 2" xfId="2030"/>
    <cellStyle name="Currency 3 2 2 2" xfId="2031"/>
    <cellStyle name="Currency 3 2 2 2 2" xfId="26428"/>
    <cellStyle name="Currency 3 2 2 3" xfId="26429"/>
    <cellStyle name="Currency 3 2 3" xfId="2032"/>
    <cellStyle name="Currency 3 2 3 2" xfId="26430"/>
    <cellStyle name="Currency 3 2 4" xfId="2033"/>
    <cellStyle name="Currency 3 2 4 2" xfId="26431"/>
    <cellStyle name="Currency 3 2 5" xfId="2034"/>
    <cellStyle name="Currency 3 2 5 2" xfId="26432"/>
    <cellStyle name="Currency 3 2 6" xfId="26433"/>
    <cellStyle name="Currency 3 2 6 2" xfId="26434"/>
    <cellStyle name="Currency 3 3" xfId="2035"/>
    <cellStyle name="Currency 3 3 2" xfId="26435"/>
    <cellStyle name="Currency 3 3 2 2" xfId="26436"/>
    <cellStyle name="Currency 3 3 2 3" xfId="26437"/>
    <cellStyle name="Currency 3 3 3" xfId="26438"/>
    <cellStyle name="Currency 3 4" xfId="2036"/>
    <cellStyle name="Currency 3 4 2" xfId="26439"/>
    <cellStyle name="Currency 3 4 3" xfId="26440"/>
    <cellStyle name="Currency 3 5" xfId="2037"/>
    <cellStyle name="Currency 3 5 2" xfId="26441"/>
    <cellStyle name="Currency 3 6" xfId="2038"/>
    <cellStyle name="Currency 3 6 2" xfId="26442"/>
    <cellStyle name="Currency 3 7" xfId="26443"/>
    <cellStyle name="Currency 3 7 2" xfId="26444"/>
    <cellStyle name="Currency 3 8" xfId="26445"/>
    <cellStyle name="Currency 30" xfId="9804"/>
    <cellStyle name="Currency 30 2" xfId="10132"/>
    <cellStyle name="Currency 31" xfId="9913"/>
    <cellStyle name="Currency 31 2" xfId="10182"/>
    <cellStyle name="Currency 32" xfId="26446"/>
    <cellStyle name="Currency 33" xfId="26447"/>
    <cellStyle name="Currency 34" xfId="26448"/>
    <cellStyle name="Currency 35" xfId="26449"/>
    <cellStyle name="Currency 36" xfId="26450"/>
    <cellStyle name="Currency 37" xfId="26451"/>
    <cellStyle name="Currency 38" xfId="26452"/>
    <cellStyle name="Currency 39" xfId="26453"/>
    <cellStyle name="Currency 4" xfId="2039"/>
    <cellStyle name="Currency 4 10" xfId="2040"/>
    <cellStyle name="Currency 4 10 2" xfId="26454"/>
    <cellStyle name="Currency 4 11" xfId="26455"/>
    <cellStyle name="Currency 4 12" xfId="26456"/>
    <cellStyle name="Currency 4 2" xfId="2041"/>
    <cellStyle name="Currency 4 2 2" xfId="2042"/>
    <cellStyle name="Currency 4 2 2 2" xfId="2043"/>
    <cellStyle name="Currency 4 2 2 2 2" xfId="2044"/>
    <cellStyle name="Currency 4 2 2 2 2 2" xfId="26457"/>
    <cellStyle name="Currency 4 2 2 2 3" xfId="26458"/>
    <cellStyle name="Currency 4 2 2 3" xfId="2045"/>
    <cellStyle name="Currency 4 2 2 3 2" xfId="26459"/>
    <cellStyle name="Currency 4 2 2 4" xfId="26460"/>
    <cellStyle name="Currency 4 2 3" xfId="2046"/>
    <cellStyle name="Currency 4 2 3 2" xfId="2047"/>
    <cellStyle name="Currency 4 2 3 2 2" xfId="26461"/>
    <cellStyle name="Currency 4 2 3 3" xfId="26462"/>
    <cellStyle name="Currency 4 2 4" xfId="2048"/>
    <cellStyle name="Currency 4 2 4 2" xfId="26463"/>
    <cellStyle name="Currency 4 2 5" xfId="26464"/>
    <cellStyle name="Currency 4 2 5 2" xfId="26465"/>
    <cellStyle name="Currency 4 3" xfId="2049"/>
    <cellStyle name="Currency 4 3 2" xfId="2050"/>
    <cellStyle name="Currency 4 3 2 2" xfId="2051"/>
    <cellStyle name="Currency 4 3 2 2 2" xfId="2052"/>
    <cellStyle name="Currency 4 3 2 2 2 2" xfId="26466"/>
    <cellStyle name="Currency 4 3 2 2 3" xfId="26467"/>
    <cellStyle name="Currency 4 3 2 3" xfId="2053"/>
    <cellStyle name="Currency 4 3 2 3 2" xfId="26468"/>
    <cellStyle name="Currency 4 3 2 4" xfId="26469"/>
    <cellStyle name="Currency 4 3 3" xfId="2054"/>
    <cellStyle name="Currency 4 3 3 2" xfId="2055"/>
    <cellStyle name="Currency 4 3 3 2 2" xfId="26470"/>
    <cellStyle name="Currency 4 3 3 3" xfId="26471"/>
    <cellStyle name="Currency 4 3 4" xfId="2056"/>
    <cellStyle name="Currency 4 3 4 2" xfId="26472"/>
    <cellStyle name="Currency 4 3 5" xfId="26473"/>
    <cellStyle name="Currency 4 3 5 2" xfId="26474"/>
    <cellStyle name="Currency 4 4" xfId="2057"/>
    <cellStyle name="Currency 4 4 2" xfId="2058"/>
    <cellStyle name="Currency 4 4 2 2" xfId="2059"/>
    <cellStyle name="Currency 4 4 2 2 2" xfId="26475"/>
    <cellStyle name="Currency 4 4 2 3" xfId="26476"/>
    <cellStyle name="Currency 4 4 3" xfId="2060"/>
    <cellStyle name="Currency 4 4 3 2" xfId="26477"/>
    <cellStyle name="Currency 4 4 4" xfId="26478"/>
    <cellStyle name="Currency 4 5" xfId="2061"/>
    <cellStyle name="Currency 4 5 2" xfId="2062"/>
    <cellStyle name="Currency 4 5 2 2" xfId="2063"/>
    <cellStyle name="Currency 4 5 2 2 2" xfId="26479"/>
    <cellStyle name="Currency 4 5 2 3" xfId="26480"/>
    <cellStyle name="Currency 4 5 3" xfId="2064"/>
    <cellStyle name="Currency 4 5 3 2" xfId="26481"/>
    <cellStyle name="Currency 4 5 4" xfId="26482"/>
    <cellStyle name="Currency 4 6" xfId="2065"/>
    <cellStyle name="Currency 4 6 2" xfId="2066"/>
    <cellStyle name="Currency 4 6 2 2" xfId="2067"/>
    <cellStyle name="Currency 4 6 2 2 2" xfId="26483"/>
    <cellStyle name="Currency 4 6 2 3" xfId="26484"/>
    <cellStyle name="Currency 4 6 3" xfId="2068"/>
    <cellStyle name="Currency 4 6 3 2" xfId="26485"/>
    <cellStyle name="Currency 4 6 4" xfId="26486"/>
    <cellStyle name="Currency 4 7" xfId="2069"/>
    <cellStyle name="Currency 4 7 2" xfId="2070"/>
    <cellStyle name="Currency 4 7 2 2" xfId="26487"/>
    <cellStyle name="Currency 4 7 3" xfId="26488"/>
    <cellStyle name="Currency 4 8" xfId="2071"/>
    <cellStyle name="Currency 4 8 2" xfId="26489"/>
    <cellStyle name="Currency 4 9" xfId="2072"/>
    <cellStyle name="Currency 4 9 2" xfId="26490"/>
    <cellStyle name="Currency 40" xfId="26491"/>
    <cellStyle name="Currency 41" xfId="26492"/>
    <cellStyle name="Currency 42" xfId="26493"/>
    <cellStyle name="Currency 43" xfId="26494"/>
    <cellStyle name="Currency 5" xfId="2073"/>
    <cellStyle name="Currency 5 2" xfId="2074"/>
    <cellStyle name="Currency 5 2 2" xfId="2075"/>
    <cellStyle name="Currency 5 2 2 2" xfId="2076"/>
    <cellStyle name="Currency 5 2 2 2 2" xfId="2077"/>
    <cellStyle name="Currency 5 2 2 2 2 2" xfId="26495"/>
    <cellStyle name="Currency 5 2 2 2 3" xfId="26496"/>
    <cellStyle name="Currency 5 2 2 3" xfId="2078"/>
    <cellStyle name="Currency 5 2 2 3 2" xfId="26497"/>
    <cellStyle name="Currency 5 2 2 4" xfId="26498"/>
    <cellStyle name="Currency 5 2 3" xfId="2079"/>
    <cellStyle name="Currency 5 2 3 2" xfId="2080"/>
    <cellStyle name="Currency 5 2 3 2 2" xfId="26499"/>
    <cellStyle name="Currency 5 2 3 3" xfId="26500"/>
    <cellStyle name="Currency 5 2 4" xfId="2081"/>
    <cellStyle name="Currency 5 2 4 2" xfId="26501"/>
    <cellStyle name="Currency 5 2 5" xfId="26502"/>
    <cellStyle name="Currency 5 2 5 2" xfId="26503"/>
    <cellStyle name="Currency 5 3" xfId="2082"/>
    <cellStyle name="Currency 5 3 2" xfId="2083"/>
    <cellStyle name="Currency 5 3 2 2" xfId="2084"/>
    <cellStyle name="Currency 5 3 2 2 2" xfId="2085"/>
    <cellStyle name="Currency 5 3 2 2 2 2" xfId="26504"/>
    <cellStyle name="Currency 5 3 2 2 3" xfId="26505"/>
    <cellStyle name="Currency 5 3 2 3" xfId="2086"/>
    <cellStyle name="Currency 5 3 2 3 2" xfId="26506"/>
    <cellStyle name="Currency 5 3 2 4" xfId="26507"/>
    <cellStyle name="Currency 5 3 3" xfId="2087"/>
    <cellStyle name="Currency 5 3 3 2" xfId="2088"/>
    <cellStyle name="Currency 5 3 3 2 2" xfId="26508"/>
    <cellStyle name="Currency 5 3 3 3" xfId="26509"/>
    <cellStyle name="Currency 5 3 4" xfId="2089"/>
    <cellStyle name="Currency 5 3 4 2" xfId="26510"/>
    <cellStyle name="Currency 5 3 5" xfId="26511"/>
    <cellStyle name="Currency 5 3 5 2" xfId="26512"/>
    <cellStyle name="Currency 5 4" xfId="2090"/>
    <cellStyle name="Currency 5 4 2" xfId="2091"/>
    <cellStyle name="Currency 5 4 2 2" xfId="2092"/>
    <cellStyle name="Currency 5 4 2 2 2" xfId="26513"/>
    <cellStyle name="Currency 5 4 2 3" xfId="26514"/>
    <cellStyle name="Currency 5 4 3" xfId="2093"/>
    <cellStyle name="Currency 5 4 3 2" xfId="26515"/>
    <cellStyle name="Currency 5 4 4" xfId="26516"/>
    <cellStyle name="Currency 5 5" xfId="2094"/>
    <cellStyle name="Currency 5 5 2" xfId="2095"/>
    <cellStyle name="Currency 5 5 2 2" xfId="26517"/>
    <cellStyle name="Currency 5 5 3" xfId="26518"/>
    <cellStyle name="Currency 5 6" xfId="2096"/>
    <cellStyle name="Currency 5 6 2" xfId="26519"/>
    <cellStyle name="Currency 5 7" xfId="26520"/>
    <cellStyle name="Currency 5 7 2" xfId="26521"/>
    <cellStyle name="Currency 6" xfId="2097"/>
    <cellStyle name="Currency 6 2" xfId="2098"/>
    <cellStyle name="Currency 6 2 2" xfId="2099"/>
    <cellStyle name="Currency 6 2 2 2" xfId="2100"/>
    <cellStyle name="Currency 6 2 2 2 2" xfId="2101"/>
    <cellStyle name="Currency 6 2 2 2 2 2" xfId="26522"/>
    <cellStyle name="Currency 6 2 2 2 3" xfId="26523"/>
    <cellStyle name="Currency 6 2 2 3" xfId="2102"/>
    <cellStyle name="Currency 6 2 2 3 2" xfId="26524"/>
    <cellStyle name="Currency 6 2 2 4" xfId="26525"/>
    <cellStyle name="Currency 6 2 3" xfId="2103"/>
    <cellStyle name="Currency 6 2 3 2" xfId="2104"/>
    <cellStyle name="Currency 6 2 3 2 2" xfId="26526"/>
    <cellStyle name="Currency 6 2 3 3" xfId="26527"/>
    <cellStyle name="Currency 6 2 4" xfId="2105"/>
    <cellStyle name="Currency 6 2 4 2" xfId="26528"/>
    <cellStyle name="Currency 6 2 5" xfId="26529"/>
    <cellStyle name="Currency 6 3" xfId="2106"/>
    <cellStyle name="Currency 6 3 2" xfId="2107"/>
    <cellStyle name="Currency 6 3 2 2" xfId="2108"/>
    <cellStyle name="Currency 6 3 2 2 2" xfId="2109"/>
    <cellStyle name="Currency 6 3 2 2 2 2" xfId="26530"/>
    <cellStyle name="Currency 6 3 2 2 3" xfId="26531"/>
    <cellStyle name="Currency 6 3 2 3" xfId="2110"/>
    <cellStyle name="Currency 6 3 2 3 2" xfId="26532"/>
    <cellStyle name="Currency 6 3 2 4" xfId="26533"/>
    <cellStyle name="Currency 6 3 3" xfId="2111"/>
    <cellStyle name="Currency 6 3 3 2" xfId="2112"/>
    <cellStyle name="Currency 6 3 3 2 2" xfId="26534"/>
    <cellStyle name="Currency 6 3 3 3" xfId="26535"/>
    <cellStyle name="Currency 6 3 4" xfId="2113"/>
    <cellStyle name="Currency 6 3 4 2" xfId="26536"/>
    <cellStyle name="Currency 6 3 5" xfId="26537"/>
    <cellStyle name="Currency 6 4" xfId="2114"/>
    <cellStyle name="Currency 6 4 2" xfId="2115"/>
    <cellStyle name="Currency 6 4 2 2" xfId="2116"/>
    <cellStyle name="Currency 6 4 2 2 2" xfId="26538"/>
    <cellStyle name="Currency 6 4 2 3" xfId="26539"/>
    <cellStyle name="Currency 6 4 3" xfId="2117"/>
    <cellStyle name="Currency 6 4 3 2" xfId="26540"/>
    <cellStyle name="Currency 6 4 4" xfId="26541"/>
    <cellStyle name="Currency 6 5" xfId="2118"/>
    <cellStyle name="Currency 6 5 2" xfId="2119"/>
    <cellStyle name="Currency 6 5 2 2" xfId="26542"/>
    <cellStyle name="Currency 6 5 3" xfId="26543"/>
    <cellStyle name="Currency 6 6" xfId="2120"/>
    <cellStyle name="Currency 6 6 2" xfId="26544"/>
    <cellStyle name="Currency 6 7" xfId="26545"/>
    <cellStyle name="Currency 6 8" xfId="26546"/>
    <cellStyle name="Currency 7" xfId="2121"/>
    <cellStyle name="Currency 7 2" xfId="2122"/>
    <cellStyle name="Currency 7 2 2" xfId="26547"/>
    <cellStyle name="Currency 7 3" xfId="26548"/>
    <cellStyle name="Currency 7 4" xfId="26549"/>
    <cellStyle name="Currency 7 5" xfId="26550"/>
    <cellStyle name="Currency 8" xfId="2123"/>
    <cellStyle name="Currency 8 2" xfId="2124"/>
    <cellStyle name="Currency 8 2 2" xfId="2125"/>
    <cellStyle name="Currency 8 2 2 2" xfId="2126"/>
    <cellStyle name="Currency 8 2 2 2 2" xfId="2127"/>
    <cellStyle name="Currency 8 2 2 2 2 2" xfId="26551"/>
    <cellStyle name="Currency 8 2 2 2 3" xfId="26552"/>
    <cellStyle name="Currency 8 2 2 3" xfId="2128"/>
    <cellStyle name="Currency 8 2 2 3 2" xfId="26553"/>
    <cellStyle name="Currency 8 2 2 4" xfId="26554"/>
    <cellStyle name="Currency 8 2 3" xfId="2129"/>
    <cellStyle name="Currency 8 2 3 2" xfId="2130"/>
    <cellStyle name="Currency 8 2 3 2 2" xfId="26555"/>
    <cellStyle name="Currency 8 2 3 3" xfId="26556"/>
    <cellStyle name="Currency 8 2 4" xfId="2131"/>
    <cellStyle name="Currency 8 2 4 2" xfId="26557"/>
    <cellStyle name="Currency 8 2 5" xfId="26558"/>
    <cellStyle name="Currency 8 3" xfId="2132"/>
    <cellStyle name="Currency 8 3 2" xfId="2133"/>
    <cellStyle name="Currency 8 3 2 2" xfId="2134"/>
    <cellStyle name="Currency 8 3 2 2 2" xfId="2135"/>
    <cellStyle name="Currency 8 3 2 2 2 2" xfId="26559"/>
    <cellStyle name="Currency 8 3 2 2 3" xfId="26560"/>
    <cellStyle name="Currency 8 3 2 3" xfId="2136"/>
    <cellStyle name="Currency 8 3 2 3 2" xfId="26561"/>
    <cellStyle name="Currency 8 3 2 4" xfId="26562"/>
    <cellStyle name="Currency 8 3 3" xfId="2137"/>
    <cellStyle name="Currency 8 3 3 2" xfId="2138"/>
    <cellStyle name="Currency 8 3 3 2 2" xfId="26563"/>
    <cellStyle name="Currency 8 3 3 3" xfId="26564"/>
    <cellStyle name="Currency 8 3 4" xfId="2139"/>
    <cellStyle name="Currency 8 3 4 2" xfId="26565"/>
    <cellStyle name="Currency 8 3 5" xfId="26566"/>
    <cellStyle name="Currency 8 4" xfId="2140"/>
    <cellStyle name="Currency 8 4 2" xfId="2141"/>
    <cellStyle name="Currency 8 4 2 2" xfId="2142"/>
    <cellStyle name="Currency 8 4 2 2 2" xfId="26567"/>
    <cellStyle name="Currency 8 4 2 3" xfId="26568"/>
    <cellStyle name="Currency 8 4 3" xfId="2143"/>
    <cellStyle name="Currency 8 4 3 2" xfId="26569"/>
    <cellStyle name="Currency 8 4 4" xfId="26570"/>
    <cellStyle name="Currency 8 5" xfId="2144"/>
    <cellStyle name="Currency 8 5 2" xfId="2145"/>
    <cellStyle name="Currency 8 5 2 2" xfId="26571"/>
    <cellStyle name="Currency 8 5 3" xfId="26572"/>
    <cellStyle name="Currency 8 6" xfId="2146"/>
    <cellStyle name="Currency 8 6 2" xfId="26573"/>
    <cellStyle name="Currency 8 7" xfId="2147"/>
    <cellStyle name="Currency 8 7 2" xfId="26574"/>
    <cellStyle name="Currency 8 8" xfId="26575"/>
    <cellStyle name="Currency 8 9" xfId="26576"/>
    <cellStyle name="Currency 9" xfId="2148"/>
    <cellStyle name="Currency 9 2" xfId="2149"/>
    <cellStyle name="Currency 9 2 2" xfId="2150"/>
    <cellStyle name="Currency 9 2 2 2" xfId="2151"/>
    <cellStyle name="Currency 9 2 2 2 2" xfId="2152"/>
    <cellStyle name="Currency 9 2 2 2 2 2" xfId="26577"/>
    <cellStyle name="Currency 9 2 2 2 3" xfId="26578"/>
    <cellStyle name="Currency 9 2 2 3" xfId="2153"/>
    <cellStyle name="Currency 9 2 2 3 2" xfId="26579"/>
    <cellStyle name="Currency 9 2 2 4" xfId="26580"/>
    <cellStyle name="Currency 9 2 3" xfId="2154"/>
    <cellStyle name="Currency 9 2 3 2" xfId="2155"/>
    <cellStyle name="Currency 9 2 3 2 2" xfId="26581"/>
    <cellStyle name="Currency 9 2 3 3" xfId="26582"/>
    <cellStyle name="Currency 9 2 4" xfId="2156"/>
    <cellStyle name="Currency 9 2 4 2" xfId="26583"/>
    <cellStyle name="Currency 9 2 5" xfId="26584"/>
    <cellStyle name="Currency 9 3" xfId="2157"/>
    <cellStyle name="Currency 9 3 2" xfId="2158"/>
    <cellStyle name="Currency 9 3 2 2" xfId="2159"/>
    <cellStyle name="Currency 9 3 2 2 2" xfId="2160"/>
    <cellStyle name="Currency 9 3 2 2 2 2" xfId="26585"/>
    <cellStyle name="Currency 9 3 2 2 3" xfId="26586"/>
    <cellStyle name="Currency 9 3 2 3" xfId="2161"/>
    <cellStyle name="Currency 9 3 2 3 2" xfId="26587"/>
    <cellStyle name="Currency 9 3 2 4" xfId="26588"/>
    <cellStyle name="Currency 9 3 3" xfId="2162"/>
    <cellStyle name="Currency 9 3 3 2" xfId="2163"/>
    <cellStyle name="Currency 9 3 3 2 2" xfId="26589"/>
    <cellStyle name="Currency 9 3 3 3" xfId="26590"/>
    <cellStyle name="Currency 9 3 4" xfId="2164"/>
    <cellStyle name="Currency 9 3 4 2" xfId="26591"/>
    <cellStyle name="Currency 9 3 5" xfId="26592"/>
    <cellStyle name="Currency 9 4" xfId="2165"/>
    <cellStyle name="Currency 9 4 2" xfId="2166"/>
    <cellStyle name="Currency 9 4 2 2" xfId="2167"/>
    <cellStyle name="Currency 9 4 2 2 2" xfId="26593"/>
    <cellStyle name="Currency 9 4 2 3" xfId="26594"/>
    <cellStyle name="Currency 9 4 3" xfId="2168"/>
    <cellStyle name="Currency 9 4 3 2" xfId="26595"/>
    <cellStyle name="Currency 9 4 4" xfId="26596"/>
    <cellStyle name="Currency 9 5" xfId="2169"/>
    <cellStyle name="Currency 9 5 2" xfId="2170"/>
    <cellStyle name="Currency 9 5 2 2" xfId="26597"/>
    <cellStyle name="Currency 9 5 3" xfId="26598"/>
    <cellStyle name="Currency 9 6" xfId="2171"/>
    <cellStyle name="Currency 9 6 2" xfId="26599"/>
    <cellStyle name="Currency 9 7" xfId="26600"/>
    <cellStyle name="Currency 9 8" xfId="26601"/>
    <cellStyle name="Currency Per Share" xfId="2172"/>
    <cellStyle name="Currency0" xfId="2174"/>
    <cellStyle name="Currency0 2" xfId="26602"/>
    <cellStyle name="Currency0 2 2" xfId="26603"/>
    <cellStyle name="Currency0 2 2 2" xfId="26604"/>
    <cellStyle name="Currency0 2 2 2 2" xfId="26605"/>
    <cellStyle name="Currency0 2 2 3" xfId="26606"/>
    <cellStyle name="Currency0 2 3" xfId="26607"/>
    <cellStyle name="Currency0 2 3 2" xfId="26608"/>
    <cellStyle name="Currency0 2 4" xfId="26609"/>
    <cellStyle name="Currency0 3" xfId="26610"/>
    <cellStyle name="Currency0 3 2" xfId="26611"/>
    <cellStyle name="Currency0 3 3" xfId="26612"/>
    <cellStyle name="Currency0 4" xfId="26613"/>
    <cellStyle name="Currency2" xfId="2175"/>
    <cellStyle name="CUS.Work.Area" xfId="2176"/>
    <cellStyle name="custom" xfId="26614"/>
    <cellStyle name="Dash" xfId="2177"/>
    <cellStyle name="Data" xfId="2178"/>
    <cellStyle name="Data 10" xfId="26615"/>
    <cellStyle name="Data 11" xfId="26616"/>
    <cellStyle name="Data 2" xfId="2179"/>
    <cellStyle name="Data 2 2" xfId="9840"/>
    <cellStyle name="Data 2 2 2" xfId="26617"/>
    <cellStyle name="Data 2 2 3" xfId="26618"/>
    <cellStyle name="Data 2 2 4" xfId="26619"/>
    <cellStyle name="Data 2 2 5" xfId="26620"/>
    <cellStyle name="Data 2 2 6" xfId="26621"/>
    <cellStyle name="Data 2 2 7" xfId="26622"/>
    <cellStyle name="Data 2 3" xfId="26623"/>
    <cellStyle name="Data 2 4" xfId="26624"/>
    <cellStyle name="Data 2 5" xfId="26625"/>
    <cellStyle name="Data 2 6" xfId="26626"/>
    <cellStyle name="Data 2 7" xfId="26627"/>
    <cellStyle name="Data 2 8" xfId="26628"/>
    <cellStyle name="Data 2 9" xfId="26629"/>
    <cellStyle name="Data 3" xfId="2180"/>
    <cellStyle name="Data 4" xfId="9839"/>
    <cellStyle name="Data 4 2" xfId="26630"/>
    <cellStyle name="Data 4 3" xfId="26631"/>
    <cellStyle name="Data 4 4" xfId="26632"/>
    <cellStyle name="Data 4 5" xfId="26633"/>
    <cellStyle name="Data 4 6" xfId="26634"/>
    <cellStyle name="Data 4 7" xfId="26635"/>
    <cellStyle name="Data 5" xfId="26636"/>
    <cellStyle name="Data 6" xfId="26637"/>
    <cellStyle name="Data 7" xfId="26638"/>
    <cellStyle name="Data 8" xfId="26639"/>
    <cellStyle name="Data 9" xfId="26640"/>
    <cellStyle name="Date" xfId="2181"/>
    <cellStyle name="Date [mm-dd-yyyy]" xfId="2183"/>
    <cellStyle name="Date [mm-dd-yyyy] 2" xfId="2184"/>
    <cellStyle name="Date [mm-d-yyyy]" xfId="2182"/>
    <cellStyle name="Date [mm-d-yyyy] 10" xfId="26641"/>
    <cellStyle name="Date [mm-d-yyyy] 11" xfId="26642"/>
    <cellStyle name="Date [mm-d-yyyy] 12" xfId="26643"/>
    <cellStyle name="Date [mm-d-yyyy] 13" xfId="26644"/>
    <cellStyle name="Date [mm-d-yyyy] 2" xfId="5696"/>
    <cellStyle name="Date [mm-d-yyyy] 2 10" xfId="26645"/>
    <cellStyle name="Date [mm-d-yyyy] 2 11" xfId="26646"/>
    <cellStyle name="Date [mm-d-yyyy] 2 2" xfId="26647"/>
    <cellStyle name="Date [mm-d-yyyy] 2 3" xfId="26648"/>
    <cellStyle name="Date [mm-d-yyyy] 2 4" xfId="26649"/>
    <cellStyle name="Date [mm-d-yyyy] 2 5" xfId="26650"/>
    <cellStyle name="Date [mm-d-yyyy] 2 6" xfId="26651"/>
    <cellStyle name="Date [mm-d-yyyy] 2 7" xfId="26652"/>
    <cellStyle name="Date [mm-d-yyyy] 2 8" xfId="26653"/>
    <cellStyle name="Date [mm-d-yyyy] 2 9" xfId="26654"/>
    <cellStyle name="Date [mm-d-yyyy] 3" xfId="26655"/>
    <cellStyle name="Date [mm-d-yyyy] 4" xfId="26656"/>
    <cellStyle name="Date [mm-d-yyyy] 5" xfId="26657"/>
    <cellStyle name="Date [mm-d-yyyy] 6" xfId="26658"/>
    <cellStyle name="Date [mm-d-yyyy] 7" xfId="26659"/>
    <cellStyle name="Date [mm-d-yyyy] 8" xfId="26660"/>
    <cellStyle name="Date [mm-d-yyyy] 9" xfId="26661"/>
    <cellStyle name="Date [mmm-yyyy]" xfId="2185"/>
    <cellStyle name="Date [mmm-yyyy] 10" xfId="26662"/>
    <cellStyle name="Date [mmm-yyyy] 11" xfId="26663"/>
    <cellStyle name="Date [mmm-yyyy] 12" xfId="26664"/>
    <cellStyle name="Date [mmm-yyyy] 2" xfId="5697"/>
    <cellStyle name="Date [mmm-yyyy] 3" xfId="26665"/>
    <cellStyle name="Date [mmm-yyyy] 4" xfId="26666"/>
    <cellStyle name="Date [mmm-yyyy] 5" xfId="26667"/>
    <cellStyle name="Date [mmm-yyyy] 6" xfId="26668"/>
    <cellStyle name="Date [mmm-yyyy] 7" xfId="26669"/>
    <cellStyle name="Date [mmm-yyyy] 8" xfId="26670"/>
    <cellStyle name="Date [mmm-yyyy] 9" xfId="26671"/>
    <cellStyle name="Date 2" xfId="26672"/>
    <cellStyle name="Date 2 2" xfId="26673"/>
    <cellStyle name="Date 2 2 2" xfId="26674"/>
    <cellStyle name="Date 2 2 2 2" xfId="26675"/>
    <cellStyle name="Date 2 2 3" xfId="26676"/>
    <cellStyle name="Date 2 3" xfId="26677"/>
    <cellStyle name="Date 2 3 2" xfId="26678"/>
    <cellStyle name="Date 2 4" xfId="26679"/>
    <cellStyle name="Date 3" xfId="26680"/>
    <cellStyle name="Date 3 2" xfId="26681"/>
    <cellStyle name="Date 3 3" xfId="26682"/>
    <cellStyle name="Date 4" xfId="26683"/>
    <cellStyle name="Date Aligned" xfId="2186"/>
    <cellStyle name="Date Aligned*" xfId="2187"/>
    <cellStyle name="Date Aligned_comp_Integrateds" xfId="9801"/>
    <cellStyle name="Date Short" xfId="2188"/>
    <cellStyle name="date_ Pies " xfId="2189"/>
    <cellStyle name="DblLineDollarAcct" xfId="2190"/>
    <cellStyle name="DblLineDollarAcct 2" xfId="26684"/>
    <cellStyle name="DblLinePercent" xfId="2191"/>
    <cellStyle name="Dezimal [0]_A17 - 31.03.1998" xfId="2192"/>
    <cellStyle name="Dezimal_A17 - 31.03.1998" xfId="2193"/>
    <cellStyle name="Dia" xfId="2194"/>
    <cellStyle name="Dollar_ Pies " xfId="2195"/>
    <cellStyle name="DollarAccounting" xfId="2196"/>
    <cellStyle name="DollarAccounting 2" xfId="26685"/>
    <cellStyle name="Dotted Line" xfId="2197"/>
    <cellStyle name="Dotted Line 2" xfId="2198"/>
    <cellStyle name="Dotted Line 3" xfId="2199"/>
    <cellStyle name="Double Accounting" xfId="2200"/>
    <cellStyle name="Double Accounting 2" xfId="26686"/>
    <cellStyle name="Duizenden" xfId="2201"/>
    <cellStyle name="Encabez1" xfId="2202"/>
    <cellStyle name="Encabez2" xfId="2203"/>
    <cellStyle name="Enter Currency (0)" xfId="2204"/>
    <cellStyle name="Enter Currency (2)" xfId="2205"/>
    <cellStyle name="Enter Units (0)" xfId="2206"/>
    <cellStyle name="Enter Units (1)" xfId="2207"/>
    <cellStyle name="Enter Units (2)" xfId="2208"/>
    <cellStyle name="Entrée" xfId="2209"/>
    <cellStyle name="Entrée 10" xfId="26687"/>
    <cellStyle name="Entrée 10 2" xfId="26688"/>
    <cellStyle name="Entrée 11" xfId="26689"/>
    <cellStyle name="Entrée 12" xfId="26690"/>
    <cellStyle name="Entrée 13" xfId="26691"/>
    <cellStyle name="Entrée 14" xfId="26692"/>
    <cellStyle name="Entrée 15" xfId="26693"/>
    <cellStyle name="Entrée 16" xfId="26694"/>
    <cellStyle name="Entrée 17" xfId="26695"/>
    <cellStyle name="Entrée 18" xfId="26696"/>
    <cellStyle name="Entrée 19" xfId="26697"/>
    <cellStyle name="Entrée 2" xfId="9841"/>
    <cellStyle name="Entrée 2 10" xfId="26698"/>
    <cellStyle name="Entrée 2 10 2" xfId="26699"/>
    <cellStyle name="Entrée 2 10 3" xfId="26700"/>
    <cellStyle name="Entrée 2 10 4" xfId="26701"/>
    <cellStyle name="Entrée 2 10 5" xfId="26702"/>
    <cellStyle name="Entrée 2 10 6" xfId="26703"/>
    <cellStyle name="Entrée 2 10 7" xfId="26704"/>
    <cellStyle name="Entrée 2 10 8" xfId="26705"/>
    <cellStyle name="Entrée 2 11" xfId="26706"/>
    <cellStyle name="Entrée 2 12" xfId="26707"/>
    <cellStyle name="Entrée 2 13" xfId="26708"/>
    <cellStyle name="Entrée 2 14" xfId="26709"/>
    <cellStyle name="Entrée 2 15" xfId="26710"/>
    <cellStyle name="Entrée 2 16" xfId="26711"/>
    <cellStyle name="Entrée 2 17" xfId="26712"/>
    <cellStyle name="Entrée 2 18" xfId="26713"/>
    <cellStyle name="Entrée 2 19" xfId="26714"/>
    <cellStyle name="Entrée 2 2" xfId="10141"/>
    <cellStyle name="Entrée 2 2 10" xfId="26715"/>
    <cellStyle name="Entrée 2 2 11" xfId="26716"/>
    <cellStyle name="Entrée 2 2 12" xfId="26717"/>
    <cellStyle name="Entrée 2 2 13" xfId="26718"/>
    <cellStyle name="Entrée 2 2 14" xfId="26719"/>
    <cellStyle name="Entrée 2 2 15" xfId="26720"/>
    <cellStyle name="Entrée 2 2 16" xfId="26721"/>
    <cellStyle name="Entrée 2 2 17" xfId="26722"/>
    <cellStyle name="Entrée 2 2 18" xfId="26723"/>
    <cellStyle name="Entrée 2 2 19" xfId="26724"/>
    <cellStyle name="Entrée 2 2 2" xfId="26725"/>
    <cellStyle name="Entrée 2 2 2 10" xfId="26726"/>
    <cellStyle name="Entrée 2 2 2 11" xfId="26727"/>
    <cellStyle name="Entrée 2 2 2 12" xfId="26728"/>
    <cellStyle name="Entrée 2 2 2 13" xfId="26729"/>
    <cellStyle name="Entrée 2 2 2 14" xfId="26730"/>
    <cellStyle name="Entrée 2 2 2 15" xfId="26731"/>
    <cellStyle name="Entrée 2 2 2 2" xfId="26732"/>
    <cellStyle name="Entrée 2 2 2 2 2" xfId="26733"/>
    <cellStyle name="Entrée 2 2 2 2 3" xfId="26734"/>
    <cellStyle name="Entrée 2 2 2 2 4" xfId="26735"/>
    <cellStyle name="Entrée 2 2 2 2 5" xfId="26736"/>
    <cellStyle name="Entrée 2 2 2 2 6" xfId="26737"/>
    <cellStyle name="Entrée 2 2 2 2 7" xfId="26738"/>
    <cellStyle name="Entrée 2 2 2 2 8" xfId="26739"/>
    <cellStyle name="Entrée 2 2 2 2 9" xfId="26740"/>
    <cellStyle name="Entrée 2 2 2 3" xfId="26741"/>
    <cellStyle name="Entrée 2 2 2 3 2" xfId="26742"/>
    <cellStyle name="Entrée 2 2 2 3 3" xfId="26743"/>
    <cellStyle name="Entrée 2 2 2 3 4" xfId="26744"/>
    <cellStyle name="Entrée 2 2 2 3 5" xfId="26745"/>
    <cellStyle name="Entrée 2 2 2 3 6" xfId="26746"/>
    <cellStyle name="Entrée 2 2 2 3 7" xfId="26747"/>
    <cellStyle name="Entrée 2 2 2 3 8" xfId="26748"/>
    <cellStyle name="Entrée 2 2 2 3 9" xfId="26749"/>
    <cellStyle name="Entrée 2 2 2 4" xfId="26750"/>
    <cellStyle name="Entrée 2 2 2 4 2" xfId="26751"/>
    <cellStyle name="Entrée 2 2 2 4 3" xfId="26752"/>
    <cellStyle name="Entrée 2 2 2 4 4" xfId="26753"/>
    <cellStyle name="Entrée 2 2 2 4 5" xfId="26754"/>
    <cellStyle name="Entrée 2 2 2 4 6" xfId="26755"/>
    <cellStyle name="Entrée 2 2 2 4 7" xfId="26756"/>
    <cellStyle name="Entrée 2 2 2 4 8" xfId="26757"/>
    <cellStyle name="Entrée 2 2 2 4 9" xfId="26758"/>
    <cellStyle name="Entrée 2 2 2 5" xfId="26759"/>
    <cellStyle name="Entrée 2 2 2 5 2" xfId="26760"/>
    <cellStyle name="Entrée 2 2 2 5 3" xfId="26761"/>
    <cellStyle name="Entrée 2 2 2 5 4" xfId="26762"/>
    <cellStyle name="Entrée 2 2 2 5 5" xfId="26763"/>
    <cellStyle name="Entrée 2 2 2 5 6" xfId="26764"/>
    <cellStyle name="Entrée 2 2 2 5 7" xfId="26765"/>
    <cellStyle name="Entrée 2 2 2 5 8" xfId="26766"/>
    <cellStyle name="Entrée 2 2 2 6" xfId="26767"/>
    <cellStyle name="Entrée 2 2 2 6 2" xfId="26768"/>
    <cellStyle name="Entrée 2 2 2 6 3" xfId="26769"/>
    <cellStyle name="Entrée 2 2 2 6 4" xfId="26770"/>
    <cellStyle name="Entrée 2 2 2 6 5" xfId="26771"/>
    <cellStyle name="Entrée 2 2 2 6 6" xfId="26772"/>
    <cellStyle name="Entrée 2 2 2 6 7" xfId="26773"/>
    <cellStyle name="Entrée 2 2 2 6 8" xfId="26774"/>
    <cellStyle name="Entrée 2 2 2 7" xfId="26775"/>
    <cellStyle name="Entrée 2 2 2 7 2" xfId="26776"/>
    <cellStyle name="Entrée 2 2 2 7 3" xfId="26777"/>
    <cellStyle name="Entrée 2 2 2 7 4" xfId="26778"/>
    <cellStyle name="Entrée 2 2 2 7 5" xfId="26779"/>
    <cellStyle name="Entrée 2 2 2 7 6" xfId="26780"/>
    <cellStyle name="Entrée 2 2 2 7 7" xfId="26781"/>
    <cellStyle name="Entrée 2 2 2 7 8" xfId="26782"/>
    <cellStyle name="Entrée 2 2 2 8" xfId="26783"/>
    <cellStyle name="Entrée 2 2 2 9" xfId="26784"/>
    <cellStyle name="Entrée 2 2 20" xfId="26785"/>
    <cellStyle name="Entrée 2 2 21" xfId="26786"/>
    <cellStyle name="Entrée 2 2 22" xfId="26787"/>
    <cellStyle name="Entrée 2 2 23" xfId="26788"/>
    <cellStyle name="Entrée 2 2 24" xfId="26789"/>
    <cellStyle name="Entrée 2 2 25" xfId="26790"/>
    <cellStyle name="Entrée 2 2 26" xfId="26791"/>
    <cellStyle name="Entrée 2 2 27" xfId="26792"/>
    <cellStyle name="Entrée 2 2 3" xfId="26793"/>
    <cellStyle name="Entrée 2 2 3 10" xfId="26794"/>
    <cellStyle name="Entrée 2 2 3 11" xfId="26795"/>
    <cellStyle name="Entrée 2 2 3 12" xfId="26796"/>
    <cellStyle name="Entrée 2 2 3 13" xfId="26797"/>
    <cellStyle name="Entrée 2 2 3 14" xfId="26798"/>
    <cellStyle name="Entrée 2 2 3 15" xfId="26799"/>
    <cellStyle name="Entrée 2 2 3 2" xfId="26800"/>
    <cellStyle name="Entrée 2 2 3 2 2" xfId="26801"/>
    <cellStyle name="Entrée 2 2 3 2 3" xfId="26802"/>
    <cellStyle name="Entrée 2 2 3 2 4" xfId="26803"/>
    <cellStyle name="Entrée 2 2 3 2 5" xfId="26804"/>
    <cellStyle name="Entrée 2 2 3 2 6" xfId="26805"/>
    <cellStyle name="Entrée 2 2 3 2 7" xfId="26806"/>
    <cellStyle name="Entrée 2 2 3 2 8" xfId="26807"/>
    <cellStyle name="Entrée 2 2 3 3" xfId="26808"/>
    <cellStyle name="Entrée 2 2 3 3 2" xfId="26809"/>
    <cellStyle name="Entrée 2 2 3 3 3" xfId="26810"/>
    <cellStyle name="Entrée 2 2 3 3 4" xfId="26811"/>
    <cellStyle name="Entrée 2 2 3 3 5" xfId="26812"/>
    <cellStyle name="Entrée 2 2 3 3 6" xfId="26813"/>
    <cellStyle name="Entrée 2 2 3 3 7" xfId="26814"/>
    <cellStyle name="Entrée 2 2 3 3 8" xfId="26815"/>
    <cellStyle name="Entrée 2 2 3 4" xfId="26816"/>
    <cellStyle name="Entrée 2 2 3 4 2" xfId="26817"/>
    <cellStyle name="Entrée 2 2 3 4 3" xfId="26818"/>
    <cellStyle name="Entrée 2 2 3 4 4" xfId="26819"/>
    <cellStyle name="Entrée 2 2 3 4 5" xfId="26820"/>
    <cellStyle name="Entrée 2 2 3 4 6" xfId="26821"/>
    <cellStyle name="Entrée 2 2 3 4 7" xfId="26822"/>
    <cellStyle name="Entrée 2 2 3 4 8" xfId="26823"/>
    <cellStyle name="Entrée 2 2 3 5" xfId="26824"/>
    <cellStyle name="Entrée 2 2 3 5 2" xfId="26825"/>
    <cellStyle name="Entrée 2 2 3 5 3" xfId="26826"/>
    <cellStyle name="Entrée 2 2 3 5 4" xfId="26827"/>
    <cellStyle name="Entrée 2 2 3 5 5" xfId="26828"/>
    <cellStyle name="Entrée 2 2 3 5 6" xfId="26829"/>
    <cellStyle name="Entrée 2 2 3 5 7" xfId="26830"/>
    <cellStyle name="Entrée 2 2 3 5 8" xfId="26831"/>
    <cellStyle name="Entrée 2 2 3 6" xfId="26832"/>
    <cellStyle name="Entrée 2 2 3 6 2" xfId="26833"/>
    <cellStyle name="Entrée 2 2 3 6 3" xfId="26834"/>
    <cellStyle name="Entrée 2 2 3 6 4" xfId="26835"/>
    <cellStyle name="Entrée 2 2 3 6 5" xfId="26836"/>
    <cellStyle name="Entrée 2 2 3 6 6" xfId="26837"/>
    <cellStyle name="Entrée 2 2 3 6 7" xfId="26838"/>
    <cellStyle name="Entrée 2 2 3 6 8" xfId="26839"/>
    <cellStyle name="Entrée 2 2 3 7" xfId="26840"/>
    <cellStyle name="Entrée 2 2 3 7 2" xfId="26841"/>
    <cellStyle name="Entrée 2 2 3 7 3" xfId="26842"/>
    <cellStyle name="Entrée 2 2 3 7 4" xfId="26843"/>
    <cellStyle name="Entrée 2 2 3 7 5" xfId="26844"/>
    <cellStyle name="Entrée 2 2 3 7 6" xfId="26845"/>
    <cellStyle name="Entrée 2 2 3 7 7" xfId="26846"/>
    <cellStyle name="Entrée 2 2 3 7 8" xfId="26847"/>
    <cellStyle name="Entrée 2 2 3 8" xfId="26848"/>
    <cellStyle name="Entrée 2 2 3 9" xfId="26849"/>
    <cellStyle name="Entrée 2 2 4" xfId="26850"/>
    <cellStyle name="Entrée 2 2 4 2" xfId="26851"/>
    <cellStyle name="Entrée 2 2 4 3" xfId="26852"/>
    <cellStyle name="Entrée 2 2 4 4" xfId="26853"/>
    <cellStyle name="Entrée 2 2 4 5" xfId="26854"/>
    <cellStyle name="Entrée 2 2 4 6" xfId="26855"/>
    <cellStyle name="Entrée 2 2 4 7" xfId="26856"/>
    <cellStyle name="Entrée 2 2 4 8" xfId="26857"/>
    <cellStyle name="Entrée 2 2 4 9" xfId="26858"/>
    <cellStyle name="Entrée 2 2 5" xfId="26859"/>
    <cellStyle name="Entrée 2 2 5 2" xfId="26860"/>
    <cellStyle name="Entrée 2 2 5 3" xfId="26861"/>
    <cellStyle name="Entrée 2 2 5 4" xfId="26862"/>
    <cellStyle name="Entrée 2 2 5 5" xfId="26863"/>
    <cellStyle name="Entrée 2 2 5 6" xfId="26864"/>
    <cellStyle name="Entrée 2 2 5 7" xfId="26865"/>
    <cellStyle name="Entrée 2 2 5 8" xfId="26866"/>
    <cellStyle name="Entrée 2 2 5 9" xfId="26867"/>
    <cellStyle name="Entrée 2 2 6" xfId="26868"/>
    <cellStyle name="Entrée 2 2 6 2" xfId="26869"/>
    <cellStyle name="Entrée 2 2 6 3" xfId="26870"/>
    <cellStyle name="Entrée 2 2 6 4" xfId="26871"/>
    <cellStyle name="Entrée 2 2 6 5" xfId="26872"/>
    <cellStyle name="Entrée 2 2 6 6" xfId="26873"/>
    <cellStyle name="Entrée 2 2 6 7" xfId="26874"/>
    <cellStyle name="Entrée 2 2 6 8" xfId="26875"/>
    <cellStyle name="Entrée 2 2 6 9" xfId="26876"/>
    <cellStyle name="Entrée 2 2 7" xfId="26877"/>
    <cellStyle name="Entrée 2 2 7 2" xfId="26878"/>
    <cellStyle name="Entrée 2 2 7 3" xfId="26879"/>
    <cellStyle name="Entrée 2 2 7 4" xfId="26880"/>
    <cellStyle name="Entrée 2 2 7 5" xfId="26881"/>
    <cellStyle name="Entrée 2 2 7 6" xfId="26882"/>
    <cellStyle name="Entrée 2 2 7 7" xfId="26883"/>
    <cellStyle name="Entrée 2 2 7 8" xfId="26884"/>
    <cellStyle name="Entrée 2 2 8" xfId="26885"/>
    <cellStyle name="Entrée 2 2 8 2" xfId="26886"/>
    <cellStyle name="Entrée 2 2 8 3" xfId="26887"/>
    <cellStyle name="Entrée 2 2 8 4" xfId="26888"/>
    <cellStyle name="Entrée 2 2 8 5" xfId="26889"/>
    <cellStyle name="Entrée 2 2 8 6" xfId="26890"/>
    <cellStyle name="Entrée 2 2 8 7" xfId="26891"/>
    <cellStyle name="Entrée 2 2 8 8" xfId="26892"/>
    <cellStyle name="Entrée 2 2 9" xfId="26893"/>
    <cellStyle name="Entrée 2 2 9 2" xfId="26894"/>
    <cellStyle name="Entrée 2 2 9 3" xfId="26895"/>
    <cellStyle name="Entrée 2 2 9 4" xfId="26896"/>
    <cellStyle name="Entrée 2 2 9 5" xfId="26897"/>
    <cellStyle name="Entrée 2 2 9 6" xfId="26898"/>
    <cellStyle name="Entrée 2 2 9 7" xfId="26899"/>
    <cellStyle name="Entrée 2 2 9 8" xfId="26900"/>
    <cellStyle name="Entrée 2 20" xfId="26901"/>
    <cellStyle name="Entrée 2 21" xfId="26902"/>
    <cellStyle name="Entrée 2 22" xfId="26903"/>
    <cellStyle name="Entrée 2 23" xfId="26904"/>
    <cellStyle name="Entrée 2 24" xfId="26905"/>
    <cellStyle name="Entrée 2 25" xfId="26906"/>
    <cellStyle name="Entrée 2 26" xfId="26907"/>
    <cellStyle name="Entrée 2 3" xfId="26908"/>
    <cellStyle name="Entrée 2 3 10" xfId="26909"/>
    <cellStyle name="Entrée 2 3 11" xfId="26910"/>
    <cellStyle name="Entrée 2 3 12" xfId="26911"/>
    <cellStyle name="Entrée 2 3 13" xfId="26912"/>
    <cellStyle name="Entrée 2 3 14" xfId="26913"/>
    <cellStyle name="Entrée 2 3 15" xfId="26914"/>
    <cellStyle name="Entrée 2 3 16" xfId="26915"/>
    <cellStyle name="Entrée 2 3 17" xfId="26916"/>
    <cellStyle name="Entrée 2 3 18" xfId="26917"/>
    <cellStyle name="Entrée 2 3 19" xfId="26918"/>
    <cellStyle name="Entrée 2 3 2" xfId="26919"/>
    <cellStyle name="Entrée 2 3 2 2" xfId="26920"/>
    <cellStyle name="Entrée 2 3 2 3" xfId="26921"/>
    <cellStyle name="Entrée 2 3 2 4" xfId="26922"/>
    <cellStyle name="Entrée 2 3 2 5" xfId="26923"/>
    <cellStyle name="Entrée 2 3 2 6" xfId="26924"/>
    <cellStyle name="Entrée 2 3 2 7" xfId="26925"/>
    <cellStyle name="Entrée 2 3 2 8" xfId="26926"/>
    <cellStyle name="Entrée 2 3 2 9" xfId="26927"/>
    <cellStyle name="Entrée 2 3 20" xfId="26928"/>
    <cellStyle name="Entrée 2 3 21" xfId="26929"/>
    <cellStyle name="Entrée 2 3 22" xfId="26930"/>
    <cellStyle name="Entrée 2 3 23" xfId="26931"/>
    <cellStyle name="Entrée 2 3 24" xfId="26932"/>
    <cellStyle name="Entrée 2 3 3" xfId="26933"/>
    <cellStyle name="Entrée 2 3 3 2" xfId="26934"/>
    <cellStyle name="Entrée 2 3 3 3" xfId="26935"/>
    <cellStyle name="Entrée 2 3 3 4" xfId="26936"/>
    <cellStyle name="Entrée 2 3 3 5" xfId="26937"/>
    <cellStyle name="Entrée 2 3 3 6" xfId="26938"/>
    <cellStyle name="Entrée 2 3 3 7" xfId="26939"/>
    <cellStyle name="Entrée 2 3 3 8" xfId="26940"/>
    <cellStyle name="Entrée 2 3 3 9" xfId="26941"/>
    <cellStyle name="Entrée 2 3 4" xfId="26942"/>
    <cellStyle name="Entrée 2 3 4 2" xfId="26943"/>
    <cellStyle name="Entrée 2 3 4 3" xfId="26944"/>
    <cellStyle name="Entrée 2 3 4 4" xfId="26945"/>
    <cellStyle name="Entrée 2 3 4 5" xfId="26946"/>
    <cellStyle name="Entrée 2 3 4 6" xfId="26947"/>
    <cellStyle name="Entrée 2 3 4 7" xfId="26948"/>
    <cellStyle name="Entrée 2 3 4 8" xfId="26949"/>
    <cellStyle name="Entrée 2 3 4 9" xfId="26950"/>
    <cellStyle name="Entrée 2 3 5" xfId="26951"/>
    <cellStyle name="Entrée 2 3 5 2" xfId="26952"/>
    <cellStyle name="Entrée 2 3 5 3" xfId="26953"/>
    <cellStyle name="Entrée 2 3 5 4" xfId="26954"/>
    <cellStyle name="Entrée 2 3 5 5" xfId="26955"/>
    <cellStyle name="Entrée 2 3 5 6" xfId="26956"/>
    <cellStyle name="Entrée 2 3 5 7" xfId="26957"/>
    <cellStyle name="Entrée 2 3 5 8" xfId="26958"/>
    <cellStyle name="Entrée 2 3 6" xfId="26959"/>
    <cellStyle name="Entrée 2 3 6 2" xfId="26960"/>
    <cellStyle name="Entrée 2 3 6 3" xfId="26961"/>
    <cellStyle name="Entrée 2 3 6 4" xfId="26962"/>
    <cellStyle name="Entrée 2 3 6 5" xfId="26963"/>
    <cellStyle name="Entrée 2 3 6 6" xfId="26964"/>
    <cellStyle name="Entrée 2 3 6 7" xfId="26965"/>
    <cellStyle name="Entrée 2 3 6 8" xfId="26966"/>
    <cellStyle name="Entrée 2 3 7" xfId="26967"/>
    <cellStyle name="Entrée 2 3 7 2" xfId="26968"/>
    <cellStyle name="Entrée 2 3 7 3" xfId="26969"/>
    <cellStyle name="Entrée 2 3 7 4" xfId="26970"/>
    <cellStyle name="Entrée 2 3 7 5" xfId="26971"/>
    <cellStyle name="Entrée 2 3 7 6" xfId="26972"/>
    <cellStyle name="Entrée 2 3 7 7" xfId="26973"/>
    <cellStyle name="Entrée 2 3 7 8" xfId="26974"/>
    <cellStyle name="Entrée 2 3 8" xfId="26975"/>
    <cellStyle name="Entrée 2 3 9" xfId="26976"/>
    <cellStyle name="Entrée 2 4" xfId="26977"/>
    <cellStyle name="Entrée 2 4 10" xfId="26978"/>
    <cellStyle name="Entrée 2 4 11" xfId="26979"/>
    <cellStyle name="Entrée 2 4 12" xfId="26980"/>
    <cellStyle name="Entrée 2 4 13" xfId="26981"/>
    <cellStyle name="Entrée 2 4 14" xfId="26982"/>
    <cellStyle name="Entrée 2 4 15" xfId="26983"/>
    <cellStyle name="Entrée 2 4 16" xfId="26984"/>
    <cellStyle name="Entrée 2 4 17" xfId="26985"/>
    <cellStyle name="Entrée 2 4 18" xfId="26986"/>
    <cellStyle name="Entrée 2 4 2" xfId="26987"/>
    <cellStyle name="Entrée 2 4 3" xfId="26988"/>
    <cellStyle name="Entrée 2 4 4" xfId="26989"/>
    <cellStyle name="Entrée 2 4 5" xfId="26990"/>
    <cellStyle name="Entrée 2 4 6" xfId="26991"/>
    <cellStyle name="Entrée 2 4 7" xfId="26992"/>
    <cellStyle name="Entrée 2 4 8" xfId="26993"/>
    <cellStyle name="Entrée 2 4 9" xfId="26994"/>
    <cellStyle name="Entrée 2 5" xfId="26995"/>
    <cellStyle name="Entrée 2 5 10" xfId="26996"/>
    <cellStyle name="Entrée 2 5 11" xfId="26997"/>
    <cellStyle name="Entrée 2 5 12" xfId="26998"/>
    <cellStyle name="Entrée 2 5 13" xfId="26999"/>
    <cellStyle name="Entrée 2 5 14" xfId="27000"/>
    <cellStyle name="Entrée 2 5 15" xfId="27001"/>
    <cellStyle name="Entrée 2 5 16" xfId="27002"/>
    <cellStyle name="Entrée 2 5 17" xfId="27003"/>
    <cellStyle name="Entrée 2 5 18" xfId="27004"/>
    <cellStyle name="Entrée 2 5 2" xfId="27005"/>
    <cellStyle name="Entrée 2 5 3" xfId="27006"/>
    <cellStyle name="Entrée 2 5 4" xfId="27007"/>
    <cellStyle name="Entrée 2 5 5" xfId="27008"/>
    <cellStyle name="Entrée 2 5 6" xfId="27009"/>
    <cellStyle name="Entrée 2 5 7" xfId="27010"/>
    <cellStyle name="Entrée 2 5 8" xfId="27011"/>
    <cellStyle name="Entrée 2 5 9" xfId="27012"/>
    <cellStyle name="Entrée 2 6" xfId="27013"/>
    <cellStyle name="Entrée 2 6 10" xfId="27014"/>
    <cellStyle name="Entrée 2 6 11" xfId="27015"/>
    <cellStyle name="Entrée 2 6 12" xfId="27016"/>
    <cellStyle name="Entrée 2 6 13" xfId="27017"/>
    <cellStyle name="Entrée 2 6 14" xfId="27018"/>
    <cellStyle name="Entrée 2 6 15" xfId="27019"/>
    <cellStyle name="Entrée 2 6 16" xfId="27020"/>
    <cellStyle name="Entrée 2 6 17" xfId="27021"/>
    <cellStyle name="Entrée 2 6 18" xfId="27022"/>
    <cellStyle name="Entrée 2 6 2" xfId="27023"/>
    <cellStyle name="Entrée 2 6 3" xfId="27024"/>
    <cellStyle name="Entrée 2 6 4" xfId="27025"/>
    <cellStyle name="Entrée 2 6 5" xfId="27026"/>
    <cellStyle name="Entrée 2 6 6" xfId="27027"/>
    <cellStyle name="Entrée 2 6 7" xfId="27028"/>
    <cellStyle name="Entrée 2 6 8" xfId="27029"/>
    <cellStyle name="Entrée 2 6 9" xfId="27030"/>
    <cellStyle name="Entrée 2 7" xfId="27031"/>
    <cellStyle name="Entrée 2 7 2" xfId="27032"/>
    <cellStyle name="Entrée 2 7 3" xfId="27033"/>
    <cellStyle name="Entrée 2 7 4" xfId="27034"/>
    <cellStyle name="Entrée 2 7 5" xfId="27035"/>
    <cellStyle name="Entrée 2 7 6" xfId="27036"/>
    <cellStyle name="Entrée 2 7 7" xfId="27037"/>
    <cellStyle name="Entrée 2 7 8" xfId="27038"/>
    <cellStyle name="Entrée 2 7 9" xfId="27039"/>
    <cellStyle name="Entrée 2 8" xfId="27040"/>
    <cellStyle name="Entrée 2 8 2" xfId="27041"/>
    <cellStyle name="Entrée 2 8 3" xfId="27042"/>
    <cellStyle name="Entrée 2 8 4" xfId="27043"/>
    <cellStyle name="Entrée 2 8 5" xfId="27044"/>
    <cellStyle name="Entrée 2 8 6" xfId="27045"/>
    <cellStyle name="Entrée 2 8 7" xfId="27046"/>
    <cellStyle name="Entrée 2 8 8" xfId="27047"/>
    <cellStyle name="Entrée 2 8 9" xfId="27048"/>
    <cellStyle name="Entrée 2 9" xfId="27049"/>
    <cellStyle name="Entrée 2 9 2" xfId="27050"/>
    <cellStyle name="Entrée 2 9 3" xfId="27051"/>
    <cellStyle name="Entrée 2 9 4" xfId="27052"/>
    <cellStyle name="Entrée 2 9 5" xfId="27053"/>
    <cellStyle name="Entrée 2 9 6" xfId="27054"/>
    <cellStyle name="Entrée 2 9 7" xfId="27055"/>
    <cellStyle name="Entrée 2 9 8" xfId="27056"/>
    <cellStyle name="Entrée 20" xfId="27057"/>
    <cellStyle name="Entrée 21" xfId="27058"/>
    <cellStyle name="Entrée 22" xfId="27059"/>
    <cellStyle name="Entrée 23" xfId="27060"/>
    <cellStyle name="Entrée 24" xfId="27061"/>
    <cellStyle name="Entrée 25" xfId="27062"/>
    <cellStyle name="Entrée 3" xfId="9866"/>
    <cellStyle name="Entrée 3 10" xfId="27063"/>
    <cellStyle name="Entrée 3 10 2" xfId="27064"/>
    <cellStyle name="Entrée 3 10 3" xfId="27065"/>
    <cellStyle name="Entrée 3 10 4" xfId="27066"/>
    <cellStyle name="Entrée 3 10 5" xfId="27067"/>
    <cellStyle name="Entrée 3 10 6" xfId="27068"/>
    <cellStyle name="Entrée 3 10 7" xfId="27069"/>
    <cellStyle name="Entrée 3 10 8" xfId="27070"/>
    <cellStyle name="Entrée 3 11" xfId="27071"/>
    <cellStyle name="Entrée 3 11 2" xfId="27072"/>
    <cellStyle name="Entrée 3 11 3" xfId="27073"/>
    <cellStyle name="Entrée 3 11 4" xfId="27074"/>
    <cellStyle name="Entrée 3 11 5" xfId="27075"/>
    <cellStyle name="Entrée 3 11 6" xfId="27076"/>
    <cellStyle name="Entrée 3 11 7" xfId="27077"/>
    <cellStyle name="Entrée 3 11 8" xfId="27078"/>
    <cellStyle name="Entrée 3 12" xfId="27079"/>
    <cellStyle name="Entrée 3 13" xfId="27080"/>
    <cellStyle name="Entrée 3 14" xfId="27081"/>
    <cellStyle name="Entrée 3 15" xfId="27082"/>
    <cellStyle name="Entrée 3 16" xfId="27083"/>
    <cellStyle name="Entrée 3 17" xfId="27084"/>
    <cellStyle name="Entrée 3 18" xfId="27085"/>
    <cellStyle name="Entrée 3 19" xfId="27086"/>
    <cellStyle name="Entrée 3 2" xfId="10152"/>
    <cellStyle name="Entrée 3 2 10" xfId="27087"/>
    <cellStyle name="Entrée 3 2 10 2" xfId="27088"/>
    <cellStyle name="Entrée 3 2 10 3" xfId="27089"/>
    <cellStyle name="Entrée 3 2 10 4" xfId="27090"/>
    <cellStyle name="Entrée 3 2 10 5" xfId="27091"/>
    <cellStyle name="Entrée 3 2 10 6" xfId="27092"/>
    <cellStyle name="Entrée 3 2 10 7" xfId="27093"/>
    <cellStyle name="Entrée 3 2 10 8" xfId="27094"/>
    <cellStyle name="Entrée 3 2 11" xfId="27095"/>
    <cellStyle name="Entrée 3 2 12" xfId="27096"/>
    <cellStyle name="Entrée 3 2 13" xfId="27097"/>
    <cellStyle name="Entrée 3 2 14" xfId="27098"/>
    <cellStyle name="Entrée 3 2 15" xfId="27099"/>
    <cellStyle name="Entrée 3 2 16" xfId="27100"/>
    <cellStyle name="Entrée 3 2 17" xfId="27101"/>
    <cellStyle name="Entrée 3 2 18" xfId="27102"/>
    <cellStyle name="Entrée 3 2 19" xfId="27103"/>
    <cellStyle name="Entrée 3 2 2" xfId="10292"/>
    <cellStyle name="Entrée 3 2 2 10" xfId="27104"/>
    <cellStyle name="Entrée 3 2 2 11" xfId="27105"/>
    <cellStyle name="Entrée 3 2 2 12" xfId="27106"/>
    <cellStyle name="Entrée 3 2 2 13" xfId="27107"/>
    <cellStyle name="Entrée 3 2 2 14" xfId="27108"/>
    <cellStyle name="Entrée 3 2 2 15" xfId="27109"/>
    <cellStyle name="Entrée 3 2 2 16" xfId="27110"/>
    <cellStyle name="Entrée 3 2 2 17" xfId="27111"/>
    <cellStyle name="Entrée 3 2 2 18" xfId="27112"/>
    <cellStyle name="Entrée 3 2 2 19" xfId="27113"/>
    <cellStyle name="Entrée 3 2 2 2" xfId="27114"/>
    <cellStyle name="Entrée 3 2 2 2 10" xfId="27115"/>
    <cellStyle name="Entrée 3 2 2 2 11" xfId="27116"/>
    <cellStyle name="Entrée 3 2 2 2 12" xfId="27117"/>
    <cellStyle name="Entrée 3 2 2 2 13" xfId="27118"/>
    <cellStyle name="Entrée 3 2 2 2 14" xfId="27119"/>
    <cellStyle name="Entrée 3 2 2 2 15" xfId="27120"/>
    <cellStyle name="Entrée 3 2 2 2 2" xfId="27121"/>
    <cellStyle name="Entrée 3 2 2 2 2 2" xfId="27122"/>
    <cellStyle name="Entrée 3 2 2 2 2 3" xfId="27123"/>
    <cellStyle name="Entrée 3 2 2 2 2 4" xfId="27124"/>
    <cellStyle name="Entrée 3 2 2 2 2 5" xfId="27125"/>
    <cellStyle name="Entrée 3 2 2 2 2 6" xfId="27126"/>
    <cellStyle name="Entrée 3 2 2 2 2 7" xfId="27127"/>
    <cellStyle name="Entrée 3 2 2 2 2 8" xfId="27128"/>
    <cellStyle name="Entrée 3 2 2 2 2 9" xfId="27129"/>
    <cellStyle name="Entrée 3 2 2 2 3" xfId="27130"/>
    <cellStyle name="Entrée 3 2 2 2 3 2" xfId="27131"/>
    <cellStyle name="Entrée 3 2 2 2 3 3" xfId="27132"/>
    <cellStyle name="Entrée 3 2 2 2 3 4" xfId="27133"/>
    <cellStyle name="Entrée 3 2 2 2 3 5" xfId="27134"/>
    <cellStyle name="Entrée 3 2 2 2 3 6" xfId="27135"/>
    <cellStyle name="Entrée 3 2 2 2 3 7" xfId="27136"/>
    <cellStyle name="Entrée 3 2 2 2 3 8" xfId="27137"/>
    <cellStyle name="Entrée 3 2 2 2 3 9" xfId="27138"/>
    <cellStyle name="Entrée 3 2 2 2 4" xfId="27139"/>
    <cellStyle name="Entrée 3 2 2 2 4 2" xfId="27140"/>
    <cellStyle name="Entrée 3 2 2 2 4 3" xfId="27141"/>
    <cellStyle name="Entrée 3 2 2 2 4 4" xfId="27142"/>
    <cellStyle name="Entrée 3 2 2 2 4 5" xfId="27143"/>
    <cellStyle name="Entrée 3 2 2 2 4 6" xfId="27144"/>
    <cellStyle name="Entrée 3 2 2 2 4 7" xfId="27145"/>
    <cellStyle name="Entrée 3 2 2 2 4 8" xfId="27146"/>
    <cellStyle name="Entrée 3 2 2 2 4 9" xfId="27147"/>
    <cellStyle name="Entrée 3 2 2 2 5" xfId="27148"/>
    <cellStyle name="Entrée 3 2 2 2 5 2" xfId="27149"/>
    <cellStyle name="Entrée 3 2 2 2 5 3" xfId="27150"/>
    <cellStyle name="Entrée 3 2 2 2 5 4" xfId="27151"/>
    <cellStyle name="Entrée 3 2 2 2 5 5" xfId="27152"/>
    <cellStyle name="Entrée 3 2 2 2 5 6" xfId="27153"/>
    <cellStyle name="Entrée 3 2 2 2 5 7" xfId="27154"/>
    <cellStyle name="Entrée 3 2 2 2 5 8" xfId="27155"/>
    <cellStyle name="Entrée 3 2 2 2 6" xfId="27156"/>
    <cellStyle name="Entrée 3 2 2 2 6 2" xfId="27157"/>
    <cellStyle name="Entrée 3 2 2 2 6 3" xfId="27158"/>
    <cellStyle name="Entrée 3 2 2 2 6 4" xfId="27159"/>
    <cellStyle name="Entrée 3 2 2 2 6 5" xfId="27160"/>
    <cellStyle name="Entrée 3 2 2 2 6 6" xfId="27161"/>
    <cellStyle name="Entrée 3 2 2 2 6 7" xfId="27162"/>
    <cellStyle name="Entrée 3 2 2 2 6 8" xfId="27163"/>
    <cellStyle name="Entrée 3 2 2 2 7" xfId="27164"/>
    <cellStyle name="Entrée 3 2 2 2 7 2" xfId="27165"/>
    <cellStyle name="Entrée 3 2 2 2 7 3" xfId="27166"/>
    <cellStyle name="Entrée 3 2 2 2 7 4" xfId="27167"/>
    <cellStyle name="Entrée 3 2 2 2 7 5" xfId="27168"/>
    <cellStyle name="Entrée 3 2 2 2 7 6" xfId="27169"/>
    <cellStyle name="Entrée 3 2 2 2 7 7" xfId="27170"/>
    <cellStyle name="Entrée 3 2 2 2 7 8" xfId="27171"/>
    <cellStyle name="Entrée 3 2 2 2 8" xfId="27172"/>
    <cellStyle name="Entrée 3 2 2 2 9" xfId="27173"/>
    <cellStyle name="Entrée 3 2 2 20" xfId="27174"/>
    <cellStyle name="Entrée 3 2 2 21" xfId="27175"/>
    <cellStyle name="Entrée 3 2 2 22" xfId="27176"/>
    <cellStyle name="Entrée 3 2 2 23" xfId="27177"/>
    <cellStyle name="Entrée 3 2 2 24" xfId="27178"/>
    <cellStyle name="Entrée 3 2 2 25" xfId="27179"/>
    <cellStyle name="Entrée 3 2 2 26" xfId="27180"/>
    <cellStyle name="Entrée 3 2 2 27" xfId="27181"/>
    <cellStyle name="Entrée 3 2 2 3" xfId="27182"/>
    <cellStyle name="Entrée 3 2 2 3 10" xfId="27183"/>
    <cellStyle name="Entrée 3 2 2 3 11" xfId="27184"/>
    <cellStyle name="Entrée 3 2 2 3 12" xfId="27185"/>
    <cellStyle name="Entrée 3 2 2 3 13" xfId="27186"/>
    <cellStyle name="Entrée 3 2 2 3 14" xfId="27187"/>
    <cellStyle name="Entrée 3 2 2 3 15" xfId="27188"/>
    <cellStyle name="Entrée 3 2 2 3 2" xfId="27189"/>
    <cellStyle name="Entrée 3 2 2 3 2 2" xfId="27190"/>
    <cellStyle name="Entrée 3 2 2 3 2 3" xfId="27191"/>
    <cellStyle name="Entrée 3 2 2 3 2 4" xfId="27192"/>
    <cellStyle name="Entrée 3 2 2 3 2 5" xfId="27193"/>
    <cellStyle name="Entrée 3 2 2 3 2 6" xfId="27194"/>
    <cellStyle name="Entrée 3 2 2 3 2 7" xfId="27195"/>
    <cellStyle name="Entrée 3 2 2 3 2 8" xfId="27196"/>
    <cellStyle name="Entrée 3 2 2 3 3" xfId="27197"/>
    <cellStyle name="Entrée 3 2 2 3 3 2" xfId="27198"/>
    <cellStyle name="Entrée 3 2 2 3 3 3" xfId="27199"/>
    <cellStyle name="Entrée 3 2 2 3 3 4" xfId="27200"/>
    <cellStyle name="Entrée 3 2 2 3 3 5" xfId="27201"/>
    <cellStyle name="Entrée 3 2 2 3 3 6" xfId="27202"/>
    <cellStyle name="Entrée 3 2 2 3 3 7" xfId="27203"/>
    <cellStyle name="Entrée 3 2 2 3 3 8" xfId="27204"/>
    <cellStyle name="Entrée 3 2 2 3 4" xfId="27205"/>
    <cellStyle name="Entrée 3 2 2 3 4 2" xfId="27206"/>
    <cellStyle name="Entrée 3 2 2 3 4 3" xfId="27207"/>
    <cellStyle name="Entrée 3 2 2 3 4 4" xfId="27208"/>
    <cellStyle name="Entrée 3 2 2 3 4 5" xfId="27209"/>
    <cellStyle name="Entrée 3 2 2 3 4 6" xfId="27210"/>
    <cellStyle name="Entrée 3 2 2 3 4 7" xfId="27211"/>
    <cellStyle name="Entrée 3 2 2 3 4 8" xfId="27212"/>
    <cellStyle name="Entrée 3 2 2 3 5" xfId="27213"/>
    <cellStyle name="Entrée 3 2 2 3 5 2" xfId="27214"/>
    <cellStyle name="Entrée 3 2 2 3 5 3" xfId="27215"/>
    <cellStyle name="Entrée 3 2 2 3 5 4" xfId="27216"/>
    <cellStyle name="Entrée 3 2 2 3 5 5" xfId="27217"/>
    <cellStyle name="Entrée 3 2 2 3 5 6" xfId="27218"/>
    <cellStyle name="Entrée 3 2 2 3 5 7" xfId="27219"/>
    <cellStyle name="Entrée 3 2 2 3 5 8" xfId="27220"/>
    <cellStyle name="Entrée 3 2 2 3 6" xfId="27221"/>
    <cellStyle name="Entrée 3 2 2 3 6 2" xfId="27222"/>
    <cellStyle name="Entrée 3 2 2 3 6 3" xfId="27223"/>
    <cellStyle name="Entrée 3 2 2 3 6 4" xfId="27224"/>
    <cellStyle name="Entrée 3 2 2 3 6 5" xfId="27225"/>
    <cellStyle name="Entrée 3 2 2 3 6 6" xfId="27226"/>
    <cellStyle name="Entrée 3 2 2 3 6 7" xfId="27227"/>
    <cellStyle name="Entrée 3 2 2 3 6 8" xfId="27228"/>
    <cellStyle name="Entrée 3 2 2 3 7" xfId="27229"/>
    <cellStyle name="Entrée 3 2 2 3 7 2" xfId="27230"/>
    <cellStyle name="Entrée 3 2 2 3 7 3" xfId="27231"/>
    <cellStyle name="Entrée 3 2 2 3 7 4" xfId="27232"/>
    <cellStyle name="Entrée 3 2 2 3 7 5" xfId="27233"/>
    <cellStyle name="Entrée 3 2 2 3 7 6" xfId="27234"/>
    <cellStyle name="Entrée 3 2 2 3 7 7" xfId="27235"/>
    <cellStyle name="Entrée 3 2 2 3 7 8" xfId="27236"/>
    <cellStyle name="Entrée 3 2 2 3 8" xfId="27237"/>
    <cellStyle name="Entrée 3 2 2 3 9" xfId="27238"/>
    <cellStyle name="Entrée 3 2 2 4" xfId="27239"/>
    <cellStyle name="Entrée 3 2 2 4 2" xfId="27240"/>
    <cellStyle name="Entrée 3 2 2 4 3" xfId="27241"/>
    <cellStyle name="Entrée 3 2 2 4 4" xfId="27242"/>
    <cellStyle name="Entrée 3 2 2 4 5" xfId="27243"/>
    <cellStyle name="Entrée 3 2 2 4 6" xfId="27244"/>
    <cellStyle name="Entrée 3 2 2 4 7" xfId="27245"/>
    <cellStyle name="Entrée 3 2 2 4 8" xfId="27246"/>
    <cellStyle name="Entrée 3 2 2 4 9" xfId="27247"/>
    <cellStyle name="Entrée 3 2 2 5" xfId="27248"/>
    <cellStyle name="Entrée 3 2 2 5 2" xfId="27249"/>
    <cellStyle name="Entrée 3 2 2 5 3" xfId="27250"/>
    <cellStyle name="Entrée 3 2 2 5 4" xfId="27251"/>
    <cellStyle name="Entrée 3 2 2 5 5" xfId="27252"/>
    <cellStyle name="Entrée 3 2 2 5 6" xfId="27253"/>
    <cellStyle name="Entrée 3 2 2 5 7" xfId="27254"/>
    <cellStyle name="Entrée 3 2 2 5 8" xfId="27255"/>
    <cellStyle name="Entrée 3 2 2 5 9" xfId="27256"/>
    <cellStyle name="Entrée 3 2 2 6" xfId="27257"/>
    <cellStyle name="Entrée 3 2 2 6 2" xfId="27258"/>
    <cellStyle name="Entrée 3 2 2 6 3" xfId="27259"/>
    <cellStyle name="Entrée 3 2 2 6 4" xfId="27260"/>
    <cellStyle name="Entrée 3 2 2 6 5" xfId="27261"/>
    <cellStyle name="Entrée 3 2 2 6 6" xfId="27262"/>
    <cellStyle name="Entrée 3 2 2 6 7" xfId="27263"/>
    <cellStyle name="Entrée 3 2 2 6 8" xfId="27264"/>
    <cellStyle name="Entrée 3 2 2 6 9" xfId="27265"/>
    <cellStyle name="Entrée 3 2 2 7" xfId="27266"/>
    <cellStyle name="Entrée 3 2 2 7 2" xfId="27267"/>
    <cellStyle name="Entrée 3 2 2 7 3" xfId="27268"/>
    <cellStyle name="Entrée 3 2 2 7 4" xfId="27269"/>
    <cellStyle name="Entrée 3 2 2 7 5" xfId="27270"/>
    <cellStyle name="Entrée 3 2 2 7 6" xfId="27271"/>
    <cellStyle name="Entrée 3 2 2 7 7" xfId="27272"/>
    <cellStyle name="Entrée 3 2 2 7 8" xfId="27273"/>
    <cellStyle name="Entrée 3 2 2 8" xfId="27274"/>
    <cellStyle name="Entrée 3 2 2 8 2" xfId="27275"/>
    <cellStyle name="Entrée 3 2 2 8 3" xfId="27276"/>
    <cellStyle name="Entrée 3 2 2 8 4" xfId="27277"/>
    <cellStyle name="Entrée 3 2 2 8 5" xfId="27278"/>
    <cellStyle name="Entrée 3 2 2 8 6" xfId="27279"/>
    <cellStyle name="Entrée 3 2 2 8 7" xfId="27280"/>
    <cellStyle name="Entrée 3 2 2 8 8" xfId="27281"/>
    <cellStyle name="Entrée 3 2 2 9" xfId="27282"/>
    <cellStyle name="Entrée 3 2 2 9 2" xfId="27283"/>
    <cellStyle name="Entrée 3 2 2 9 3" xfId="27284"/>
    <cellStyle name="Entrée 3 2 2 9 4" xfId="27285"/>
    <cellStyle name="Entrée 3 2 2 9 5" xfId="27286"/>
    <cellStyle name="Entrée 3 2 2 9 6" xfId="27287"/>
    <cellStyle name="Entrée 3 2 2 9 7" xfId="27288"/>
    <cellStyle name="Entrée 3 2 2 9 8" xfId="27289"/>
    <cellStyle name="Entrée 3 2 20" xfId="27290"/>
    <cellStyle name="Entrée 3 2 21" xfId="27291"/>
    <cellStyle name="Entrée 3 2 22" xfId="27292"/>
    <cellStyle name="Entrée 3 2 23" xfId="27293"/>
    <cellStyle name="Entrée 3 2 24" xfId="27294"/>
    <cellStyle name="Entrée 3 2 25" xfId="27295"/>
    <cellStyle name="Entrée 3 2 26" xfId="27296"/>
    <cellStyle name="Entrée 3 2 3" xfId="10390"/>
    <cellStyle name="Entrée 3 2 3 10" xfId="27297"/>
    <cellStyle name="Entrée 3 2 3 11" xfId="27298"/>
    <cellStyle name="Entrée 3 2 3 12" xfId="27299"/>
    <cellStyle name="Entrée 3 2 3 13" xfId="27300"/>
    <cellStyle name="Entrée 3 2 3 14" xfId="27301"/>
    <cellStyle name="Entrée 3 2 3 15" xfId="27302"/>
    <cellStyle name="Entrée 3 2 3 16" xfId="27303"/>
    <cellStyle name="Entrée 3 2 3 17" xfId="27304"/>
    <cellStyle name="Entrée 3 2 3 18" xfId="27305"/>
    <cellStyle name="Entrée 3 2 3 19" xfId="27306"/>
    <cellStyle name="Entrée 3 2 3 2" xfId="27307"/>
    <cellStyle name="Entrée 3 2 3 2 2" xfId="27308"/>
    <cellStyle name="Entrée 3 2 3 2 3" xfId="27309"/>
    <cellStyle name="Entrée 3 2 3 2 4" xfId="27310"/>
    <cellStyle name="Entrée 3 2 3 2 5" xfId="27311"/>
    <cellStyle name="Entrée 3 2 3 2 6" xfId="27312"/>
    <cellStyle name="Entrée 3 2 3 2 7" xfId="27313"/>
    <cellStyle name="Entrée 3 2 3 2 8" xfId="27314"/>
    <cellStyle name="Entrée 3 2 3 2 9" xfId="27315"/>
    <cellStyle name="Entrée 3 2 3 20" xfId="27316"/>
    <cellStyle name="Entrée 3 2 3 21" xfId="27317"/>
    <cellStyle name="Entrée 3 2 3 22" xfId="27318"/>
    <cellStyle name="Entrée 3 2 3 23" xfId="27319"/>
    <cellStyle name="Entrée 3 2 3 24" xfId="27320"/>
    <cellStyle name="Entrée 3 2 3 3" xfId="27321"/>
    <cellStyle name="Entrée 3 2 3 3 2" xfId="27322"/>
    <cellStyle name="Entrée 3 2 3 3 3" xfId="27323"/>
    <cellStyle name="Entrée 3 2 3 3 4" xfId="27324"/>
    <cellStyle name="Entrée 3 2 3 3 5" xfId="27325"/>
    <cellStyle name="Entrée 3 2 3 3 6" xfId="27326"/>
    <cellStyle name="Entrée 3 2 3 3 7" xfId="27327"/>
    <cellStyle name="Entrée 3 2 3 3 8" xfId="27328"/>
    <cellStyle name="Entrée 3 2 3 3 9" xfId="27329"/>
    <cellStyle name="Entrée 3 2 3 4" xfId="27330"/>
    <cellStyle name="Entrée 3 2 3 4 2" xfId="27331"/>
    <cellStyle name="Entrée 3 2 3 4 3" xfId="27332"/>
    <cellStyle name="Entrée 3 2 3 4 4" xfId="27333"/>
    <cellStyle name="Entrée 3 2 3 4 5" xfId="27334"/>
    <cellStyle name="Entrée 3 2 3 4 6" xfId="27335"/>
    <cellStyle name="Entrée 3 2 3 4 7" xfId="27336"/>
    <cellStyle name="Entrée 3 2 3 4 8" xfId="27337"/>
    <cellStyle name="Entrée 3 2 3 4 9" xfId="27338"/>
    <cellStyle name="Entrée 3 2 3 5" xfId="27339"/>
    <cellStyle name="Entrée 3 2 3 5 2" xfId="27340"/>
    <cellStyle name="Entrée 3 2 3 5 3" xfId="27341"/>
    <cellStyle name="Entrée 3 2 3 5 4" xfId="27342"/>
    <cellStyle name="Entrée 3 2 3 5 5" xfId="27343"/>
    <cellStyle name="Entrée 3 2 3 5 6" xfId="27344"/>
    <cellStyle name="Entrée 3 2 3 5 7" xfId="27345"/>
    <cellStyle name="Entrée 3 2 3 5 8" xfId="27346"/>
    <cellStyle name="Entrée 3 2 3 6" xfId="27347"/>
    <cellStyle name="Entrée 3 2 3 6 2" xfId="27348"/>
    <cellStyle name="Entrée 3 2 3 6 3" xfId="27349"/>
    <cellStyle name="Entrée 3 2 3 6 4" xfId="27350"/>
    <cellStyle name="Entrée 3 2 3 6 5" xfId="27351"/>
    <cellStyle name="Entrée 3 2 3 6 6" xfId="27352"/>
    <cellStyle name="Entrée 3 2 3 6 7" xfId="27353"/>
    <cellStyle name="Entrée 3 2 3 6 8" xfId="27354"/>
    <cellStyle name="Entrée 3 2 3 7" xfId="27355"/>
    <cellStyle name="Entrée 3 2 3 7 2" xfId="27356"/>
    <cellStyle name="Entrée 3 2 3 7 3" xfId="27357"/>
    <cellStyle name="Entrée 3 2 3 7 4" xfId="27358"/>
    <cellStyle name="Entrée 3 2 3 7 5" xfId="27359"/>
    <cellStyle name="Entrée 3 2 3 7 6" xfId="27360"/>
    <cellStyle name="Entrée 3 2 3 7 7" xfId="27361"/>
    <cellStyle name="Entrée 3 2 3 7 8" xfId="27362"/>
    <cellStyle name="Entrée 3 2 3 8" xfId="27363"/>
    <cellStyle name="Entrée 3 2 3 9" xfId="27364"/>
    <cellStyle name="Entrée 3 2 4" xfId="27365"/>
    <cellStyle name="Entrée 3 2 4 10" xfId="27366"/>
    <cellStyle name="Entrée 3 2 4 11" xfId="27367"/>
    <cellStyle name="Entrée 3 2 4 12" xfId="27368"/>
    <cellStyle name="Entrée 3 2 4 13" xfId="27369"/>
    <cellStyle name="Entrée 3 2 4 14" xfId="27370"/>
    <cellStyle name="Entrée 3 2 4 15" xfId="27371"/>
    <cellStyle name="Entrée 3 2 4 16" xfId="27372"/>
    <cellStyle name="Entrée 3 2 4 17" xfId="27373"/>
    <cellStyle name="Entrée 3 2 4 18" xfId="27374"/>
    <cellStyle name="Entrée 3 2 4 2" xfId="27375"/>
    <cellStyle name="Entrée 3 2 4 3" xfId="27376"/>
    <cellStyle name="Entrée 3 2 4 4" xfId="27377"/>
    <cellStyle name="Entrée 3 2 4 5" xfId="27378"/>
    <cellStyle name="Entrée 3 2 4 6" xfId="27379"/>
    <cellStyle name="Entrée 3 2 4 7" xfId="27380"/>
    <cellStyle name="Entrée 3 2 4 8" xfId="27381"/>
    <cellStyle name="Entrée 3 2 4 9" xfId="27382"/>
    <cellStyle name="Entrée 3 2 5" xfId="27383"/>
    <cellStyle name="Entrée 3 2 5 10" xfId="27384"/>
    <cellStyle name="Entrée 3 2 5 11" xfId="27385"/>
    <cellStyle name="Entrée 3 2 5 12" xfId="27386"/>
    <cellStyle name="Entrée 3 2 5 13" xfId="27387"/>
    <cellStyle name="Entrée 3 2 5 14" xfId="27388"/>
    <cellStyle name="Entrée 3 2 5 15" xfId="27389"/>
    <cellStyle name="Entrée 3 2 5 16" xfId="27390"/>
    <cellStyle name="Entrée 3 2 5 17" xfId="27391"/>
    <cellStyle name="Entrée 3 2 5 18" xfId="27392"/>
    <cellStyle name="Entrée 3 2 5 2" xfId="27393"/>
    <cellStyle name="Entrée 3 2 5 3" xfId="27394"/>
    <cellStyle name="Entrée 3 2 5 4" xfId="27395"/>
    <cellStyle name="Entrée 3 2 5 5" xfId="27396"/>
    <cellStyle name="Entrée 3 2 5 6" xfId="27397"/>
    <cellStyle name="Entrée 3 2 5 7" xfId="27398"/>
    <cellStyle name="Entrée 3 2 5 8" xfId="27399"/>
    <cellStyle name="Entrée 3 2 5 9" xfId="27400"/>
    <cellStyle name="Entrée 3 2 6" xfId="27401"/>
    <cellStyle name="Entrée 3 2 6 10" xfId="27402"/>
    <cellStyle name="Entrée 3 2 6 11" xfId="27403"/>
    <cellStyle name="Entrée 3 2 6 12" xfId="27404"/>
    <cellStyle name="Entrée 3 2 6 13" xfId="27405"/>
    <cellStyle name="Entrée 3 2 6 14" xfId="27406"/>
    <cellStyle name="Entrée 3 2 6 15" xfId="27407"/>
    <cellStyle name="Entrée 3 2 6 16" xfId="27408"/>
    <cellStyle name="Entrée 3 2 6 17" xfId="27409"/>
    <cellStyle name="Entrée 3 2 6 18" xfId="27410"/>
    <cellStyle name="Entrée 3 2 6 2" xfId="27411"/>
    <cellStyle name="Entrée 3 2 6 3" xfId="27412"/>
    <cellStyle name="Entrée 3 2 6 4" xfId="27413"/>
    <cellStyle name="Entrée 3 2 6 5" xfId="27414"/>
    <cellStyle name="Entrée 3 2 6 6" xfId="27415"/>
    <cellStyle name="Entrée 3 2 6 7" xfId="27416"/>
    <cellStyle name="Entrée 3 2 6 8" xfId="27417"/>
    <cellStyle name="Entrée 3 2 6 9" xfId="27418"/>
    <cellStyle name="Entrée 3 2 7" xfId="27419"/>
    <cellStyle name="Entrée 3 2 7 2" xfId="27420"/>
    <cellStyle name="Entrée 3 2 7 3" xfId="27421"/>
    <cellStyle name="Entrée 3 2 7 4" xfId="27422"/>
    <cellStyle name="Entrée 3 2 7 5" xfId="27423"/>
    <cellStyle name="Entrée 3 2 7 6" xfId="27424"/>
    <cellStyle name="Entrée 3 2 7 7" xfId="27425"/>
    <cellStyle name="Entrée 3 2 7 8" xfId="27426"/>
    <cellStyle name="Entrée 3 2 7 9" xfId="27427"/>
    <cellStyle name="Entrée 3 2 8" xfId="27428"/>
    <cellStyle name="Entrée 3 2 8 2" xfId="27429"/>
    <cellStyle name="Entrée 3 2 8 3" xfId="27430"/>
    <cellStyle name="Entrée 3 2 8 4" xfId="27431"/>
    <cellStyle name="Entrée 3 2 8 5" xfId="27432"/>
    <cellStyle name="Entrée 3 2 8 6" xfId="27433"/>
    <cellStyle name="Entrée 3 2 8 7" xfId="27434"/>
    <cellStyle name="Entrée 3 2 8 8" xfId="27435"/>
    <cellStyle name="Entrée 3 2 8 9" xfId="27436"/>
    <cellStyle name="Entrée 3 2 9" xfId="27437"/>
    <cellStyle name="Entrée 3 2 9 2" xfId="27438"/>
    <cellStyle name="Entrée 3 2 9 3" xfId="27439"/>
    <cellStyle name="Entrée 3 2 9 4" xfId="27440"/>
    <cellStyle name="Entrée 3 2 9 5" xfId="27441"/>
    <cellStyle name="Entrée 3 2 9 6" xfId="27442"/>
    <cellStyle name="Entrée 3 2 9 7" xfId="27443"/>
    <cellStyle name="Entrée 3 2 9 8" xfId="27444"/>
    <cellStyle name="Entrée 3 20" xfId="27445"/>
    <cellStyle name="Entrée 3 21" xfId="27446"/>
    <cellStyle name="Entrée 3 22" xfId="27447"/>
    <cellStyle name="Entrée 3 23" xfId="27448"/>
    <cellStyle name="Entrée 3 24" xfId="27449"/>
    <cellStyle name="Entrée 3 25" xfId="27450"/>
    <cellStyle name="Entrée 3 26" xfId="27451"/>
    <cellStyle name="Entrée 3 27" xfId="27452"/>
    <cellStyle name="Entrée 3 3" xfId="27453"/>
    <cellStyle name="Entrée 3 3 10" xfId="27454"/>
    <cellStyle name="Entrée 3 3 11" xfId="27455"/>
    <cellStyle name="Entrée 3 3 12" xfId="27456"/>
    <cellStyle name="Entrée 3 3 13" xfId="27457"/>
    <cellStyle name="Entrée 3 3 14" xfId="27458"/>
    <cellStyle name="Entrée 3 3 15" xfId="27459"/>
    <cellStyle name="Entrée 3 3 16" xfId="27460"/>
    <cellStyle name="Entrée 3 3 17" xfId="27461"/>
    <cellStyle name="Entrée 3 3 18" xfId="27462"/>
    <cellStyle name="Entrée 3 3 19" xfId="27463"/>
    <cellStyle name="Entrée 3 3 2" xfId="27464"/>
    <cellStyle name="Entrée 3 3 2 10" xfId="27465"/>
    <cellStyle name="Entrée 3 3 2 11" xfId="27466"/>
    <cellStyle name="Entrée 3 3 2 12" xfId="27467"/>
    <cellStyle name="Entrée 3 3 2 13" xfId="27468"/>
    <cellStyle name="Entrée 3 3 2 14" xfId="27469"/>
    <cellStyle name="Entrée 3 3 2 15" xfId="27470"/>
    <cellStyle name="Entrée 3 3 2 2" xfId="27471"/>
    <cellStyle name="Entrée 3 3 2 2 2" xfId="27472"/>
    <cellStyle name="Entrée 3 3 2 2 3" xfId="27473"/>
    <cellStyle name="Entrée 3 3 2 2 4" xfId="27474"/>
    <cellStyle name="Entrée 3 3 2 2 5" xfId="27475"/>
    <cellStyle name="Entrée 3 3 2 2 6" xfId="27476"/>
    <cellStyle name="Entrée 3 3 2 2 7" xfId="27477"/>
    <cellStyle name="Entrée 3 3 2 2 8" xfId="27478"/>
    <cellStyle name="Entrée 3 3 2 2 9" xfId="27479"/>
    <cellStyle name="Entrée 3 3 2 3" xfId="27480"/>
    <cellStyle name="Entrée 3 3 2 3 2" xfId="27481"/>
    <cellStyle name="Entrée 3 3 2 3 3" xfId="27482"/>
    <cellStyle name="Entrée 3 3 2 3 4" xfId="27483"/>
    <cellStyle name="Entrée 3 3 2 3 5" xfId="27484"/>
    <cellStyle name="Entrée 3 3 2 3 6" xfId="27485"/>
    <cellStyle name="Entrée 3 3 2 3 7" xfId="27486"/>
    <cellStyle name="Entrée 3 3 2 3 8" xfId="27487"/>
    <cellStyle name="Entrée 3 3 2 3 9" xfId="27488"/>
    <cellStyle name="Entrée 3 3 2 4" xfId="27489"/>
    <cellStyle name="Entrée 3 3 2 4 2" xfId="27490"/>
    <cellStyle name="Entrée 3 3 2 4 3" xfId="27491"/>
    <cellStyle name="Entrée 3 3 2 4 4" xfId="27492"/>
    <cellStyle name="Entrée 3 3 2 4 5" xfId="27493"/>
    <cellStyle name="Entrée 3 3 2 4 6" xfId="27494"/>
    <cellStyle name="Entrée 3 3 2 4 7" xfId="27495"/>
    <cellStyle name="Entrée 3 3 2 4 8" xfId="27496"/>
    <cellStyle name="Entrée 3 3 2 4 9" xfId="27497"/>
    <cellStyle name="Entrée 3 3 2 5" xfId="27498"/>
    <cellStyle name="Entrée 3 3 2 5 2" xfId="27499"/>
    <cellStyle name="Entrée 3 3 2 5 3" xfId="27500"/>
    <cellStyle name="Entrée 3 3 2 5 4" xfId="27501"/>
    <cellStyle name="Entrée 3 3 2 5 5" xfId="27502"/>
    <cellStyle name="Entrée 3 3 2 5 6" xfId="27503"/>
    <cellStyle name="Entrée 3 3 2 5 7" xfId="27504"/>
    <cellStyle name="Entrée 3 3 2 5 8" xfId="27505"/>
    <cellStyle name="Entrée 3 3 2 6" xfId="27506"/>
    <cellStyle name="Entrée 3 3 2 6 2" xfId="27507"/>
    <cellStyle name="Entrée 3 3 2 6 3" xfId="27508"/>
    <cellStyle name="Entrée 3 3 2 6 4" xfId="27509"/>
    <cellStyle name="Entrée 3 3 2 6 5" xfId="27510"/>
    <cellStyle name="Entrée 3 3 2 6 6" xfId="27511"/>
    <cellStyle name="Entrée 3 3 2 6 7" xfId="27512"/>
    <cellStyle name="Entrée 3 3 2 6 8" xfId="27513"/>
    <cellStyle name="Entrée 3 3 2 7" xfId="27514"/>
    <cellStyle name="Entrée 3 3 2 7 2" xfId="27515"/>
    <cellStyle name="Entrée 3 3 2 7 3" xfId="27516"/>
    <cellStyle name="Entrée 3 3 2 7 4" xfId="27517"/>
    <cellStyle name="Entrée 3 3 2 7 5" xfId="27518"/>
    <cellStyle name="Entrée 3 3 2 7 6" xfId="27519"/>
    <cellStyle name="Entrée 3 3 2 7 7" xfId="27520"/>
    <cellStyle name="Entrée 3 3 2 7 8" xfId="27521"/>
    <cellStyle name="Entrée 3 3 2 8" xfId="27522"/>
    <cellStyle name="Entrée 3 3 2 9" xfId="27523"/>
    <cellStyle name="Entrée 3 3 20" xfId="27524"/>
    <cellStyle name="Entrée 3 3 21" xfId="27525"/>
    <cellStyle name="Entrée 3 3 22" xfId="27526"/>
    <cellStyle name="Entrée 3 3 23" xfId="27527"/>
    <cellStyle name="Entrée 3 3 24" xfId="27528"/>
    <cellStyle name="Entrée 3 3 25" xfId="27529"/>
    <cellStyle name="Entrée 3 3 26" xfId="27530"/>
    <cellStyle name="Entrée 3 3 27" xfId="27531"/>
    <cellStyle name="Entrée 3 3 3" xfId="27532"/>
    <cellStyle name="Entrée 3 3 3 10" xfId="27533"/>
    <cellStyle name="Entrée 3 3 3 11" xfId="27534"/>
    <cellStyle name="Entrée 3 3 3 12" xfId="27535"/>
    <cellStyle name="Entrée 3 3 3 13" xfId="27536"/>
    <cellStyle name="Entrée 3 3 3 14" xfId="27537"/>
    <cellStyle name="Entrée 3 3 3 15" xfId="27538"/>
    <cellStyle name="Entrée 3 3 3 2" xfId="27539"/>
    <cellStyle name="Entrée 3 3 3 2 2" xfId="27540"/>
    <cellStyle name="Entrée 3 3 3 2 3" xfId="27541"/>
    <cellStyle name="Entrée 3 3 3 2 4" xfId="27542"/>
    <cellStyle name="Entrée 3 3 3 2 5" xfId="27543"/>
    <cellStyle name="Entrée 3 3 3 2 6" xfId="27544"/>
    <cellStyle name="Entrée 3 3 3 2 7" xfId="27545"/>
    <cellStyle name="Entrée 3 3 3 2 8" xfId="27546"/>
    <cellStyle name="Entrée 3 3 3 3" xfId="27547"/>
    <cellStyle name="Entrée 3 3 3 3 2" xfId="27548"/>
    <cellStyle name="Entrée 3 3 3 3 3" xfId="27549"/>
    <cellStyle name="Entrée 3 3 3 3 4" xfId="27550"/>
    <cellStyle name="Entrée 3 3 3 3 5" xfId="27551"/>
    <cellStyle name="Entrée 3 3 3 3 6" xfId="27552"/>
    <cellStyle name="Entrée 3 3 3 3 7" xfId="27553"/>
    <cellStyle name="Entrée 3 3 3 3 8" xfId="27554"/>
    <cellStyle name="Entrée 3 3 3 4" xfId="27555"/>
    <cellStyle name="Entrée 3 3 3 4 2" xfId="27556"/>
    <cellStyle name="Entrée 3 3 3 4 3" xfId="27557"/>
    <cellStyle name="Entrée 3 3 3 4 4" xfId="27558"/>
    <cellStyle name="Entrée 3 3 3 4 5" xfId="27559"/>
    <cellStyle name="Entrée 3 3 3 4 6" xfId="27560"/>
    <cellStyle name="Entrée 3 3 3 4 7" xfId="27561"/>
    <cellStyle name="Entrée 3 3 3 4 8" xfId="27562"/>
    <cellStyle name="Entrée 3 3 3 5" xfId="27563"/>
    <cellStyle name="Entrée 3 3 3 5 2" xfId="27564"/>
    <cellStyle name="Entrée 3 3 3 5 3" xfId="27565"/>
    <cellStyle name="Entrée 3 3 3 5 4" xfId="27566"/>
    <cellStyle name="Entrée 3 3 3 5 5" xfId="27567"/>
    <cellStyle name="Entrée 3 3 3 5 6" xfId="27568"/>
    <cellStyle name="Entrée 3 3 3 5 7" xfId="27569"/>
    <cellStyle name="Entrée 3 3 3 5 8" xfId="27570"/>
    <cellStyle name="Entrée 3 3 3 6" xfId="27571"/>
    <cellStyle name="Entrée 3 3 3 6 2" xfId="27572"/>
    <cellStyle name="Entrée 3 3 3 6 3" xfId="27573"/>
    <cellStyle name="Entrée 3 3 3 6 4" xfId="27574"/>
    <cellStyle name="Entrée 3 3 3 6 5" xfId="27575"/>
    <cellStyle name="Entrée 3 3 3 6 6" xfId="27576"/>
    <cellStyle name="Entrée 3 3 3 6 7" xfId="27577"/>
    <cellStyle name="Entrée 3 3 3 6 8" xfId="27578"/>
    <cellStyle name="Entrée 3 3 3 7" xfId="27579"/>
    <cellStyle name="Entrée 3 3 3 7 2" xfId="27580"/>
    <cellStyle name="Entrée 3 3 3 7 3" xfId="27581"/>
    <cellStyle name="Entrée 3 3 3 7 4" xfId="27582"/>
    <cellStyle name="Entrée 3 3 3 7 5" xfId="27583"/>
    <cellStyle name="Entrée 3 3 3 7 6" xfId="27584"/>
    <cellStyle name="Entrée 3 3 3 7 7" xfId="27585"/>
    <cellStyle name="Entrée 3 3 3 7 8" xfId="27586"/>
    <cellStyle name="Entrée 3 3 3 8" xfId="27587"/>
    <cellStyle name="Entrée 3 3 3 9" xfId="27588"/>
    <cellStyle name="Entrée 3 3 4" xfId="27589"/>
    <cellStyle name="Entrée 3 3 4 2" xfId="27590"/>
    <cellStyle name="Entrée 3 3 4 3" xfId="27591"/>
    <cellStyle name="Entrée 3 3 4 4" xfId="27592"/>
    <cellStyle name="Entrée 3 3 4 5" xfId="27593"/>
    <cellStyle name="Entrée 3 3 4 6" xfId="27594"/>
    <cellStyle name="Entrée 3 3 4 7" xfId="27595"/>
    <cellStyle name="Entrée 3 3 4 8" xfId="27596"/>
    <cellStyle name="Entrée 3 3 4 9" xfId="27597"/>
    <cellStyle name="Entrée 3 3 5" xfId="27598"/>
    <cellStyle name="Entrée 3 3 5 2" xfId="27599"/>
    <cellStyle name="Entrée 3 3 5 3" xfId="27600"/>
    <cellStyle name="Entrée 3 3 5 4" xfId="27601"/>
    <cellStyle name="Entrée 3 3 5 5" xfId="27602"/>
    <cellStyle name="Entrée 3 3 5 6" xfId="27603"/>
    <cellStyle name="Entrée 3 3 5 7" xfId="27604"/>
    <cellStyle name="Entrée 3 3 5 8" xfId="27605"/>
    <cellStyle name="Entrée 3 3 5 9" xfId="27606"/>
    <cellStyle name="Entrée 3 3 6" xfId="27607"/>
    <cellStyle name="Entrée 3 3 6 2" xfId="27608"/>
    <cellStyle name="Entrée 3 3 6 3" xfId="27609"/>
    <cellStyle name="Entrée 3 3 6 4" xfId="27610"/>
    <cellStyle name="Entrée 3 3 6 5" xfId="27611"/>
    <cellStyle name="Entrée 3 3 6 6" xfId="27612"/>
    <cellStyle name="Entrée 3 3 6 7" xfId="27613"/>
    <cellStyle name="Entrée 3 3 6 8" xfId="27614"/>
    <cellStyle name="Entrée 3 3 6 9" xfId="27615"/>
    <cellStyle name="Entrée 3 3 7" xfId="27616"/>
    <cellStyle name="Entrée 3 3 7 2" xfId="27617"/>
    <cellStyle name="Entrée 3 3 7 3" xfId="27618"/>
    <cellStyle name="Entrée 3 3 7 4" xfId="27619"/>
    <cellStyle name="Entrée 3 3 7 5" xfId="27620"/>
    <cellStyle name="Entrée 3 3 7 6" xfId="27621"/>
    <cellStyle name="Entrée 3 3 7 7" xfId="27622"/>
    <cellStyle name="Entrée 3 3 7 8" xfId="27623"/>
    <cellStyle name="Entrée 3 3 8" xfId="27624"/>
    <cellStyle name="Entrée 3 3 8 2" xfId="27625"/>
    <cellStyle name="Entrée 3 3 8 3" xfId="27626"/>
    <cellStyle name="Entrée 3 3 8 4" xfId="27627"/>
    <cellStyle name="Entrée 3 3 8 5" xfId="27628"/>
    <cellStyle name="Entrée 3 3 8 6" xfId="27629"/>
    <cellStyle name="Entrée 3 3 8 7" xfId="27630"/>
    <cellStyle name="Entrée 3 3 8 8" xfId="27631"/>
    <cellStyle name="Entrée 3 3 9" xfId="27632"/>
    <cellStyle name="Entrée 3 3 9 2" xfId="27633"/>
    <cellStyle name="Entrée 3 3 9 3" xfId="27634"/>
    <cellStyle name="Entrée 3 3 9 4" xfId="27635"/>
    <cellStyle name="Entrée 3 3 9 5" xfId="27636"/>
    <cellStyle name="Entrée 3 3 9 6" xfId="27637"/>
    <cellStyle name="Entrée 3 3 9 7" xfId="27638"/>
    <cellStyle name="Entrée 3 3 9 8" xfId="27639"/>
    <cellStyle name="Entrée 3 4" xfId="27640"/>
    <cellStyle name="Entrée 3 4 10" xfId="27641"/>
    <cellStyle name="Entrée 3 4 11" xfId="27642"/>
    <cellStyle name="Entrée 3 4 12" xfId="27643"/>
    <cellStyle name="Entrée 3 4 13" xfId="27644"/>
    <cellStyle name="Entrée 3 4 14" xfId="27645"/>
    <cellStyle name="Entrée 3 4 15" xfId="27646"/>
    <cellStyle name="Entrée 3 4 16" xfId="27647"/>
    <cellStyle name="Entrée 3 4 17" xfId="27648"/>
    <cellStyle name="Entrée 3 4 18" xfId="27649"/>
    <cellStyle name="Entrée 3 4 19" xfId="27650"/>
    <cellStyle name="Entrée 3 4 2" xfId="27651"/>
    <cellStyle name="Entrée 3 4 2 2" xfId="27652"/>
    <cellStyle name="Entrée 3 4 2 3" xfId="27653"/>
    <cellStyle name="Entrée 3 4 2 4" xfId="27654"/>
    <cellStyle name="Entrée 3 4 2 5" xfId="27655"/>
    <cellStyle name="Entrée 3 4 2 6" xfId="27656"/>
    <cellStyle name="Entrée 3 4 2 7" xfId="27657"/>
    <cellStyle name="Entrée 3 4 2 8" xfId="27658"/>
    <cellStyle name="Entrée 3 4 2 9" xfId="27659"/>
    <cellStyle name="Entrée 3 4 20" xfId="27660"/>
    <cellStyle name="Entrée 3 4 21" xfId="27661"/>
    <cellStyle name="Entrée 3 4 22" xfId="27662"/>
    <cellStyle name="Entrée 3 4 23" xfId="27663"/>
    <cellStyle name="Entrée 3 4 24" xfId="27664"/>
    <cellStyle name="Entrée 3 4 3" xfId="27665"/>
    <cellStyle name="Entrée 3 4 3 2" xfId="27666"/>
    <cellStyle name="Entrée 3 4 3 3" xfId="27667"/>
    <cellStyle name="Entrée 3 4 3 4" xfId="27668"/>
    <cellStyle name="Entrée 3 4 3 5" xfId="27669"/>
    <cellStyle name="Entrée 3 4 3 6" xfId="27670"/>
    <cellStyle name="Entrée 3 4 3 7" xfId="27671"/>
    <cellStyle name="Entrée 3 4 3 8" xfId="27672"/>
    <cellStyle name="Entrée 3 4 3 9" xfId="27673"/>
    <cellStyle name="Entrée 3 4 4" xfId="27674"/>
    <cellStyle name="Entrée 3 4 4 2" xfId="27675"/>
    <cellStyle name="Entrée 3 4 4 3" xfId="27676"/>
    <cellStyle name="Entrée 3 4 4 4" xfId="27677"/>
    <cellStyle name="Entrée 3 4 4 5" xfId="27678"/>
    <cellStyle name="Entrée 3 4 4 6" xfId="27679"/>
    <cellStyle name="Entrée 3 4 4 7" xfId="27680"/>
    <cellStyle name="Entrée 3 4 4 8" xfId="27681"/>
    <cellStyle name="Entrée 3 4 4 9" xfId="27682"/>
    <cellStyle name="Entrée 3 4 5" xfId="27683"/>
    <cellStyle name="Entrée 3 4 5 2" xfId="27684"/>
    <cellStyle name="Entrée 3 4 5 3" xfId="27685"/>
    <cellStyle name="Entrée 3 4 5 4" xfId="27686"/>
    <cellStyle name="Entrée 3 4 5 5" xfId="27687"/>
    <cellStyle name="Entrée 3 4 5 6" xfId="27688"/>
    <cellStyle name="Entrée 3 4 5 7" xfId="27689"/>
    <cellStyle name="Entrée 3 4 5 8" xfId="27690"/>
    <cellStyle name="Entrée 3 4 6" xfId="27691"/>
    <cellStyle name="Entrée 3 4 6 2" xfId="27692"/>
    <cellStyle name="Entrée 3 4 6 3" xfId="27693"/>
    <cellStyle name="Entrée 3 4 6 4" xfId="27694"/>
    <cellStyle name="Entrée 3 4 6 5" xfId="27695"/>
    <cellStyle name="Entrée 3 4 6 6" xfId="27696"/>
    <cellStyle name="Entrée 3 4 6 7" xfId="27697"/>
    <cellStyle name="Entrée 3 4 6 8" xfId="27698"/>
    <cellStyle name="Entrée 3 4 7" xfId="27699"/>
    <cellStyle name="Entrée 3 4 7 2" xfId="27700"/>
    <cellStyle name="Entrée 3 4 7 3" xfId="27701"/>
    <cellStyle name="Entrée 3 4 7 4" xfId="27702"/>
    <cellStyle name="Entrée 3 4 7 5" xfId="27703"/>
    <cellStyle name="Entrée 3 4 7 6" xfId="27704"/>
    <cellStyle name="Entrée 3 4 7 7" xfId="27705"/>
    <cellStyle name="Entrée 3 4 7 8" xfId="27706"/>
    <cellStyle name="Entrée 3 4 8" xfId="27707"/>
    <cellStyle name="Entrée 3 4 9" xfId="27708"/>
    <cellStyle name="Entrée 3 5" xfId="27709"/>
    <cellStyle name="Entrée 3 5 10" xfId="27710"/>
    <cellStyle name="Entrée 3 5 11" xfId="27711"/>
    <cellStyle name="Entrée 3 5 12" xfId="27712"/>
    <cellStyle name="Entrée 3 5 13" xfId="27713"/>
    <cellStyle name="Entrée 3 5 14" xfId="27714"/>
    <cellStyle name="Entrée 3 5 15" xfId="27715"/>
    <cellStyle name="Entrée 3 5 16" xfId="27716"/>
    <cellStyle name="Entrée 3 5 17" xfId="27717"/>
    <cellStyle name="Entrée 3 5 18" xfId="27718"/>
    <cellStyle name="Entrée 3 5 2" xfId="27719"/>
    <cellStyle name="Entrée 3 5 3" xfId="27720"/>
    <cellStyle name="Entrée 3 5 4" xfId="27721"/>
    <cellStyle name="Entrée 3 5 5" xfId="27722"/>
    <cellStyle name="Entrée 3 5 6" xfId="27723"/>
    <cellStyle name="Entrée 3 5 7" xfId="27724"/>
    <cellStyle name="Entrée 3 5 8" xfId="27725"/>
    <cellStyle name="Entrée 3 5 9" xfId="27726"/>
    <cellStyle name="Entrée 3 6" xfId="27727"/>
    <cellStyle name="Entrée 3 6 10" xfId="27728"/>
    <cellStyle name="Entrée 3 6 11" xfId="27729"/>
    <cellStyle name="Entrée 3 6 12" xfId="27730"/>
    <cellStyle name="Entrée 3 6 13" xfId="27731"/>
    <cellStyle name="Entrée 3 6 14" xfId="27732"/>
    <cellStyle name="Entrée 3 6 15" xfId="27733"/>
    <cellStyle name="Entrée 3 6 16" xfId="27734"/>
    <cellStyle name="Entrée 3 6 17" xfId="27735"/>
    <cellStyle name="Entrée 3 6 18" xfId="27736"/>
    <cellStyle name="Entrée 3 6 2" xfId="27737"/>
    <cellStyle name="Entrée 3 6 3" xfId="27738"/>
    <cellStyle name="Entrée 3 6 4" xfId="27739"/>
    <cellStyle name="Entrée 3 6 5" xfId="27740"/>
    <cellStyle name="Entrée 3 6 6" xfId="27741"/>
    <cellStyle name="Entrée 3 6 7" xfId="27742"/>
    <cellStyle name="Entrée 3 6 8" xfId="27743"/>
    <cellStyle name="Entrée 3 6 9" xfId="27744"/>
    <cellStyle name="Entrée 3 7" xfId="27745"/>
    <cellStyle name="Entrée 3 7 10" xfId="27746"/>
    <cellStyle name="Entrée 3 7 11" xfId="27747"/>
    <cellStyle name="Entrée 3 7 12" xfId="27748"/>
    <cellStyle name="Entrée 3 7 13" xfId="27749"/>
    <cellStyle name="Entrée 3 7 14" xfId="27750"/>
    <cellStyle name="Entrée 3 7 15" xfId="27751"/>
    <cellStyle name="Entrée 3 7 16" xfId="27752"/>
    <cellStyle name="Entrée 3 7 17" xfId="27753"/>
    <cellStyle name="Entrée 3 7 18" xfId="27754"/>
    <cellStyle name="Entrée 3 7 2" xfId="27755"/>
    <cellStyle name="Entrée 3 7 3" xfId="27756"/>
    <cellStyle name="Entrée 3 7 4" xfId="27757"/>
    <cellStyle name="Entrée 3 7 5" xfId="27758"/>
    <cellStyle name="Entrée 3 7 6" xfId="27759"/>
    <cellStyle name="Entrée 3 7 7" xfId="27760"/>
    <cellStyle name="Entrée 3 7 8" xfId="27761"/>
    <cellStyle name="Entrée 3 7 9" xfId="27762"/>
    <cellStyle name="Entrée 3 8" xfId="27763"/>
    <cellStyle name="Entrée 3 8 2" xfId="27764"/>
    <cellStyle name="Entrée 3 8 3" xfId="27765"/>
    <cellStyle name="Entrée 3 8 4" xfId="27766"/>
    <cellStyle name="Entrée 3 8 5" xfId="27767"/>
    <cellStyle name="Entrée 3 8 6" xfId="27768"/>
    <cellStyle name="Entrée 3 8 7" xfId="27769"/>
    <cellStyle name="Entrée 3 8 8" xfId="27770"/>
    <cellStyle name="Entrée 3 8 9" xfId="27771"/>
    <cellStyle name="Entrée 3 9" xfId="27772"/>
    <cellStyle name="Entrée 3 9 2" xfId="27773"/>
    <cellStyle name="Entrée 3 9 3" xfId="27774"/>
    <cellStyle name="Entrée 3 9 4" xfId="27775"/>
    <cellStyle name="Entrée 3 9 5" xfId="27776"/>
    <cellStyle name="Entrée 3 9 6" xfId="27777"/>
    <cellStyle name="Entrée 3 9 7" xfId="27778"/>
    <cellStyle name="Entrée 3 9 8" xfId="27779"/>
    <cellStyle name="Entrée 3 9 9" xfId="27780"/>
    <cellStyle name="Entrée 4" xfId="10357"/>
    <cellStyle name="Entrée 4 10" xfId="27781"/>
    <cellStyle name="Entrée 4 11" xfId="27782"/>
    <cellStyle name="Entrée 4 12" xfId="27783"/>
    <cellStyle name="Entrée 4 13" xfId="27784"/>
    <cellStyle name="Entrée 4 14" xfId="27785"/>
    <cellStyle name="Entrée 4 15" xfId="27786"/>
    <cellStyle name="Entrée 4 16" xfId="27787"/>
    <cellStyle name="Entrée 4 17" xfId="27788"/>
    <cellStyle name="Entrée 4 18" xfId="27789"/>
    <cellStyle name="Entrée 4 19" xfId="27790"/>
    <cellStyle name="Entrée 4 2" xfId="27791"/>
    <cellStyle name="Entrée 4 2 10" xfId="27792"/>
    <cellStyle name="Entrée 4 2 11" xfId="27793"/>
    <cellStyle name="Entrée 4 2 12" xfId="27794"/>
    <cellStyle name="Entrée 4 2 13" xfId="27795"/>
    <cellStyle name="Entrée 4 2 14" xfId="27796"/>
    <cellStyle name="Entrée 4 2 15" xfId="27797"/>
    <cellStyle name="Entrée 4 2 16" xfId="27798"/>
    <cellStyle name="Entrée 4 2 17" xfId="27799"/>
    <cellStyle name="Entrée 4 2 18" xfId="27800"/>
    <cellStyle name="Entrée 4 2 19" xfId="27801"/>
    <cellStyle name="Entrée 4 2 2" xfId="27802"/>
    <cellStyle name="Entrée 4 2 2 10" xfId="27803"/>
    <cellStyle name="Entrée 4 2 2 11" xfId="27804"/>
    <cellStyle name="Entrée 4 2 2 12" xfId="27805"/>
    <cellStyle name="Entrée 4 2 2 13" xfId="27806"/>
    <cellStyle name="Entrée 4 2 2 14" xfId="27807"/>
    <cellStyle name="Entrée 4 2 2 15" xfId="27808"/>
    <cellStyle name="Entrée 4 2 2 2" xfId="27809"/>
    <cellStyle name="Entrée 4 2 2 2 2" xfId="27810"/>
    <cellStyle name="Entrée 4 2 2 2 3" xfId="27811"/>
    <cellStyle name="Entrée 4 2 2 2 4" xfId="27812"/>
    <cellStyle name="Entrée 4 2 2 2 5" xfId="27813"/>
    <cellStyle name="Entrée 4 2 2 2 6" xfId="27814"/>
    <cellStyle name="Entrée 4 2 2 2 7" xfId="27815"/>
    <cellStyle name="Entrée 4 2 2 2 8" xfId="27816"/>
    <cellStyle name="Entrée 4 2 2 3" xfId="27817"/>
    <cellStyle name="Entrée 4 2 2 3 2" xfId="27818"/>
    <cellStyle name="Entrée 4 2 2 3 3" xfId="27819"/>
    <cellStyle name="Entrée 4 2 2 3 4" xfId="27820"/>
    <cellStyle name="Entrée 4 2 2 3 5" xfId="27821"/>
    <cellStyle name="Entrée 4 2 2 3 6" xfId="27822"/>
    <cellStyle name="Entrée 4 2 2 3 7" xfId="27823"/>
    <cellStyle name="Entrée 4 2 2 3 8" xfId="27824"/>
    <cellStyle name="Entrée 4 2 2 4" xfId="27825"/>
    <cellStyle name="Entrée 4 2 2 4 2" xfId="27826"/>
    <cellStyle name="Entrée 4 2 2 4 3" xfId="27827"/>
    <cellStyle name="Entrée 4 2 2 4 4" xfId="27828"/>
    <cellStyle name="Entrée 4 2 2 4 5" xfId="27829"/>
    <cellStyle name="Entrée 4 2 2 4 6" xfId="27830"/>
    <cellStyle name="Entrée 4 2 2 4 7" xfId="27831"/>
    <cellStyle name="Entrée 4 2 2 4 8" xfId="27832"/>
    <cellStyle name="Entrée 4 2 2 5" xfId="27833"/>
    <cellStyle name="Entrée 4 2 2 5 2" xfId="27834"/>
    <cellStyle name="Entrée 4 2 2 5 3" xfId="27835"/>
    <cellStyle name="Entrée 4 2 2 5 4" xfId="27836"/>
    <cellStyle name="Entrée 4 2 2 5 5" xfId="27837"/>
    <cellStyle name="Entrée 4 2 2 5 6" xfId="27838"/>
    <cellStyle name="Entrée 4 2 2 5 7" xfId="27839"/>
    <cellStyle name="Entrée 4 2 2 5 8" xfId="27840"/>
    <cellStyle name="Entrée 4 2 2 6" xfId="27841"/>
    <cellStyle name="Entrée 4 2 2 6 2" xfId="27842"/>
    <cellStyle name="Entrée 4 2 2 6 3" xfId="27843"/>
    <cellStyle name="Entrée 4 2 2 6 4" xfId="27844"/>
    <cellStyle name="Entrée 4 2 2 6 5" xfId="27845"/>
    <cellStyle name="Entrée 4 2 2 6 6" xfId="27846"/>
    <cellStyle name="Entrée 4 2 2 6 7" xfId="27847"/>
    <cellStyle name="Entrée 4 2 2 6 8" xfId="27848"/>
    <cellStyle name="Entrée 4 2 2 7" xfId="27849"/>
    <cellStyle name="Entrée 4 2 2 7 2" xfId="27850"/>
    <cellStyle name="Entrée 4 2 2 7 3" xfId="27851"/>
    <cellStyle name="Entrée 4 2 2 7 4" xfId="27852"/>
    <cellStyle name="Entrée 4 2 2 7 5" xfId="27853"/>
    <cellStyle name="Entrée 4 2 2 7 6" xfId="27854"/>
    <cellStyle name="Entrée 4 2 2 7 7" xfId="27855"/>
    <cellStyle name="Entrée 4 2 2 7 8" xfId="27856"/>
    <cellStyle name="Entrée 4 2 2 8" xfId="27857"/>
    <cellStyle name="Entrée 4 2 2 9" xfId="27858"/>
    <cellStyle name="Entrée 4 2 20" xfId="27859"/>
    <cellStyle name="Entrée 4 2 21" xfId="27860"/>
    <cellStyle name="Entrée 4 2 22" xfId="27861"/>
    <cellStyle name="Entrée 4 2 23" xfId="27862"/>
    <cellStyle name="Entrée 4 2 24" xfId="27863"/>
    <cellStyle name="Entrée 4 2 25" xfId="27864"/>
    <cellStyle name="Entrée 4 2 26" xfId="27865"/>
    <cellStyle name="Entrée 4 2 27" xfId="27866"/>
    <cellStyle name="Entrée 4 2 3" xfId="27867"/>
    <cellStyle name="Entrée 4 2 3 10" xfId="27868"/>
    <cellStyle name="Entrée 4 2 3 11" xfId="27869"/>
    <cellStyle name="Entrée 4 2 3 12" xfId="27870"/>
    <cellStyle name="Entrée 4 2 3 13" xfId="27871"/>
    <cellStyle name="Entrée 4 2 3 14" xfId="27872"/>
    <cellStyle name="Entrée 4 2 3 15" xfId="27873"/>
    <cellStyle name="Entrée 4 2 3 2" xfId="27874"/>
    <cellStyle name="Entrée 4 2 3 2 2" xfId="27875"/>
    <cellStyle name="Entrée 4 2 3 2 3" xfId="27876"/>
    <cellStyle name="Entrée 4 2 3 2 4" xfId="27877"/>
    <cellStyle name="Entrée 4 2 3 2 5" xfId="27878"/>
    <cellStyle name="Entrée 4 2 3 2 6" xfId="27879"/>
    <cellStyle name="Entrée 4 2 3 2 7" xfId="27880"/>
    <cellStyle name="Entrée 4 2 3 2 8" xfId="27881"/>
    <cellStyle name="Entrée 4 2 3 3" xfId="27882"/>
    <cellStyle name="Entrée 4 2 3 3 2" xfId="27883"/>
    <cellStyle name="Entrée 4 2 3 3 3" xfId="27884"/>
    <cellStyle name="Entrée 4 2 3 3 4" xfId="27885"/>
    <cellStyle name="Entrée 4 2 3 3 5" xfId="27886"/>
    <cellStyle name="Entrée 4 2 3 3 6" xfId="27887"/>
    <cellStyle name="Entrée 4 2 3 3 7" xfId="27888"/>
    <cellStyle name="Entrée 4 2 3 3 8" xfId="27889"/>
    <cellStyle name="Entrée 4 2 3 4" xfId="27890"/>
    <cellStyle name="Entrée 4 2 3 4 2" xfId="27891"/>
    <cellStyle name="Entrée 4 2 3 4 3" xfId="27892"/>
    <cellStyle name="Entrée 4 2 3 4 4" xfId="27893"/>
    <cellStyle name="Entrée 4 2 3 4 5" xfId="27894"/>
    <cellStyle name="Entrée 4 2 3 4 6" xfId="27895"/>
    <cellStyle name="Entrée 4 2 3 4 7" xfId="27896"/>
    <cellStyle name="Entrée 4 2 3 4 8" xfId="27897"/>
    <cellStyle name="Entrée 4 2 3 5" xfId="27898"/>
    <cellStyle name="Entrée 4 2 3 5 2" xfId="27899"/>
    <cellStyle name="Entrée 4 2 3 5 3" xfId="27900"/>
    <cellStyle name="Entrée 4 2 3 5 4" xfId="27901"/>
    <cellStyle name="Entrée 4 2 3 5 5" xfId="27902"/>
    <cellStyle name="Entrée 4 2 3 5 6" xfId="27903"/>
    <cellStyle name="Entrée 4 2 3 5 7" xfId="27904"/>
    <cellStyle name="Entrée 4 2 3 5 8" xfId="27905"/>
    <cellStyle name="Entrée 4 2 3 6" xfId="27906"/>
    <cellStyle name="Entrée 4 2 3 6 2" xfId="27907"/>
    <cellStyle name="Entrée 4 2 3 6 3" xfId="27908"/>
    <cellStyle name="Entrée 4 2 3 6 4" xfId="27909"/>
    <cellStyle name="Entrée 4 2 3 6 5" xfId="27910"/>
    <cellStyle name="Entrée 4 2 3 6 6" xfId="27911"/>
    <cellStyle name="Entrée 4 2 3 6 7" xfId="27912"/>
    <cellStyle name="Entrée 4 2 3 6 8" xfId="27913"/>
    <cellStyle name="Entrée 4 2 3 7" xfId="27914"/>
    <cellStyle name="Entrée 4 2 3 7 2" xfId="27915"/>
    <cellStyle name="Entrée 4 2 3 7 3" xfId="27916"/>
    <cellStyle name="Entrée 4 2 3 7 4" xfId="27917"/>
    <cellStyle name="Entrée 4 2 3 7 5" xfId="27918"/>
    <cellStyle name="Entrée 4 2 3 7 6" xfId="27919"/>
    <cellStyle name="Entrée 4 2 3 7 7" xfId="27920"/>
    <cellStyle name="Entrée 4 2 3 7 8" xfId="27921"/>
    <cellStyle name="Entrée 4 2 3 8" xfId="27922"/>
    <cellStyle name="Entrée 4 2 3 9" xfId="27923"/>
    <cellStyle name="Entrée 4 2 4" xfId="27924"/>
    <cellStyle name="Entrée 4 2 4 2" xfId="27925"/>
    <cellStyle name="Entrée 4 2 4 3" xfId="27926"/>
    <cellStyle name="Entrée 4 2 4 4" xfId="27927"/>
    <cellStyle name="Entrée 4 2 4 5" xfId="27928"/>
    <cellStyle name="Entrée 4 2 4 6" xfId="27929"/>
    <cellStyle name="Entrée 4 2 4 7" xfId="27930"/>
    <cellStyle name="Entrée 4 2 4 8" xfId="27931"/>
    <cellStyle name="Entrée 4 2 4 9" xfId="27932"/>
    <cellStyle name="Entrée 4 2 5" xfId="27933"/>
    <cellStyle name="Entrée 4 2 5 2" xfId="27934"/>
    <cellStyle name="Entrée 4 2 5 3" xfId="27935"/>
    <cellStyle name="Entrée 4 2 5 4" xfId="27936"/>
    <cellStyle name="Entrée 4 2 5 5" xfId="27937"/>
    <cellStyle name="Entrée 4 2 5 6" xfId="27938"/>
    <cellStyle name="Entrée 4 2 5 7" xfId="27939"/>
    <cellStyle name="Entrée 4 2 5 8" xfId="27940"/>
    <cellStyle name="Entrée 4 2 6" xfId="27941"/>
    <cellStyle name="Entrée 4 2 6 2" xfId="27942"/>
    <cellStyle name="Entrée 4 2 6 3" xfId="27943"/>
    <cellStyle name="Entrée 4 2 6 4" xfId="27944"/>
    <cellStyle name="Entrée 4 2 6 5" xfId="27945"/>
    <cellStyle name="Entrée 4 2 6 6" xfId="27946"/>
    <cellStyle name="Entrée 4 2 6 7" xfId="27947"/>
    <cellStyle name="Entrée 4 2 6 8" xfId="27948"/>
    <cellStyle name="Entrée 4 2 7" xfId="27949"/>
    <cellStyle name="Entrée 4 2 7 2" xfId="27950"/>
    <cellStyle name="Entrée 4 2 7 3" xfId="27951"/>
    <cellStyle name="Entrée 4 2 7 4" xfId="27952"/>
    <cellStyle name="Entrée 4 2 7 5" xfId="27953"/>
    <cellStyle name="Entrée 4 2 7 6" xfId="27954"/>
    <cellStyle name="Entrée 4 2 7 7" xfId="27955"/>
    <cellStyle name="Entrée 4 2 7 8" xfId="27956"/>
    <cellStyle name="Entrée 4 2 8" xfId="27957"/>
    <cellStyle name="Entrée 4 2 8 2" xfId="27958"/>
    <cellStyle name="Entrée 4 2 8 3" xfId="27959"/>
    <cellStyle name="Entrée 4 2 8 4" xfId="27960"/>
    <cellStyle name="Entrée 4 2 8 5" xfId="27961"/>
    <cellStyle name="Entrée 4 2 8 6" xfId="27962"/>
    <cellStyle name="Entrée 4 2 8 7" xfId="27963"/>
    <cellStyle name="Entrée 4 2 8 8" xfId="27964"/>
    <cellStyle name="Entrée 4 2 9" xfId="27965"/>
    <cellStyle name="Entrée 4 2 9 2" xfId="27966"/>
    <cellStyle name="Entrée 4 2 9 3" xfId="27967"/>
    <cellStyle name="Entrée 4 2 9 4" xfId="27968"/>
    <cellStyle name="Entrée 4 2 9 5" xfId="27969"/>
    <cellStyle name="Entrée 4 2 9 6" xfId="27970"/>
    <cellStyle name="Entrée 4 2 9 7" xfId="27971"/>
    <cellStyle name="Entrée 4 2 9 8" xfId="27972"/>
    <cellStyle name="Entrée 4 20" xfId="27973"/>
    <cellStyle name="Entrée 4 21" xfId="27974"/>
    <cellStyle name="Entrée 4 22" xfId="27975"/>
    <cellStyle name="Entrée 4 23" xfId="27976"/>
    <cellStyle name="Entrée 4 24" xfId="27977"/>
    <cellStyle name="Entrée 4 3" xfId="27978"/>
    <cellStyle name="Entrée 4 3 10" xfId="27979"/>
    <cellStyle name="Entrée 4 3 11" xfId="27980"/>
    <cellStyle name="Entrée 4 3 12" xfId="27981"/>
    <cellStyle name="Entrée 4 3 13" xfId="27982"/>
    <cellStyle name="Entrée 4 3 14" xfId="27983"/>
    <cellStyle name="Entrée 4 3 15" xfId="27984"/>
    <cellStyle name="Entrée 4 3 16" xfId="27985"/>
    <cellStyle name="Entrée 4 3 17" xfId="27986"/>
    <cellStyle name="Entrée 4 3 18" xfId="27987"/>
    <cellStyle name="Entrée 4 3 19" xfId="27988"/>
    <cellStyle name="Entrée 4 3 2" xfId="27989"/>
    <cellStyle name="Entrée 4 3 2 2" xfId="27990"/>
    <cellStyle name="Entrée 4 3 2 3" xfId="27991"/>
    <cellStyle name="Entrée 4 3 2 4" xfId="27992"/>
    <cellStyle name="Entrée 4 3 2 5" xfId="27993"/>
    <cellStyle name="Entrée 4 3 2 6" xfId="27994"/>
    <cellStyle name="Entrée 4 3 2 7" xfId="27995"/>
    <cellStyle name="Entrée 4 3 2 8" xfId="27996"/>
    <cellStyle name="Entrée 4 3 20" xfId="27997"/>
    <cellStyle name="Entrée 4 3 21" xfId="27998"/>
    <cellStyle name="Entrée 4 3 22" xfId="27999"/>
    <cellStyle name="Entrée 4 3 23" xfId="28000"/>
    <cellStyle name="Entrée 4 3 24" xfId="28001"/>
    <cellStyle name="Entrée 4 3 3" xfId="28002"/>
    <cellStyle name="Entrée 4 3 3 2" xfId="28003"/>
    <cellStyle name="Entrée 4 3 3 3" xfId="28004"/>
    <cellStyle name="Entrée 4 3 3 4" xfId="28005"/>
    <cellStyle name="Entrée 4 3 3 5" xfId="28006"/>
    <cellStyle name="Entrée 4 3 3 6" xfId="28007"/>
    <cellStyle name="Entrée 4 3 3 7" xfId="28008"/>
    <cellStyle name="Entrée 4 3 3 8" xfId="28009"/>
    <cellStyle name="Entrée 4 3 4" xfId="28010"/>
    <cellStyle name="Entrée 4 3 4 2" xfId="28011"/>
    <cellStyle name="Entrée 4 3 4 3" xfId="28012"/>
    <cellStyle name="Entrée 4 3 4 4" xfId="28013"/>
    <cellStyle name="Entrée 4 3 4 5" xfId="28014"/>
    <cellStyle name="Entrée 4 3 4 6" xfId="28015"/>
    <cellStyle name="Entrée 4 3 4 7" xfId="28016"/>
    <cellStyle name="Entrée 4 3 4 8" xfId="28017"/>
    <cellStyle name="Entrée 4 3 5" xfId="28018"/>
    <cellStyle name="Entrée 4 3 5 2" xfId="28019"/>
    <cellStyle name="Entrée 4 3 5 3" xfId="28020"/>
    <cellStyle name="Entrée 4 3 5 4" xfId="28021"/>
    <cellStyle name="Entrée 4 3 5 5" xfId="28022"/>
    <cellStyle name="Entrée 4 3 5 6" xfId="28023"/>
    <cellStyle name="Entrée 4 3 5 7" xfId="28024"/>
    <cellStyle name="Entrée 4 3 5 8" xfId="28025"/>
    <cellStyle name="Entrée 4 3 6" xfId="28026"/>
    <cellStyle name="Entrée 4 3 6 2" xfId="28027"/>
    <cellStyle name="Entrée 4 3 6 3" xfId="28028"/>
    <cellStyle name="Entrée 4 3 6 4" xfId="28029"/>
    <cellStyle name="Entrée 4 3 6 5" xfId="28030"/>
    <cellStyle name="Entrée 4 3 6 6" xfId="28031"/>
    <cellStyle name="Entrée 4 3 6 7" xfId="28032"/>
    <cellStyle name="Entrée 4 3 6 8" xfId="28033"/>
    <cellStyle name="Entrée 4 3 7" xfId="28034"/>
    <cellStyle name="Entrée 4 3 7 2" xfId="28035"/>
    <cellStyle name="Entrée 4 3 7 3" xfId="28036"/>
    <cellStyle name="Entrée 4 3 7 4" xfId="28037"/>
    <cellStyle name="Entrée 4 3 7 5" xfId="28038"/>
    <cellStyle name="Entrée 4 3 7 6" xfId="28039"/>
    <cellStyle name="Entrée 4 3 7 7" xfId="28040"/>
    <cellStyle name="Entrée 4 3 7 8" xfId="28041"/>
    <cellStyle name="Entrée 4 3 8" xfId="28042"/>
    <cellStyle name="Entrée 4 3 9" xfId="28043"/>
    <cellStyle name="Entrée 4 4" xfId="28044"/>
    <cellStyle name="Entrée 4 4 10" xfId="28045"/>
    <cellStyle name="Entrée 4 4 11" xfId="28046"/>
    <cellStyle name="Entrée 4 4 12" xfId="28047"/>
    <cellStyle name="Entrée 4 4 13" xfId="28048"/>
    <cellStyle name="Entrée 4 4 14" xfId="28049"/>
    <cellStyle name="Entrée 4 4 15" xfId="28050"/>
    <cellStyle name="Entrée 4 4 16" xfId="28051"/>
    <cellStyle name="Entrée 4 4 17" xfId="28052"/>
    <cellStyle name="Entrée 4 4 18" xfId="28053"/>
    <cellStyle name="Entrée 4 4 2" xfId="28054"/>
    <cellStyle name="Entrée 4 4 3" xfId="28055"/>
    <cellStyle name="Entrée 4 4 4" xfId="28056"/>
    <cellStyle name="Entrée 4 4 5" xfId="28057"/>
    <cellStyle name="Entrée 4 4 6" xfId="28058"/>
    <cellStyle name="Entrée 4 4 7" xfId="28059"/>
    <cellStyle name="Entrée 4 4 8" xfId="28060"/>
    <cellStyle name="Entrée 4 4 9" xfId="28061"/>
    <cellStyle name="Entrée 4 5" xfId="28062"/>
    <cellStyle name="Entrée 4 5 10" xfId="28063"/>
    <cellStyle name="Entrée 4 5 11" xfId="28064"/>
    <cellStyle name="Entrée 4 5 12" xfId="28065"/>
    <cellStyle name="Entrée 4 5 13" xfId="28066"/>
    <cellStyle name="Entrée 4 5 14" xfId="28067"/>
    <cellStyle name="Entrée 4 5 15" xfId="28068"/>
    <cellStyle name="Entrée 4 5 16" xfId="28069"/>
    <cellStyle name="Entrée 4 5 17" xfId="28070"/>
    <cellStyle name="Entrée 4 5 18" xfId="28071"/>
    <cellStyle name="Entrée 4 5 2" xfId="28072"/>
    <cellStyle name="Entrée 4 5 3" xfId="28073"/>
    <cellStyle name="Entrée 4 5 4" xfId="28074"/>
    <cellStyle name="Entrée 4 5 5" xfId="28075"/>
    <cellStyle name="Entrée 4 5 6" xfId="28076"/>
    <cellStyle name="Entrée 4 5 7" xfId="28077"/>
    <cellStyle name="Entrée 4 5 8" xfId="28078"/>
    <cellStyle name="Entrée 4 5 9" xfId="28079"/>
    <cellStyle name="Entrée 4 6" xfId="28080"/>
    <cellStyle name="Entrée 4 6 10" xfId="28081"/>
    <cellStyle name="Entrée 4 6 11" xfId="28082"/>
    <cellStyle name="Entrée 4 6 12" xfId="28083"/>
    <cellStyle name="Entrée 4 6 13" xfId="28084"/>
    <cellStyle name="Entrée 4 6 14" xfId="28085"/>
    <cellStyle name="Entrée 4 6 15" xfId="28086"/>
    <cellStyle name="Entrée 4 6 16" xfId="28087"/>
    <cellStyle name="Entrée 4 6 17" xfId="28088"/>
    <cellStyle name="Entrée 4 6 18" xfId="28089"/>
    <cellStyle name="Entrée 4 6 2" xfId="28090"/>
    <cellStyle name="Entrée 4 6 3" xfId="28091"/>
    <cellStyle name="Entrée 4 6 4" xfId="28092"/>
    <cellStyle name="Entrée 4 6 5" xfId="28093"/>
    <cellStyle name="Entrée 4 6 6" xfId="28094"/>
    <cellStyle name="Entrée 4 6 7" xfId="28095"/>
    <cellStyle name="Entrée 4 6 8" xfId="28096"/>
    <cellStyle name="Entrée 4 6 9" xfId="28097"/>
    <cellStyle name="Entrée 4 7" xfId="28098"/>
    <cellStyle name="Entrée 4 7 2" xfId="28099"/>
    <cellStyle name="Entrée 4 7 3" xfId="28100"/>
    <cellStyle name="Entrée 4 7 4" xfId="28101"/>
    <cellStyle name="Entrée 4 7 5" xfId="28102"/>
    <cellStyle name="Entrée 4 7 6" xfId="28103"/>
    <cellStyle name="Entrée 4 7 7" xfId="28104"/>
    <cellStyle name="Entrée 4 7 8" xfId="28105"/>
    <cellStyle name="Entrée 4 7 9" xfId="28106"/>
    <cellStyle name="Entrée 4 8" xfId="28107"/>
    <cellStyle name="Entrée 4 8 2" xfId="28108"/>
    <cellStyle name="Entrée 4 8 3" xfId="28109"/>
    <cellStyle name="Entrée 4 8 4" xfId="28110"/>
    <cellStyle name="Entrée 4 8 5" xfId="28111"/>
    <cellStyle name="Entrée 4 8 6" xfId="28112"/>
    <cellStyle name="Entrée 4 8 7" xfId="28113"/>
    <cellStyle name="Entrée 4 8 8" xfId="28114"/>
    <cellStyle name="Entrée 4 9" xfId="28115"/>
    <cellStyle name="Entrée 5" xfId="28116"/>
    <cellStyle name="Entrée 5 10" xfId="28117"/>
    <cellStyle name="Entrée 5 11" xfId="28118"/>
    <cellStyle name="Entrée 5 12" xfId="28119"/>
    <cellStyle name="Entrée 5 13" xfId="28120"/>
    <cellStyle name="Entrée 5 14" xfId="28121"/>
    <cellStyle name="Entrée 5 15" xfId="28122"/>
    <cellStyle name="Entrée 5 16" xfId="28123"/>
    <cellStyle name="Entrée 5 17" xfId="28124"/>
    <cellStyle name="Entrée 5 18" xfId="28125"/>
    <cellStyle name="Entrée 5 19" xfId="28126"/>
    <cellStyle name="Entrée 5 2" xfId="28127"/>
    <cellStyle name="Entrée 5 3" xfId="28128"/>
    <cellStyle name="Entrée 5 4" xfId="28129"/>
    <cellStyle name="Entrée 5 5" xfId="28130"/>
    <cellStyle name="Entrée 5 6" xfId="28131"/>
    <cellStyle name="Entrée 5 7" xfId="28132"/>
    <cellStyle name="Entrée 5 8" xfId="28133"/>
    <cellStyle name="Entrée 5 9" xfId="28134"/>
    <cellStyle name="Entrée 6" xfId="28135"/>
    <cellStyle name="Entrée 6 10" xfId="28136"/>
    <cellStyle name="Entrée 6 11" xfId="28137"/>
    <cellStyle name="Entrée 6 12" xfId="28138"/>
    <cellStyle name="Entrée 6 13" xfId="28139"/>
    <cellStyle name="Entrée 6 14" xfId="28140"/>
    <cellStyle name="Entrée 6 15" xfId="28141"/>
    <cellStyle name="Entrée 6 16" xfId="28142"/>
    <cellStyle name="Entrée 6 17" xfId="28143"/>
    <cellStyle name="Entrée 6 18" xfId="28144"/>
    <cellStyle name="Entrée 6 2" xfId="28145"/>
    <cellStyle name="Entrée 6 3" xfId="28146"/>
    <cellStyle name="Entrée 6 4" xfId="28147"/>
    <cellStyle name="Entrée 6 5" xfId="28148"/>
    <cellStyle name="Entrée 6 6" xfId="28149"/>
    <cellStyle name="Entrée 6 7" xfId="28150"/>
    <cellStyle name="Entrée 6 8" xfId="28151"/>
    <cellStyle name="Entrée 6 9" xfId="28152"/>
    <cellStyle name="Entrée 7" xfId="28153"/>
    <cellStyle name="Entrée 7 10" xfId="28154"/>
    <cellStyle name="Entrée 7 11" xfId="28155"/>
    <cellStyle name="Entrée 7 12" xfId="28156"/>
    <cellStyle name="Entrée 7 13" xfId="28157"/>
    <cellStyle name="Entrée 7 14" xfId="28158"/>
    <cellStyle name="Entrée 7 15" xfId="28159"/>
    <cellStyle name="Entrée 7 16" xfId="28160"/>
    <cellStyle name="Entrée 7 17" xfId="28161"/>
    <cellStyle name="Entrée 7 18" xfId="28162"/>
    <cellStyle name="Entrée 7 2" xfId="28163"/>
    <cellStyle name="Entrée 7 3" xfId="28164"/>
    <cellStyle name="Entrée 7 4" xfId="28165"/>
    <cellStyle name="Entrée 7 5" xfId="28166"/>
    <cellStyle name="Entrée 7 6" xfId="28167"/>
    <cellStyle name="Entrée 7 7" xfId="28168"/>
    <cellStyle name="Entrée 7 8" xfId="28169"/>
    <cellStyle name="Entrée 7 9" xfId="28170"/>
    <cellStyle name="Entrée 8" xfId="28171"/>
    <cellStyle name="Entrée 8 10" xfId="28172"/>
    <cellStyle name="Entrée 8 11" xfId="28173"/>
    <cellStyle name="Entrée 8 12" xfId="28174"/>
    <cellStyle name="Entrée 8 13" xfId="28175"/>
    <cellStyle name="Entrée 8 14" xfId="28176"/>
    <cellStyle name="Entrée 8 15" xfId="28177"/>
    <cellStyle name="Entrée 8 16" xfId="28178"/>
    <cellStyle name="Entrée 8 17" xfId="28179"/>
    <cellStyle name="Entrée 8 18" xfId="28180"/>
    <cellStyle name="Entrée 8 2" xfId="28181"/>
    <cellStyle name="Entrée 8 3" xfId="28182"/>
    <cellStyle name="Entrée 8 4" xfId="28183"/>
    <cellStyle name="Entrée 8 5" xfId="28184"/>
    <cellStyle name="Entrée 8 6" xfId="28185"/>
    <cellStyle name="Entrée 8 7" xfId="28186"/>
    <cellStyle name="Entrée 8 8" xfId="28187"/>
    <cellStyle name="Entrée 8 9" xfId="28188"/>
    <cellStyle name="Entrée 9" xfId="28189"/>
    <cellStyle name="Entrée 9 10" xfId="28190"/>
    <cellStyle name="Entrée 9 11" xfId="28191"/>
    <cellStyle name="Entrée 9 12" xfId="28192"/>
    <cellStyle name="Entrée 9 13" xfId="28193"/>
    <cellStyle name="Entrée 9 14" xfId="28194"/>
    <cellStyle name="Entrée 9 15" xfId="28195"/>
    <cellStyle name="Entrée 9 16" xfId="28196"/>
    <cellStyle name="Entrée 9 17" xfId="28197"/>
    <cellStyle name="Entrée 9 18" xfId="28198"/>
    <cellStyle name="Entrée 9 2" xfId="28199"/>
    <cellStyle name="Entrée 9 3" xfId="28200"/>
    <cellStyle name="Entrée 9 4" xfId="28201"/>
    <cellStyle name="Entrée 9 5" xfId="28202"/>
    <cellStyle name="Entrée 9 6" xfId="28203"/>
    <cellStyle name="Entrée 9 7" xfId="28204"/>
    <cellStyle name="Entrée 9 8" xfId="28205"/>
    <cellStyle name="Entrée 9 9" xfId="28206"/>
    <cellStyle name="Euro" xfId="2210"/>
    <cellStyle name="Euro 2" xfId="28207"/>
    <cellStyle name="Euro 2 2" xfId="28208"/>
    <cellStyle name="Euro 2 2 2" xfId="28209"/>
    <cellStyle name="Euro 2 2 2 2" xfId="28210"/>
    <cellStyle name="Euro 2 2 3" xfId="28211"/>
    <cellStyle name="Euro 2 3" xfId="28212"/>
    <cellStyle name="Euro 2 3 2" xfId="28213"/>
    <cellStyle name="Euro 2 4" xfId="28214"/>
    <cellStyle name="Euro 3" xfId="28215"/>
    <cellStyle name="Euro 3 2" xfId="28216"/>
    <cellStyle name="Euro 3 3" xfId="28217"/>
    <cellStyle name="Euro 4" xfId="28218"/>
    <cellStyle name="Explanatory Text" xfId="9932" builtinId="53" customBuiltin="1"/>
    <cellStyle name="Explanatory Text 2" xfId="41"/>
    <cellStyle name="Explanatory Text 2 10" xfId="28219"/>
    <cellStyle name="Explanatory Text 2 11" xfId="28220"/>
    <cellStyle name="Explanatory Text 2 2" xfId="2211"/>
    <cellStyle name="Explanatory Text 2 2 2" xfId="28221"/>
    <cellStyle name="Explanatory Text 2 3" xfId="2212"/>
    <cellStyle name="Explanatory Text 2 3 2" xfId="28222"/>
    <cellStyle name="Explanatory Text 2 4" xfId="2213"/>
    <cellStyle name="Explanatory Text 2 5" xfId="2214"/>
    <cellStyle name="Explanatory Text 2 6" xfId="2215"/>
    <cellStyle name="Explanatory Text 2 7" xfId="2216"/>
    <cellStyle name="Explanatory Text 2 8" xfId="2217"/>
    <cellStyle name="Explanatory Text 2 9" xfId="2218"/>
    <cellStyle name="Explanatory Text 3" xfId="2219"/>
    <cellStyle name="Explanatory Text 4" xfId="28223"/>
    <cellStyle name="Explanatory Text 5" xfId="28224"/>
    <cellStyle name="Explanatory Text 6" xfId="28225"/>
    <cellStyle name="fact" xfId="2220"/>
    <cellStyle name="fact 2" xfId="5698"/>
    <cellStyle name="FieldName" xfId="2221"/>
    <cellStyle name="FieldName 10" xfId="28226"/>
    <cellStyle name="FieldName 11" xfId="28227"/>
    <cellStyle name="FieldName 12" xfId="28228"/>
    <cellStyle name="FieldName 2" xfId="9842"/>
    <cellStyle name="FieldName 2 2" xfId="10142"/>
    <cellStyle name="FieldName 3" xfId="9865"/>
    <cellStyle name="FieldName 4" xfId="10207"/>
    <cellStyle name="FieldName 4 2" xfId="10425"/>
    <cellStyle name="FieldName 5" xfId="10358"/>
    <cellStyle name="FieldName 6" xfId="28229"/>
    <cellStyle name="FieldName 7" xfId="28230"/>
    <cellStyle name="FieldName 8" xfId="28231"/>
    <cellStyle name="FieldName 9" xfId="28232"/>
    <cellStyle name="Fijo" xfId="2222"/>
    <cellStyle name="Financiero" xfId="2223"/>
    <cellStyle name="Fixed" xfId="2224"/>
    <cellStyle name="Fixed 2" xfId="28233"/>
    <cellStyle name="Fixed 2 2" xfId="28234"/>
    <cellStyle name="Fixed 2 2 2" xfId="28235"/>
    <cellStyle name="Fixed 2 2 2 2" xfId="28236"/>
    <cellStyle name="Fixed 2 2 3" xfId="28237"/>
    <cellStyle name="Fixed 2 3" xfId="28238"/>
    <cellStyle name="Fixed 2 3 2" xfId="28239"/>
    <cellStyle name="Fixed 2 4" xfId="28240"/>
    <cellStyle name="Fixed 3" xfId="28241"/>
    <cellStyle name="Fixed 3 2" xfId="28242"/>
    <cellStyle name="Fixed 3 3" xfId="28243"/>
    <cellStyle name="Fixed 4" xfId="28244"/>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5109" builtinId="9" hidden="1"/>
    <cellStyle name="Followed Hyperlink" xfId="5110" builtinId="9" hidden="1"/>
    <cellStyle name="Followed Hyperlink" xfId="5111" builtinId="9" hidden="1"/>
    <cellStyle name="Followed Hyperlink" xfId="5112" builtinId="9" hidden="1"/>
    <cellStyle name="Followed Hyperlink" xfId="5113" builtinId="9" hidden="1"/>
    <cellStyle name="Followed Hyperlink" xfId="5114" builtinId="9" hidden="1"/>
    <cellStyle name="Followed Hyperlink" xfId="5115" builtinId="9" hidden="1"/>
    <cellStyle name="Followed Hyperlink" xfId="5116" builtinId="9" hidden="1"/>
    <cellStyle name="Followed Hyperlink" xfId="5117" builtinId="9" hidden="1"/>
    <cellStyle name="Followed Hyperlink" xfId="5118" builtinId="9" hidden="1"/>
    <cellStyle name="Followed Hyperlink" xfId="5119" builtinId="9" hidden="1"/>
    <cellStyle name="Followed Hyperlink" xfId="5120" builtinId="9" hidden="1"/>
    <cellStyle name="Followed Hyperlink" xfId="5121" builtinId="9" hidden="1"/>
    <cellStyle name="Followed Hyperlink" xfId="5122" builtinId="9" hidden="1"/>
    <cellStyle name="Followed Hyperlink" xfId="5123" builtinId="9" hidden="1"/>
    <cellStyle name="Followed Hyperlink" xfId="5124" builtinId="9" hidden="1"/>
    <cellStyle name="Followed Hyperlink" xfId="5125" builtinId="9" hidden="1"/>
    <cellStyle name="Followed Hyperlink" xfId="5126" builtinId="9" hidden="1"/>
    <cellStyle name="Followed Hyperlink" xfId="5127" builtinId="9" hidden="1"/>
    <cellStyle name="Followed Hyperlink" xfId="5128" builtinId="9" hidden="1"/>
    <cellStyle name="Followed Hyperlink" xfId="5129" builtinId="9" hidden="1"/>
    <cellStyle name="Followed Hyperlink" xfId="5130" builtinId="9" hidden="1"/>
    <cellStyle name="Followed Hyperlink" xfId="5131" builtinId="9" hidden="1"/>
    <cellStyle name="Followed Hyperlink" xfId="5132" builtinId="9" hidden="1"/>
    <cellStyle name="Followed Hyperlink" xfId="5133" builtinId="9" hidden="1"/>
    <cellStyle name="Followed Hyperlink" xfId="5134" builtinId="9" hidden="1"/>
    <cellStyle name="Followed Hyperlink" xfId="5135" builtinId="9" hidden="1"/>
    <cellStyle name="Followed Hyperlink" xfId="5136" builtinId="9" hidden="1"/>
    <cellStyle name="Followed Hyperlink" xfId="5137" builtinId="9" hidden="1"/>
    <cellStyle name="Followed Hyperlink" xfId="5138" builtinId="9" hidden="1"/>
    <cellStyle name="Followed Hyperlink" xfId="5139" builtinId="9" hidden="1"/>
    <cellStyle name="Followed Hyperlink" xfId="5140" builtinId="9" hidden="1"/>
    <cellStyle name="Followed Hyperlink" xfId="5141" builtinId="9" hidden="1"/>
    <cellStyle name="Followed Hyperlink" xfId="5142" builtinId="9" hidden="1"/>
    <cellStyle name="Followed Hyperlink" xfId="5143" builtinId="9" hidden="1"/>
    <cellStyle name="Followed Hyperlink" xfId="5144" builtinId="9" hidden="1"/>
    <cellStyle name="Followed Hyperlink" xfId="5145" builtinId="9" hidden="1"/>
    <cellStyle name="Followed Hyperlink" xfId="5146" builtinId="9" hidden="1"/>
    <cellStyle name="Followed Hyperlink" xfId="5147" builtinId="9" hidden="1"/>
    <cellStyle name="Followed Hyperlink" xfId="5148" builtinId="9" hidden="1"/>
    <cellStyle name="Followed Hyperlink" xfId="5149" builtinId="9" hidden="1"/>
    <cellStyle name="Followed Hyperlink" xfId="5150" builtinId="9" hidden="1"/>
    <cellStyle name="Followed Hyperlink" xfId="5152" builtinId="9" hidden="1"/>
    <cellStyle name="Followed Hyperlink" xfId="5153" builtinId="9" hidden="1"/>
    <cellStyle name="Followed Hyperlink" xfId="5154" builtinId="9" hidden="1"/>
    <cellStyle name="Followed Hyperlink" xfId="5155" builtinId="9" hidden="1"/>
    <cellStyle name="Followed Hyperlink" xfId="5156" builtinId="9" hidden="1"/>
    <cellStyle name="Followed Hyperlink" xfId="5157" builtinId="9" hidden="1"/>
    <cellStyle name="Followed Hyperlink" xfId="5158" builtinId="9" hidden="1"/>
    <cellStyle name="Followed Hyperlink" xfId="5159" builtinId="9" hidden="1"/>
    <cellStyle name="Followed Hyperlink" xfId="5160" builtinId="9" hidden="1"/>
    <cellStyle name="Followed Hyperlink" xfId="5161" builtinId="9" hidden="1"/>
    <cellStyle name="Followed Hyperlink" xfId="5162" builtinId="9" hidden="1"/>
    <cellStyle name="Followed Hyperlink" xfId="5163" builtinId="9" hidden="1"/>
    <cellStyle name="Followed Hyperlink" xfId="5164" builtinId="9" hidden="1"/>
    <cellStyle name="Followed Hyperlink" xfId="5165" builtinId="9" hidden="1"/>
    <cellStyle name="Followed Hyperlink" xfId="5166" builtinId="9" hidden="1"/>
    <cellStyle name="Followed Hyperlink" xfId="5167" builtinId="9" hidden="1"/>
    <cellStyle name="Followed Hyperlink" xfId="5168" builtinId="9" hidden="1"/>
    <cellStyle name="Followed Hyperlink" xfId="5169" builtinId="9" hidden="1"/>
    <cellStyle name="Followed Hyperlink" xfId="5170" builtinId="9" hidden="1"/>
    <cellStyle name="Followed Hyperlink" xfId="5171" builtinId="9" hidden="1"/>
    <cellStyle name="Followed Hyperlink" xfId="5172" builtinId="9" hidden="1"/>
    <cellStyle name="Followed Hyperlink" xfId="5173" builtinId="9" hidden="1"/>
    <cellStyle name="Followed Hyperlink" xfId="5174" builtinId="9" hidden="1"/>
    <cellStyle name="Followed Hyperlink" xfId="5175" builtinId="9" hidden="1"/>
    <cellStyle name="Followed Hyperlink" xfId="5176" builtinId="9" hidden="1"/>
    <cellStyle name="Followed Hyperlink" xfId="5177" builtinId="9" hidden="1"/>
    <cellStyle name="Followed Hyperlink" xfId="5178" builtinId="9" hidden="1"/>
    <cellStyle name="Followed Hyperlink" xfId="5179" builtinId="9" hidden="1"/>
    <cellStyle name="Followed Hyperlink" xfId="5180" builtinId="9" hidden="1"/>
    <cellStyle name="Followed Hyperlink" xfId="5181" builtinId="9" hidden="1"/>
    <cellStyle name="Followed Hyperlink" xfId="5182" builtinId="9" hidden="1"/>
    <cellStyle name="Followed Hyperlink" xfId="5183" builtinId="9" hidden="1"/>
    <cellStyle name="Followed Hyperlink" xfId="5184" builtinId="9" hidden="1"/>
    <cellStyle name="Followed Hyperlink" xfId="5185" builtinId="9" hidden="1"/>
    <cellStyle name="Followed Hyperlink" xfId="5186" builtinId="9" hidden="1"/>
    <cellStyle name="Followed Hyperlink" xfId="5187" builtinId="9" hidden="1"/>
    <cellStyle name="Followed Hyperlink" xfId="5188" builtinId="9" hidden="1"/>
    <cellStyle name="Followed Hyperlink" xfId="5189" builtinId="9" hidden="1"/>
    <cellStyle name="Followed Hyperlink" xfId="5190" builtinId="9" hidden="1"/>
    <cellStyle name="Followed Hyperlink" xfId="5191" builtinId="9" hidden="1"/>
    <cellStyle name="Followed Hyperlink" xfId="5192" builtinId="9" hidden="1"/>
    <cellStyle name="Followed Hyperlink" xfId="5193" builtinId="9" hidden="1"/>
    <cellStyle name="Followed Hyperlink" xfId="5194" builtinId="9" hidden="1"/>
    <cellStyle name="Followed Hyperlink" xfId="5195" builtinId="9" hidden="1"/>
    <cellStyle name="Followed Hyperlink" xfId="5196" builtinId="9" hidden="1"/>
    <cellStyle name="Followed Hyperlink" xfId="5197" builtinId="9" hidden="1"/>
    <cellStyle name="Followed Hyperlink" xfId="5198" builtinId="9" hidden="1"/>
    <cellStyle name="Followed Hyperlink" xfId="5199" builtinId="9" hidden="1"/>
    <cellStyle name="Followed Hyperlink" xfId="5200" builtinId="9" hidden="1"/>
    <cellStyle name="Followed Hyperlink" xfId="5201" builtinId="9" hidden="1"/>
    <cellStyle name="Followed Hyperlink" xfId="5202" builtinId="9" hidden="1"/>
    <cellStyle name="Followed Hyperlink" xfId="5203" builtinId="9" hidden="1"/>
    <cellStyle name="Followed Hyperlink" xfId="5204" builtinId="9" hidden="1"/>
    <cellStyle name="Followed Hyperlink" xfId="5205" builtinId="9" hidden="1"/>
    <cellStyle name="Followed Hyperlink" xfId="5206" builtinId="9" hidden="1"/>
    <cellStyle name="Followed Hyperlink" xfId="5207" builtinId="9" hidden="1"/>
    <cellStyle name="Followed Hyperlink" xfId="5208" builtinId="9" hidden="1"/>
    <cellStyle name="Followed Hyperlink" xfId="5209" builtinId="9" hidden="1"/>
    <cellStyle name="Followed Hyperlink" xfId="5210" builtinId="9" hidden="1"/>
    <cellStyle name="Followed Hyperlink" xfId="5211" builtinId="9" hidden="1"/>
    <cellStyle name="Followed Hyperlink" xfId="5212" builtinId="9" hidden="1"/>
    <cellStyle name="Followed Hyperlink" xfId="5213" builtinId="9" hidden="1"/>
    <cellStyle name="Followed Hyperlink" xfId="5214" builtinId="9" hidden="1"/>
    <cellStyle name="Followed Hyperlink" xfId="5215" builtinId="9" hidden="1"/>
    <cellStyle name="Followed Hyperlink" xfId="5216" builtinId="9" hidden="1"/>
    <cellStyle name="Followed Hyperlink" xfId="5217" builtinId="9" hidden="1"/>
    <cellStyle name="Followed Hyperlink" xfId="5218" builtinId="9" hidden="1"/>
    <cellStyle name="Followed Hyperlink" xfId="5219" builtinId="9" hidden="1"/>
    <cellStyle name="Followed Hyperlink" xfId="5220" builtinId="9" hidden="1"/>
    <cellStyle name="Followed Hyperlink" xfId="5221" builtinId="9" hidden="1"/>
    <cellStyle name="Followed Hyperlink" xfId="5222" builtinId="9" hidden="1"/>
    <cellStyle name="Followed Hyperlink" xfId="5223" builtinId="9" hidden="1"/>
    <cellStyle name="Followed Hyperlink" xfId="5224" builtinId="9" hidden="1"/>
    <cellStyle name="Followed Hyperlink" xfId="5225" builtinId="9" hidden="1"/>
    <cellStyle name="Followed Hyperlink" xfId="5226" builtinId="9" hidden="1"/>
    <cellStyle name="Followed Hyperlink" xfId="5227" builtinId="9" hidden="1"/>
    <cellStyle name="Followed Hyperlink" xfId="5228" builtinId="9" hidden="1"/>
    <cellStyle name="Followed Hyperlink" xfId="5229" builtinId="9" hidden="1"/>
    <cellStyle name="Followed Hyperlink" xfId="5230" builtinId="9" hidden="1"/>
    <cellStyle name="Followed Hyperlink" xfId="5231" builtinId="9" hidden="1"/>
    <cellStyle name="Followed Hyperlink" xfId="5232" builtinId="9" hidden="1"/>
    <cellStyle name="Followed Hyperlink" xfId="5233" builtinId="9" hidden="1"/>
    <cellStyle name="Followed Hyperlink" xfId="5234" builtinId="9" hidden="1"/>
    <cellStyle name="Followed Hyperlink" xfId="5235" builtinId="9" hidden="1"/>
    <cellStyle name="Followed Hyperlink" xfId="5236" builtinId="9" hidden="1"/>
    <cellStyle name="Followed Hyperlink" xfId="5237" builtinId="9" hidden="1"/>
    <cellStyle name="Followed Hyperlink" xfId="5238" builtinId="9" hidden="1"/>
    <cellStyle name="Followed Hyperlink" xfId="5239" builtinId="9" hidden="1"/>
    <cellStyle name="Followed Hyperlink" xfId="5240" builtinId="9" hidden="1"/>
    <cellStyle name="Followed Hyperlink" xfId="5241" builtinId="9" hidden="1"/>
    <cellStyle name="Followed Hyperlink" xfId="5242" builtinId="9" hidden="1"/>
    <cellStyle name="Followed Hyperlink" xfId="5243" builtinId="9" hidden="1"/>
    <cellStyle name="Followed Hyperlink" xfId="5244" builtinId="9" hidden="1"/>
    <cellStyle name="Followed Hyperlink" xfId="5245" builtinId="9" hidden="1"/>
    <cellStyle name="Followed Hyperlink" xfId="5246" builtinId="9" hidden="1"/>
    <cellStyle name="Followed Hyperlink" xfId="5247" builtinId="9" hidden="1"/>
    <cellStyle name="Followed Hyperlink" xfId="5248" builtinId="9" hidden="1"/>
    <cellStyle name="Followed Hyperlink" xfId="5249" builtinId="9" hidden="1"/>
    <cellStyle name="Followed Hyperlink" xfId="5250" builtinId="9" hidden="1"/>
    <cellStyle name="Followed Hyperlink" xfId="5251" builtinId="9" hidden="1"/>
    <cellStyle name="Followed Hyperlink" xfId="5252" builtinId="9" hidden="1"/>
    <cellStyle name="Followed Hyperlink" xfId="5253" builtinId="9" hidden="1"/>
    <cellStyle name="Followed Hyperlink" xfId="5254" builtinId="9" hidden="1"/>
    <cellStyle name="Followed Hyperlink" xfId="5255" builtinId="9" hidden="1"/>
    <cellStyle name="Followed Hyperlink" xfId="5256" builtinId="9" hidden="1"/>
    <cellStyle name="Followed Hyperlink" xfId="5257" builtinId="9" hidden="1"/>
    <cellStyle name="Followed Hyperlink" xfId="5258" builtinId="9" hidden="1"/>
    <cellStyle name="Followed Hyperlink" xfId="5259" builtinId="9" hidden="1"/>
    <cellStyle name="Followed Hyperlink" xfId="5260" builtinId="9" hidden="1"/>
    <cellStyle name="Followed Hyperlink" xfId="5261" builtinId="9" hidden="1"/>
    <cellStyle name="Followed Hyperlink" xfId="5262" builtinId="9" hidden="1"/>
    <cellStyle name="Followed Hyperlink" xfId="5263" builtinId="9" hidden="1"/>
    <cellStyle name="Followed Hyperlink" xfId="5264" builtinId="9" hidden="1"/>
    <cellStyle name="Followed Hyperlink" xfId="5265" builtinId="9" hidden="1"/>
    <cellStyle name="Followed Hyperlink" xfId="5266" builtinId="9" hidden="1"/>
    <cellStyle name="Followed Hyperlink" xfId="5267" builtinId="9" hidden="1"/>
    <cellStyle name="Followed Hyperlink" xfId="5268" builtinId="9" hidden="1"/>
    <cellStyle name="Followed Hyperlink" xfId="5269" builtinId="9" hidden="1"/>
    <cellStyle name="Followed Hyperlink" xfId="5270" builtinId="9" hidden="1"/>
    <cellStyle name="Followed Hyperlink" xfId="5271" builtinId="9" hidden="1"/>
    <cellStyle name="Followed Hyperlink" xfId="5272" builtinId="9" hidden="1"/>
    <cellStyle name="Followed Hyperlink" xfId="5273" builtinId="9" hidden="1"/>
    <cellStyle name="Followed Hyperlink" xfId="5274" builtinId="9" hidden="1"/>
    <cellStyle name="Followed Hyperlink" xfId="5275" builtinId="9" hidden="1"/>
    <cellStyle name="Followed Hyperlink" xfId="5276" builtinId="9" hidden="1"/>
    <cellStyle name="Followed Hyperlink" xfId="5277" builtinId="9" hidden="1"/>
    <cellStyle name="Followed Hyperlink" xfId="5278" builtinId="9" hidden="1"/>
    <cellStyle name="Followed Hyperlink" xfId="5279" builtinId="9" hidden="1"/>
    <cellStyle name="Followed Hyperlink" xfId="5280" builtinId="9" hidden="1"/>
    <cellStyle name="Followed Hyperlink" xfId="5281" builtinId="9" hidden="1"/>
    <cellStyle name="Followed Hyperlink" xfId="5282" builtinId="9" hidden="1"/>
    <cellStyle name="Followed Hyperlink" xfId="5283" builtinId="9" hidden="1"/>
    <cellStyle name="Followed Hyperlink" xfId="5284" builtinId="9" hidden="1"/>
    <cellStyle name="Followed Hyperlink" xfId="5285" builtinId="9" hidden="1"/>
    <cellStyle name="Followed Hyperlink" xfId="5286" builtinId="9" hidden="1"/>
    <cellStyle name="Followed Hyperlink" xfId="5287" builtinId="9" hidden="1"/>
    <cellStyle name="Followed Hyperlink" xfId="5288" builtinId="9" hidden="1"/>
    <cellStyle name="Followed Hyperlink" xfId="5289" builtinId="9" hidden="1"/>
    <cellStyle name="Followed Hyperlink" xfId="5290" builtinId="9" hidden="1"/>
    <cellStyle name="Followed Hyperlink" xfId="5291" builtinId="9" hidden="1"/>
    <cellStyle name="Followed Hyperlink" xfId="5292" builtinId="9" hidden="1"/>
    <cellStyle name="Followed Hyperlink" xfId="5293" builtinId="9" hidden="1"/>
    <cellStyle name="Followed Hyperlink" xfId="5294" builtinId="9" hidden="1"/>
    <cellStyle name="Followed Hyperlink" xfId="5295" builtinId="9" hidden="1"/>
    <cellStyle name="Followed Hyperlink" xfId="5296" builtinId="9" hidden="1"/>
    <cellStyle name="Followed Hyperlink" xfId="5297" builtinId="9" hidden="1"/>
    <cellStyle name="Followed Hyperlink" xfId="5298" builtinId="9" hidden="1"/>
    <cellStyle name="Followed Hyperlink" xfId="5299" builtinId="9" hidden="1"/>
    <cellStyle name="Followed Hyperlink" xfId="5300" builtinId="9" hidden="1"/>
    <cellStyle name="Followed Hyperlink" xfId="5301" builtinId="9" hidden="1"/>
    <cellStyle name="Followed Hyperlink" xfId="5302" builtinId="9" hidden="1"/>
    <cellStyle name="Followed Hyperlink" xfId="5303" builtinId="9" hidden="1"/>
    <cellStyle name="Followed Hyperlink" xfId="5304" builtinId="9" hidden="1"/>
    <cellStyle name="Followed Hyperlink" xfId="5305" builtinId="9" hidden="1"/>
    <cellStyle name="Followed Hyperlink" xfId="5306" builtinId="9" hidden="1"/>
    <cellStyle name="Followed Hyperlink" xfId="5307" builtinId="9" hidden="1"/>
    <cellStyle name="Followed Hyperlink" xfId="5308" builtinId="9" hidden="1"/>
    <cellStyle name="Followed Hyperlink" xfId="5309" builtinId="9" hidden="1"/>
    <cellStyle name="Followed Hyperlink" xfId="5310" builtinId="9" hidden="1"/>
    <cellStyle name="Followed Hyperlink" xfId="5311" builtinId="9" hidden="1"/>
    <cellStyle name="Followed Hyperlink" xfId="5312" builtinId="9" hidden="1"/>
    <cellStyle name="Followed Hyperlink" xfId="5313" builtinId="9" hidden="1"/>
    <cellStyle name="Followed Hyperlink" xfId="5314" builtinId="9" hidden="1"/>
    <cellStyle name="Followed Hyperlink" xfId="5315" builtinId="9" hidden="1"/>
    <cellStyle name="Followed Hyperlink" xfId="5316" builtinId="9" hidden="1"/>
    <cellStyle name="Followed Hyperlink" xfId="5317" builtinId="9" hidden="1"/>
    <cellStyle name="Followed Hyperlink" xfId="5318" builtinId="9" hidden="1"/>
    <cellStyle name="Followed Hyperlink" xfId="5319" builtinId="9" hidden="1"/>
    <cellStyle name="Followed Hyperlink" xfId="5320" builtinId="9" hidden="1"/>
    <cellStyle name="Followed Hyperlink" xfId="5321" builtinId="9" hidden="1"/>
    <cellStyle name="Followed Hyperlink" xfId="5322" builtinId="9" hidden="1"/>
    <cellStyle name="Followed Hyperlink" xfId="5323" builtinId="9" hidden="1"/>
    <cellStyle name="Followed Hyperlink" xfId="5324" builtinId="9" hidden="1"/>
    <cellStyle name="Followed Hyperlink" xfId="5325" builtinId="9" hidden="1"/>
    <cellStyle name="Followed Hyperlink" xfId="5326" builtinId="9" hidden="1"/>
    <cellStyle name="Followed Hyperlink" xfId="5327" builtinId="9" hidden="1"/>
    <cellStyle name="Followed Hyperlink" xfId="5328" builtinId="9" hidden="1"/>
    <cellStyle name="Followed Hyperlink" xfId="5329" builtinId="9" hidden="1"/>
    <cellStyle name="Followed Hyperlink" xfId="5330" builtinId="9" hidden="1"/>
    <cellStyle name="Followed Hyperlink" xfId="5331" builtinId="9" hidden="1"/>
    <cellStyle name="Followed Hyperlink" xfId="5332" builtinId="9" hidden="1"/>
    <cellStyle name="Followed Hyperlink" xfId="5333" builtinId="9" hidden="1"/>
    <cellStyle name="Followed Hyperlink" xfId="5334" builtinId="9" hidden="1"/>
    <cellStyle name="Followed Hyperlink" xfId="5335" builtinId="9" hidden="1"/>
    <cellStyle name="Followed Hyperlink" xfId="5336" builtinId="9" hidden="1"/>
    <cellStyle name="Followed Hyperlink" xfId="5337" builtinId="9" hidden="1"/>
    <cellStyle name="Followed Hyperlink" xfId="5338" builtinId="9" hidden="1"/>
    <cellStyle name="Followed Hyperlink" xfId="5339" builtinId="9" hidden="1"/>
    <cellStyle name="Followed Hyperlink" xfId="5340" builtinId="9" hidden="1"/>
    <cellStyle name="Followed Hyperlink" xfId="5341" builtinId="9" hidden="1"/>
    <cellStyle name="Followed Hyperlink" xfId="5342" builtinId="9" hidden="1"/>
    <cellStyle name="Followed Hyperlink" xfId="5343" builtinId="9" hidden="1"/>
    <cellStyle name="Followed Hyperlink" xfId="5344" builtinId="9" hidden="1"/>
    <cellStyle name="Followed Hyperlink" xfId="5345" builtinId="9" hidden="1"/>
    <cellStyle name="Followed Hyperlink" xfId="5346" builtinId="9" hidden="1"/>
    <cellStyle name="Followed Hyperlink" xfId="5347" builtinId="9" hidden="1"/>
    <cellStyle name="Followed Hyperlink" xfId="5348" builtinId="9" hidden="1"/>
    <cellStyle name="Followed Hyperlink" xfId="5349" builtinId="9" hidden="1"/>
    <cellStyle name="Followed Hyperlink" xfId="5350" builtinId="9" hidden="1"/>
    <cellStyle name="Followed Hyperlink" xfId="5351" builtinId="9" hidden="1"/>
    <cellStyle name="Followed Hyperlink" xfId="5352" builtinId="9" hidden="1"/>
    <cellStyle name="Followed Hyperlink" xfId="5353" builtinId="9" hidden="1"/>
    <cellStyle name="Followed Hyperlink" xfId="5354" builtinId="9" hidden="1"/>
    <cellStyle name="Followed Hyperlink" xfId="5355" builtinId="9" hidden="1"/>
    <cellStyle name="Followed Hyperlink" xfId="5356" builtinId="9" hidden="1"/>
    <cellStyle name="Followed Hyperlink" xfId="5357" builtinId="9" hidden="1"/>
    <cellStyle name="Followed Hyperlink" xfId="5358" builtinId="9" hidden="1"/>
    <cellStyle name="Followed Hyperlink" xfId="5359" builtinId="9" hidden="1"/>
    <cellStyle name="Followed Hyperlink" xfId="5360" builtinId="9" hidden="1"/>
    <cellStyle name="Followed Hyperlink" xfId="5361" builtinId="9" hidden="1"/>
    <cellStyle name="Followed Hyperlink" xfId="5362" builtinId="9" hidden="1"/>
    <cellStyle name="Followed Hyperlink" xfId="5363" builtinId="9" hidden="1"/>
    <cellStyle name="Followed Hyperlink" xfId="5364" builtinId="9" hidden="1"/>
    <cellStyle name="Followed Hyperlink" xfId="5365" builtinId="9" hidden="1"/>
    <cellStyle name="Followed Hyperlink" xfId="5366" builtinId="9" hidden="1"/>
    <cellStyle name="Followed Hyperlink" xfId="5367" builtinId="9" hidden="1"/>
    <cellStyle name="Followed Hyperlink" xfId="5368" builtinId="9" hidden="1"/>
    <cellStyle name="Followed Hyperlink" xfId="5369" builtinId="9" hidden="1"/>
    <cellStyle name="Followed Hyperlink" xfId="5370" builtinId="9" hidden="1"/>
    <cellStyle name="Followed Hyperlink" xfId="5371" builtinId="9" hidden="1"/>
    <cellStyle name="Followed Hyperlink" xfId="5372" builtinId="9" hidden="1"/>
    <cellStyle name="Followed Hyperlink" xfId="5373" builtinId="9" hidden="1"/>
    <cellStyle name="Followed Hyperlink" xfId="5374" builtinId="9" hidden="1"/>
    <cellStyle name="Followed Hyperlink" xfId="5375" builtinId="9" hidden="1"/>
    <cellStyle name="Followed Hyperlink" xfId="5376" builtinId="9" hidden="1"/>
    <cellStyle name="Followed Hyperlink" xfId="5377" builtinId="9" hidden="1"/>
    <cellStyle name="Followed Hyperlink" xfId="5378" builtinId="9" hidden="1"/>
    <cellStyle name="Followed Hyperlink" xfId="5379" builtinId="9" hidden="1"/>
    <cellStyle name="Followed Hyperlink" xfId="5380" builtinId="9" hidden="1"/>
    <cellStyle name="Followed Hyperlink" xfId="5381" builtinId="9" hidden="1"/>
    <cellStyle name="Followed Hyperlink" xfId="5382" builtinId="9" hidden="1"/>
    <cellStyle name="Followed Hyperlink" xfId="5383" builtinId="9" hidden="1"/>
    <cellStyle name="Followed Hyperlink" xfId="5384" builtinId="9" hidden="1"/>
    <cellStyle name="Followed Hyperlink" xfId="5385" builtinId="9" hidden="1"/>
    <cellStyle name="Followed Hyperlink" xfId="5386" builtinId="9" hidden="1"/>
    <cellStyle name="Followed Hyperlink" xfId="5387" builtinId="9" hidden="1"/>
    <cellStyle name="Followed Hyperlink" xfId="5388" builtinId="9" hidden="1"/>
    <cellStyle name="Followed Hyperlink" xfId="5389" builtinId="9" hidden="1"/>
    <cellStyle name="Followed Hyperlink" xfId="5390" builtinId="9" hidden="1"/>
    <cellStyle name="Followed Hyperlink" xfId="5391" builtinId="9" hidden="1"/>
    <cellStyle name="Followed Hyperlink" xfId="5392" builtinId="9" hidden="1"/>
    <cellStyle name="Followed Hyperlink" xfId="5393" builtinId="9" hidden="1"/>
    <cellStyle name="Followed Hyperlink" xfId="5394" builtinId="9" hidden="1"/>
    <cellStyle name="Followed Hyperlink" xfId="5395" builtinId="9" hidden="1"/>
    <cellStyle name="Followed Hyperlink" xfId="5396" builtinId="9" hidden="1"/>
    <cellStyle name="Followed Hyperlink" xfId="5397" builtinId="9" hidden="1"/>
    <cellStyle name="Followed Hyperlink" xfId="5398" builtinId="9" hidden="1"/>
    <cellStyle name="Followed Hyperlink" xfId="5399" builtinId="9" hidden="1"/>
    <cellStyle name="Followed Hyperlink" xfId="5400" builtinId="9" hidden="1"/>
    <cellStyle name="Followed Hyperlink" xfId="5401" builtinId="9" hidden="1"/>
    <cellStyle name="Followed Hyperlink" xfId="5402" builtinId="9" hidden="1"/>
    <cellStyle name="Followed Hyperlink" xfId="5403" builtinId="9" hidden="1"/>
    <cellStyle name="Followed Hyperlink" xfId="5404" builtinId="9" hidden="1"/>
    <cellStyle name="Followed Hyperlink" xfId="5405" builtinId="9" hidden="1"/>
    <cellStyle name="Followed Hyperlink" xfId="5406" builtinId="9" hidden="1"/>
    <cellStyle name="Followed Hyperlink" xfId="5407" builtinId="9" hidden="1"/>
    <cellStyle name="Followed Hyperlink" xfId="5408" builtinId="9" hidden="1"/>
    <cellStyle name="Followed Hyperlink" xfId="5409" builtinId="9" hidden="1"/>
    <cellStyle name="Followed Hyperlink" xfId="5410" builtinId="9" hidden="1"/>
    <cellStyle name="Followed Hyperlink" xfId="5411" builtinId="9" hidden="1"/>
    <cellStyle name="Followed Hyperlink" xfId="5412" builtinId="9" hidden="1"/>
    <cellStyle name="Followed Hyperlink" xfId="5413" builtinId="9" hidden="1"/>
    <cellStyle name="Followed Hyperlink" xfId="5414" builtinId="9" hidden="1"/>
    <cellStyle name="Followed Hyperlink" xfId="5415" builtinId="9" hidden="1"/>
    <cellStyle name="Followed Hyperlink" xfId="5416" builtinId="9" hidden="1"/>
    <cellStyle name="Followed Hyperlink" xfId="5417" builtinId="9" hidden="1"/>
    <cellStyle name="Followed Hyperlink" xfId="5418" builtinId="9" hidden="1"/>
    <cellStyle name="Followed Hyperlink" xfId="5419" builtinId="9" hidden="1"/>
    <cellStyle name="Followed Hyperlink" xfId="5420" builtinId="9" hidden="1"/>
    <cellStyle name="Followed Hyperlink" xfId="5421" builtinId="9" hidden="1"/>
    <cellStyle name="Followed Hyperlink" xfId="5422" builtinId="9" hidden="1"/>
    <cellStyle name="Followed Hyperlink" xfId="5423" builtinId="9" hidden="1"/>
    <cellStyle name="Followed Hyperlink" xfId="5424" builtinId="9" hidden="1"/>
    <cellStyle name="Followed Hyperlink" xfId="5425" builtinId="9" hidden="1"/>
    <cellStyle name="Followed Hyperlink" xfId="5426" builtinId="9" hidden="1"/>
    <cellStyle name="Followed Hyperlink" xfId="5427" builtinId="9" hidden="1"/>
    <cellStyle name="Followed Hyperlink" xfId="5428" builtinId="9" hidden="1"/>
    <cellStyle name="Followed Hyperlink" xfId="5429" builtinId="9" hidden="1"/>
    <cellStyle name="Followed Hyperlink" xfId="5430" builtinId="9" hidden="1"/>
    <cellStyle name="Followed Hyperlink" xfId="5431" builtinId="9" hidden="1"/>
    <cellStyle name="Followed Hyperlink" xfId="5432" builtinId="9" hidden="1"/>
    <cellStyle name="Followed Hyperlink" xfId="5433" builtinId="9" hidden="1"/>
    <cellStyle name="Followed Hyperlink" xfId="5434" builtinId="9" hidden="1"/>
    <cellStyle name="Followed Hyperlink" xfId="5435" builtinId="9" hidden="1"/>
    <cellStyle name="Followed Hyperlink" xfId="5436" builtinId="9" hidden="1"/>
    <cellStyle name="Followed Hyperlink" xfId="5437" builtinId="9" hidden="1"/>
    <cellStyle name="Followed Hyperlink" xfId="5438" builtinId="9" hidden="1"/>
    <cellStyle name="Followed Hyperlink" xfId="5439" builtinId="9" hidden="1"/>
    <cellStyle name="Followed Hyperlink" xfId="5440" builtinId="9" hidden="1"/>
    <cellStyle name="Followed Hyperlink" xfId="5441" builtinId="9" hidden="1"/>
    <cellStyle name="Followed Hyperlink" xfId="5442" builtinId="9" hidden="1"/>
    <cellStyle name="Followed Hyperlink" xfId="5443" builtinId="9" hidden="1"/>
    <cellStyle name="Followed Hyperlink" xfId="5444" builtinId="9" hidden="1"/>
    <cellStyle name="Followed Hyperlink" xfId="5445" builtinId="9" hidden="1"/>
    <cellStyle name="Followed Hyperlink" xfId="5446" builtinId="9" hidden="1"/>
    <cellStyle name="Followed Hyperlink" xfId="5447" builtinId="9" hidden="1"/>
    <cellStyle name="Followed Hyperlink" xfId="5448" builtinId="9" hidden="1"/>
    <cellStyle name="Followed Hyperlink" xfId="5449" builtinId="9" hidden="1"/>
    <cellStyle name="Followed Hyperlink" xfId="5450" builtinId="9" hidden="1"/>
    <cellStyle name="Followed Hyperlink" xfId="5451" builtinId="9" hidden="1"/>
    <cellStyle name="Followed Hyperlink" xfId="5452" builtinId="9" hidden="1"/>
    <cellStyle name="Followed Hyperlink" xfId="5453" builtinId="9" hidden="1"/>
    <cellStyle name="Followed Hyperlink" xfId="5454" builtinId="9" hidden="1"/>
    <cellStyle name="Followed Hyperlink" xfId="5455" builtinId="9" hidden="1"/>
    <cellStyle name="Followed Hyperlink" xfId="5456" builtinId="9" hidden="1"/>
    <cellStyle name="Followed Hyperlink" xfId="5457" builtinId="9" hidden="1"/>
    <cellStyle name="Followed Hyperlink" xfId="5458" builtinId="9" hidden="1"/>
    <cellStyle name="Followed Hyperlink" xfId="5459" builtinId="9" hidden="1"/>
    <cellStyle name="Followed Hyperlink" xfId="5460" builtinId="9" hidden="1"/>
    <cellStyle name="Followed Hyperlink" xfId="5461" builtinId="9" hidden="1"/>
    <cellStyle name="Followed Hyperlink" xfId="5462" builtinId="9" hidden="1"/>
    <cellStyle name="Followed Hyperlink" xfId="5463" builtinId="9" hidden="1"/>
    <cellStyle name="Followed Hyperlink" xfId="5464" builtinId="9" hidden="1"/>
    <cellStyle name="Followed Hyperlink" xfId="5465" builtinId="9" hidden="1"/>
    <cellStyle name="Followed Hyperlink" xfId="5466" builtinId="9" hidden="1"/>
    <cellStyle name="Followed Hyperlink" xfId="5467" builtinId="9" hidden="1"/>
    <cellStyle name="Followed Hyperlink" xfId="5468" builtinId="9" hidden="1"/>
    <cellStyle name="Followed Hyperlink" xfId="5469" builtinId="9" hidden="1"/>
    <cellStyle name="Followed Hyperlink" xfId="5470" builtinId="9" hidden="1"/>
    <cellStyle name="Followed Hyperlink" xfId="5471" builtinId="9" hidden="1"/>
    <cellStyle name="Followed Hyperlink" xfId="5472" builtinId="9" hidden="1"/>
    <cellStyle name="Followed Hyperlink" xfId="5473" builtinId="9" hidden="1"/>
    <cellStyle name="Followed Hyperlink" xfId="5474" builtinId="9" hidden="1"/>
    <cellStyle name="Followed Hyperlink" xfId="5475" builtinId="9" hidden="1"/>
    <cellStyle name="Followed Hyperlink" xfId="5476" builtinId="9" hidden="1"/>
    <cellStyle name="Followed Hyperlink" xfId="5477" builtinId="9" hidden="1"/>
    <cellStyle name="Followed Hyperlink" xfId="5478" builtinId="9" hidden="1"/>
    <cellStyle name="Followed Hyperlink" xfId="5479" builtinId="9" hidden="1"/>
    <cellStyle name="Followed Hyperlink" xfId="5480" builtinId="9" hidden="1"/>
    <cellStyle name="Followed Hyperlink" xfId="5481" builtinId="9" hidden="1"/>
    <cellStyle name="Followed Hyperlink" xfId="5482" builtinId="9" hidden="1"/>
    <cellStyle name="Followed Hyperlink" xfId="5483" builtinId="9" hidden="1"/>
    <cellStyle name="Followed Hyperlink" xfId="5484" builtinId="9" hidden="1"/>
    <cellStyle name="Followed Hyperlink" xfId="5485" builtinId="9" hidden="1"/>
    <cellStyle name="Followed Hyperlink" xfId="5486" builtinId="9" hidden="1"/>
    <cellStyle name="Followed Hyperlink" xfId="5487" builtinId="9" hidden="1"/>
    <cellStyle name="Followed Hyperlink" xfId="5488" builtinId="9" hidden="1"/>
    <cellStyle name="Followed Hyperlink" xfId="5489" builtinId="9" hidden="1"/>
    <cellStyle name="Followed Hyperlink" xfId="5490" builtinId="9" hidden="1"/>
    <cellStyle name="Followed Hyperlink" xfId="5491" builtinId="9" hidden="1"/>
    <cellStyle name="Followed Hyperlink" xfId="5492" builtinId="9" hidden="1"/>
    <cellStyle name="Followed Hyperlink" xfId="5493" builtinId="9" hidden="1"/>
    <cellStyle name="Followed Hyperlink" xfId="5494" builtinId="9" hidden="1"/>
    <cellStyle name="Followed Hyperlink" xfId="5495" builtinId="9" hidden="1"/>
    <cellStyle name="Followed Hyperlink" xfId="5496" builtinId="9" hidden="1"/>
    <cellStyle name="Followed Hyperlink" xfId="5497" builtinId="9" hidden="1"/>
    <cellStyle name="Followed Hyperlink" xfId="5498" builtinId="9" hidden="1"/>
    <cellStyle name="Followed Hyperlink" xfId="5499" builtinId="9" hidden="1"/>
    <cellStyle name="Followed Hyperlink" xfId="5500" builtinId="9" hidden="1"/>
    <cellStyle name="Followed Hyperlink" xfId="5501" builtinId="9" hidden="1"/>
    <cellStyle name="Followed Hyperlink" xfId="5502" builtinId="9" hidden="1"/>
    <cellStyle name="Followed Hyperlink" xfId="5503" builtinId="9" hidden="1"/>
    <cellStyle name="Followed Hyperlink" xfId="5504" builtinId="9" hidden="1"/>
    <cellStyle name="Followed Hyperlink" xfId="5505" builtinId="9" hidden="1"/>
    <cellStyle name="Followed Hyperlink" xfId="5506" builtinId="9" hidden="1"/>
    <cellStyle name="Followed Hyperlink" xfId="5507" builtinId="9" hidden="1"/>
    <cellStyle name="Followed Hyperlink" xfId="5508" builtinId="9" hidden="1"/>
    <cellStyle name="Followed Hyperlink" xfId="5509" builtinId="9" hidden="1"/>
    <cellStyle name="Followed Hyperlink" xfId="5510" builtinId="9" hidden="1"/>
    <cellStyle name="Followed Hyperlink" xfId="5511" builtinId="9" hidden="1"/>
    <cellStyle name="Followed Hyperlink" xfId="5512" builtinId="9" hidden="1"/>
    <cellStyle name="Followed Hyperlink" xfId="5513" builtinId="9" hidden="1"/>
    <cellStyle name="Followed Hyperlink" xfId="5514" builtinId="9" hidden="1"/>
    <cellStyle name="Followed Hyperlink" xfId="5515" builtinId="9" hidden="1"/>
    <cellStyle name="Followed Hyperlink" xfId="5516" builtinId="9" hidden="1"/>
    <cellStyle name="Followed Hyperlink" xfId="5517" builtinId="9" hidden="1"/>
    <cellStyle name="Followed Hyperlink" xfId="5518" builtinId="9" hidden="1"/>
    <cellStyle name="Followed Hyperlink" xfId="5519" builtinId="9" hidden="1"/>
    <cellStyle name="Followed Hyperlink" xfId="5520" builtinId="9" hidden="1"/>
    <cellStyle name="Followed Hyperlink" xfId="5521" builtinId="9" hidden="1"/>
    <cellStyle name="Followed Hyperlink" xfId="5522" builtinId="9" hidden="1"/>
    <cellStyle name="Followed Hyperlink" xfId="5523" builtinId="9" hidden="1"/>
    <cellStyle name="Followed Hyperlink" xfId="5524" builtinId="9" hidden="1"/>
    <cellStyle name="Followed Hyperlink" xfId="5525" builtinId="9" hidden="1"/>
    <cellStyle name="Followed Hyperlink" xfId="5526" builtinId="9" hidden="1"/>
    <cellStyle name="Followed Hyperlink" xfId="5527" builtinId="9" hidden="1"/>
    <cellStyle name="Followed Hyperlink" xfId="5528" builtinId="9" hidden="1"/>
    <cellStyle name="Followed Hyperlink" xfId="5529" builtinId="9" hidden="1"/>
    <cellStyle name="Followed Hyperlink" xfId="5530" builtinId="9" hidden="1"/>
    <cellStyle name="Followed Hyperlink" xfId="5531" builtinId="9" hidden="1"/>
    <cellStyle name="Followed Hyperlink" xfId="5532" builtinId="9" hidden="1"/>
    <cellStyle name="Followed Hyperlink" xfId="5533" builtinId="9" hidden="1"/>
    <cellStyle name="Followed Hyperlink" xfId="5534" builtinId="9" hidden="1"/>
    <cellStyle name="Followed Hyperlink" xfId="5535" builtinId="9" hidden="1"/>
    <cellStyle name="Followed Hyperlink" xfId="5536" builtinId="9" hidden="1"/>
    <cellStyle name="Followed Hyperlink" xfId="5537" builtinId="9" hidden="1"/>
    <cellStyle name="Followed Hyperlink" xfId="5538" builtinId="9" hidden="1"/>
    <cellStyle name="Followed Hyperlink" xfId="5539" builtinId="9" hidden="1"/>
    <cellStyle name="Followed Hyperlink" xfId="5540" builtinId="9" hidden="1"/>
    <cellStyle name="Followed Hyperlink" xfId="5541" builtinId="9" hidden="1"/>
    <cellStyle name="Followed Hyperlink" xfId="5542" builtinId="9" hidden="1"/>
    <cellStyle name="Followed Hyperlink" xfId="5543" builtinId="9" hidden="1"/>
    <cellStyle name="Followed Hyperlink" xfId="5544" builtinId="9" hidden="1"/>
    <cellStyle name="Followed Hyperlink" xfId="5545" builtinId="9" hidden="1"/>
    <cellStyle name="Followed Hyperlink" xfId="5546" builtinId="9" hidden="1"/>
    <cellStyle name="Followed Hyperlink" xfId="5547" builtinId="9" hidden="1"/>
    <cellStyle name="Followed Hyperlink" xfId="5548" builtinId="9" hidden="1"/>
    <cellStyle name="Followed Hyperlink" xfId="5549" builtinId="9" hidden="1"/>
    <cellStyle name="Followed Hyperlink" xfId="5550" builtinId="9" hidden="1"/>
    <cellStyle name="Followed Hyperlink" xfId="5551" builtinId="9" hidden="1"/>
    <cellStyle name="Followed Hyperlink" xfId="5552" builtinId="9" hidden="1"/>
    <cellStyle name="Followed Hyperlink" xfId="5553" builtinId="9" hidden="1"/>
    <cellStyle name="Followed Hyperlink" xfId="5554" builtinId="9" hidden="1"/>
    <cellStyle name="Followed Hyperlink" xfId="5555" builtinId="9" hidden="1"/>
    <cellStyle name="Followed Hyperlink" xfId="5556" builtinId="9" hidden="1"/>
    <cellStyle name="Followed Hyperlink" xfId="5557" builtinId="9" hidden="1"/>
    <cellStyle name="Followed Hyperlink" xfId="5558" builtinId="9" hidden="1"/>
    <cellStyle name="Followed Hyperlink" xfId="5559" builtinId="9" hidden="1"/>
    <cellStyle name="Followed Hyperlink" xfId="5560" builtinId="9" hidden="1"/>
    <cellStyle name="Followed Hyperlink" xfId="5561" builtinId="9" hidden="1"/>
    <cellStyle name="Followed Hyperlink" xfId="5562" builtinId="9" hidden="1"/>
    <cellStyle name="Followed Hyperlink" xfId="5563" builtinId="9" hidden="1"/>
    <cellStyle name="Followed Hyperlink" xfId="5564" builtinId="9" hidden="1"/>
    <cellStyle name="Followed Hyperlink" xfId="5565" builtinId="9" hidden="1"/>
    <cellStyle name="Followed Hyperlink" xfId="5566" builtinId="9" hidden="1"/>
    <cellStyle name="Followed Hyperlink" xfId="5567" builtinId="9" hidden="1"/>
    <cellStyle name="Followed Hyperlink" xfId="5568" builtinId="9" hidden="1"/>
    <cellStyle name="Followed Hyperlink" xfId="5569" builtinId="9" hidden="1"/>
    <cellStyle name="Followed Hyperlink" xfId="5570" builtinId="9" hidden="1"/>
    <cellStyle name="Followed Hyperlink" xfId="5571" builtinId="9" hidden="1"/>
    <cellStyle name="Followed Hyperlink" xfId="5572" builtinId="9" hidden="1"/>
    <cellStyle name="Followed Hyperlink" xfId="5573" builtinId="9" hidden="1"/>
    <cellStyle name="Followed Hyperlink" xfId="5574" builtinId="9" hidden="1"/>
    <cellStyle name="Followed Hyperlink" xfId="5575" builtinId="9" hidden="1"/>
    <cellStyle name="Followed Hyperlink" xfId="5576" builtinId="9" hidden="1"/>
    <cellStyle name="Followed Hyperlink" xfId="5577" builtinId="9" hidden="1"/>
    <cellStyle name="Followed Hyperlink" xfId="5578" builtinId="9" hidden="1"/>
    <cellStyle name="Followed Hyperlink" xfId="5579" builtinId="9" hidden="1"/>
    <cellStyle name="Followed Hyperlink" xfId="5580" builtinId="9" hidden="1"/>
    <cellStyle name="Followed Hyperlink" xfId="5581" builtinId="9" hidden="1"/>
    <cellStyle name="Followed Hyperlink" xfId="5582" builtinId="9" hidden="1"/>
    <cellStyle name="Followed Hyperlink" xfId="5583" builtinId="9" hidden="1"/>
    <cellStyle name="Followed Hyperlink" xfId="5584" builtinId="9" hidden="1"/>
    <cellStyle name="Followed Hyperlink" xfId="5585" builtinId="9" hidden="1"/>
    <cellStyle name="Followed Hyperlink" xfId="5586" builtinId="9" hidden="1"/>
    <cellStyle name="Followed Hyperlink" xfId="5587" builtinId="9" hidden="1"/>
    <cellStyle name="Followed Hyperlink" xfId="5588" builtinId="9" hidden="1"/>
    <cellStyle name="Followed Hyperlink" xfId="5589" builtinId="9" hidden="1"/>
    <cellStyle name="Followed Hyperlink" xfId="5590" builtinId="9" hidden="1"/>
    <cellStyle name="Followed Hyperlink" xfId="5591" builtinId="9" hidden="1"/>
    <cellStyle name="Followed Hyperlink" xfId="5592" builtinId="9" hidden="1"/>
    <cellStyle name="Followed Hyperlink" xfId="5593" builtinId="9" hidden="1"/>
    <cellStyle name="Followed Hyperlink" xfId="5594" builtinId="9" hidden="1"/>
    <cellStyle name="Followed Hyperlink" xfId="5595" builtinId="9" hidden="1"/>
    <cellStyle name="Followed Hyperlink" xfId="5596" builtinId="9" hidden="1"/>
    <cellStyle name="Followed Hyperlink" xfId="5597" builtinId="9" hidden="1"/>
    <cellStyle name="Followed Hyperlink" xfId="5598" builtinId="9" hidden="1"/>
    <cellStyle name="Followed Hyperlink" xfId="5599" builtinId="9" hidden="1"/>
    <cellStyle name="Followed Hyperlink" xfId="5600" builtinId="9" hidden="1"/>
    <cellStyle name="Followed Hyperlink" xfId="5601" builtinId="9" hidden="1"/>
    <cellStyle name="Followed Hyperlink" xfId="5602" builtinId="9" hidden="1"/>
    <cellStyle name="Followed Hyperlink" xfId="5603" builtinId="9" hidden="1"/>
    <cellStyle name="Followed Hyperlink" xfId="5604" builtinId="9" hidden="1"/>
    <cellStyle name="Followed Hyperlink" xfId="5605" builtinId="9" hidden="1"/>
    <cellStyle name="Followed Hyperlink" xfId="5606" builtinId="9" hidden="1"/>
    <cellStyle name="Followed Hyperlink" xfId="5607" builtinId="9" hidden="1"/>
    <cellStyle name="Followed Hyperlink" xfId="5608" builtinId="9" hidden="1"/>
    <cellStyle name="Followed Hyperlink" xfId="5609" builtinId="9" hidden="1"/>
    <cellStyle name="Followed Hyperlink" xfId="5610" builtinId="9" hidden="1"/>
    <cellStyle name="Followed Hyperlink" xfId="5611" builtinId="9" hidden="1"/>
    <cellStyle name="Followed Hyperlink" xfId="5612" builtinId="9" hidden="1"/>
    <cellStyle name="Followed Hyperlink" xfId="5613" builtinId="9" hidden="1"/>
    <cellStyle name="Followed Hyperlink" xfId="5614" builtinId="9" hidden="1"/>
    <cellStyle name="Followed Hyperlink" xfId="5615" builtinId="9" hidden="1"/>
    <cellStyle name="Followed Hyperlink" xfId="5616" builtinId="9" hidden="1"/>
    <cellStyle name="Followed Hyperlink" xfId="5617" builtinId="9" hidden="1"/>
    <cellStyle name="Followed Hyperlink" xfId="5618" builtinId="9" hidden="1"/>
    <cellStyle name="Followed Hyperlink" xfId="5619" builtinId="9" hidden="1"/>
    <cellStyle name="Followed Hyperlink" xfId="5620" builtinId="9" hidden="1"/>
    <cellStyle name="Followed Hyperlink" xfId="5621" builtinId="9" hidden="1"/>
    <cellStyle name="Followed Hyperlink" xfId="5622" builtinId="9" hidden="1"/>
    <cellStyle name="Followed Hyperlink" xfId="5623" builtinId="9" hidden="1"/>
    <cellStyle name="Followed Hyperlink" xfId="5624" builtinId="9" hidden="1"/>
    <cellStyle name="Followed Hyperlink" xfId="5625" builtinId="9" hidden="1"/>
    <cellStyle name="Followed Hyperlink" xfId="5626" builtinId="9" hidden="1"/>
    <cellStyle name="Followed Hyperlink" xfId="5627" builtinId="9" hidden="1"/>
    <cellStyle name="Followed Hyperlink" xfId="5628" builtinId="9" hidden="1"/>
    <cellStyle name="Followed Hyperlink" xfId="5629" builtinId="9" hidden="1"/>
    <cellStyle name="Followed Hyperlink" xfId="5630" builtinId="9" hidden="1"/>
    <cellStyle name="Followed Hyperlink" xfId="5631" builtinId="9" hidden="1"/>
    <cellStyle name="Followed Hyperlink" xfId="5632" builtinId="9" hidden="1"/>
    <cellStyle name="Followed Hyperlink" xfId="5633" builtinId="9" hidden="1"/>
    <cellStyle name="Followed Hyperlink" xfId="5634" builtinId="9" hidden="1"/>
    <cellStyle name="Followed Hyperlink" xfId="5635" builtinId="9" hidden="1"/>
    <cellStyle name="Followed Hyperlink" xfId="5636" builtinId="9" hidden="1"/>
    <cellStyle name="Followed Hyperlink" xfId="5637" builtinId="9" hidden="1"/>
    <cellStyle name="Followed Hyperlink" xfId="5638" builtinId="9" hidden="1"/>
    <cellStyle name="Followed Hyperlink" xfId="5639" builtinId="9" hidden="1"/>
    <cellStyle name="Followed Hyperlink" xfId="5640" builtinId="9" hidden="1"/>
    <cellStyle name="Followed Hyperlink" xfId="5641" builtinId="9" hidden="1"/>
    <cellStyle name="Followed Hyperlink" xfId="5642" builtinId="9" hidden="1"/>
    <cellStyle name="Followed Hyperlink" xfId="5643" builtinId="9" hidden="1"/>
    <cellStyle name="Followed Hyperlink" xfId="5644" builtinId="9" hidden="1"/>
    <cellStyle name="Followed Hyperlink" xfId="5645" builtinId="9" hidden="1"/>
    <cellStyle name="Followed Hyperlink" xfId="5646" builtinId="9" hidden="1"/>
    <cellStyle name="Followed Hyperlink" xfId="5647" builtinId="9" hidden="1"/>
    <cellStyle name="Followed Hyperlink" xfId="5648" builtinId="9" hidden="1"/>
    <cellStyle name="Followed Hyperlink" xfId="5649" builtinId="9" hidden="1"/>
    <cellStyle name="Followed Hyperlink" xfId="5650" builtinId="9" hidden="1"/>
    <cellStyle name="Followed Hyperlink" xfId="5651" builtinId="9" hidden="1"/>
    <cellStyle name="Followed Hyperlink" xfId="5652" builtinId="9" hidden="1"/>
    <cellStyle name="Followed Hyperlink" xfId="5653" builtinId="9" hidden="1"/>
    <cellStyle name="Followed Hyperlink" xfId="5654" builtinId="9" hidden="1"/>
    <cellStyle name="Followed Hyperlink" xfId="5655" builtinId="9" hidden="1"/>
    <cellStyle name="Followed Hyperlink" xfId="5656" builtinId="9" hidden="1"/>
    <cellStyle name="Followed Hyperlink" xfId="5657" builtinId="9" hidden="1"/>
    <cellStyle name="Followed Hyperlink" xfId="5658" builtinId="9" hidden="1"/>
    <cellStyle name="Followed Hyperlink" xfId="5659" builtinId="9" hidden="1"/>
    <cellStyle name="Followed Hyperlink" xfId="5660" builtinId="9" hidden="1"/>
    <cellStyle name="Followed Hyperlink" xfId="5661" builtinId="9" hidden="1"/>
    <cellStyle name="Followed Hyperlink" xfId="5662" builtinId="9" hidden="1"/>
    <cellStyle name="Followed Hyperlink" xfId="5663" builtinId="9" hidden="1"/>
    <cellStyle name="Followed Hyperlink" xfId="5664" builtinId="9" hidden="1"/>
    <cellStyle name="Followed Hyperlink" xfId="5665" builtinId="9" hidden="1"/>
    <cellStyle name="Followed Hyperlink" xfId="5666" builtinId="9" hidden="1"/>
    <cellStyle name="Followed Hyperlink" xfId="5667" builtinId="9" hidden="1"/>
    <cellStyle name="Followed Hyperlink" xfId="5668" builtinId="9" hidden="1"/>
    <cellStyle name="Followed Hyperlink" xfId="5669" builtinId="9" hidden="1"/>
    <cellStyle name="Followed Hyperlink" xfId="5670" builtinId="9" hidden="1"/>
    <cellStyle name="Followed Hyperlink" xfId="5671" builtinId="9" hidden="1"/>
    <cellStyle name="Followed Hyperlink" xfId="5672" builtinId="9" hidden="1"/>
    <cellStyle name="Followed Hyperlink" xfId="5673" builtinId="9" hidden="1"/>
    <cellStyle name="Followed Hyperlink" xfId="5674" builtinId="9" hidden="1"/>
    <cellStyle name="Followed Hyperlink" xfId="5675" builtinId="9" hidden="1"/>
    <cellStyle name="Followed Hyperlink" xfId="5676" builtinId="9" hidden="1"/>
    <cellStyle name="Followed Hyperlink" xfId="5677" builtinId="9" hidden="1"/>
    <cellStyle name="Followed Hyperlink" xfId="5678" builtinId="9" hidden="1"/>
    <cellStyle name="Followed Hyperlink" xfId="5679" builtinId="9" hidden="1"/>
    <cellStyle name="Followed Hyperlink" xfId="5680" builtinId="9" hidden="1"/>
    <cellStyle name="Followed Hyperlink" xfId="5681" builtinId="9" hidden="1"/>
    <cellStyle name="Followed Hyperlink" xfId="5682" builtinId="9" hidden="1"/>
    <cellStyle name="Followed Hyperlink" xfId="5683" builtinId="9" hidden="1"/>
    <cellStyle name="Followed Hyperlink" xfId="568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08" builtinId="9" hidden="1"/>
    <cellStyle name="Followed Hyperlink" xfId="6207" builtinId="9" hidden="1"/>
    <cellStyle name="Followed Hyperlink" xfId="6206" builtinId="9" hidden="1"/>
    <cellStyle name="Followed Hyperlink" xfId="6205" builtinId="9" hidden="1"/>
    <cellStyle name="Followed Hyperlink" xfId="6204" builtinId="9" hidden="1"/>
    <cellStyle name="Followed Hyperlink" xfId="6203" builtinId="9" hidden="1"/>
    <cellStyle name="Followed Hyperlink" xfId="6202" builtinId="9" hidden="1"/>
    <cellStyle name="Followed Hyperlink" xfId="6201" builtinId="9" hidden="1"/>
    <cellStyle name="Followed Hyperlink" xfId="6200" builtinId="9" hidden="1"/>
    <cellStyle name="Followed Hyperlink" xfId="6199" builtinId="9" hidden="1"/>
    <cellStyle name="Followed Hyperlink" xfId="6198" builtinId="9" hidden="1"/>
    <cellStyle name="Followed Hyperlink" xfId="6197" builtinId="9" hidden="1"/>
    <cellStyle name="Followed Hyperlink" xfId="6196" builtinId="9" hidden="1"/>
    <cellStyle name="Followed Hyperlink" xfId="6195" builtinId="9" hidden="1"/>
    <cellStyle name="Followed Hyperlink" xfId="6194" builtinId="9" hidden="1"/>
    <cellStyle name="Followed Hyperlink" xfId="6193" builtinId="9" hidden="1"/>
    <cellStyle name="Followed Hyperlink" xfId="6192" builtinId="9" hidden="1"/>
    <cellStyle name="Followed Hyperlink" xfId="6191" builtinId="9" hidden="1"/>
    <cellStyle name="Followed Hyperlink" xfId="6190" builtinId="9" hidden="1"/>
    <cellStyle name="Followed Hyperlink" xfId="6189" builtinId="9" hidden="1"/>
    <cellStyle name="Followed Hyperlink" xfId="6188" builtinId="9" hidden="1"/>
    <cellStyle name="Followed Hyperlink" xfId="6187" builtinId="9" hidden="1"/>
    <cellStyle name="Followed Hyperlink" xfId="6186" builtinId="9" hidden="1"/>
    <cellStyle name="Followed Hyperlink" xfId="6185" builtinId="9" hidden="1"/>
    <cellStyle name="Followed Hyperlink" xfId="6184" builtinId="9" hidden="1"/>
    <cellStyle name="Followed Hyperlink" xfId="6183" builtinId="9" hidden="1"/>
    <cellStyle name="Followed Hyperlink" xfId="6182" builtinId="9" hidden="1"/>
    <cellStyle name="Followed Hyperlink" xfId="6181" builtinId="9" hidden="1"/>
    <cellStyle name="Followed Hyperlink" xfId="6180" builtinId="9" hidden="1"/>
    <cellStyle name="Followed Hyperlink" xfId="6179" builtinId="9" hidden="1"/>
    <cellStyle name="Followed Hyperlink" xfId="6178" builtinId="9" hidden="1"/>
    <cellStyle name="Followed Hyperlink" xfId="6177" builtinId="9" hidden="1"/>
    <cellStyle name="Followed Hyperlink" xfId="6176" builtinId="9" hidden="1"/>
    <cellStyle name="Followed Hyperlink" xfId="6175" builtinId="9" hidden="1"/>
    <cellStyle name="Followed Hyperlink" xfId="6174" builtinId="9" hidden="1"/>
    <cellStyle name="Followed Hyperlink" xfId="6173" builtinId="9" hidden="1"/>
    <cellStyle name="Followed Hyperlink" xfId="6172" builtinId="9" hidden="1"/>
    <cellStyle name="Followed Hyperlink" xfId="6171" builtinId="9" hidden="1"/>
    <cellStyle name="Followed Hyperlink" xfId="6170" builtinId="9" hidden="1"/>
    <cellStyle name="Followed Hyperlink" xfId="6169" builtinId="9" hidden="1"/>
    <cellStyle name="Followed Hyperlink" xfId="6168" builtinId="9" hidden="1"/>
    <cellStyle name="Followed Hyperlink" xfId="6167" builtinId="9" hidden="1"/>
    <cellStyle name="Followed Hyperlink" xfId="6166" builtinId="9" hidden="1"/>
    <cellStyle name="Followed Hyperlink" xfId="6165" builtinId="9" hidden="1"/>
    <cellStyle name="Followed Hyperlink" xfId="6164" builtinId="9" hidden="1"/>
    <cellStyle name="Followed Hyperlink" xfId="6163" builtinId="9" hidden="1"/>
    <cellStyle name="Followed Hyperlink" xfId="6162" builtinId="9" hidden="1"/>
    <cellStyle name="Followed Hyperlink" xfId="6161" builtinId="9" hidden="1"/>
    <cellStyle name="Followed Hyperlink" xfId="6160" builtinId="9" hidden="1"/>
    <cellStyle name="Followed Hyperlink" xfId="6159" builtinId="9" hidden="1"/>
    <cellStyle name="Followed Hyperlink" xfId="6158" builtinId="9" hidden="1"/>
    <cellStyle name="Followed Hyperlink" xfId="6157" builtinId="9" hidden="1"/>
    <cellStyle name="Followed Hyperlink" xfId="6156" builtinId="9" hidden="1"/>
    <cellStyle name="Followed Hyperlink" xfId="6155" builtinId="9" hidden="1"/>
    <cellStyle name="Followed Hyperlink" xfId="6154" builtinId="9" hidden="1"/>
    <cellStyle name="Followed Hyperlink" xfId="6153" builtinId="9" hidden="1"/>
    <cellStyle name="Followed Hyperlink" xfId="6152" builtinId="9" hidden="1"/>
    <cellStyle name="Followed Hyperlink" xfId="6151" builtinId="9" hidden="1"/>
    <cellStyle name="Followed Hyperlink" xfId="6150" builtinId="9" hidden="1"/>
    <cellStyle name="Followed Hyperlink" xfId="6149" builtinId="9" hidden="1"/>
    <cellStyle name="Followed Hyperlink" xfId="6148" builtinId="9" hidden="1"/>
    <cellStyle name="Followed Hyperlink" xfId="6147" builtinId="9" hidden="1"/>
    <cellStyle name="Followed Hyperlink" xfId="6146" builtinId="9" hidden="1"/>
    <cellStyle name="Followed Hyperlink" xfId="6145" builtinId="9" hidden="1"/>
    <cellStyle name="Followed Hyperlink" xfId="6144" builtinId="9" hidden="1"/>
    <cellStyle name="Followed Hyperlink" xfId="6143" builtinId="9" hidden="1"/>
    <cellStyle name="Followed Hyperlink" xfId="6142" builtinId="9" hidden="1"/>
    <cellStyle name="Followed Hyperlink" xfId="6141" builtinId="9" hidden="1"/>
    <cellStyle name="Followed Hyperlink" xfId="6140" builtinId="9" hidden="1"/>
    <cellStyle name="Followed Hyperlink" xfId="6139" builtinId="9" hidden="1"/>
    <cellStyle name="Followed Hyperlink" xfId="6138" builtinId="9" hidden="1"/>
    <cellStyle name="Followed Hyperlink" xfId="6137" builtinId="9" hidden="1"/>
    <cellStyle name="Followed Hyperlink" xfId="6136" builtinId="9" hidden="1"/>
    <cellStyle name="Followed Hyperlink" xfId="6135" builtinId="9" hidden="1"/>
    <cellStyle name="Followed Hyperlink" xfId="6134" builtinId="9" hidden="1"/>
    <cellStyle name="Followed Hyperlink" xfId="6133" builtinId="9" hidden="1"/>
    <cellStyle name="Followed Hyperlink" xfId="6132" builtinId="9" hidden="1"/>
    <cellStyle name="Followed Hyperlink" xfId="6131" builtinId="9" hidden="1"/>
    <cellStyle name="Followed Hyperlink" xfId="6130" builtinId="9" hidden="1"/>
    <cellStyle name="Followed Hyperlink" xfId="6129" builtinId="9" hidden="1"/>
    <cellStyle name="Followed Hyperlink" xfId="6128" builtinId="9" hidden="1"/>
    <cellStyle name="Followed Hyperlink" xfId="131" builtinId="9" hidden="1"/>
    <cellStyle name="Followed Hyperlink" xfId="127" builtinId="9" hidden="1"/>
    <cellStyle name="Followed Hyperlink" xfId="119" builtinId="9" hidden="1"/>
    <cellStyle name="Followed Hyperlink" xfId="112" builtinId="9" hidden="1"/>
    <cellStyle name="Followed Hyperlink" xfId="6127" builtinId="9" hidden="1"/>
    <cellStyle name="Followed Hyperlink" xfId="6126" builtinId="9" hidden="1"/>
    <cellStyle name="Followed Hyperlink" xfId="6125" builtinId="9" hidden="1"/>
    <cellStyle name="Followed Hyperlink" xfId="6124" builtinId="9" hidden="1"/>
    <cellStyle name="Followed Hyperlink" xfId="6123" builtinId="9" hidden="1"/>
    <cellStyle name="Followed Hyperlink" xfId="6122" builtinId="9" hidden="1"/>
    <cellStyle name="Followed Hyperlink" xfId="6121" builtinId="9" hidden="1"/>
    <cellStyle name="Followed Hyperlink" xfId="6120" builtinId="9" hidden="1"/>
    <cellStyle name="Followed Hyperlink" xfId="6119" builtinId="9" hidden="1"/>
    <cellStyle name="Followed Hyperlink" xfId="6118" builtinId="9" hidden="1"/>
    <cellStyle name="Followed Hyperlink" xfId="6117" builtinId="9" hidden="1"/>
    <cellStyle name="Followed Hyperlink" xfId="6116" builtinId="9" hidden="1"/>
    <cellStyle name="Followed Hyperlink" xfId="6115" builtinId="9" hidden="1"/>
    <cellStyle name="Followed Hyperlink" xfId="6114" builtinId="9" hidden="1"/>
    <cellStyle name="Followed Hyperlink" xfId="6113" builtinId="9" hidden="1"/>
    <cellStyle name="Followed Hyperlink" xfId="6112" builtinId="9" hidden="1"/>
    <cellStyle name="Followed Hyperlink" xfId="6111" builtinId="9" hidden="1"/>
    <cellStyle name="Followed Hyperlink" xfId="6110" builtinId="9" hidden="1"/>
    <cellStyle name="Followed Hyperlink" xfId="6109" builtinId="9" hidden="1"/>
    <cellStyle name="Followed Hyperlink" xfId="6108" builtinId="9" hidden="1"/>
    <cellStyle name="Followed Hyperlink" xfId="6107" builtinId="9" hidden="1"/>
    <cellStyle name="Followed Hyperlink" xfId="6106" builtinId="9" hidden="1"/>
    <cellStyle name="Followed Hyperlink" xfId="6105" builtinId="9" hidden="1"/>
    <cellStyle name="Followed Hyperlink" xfId="6104" builtinId="9" hidden="1"/>
    <cellStyle name="Followed Hyperlink" xfId="6103" builtinId="9" hidden="1"/>
    <cellStyle name="Followed Hyperlink" xfId="6102" builtinId="9" hidden="1"/>
    <cellStyle name="Followed Hyperlink" xfId="6101" builtinId="9" hidden="1"/>
    <cellStyle name="Followed Hyperlink" xfId="6100" builtinId="9" hidden="1"/>
    <cellStyle name="Followed Hyperlink" xfId="6099" builtinId="9" hidden="1"/>
    <cellStyle name="Followed Hyperlink" xfId="6098" builtinId="9" hidden="1"/>
    <cellStyle name="Followed Hyperlink" xfId="6097" builtinId="9" hidden="1"/>
    <cellStyle name="Followed Hyperlink" xfId="6096" builtinId="9" hidden="1"/>
    <cellStyle name="Followed Hyperlink" xfId="6095" builtinId="9" hidden="1"/>
    <cellStyle name="Followed Hyperlink" xfId="6094" builtinId="9" hidden="1"/>
    <cellStyle name="Followed Hyperlink" xfId="6093" builtinId="9" hidden="1"/>
    <cellStyle name="Followed Hyperlink" xfId="6092" builtinId="9" hidden="1"/>
    <cellStyle name="Followed Hyperlink" xfId="6091" builtinId="9" hidden="1"/>
    <cellStyle name="Followed Hyperlink" xfId="6090" builtinId="9" hidden="1"/>
    <cellStyle name="Followed Hyperlink" xfId="6089" builtinId="9" hidden="1"/>
    <cellStyle name="Followed Hyperlink" xfId="6088" builtinId="9" hidden="1"/>
    <cellStyle name="Followed Hyperlink" xfId="6087" builtinId="9" hidden="1"/>
    <cellStyle name="Followed Hyperlink" xfId="6086" builtinId="9" hidden="1"/>
    <cellStyle name="Followed Hyperlink" xfId="6085" builtinId="9" hidden="1"/>
    <cellStyle name="Followed Hyperlink" xfId="6084" builtinId="9" hidden="1"/>
    <cellStyle name="Followed Hyperlink" xfId="6083" builtinId="9" hidden="1"/>
    <cellStyle name="Followed Hyperlink" xfId="6082" builtinId="9" hidden="1"/>
    <cellStyle name="Followed Hyperlink" xfId="6081" builtinId="9" hidden="1"/>
    <cellStyle name="Followed Hyperlink" xfId="6080" builtinId="9" hidden="1"/>
    <cellStyle name="Followed Hyperlink" xfId="6079" builtinId="9" hidden="1"/>
    <cellStyle name="Followed Hyperlink" xfId="6078" builtinId="9" hidden="1"/>
    <cellStyle name="Followed Hyperlink" xfId="6077" builtinId="9" hidden="1"/>
    <cellStyle name="Followed Hyperlink" xfId="6076" builtinId="9" hidden="1"/>
    <cellStyle name="Followed Hyperlink" xfId="6075" builtinId="9" hidden="1"/>
    <cellStyle name="Followed Hyperlink" xfId="6074" builtinId="9" hidden="1"/>
    <cellStyle name="Followed Hyperlink" xfId="6073" builtinId="9" hidden="1"/>
    <cellStyle name="Followed Hyperlink" xfId="6072" builtinId="9" hidden="1"/>
    <cellStyle name="Followed Hyperlink" xfId="6071" builtinId="9" hidden="1"/>
    <cellStyle name="Followed Hyperlink" xfId="6070" builtinId="9" hidden="1"/>
    <cellStyle name="Followed Hyperlink" xfId="6069" builtinId="9" hidden="1"/>
    <cellStyle name="Followed Hyperlink" xfId="6068" builtinId="9" hidden="1"/>
    <cellStyle name="Followed Hyperlink" xfId="6067" builtinId="9" hidden="1"/>
    <cellStyle name="Followed Hyperlink" xfId="6066" builtinId="9" hidden="1"/>
    <cellStyle name="Followed Hyperlink" xfId="6065" builtinId="9" hidden="1"/>
    <cellStyle name="Followed Hyperlink" xfId="6064" builtinId="9" hidden="1"/>
    <cellStyle name="Followed Hyperlink" xfId="6063" builtinId="9" hidden="1"/>
    <cellStyle name="Followed Hyperlink" xfId="6062" builtinId="9" hidden="1"/>
    <cellStyle name="Followed Hyperlink" xfId="6061" builtinId="9" hidden="1"/>
    <cellStyle name="Followed Hyperlink" xfId="6060" builtinId="9" hidden="1"/>
    <cellStyle name="Followed Hyperlink" xfId="6059" builtinId="9" hidden="1"/>
    <cellStyle name="Followed Hyperlink" xfId="6058" builtinId="9" hidden="1"/>
    <cellStyle name="Followed Hyperlink" xfId="6057" builtinId="9" hidden="1"/>
    <cellStyle name="Followed Hyperlink" xfId="6056" builtinId="9" hidden="1"/>
    <cellStyle name="Followed Hyperlink" xfId="6055" builtinId="9" hidden="1"/>
    <cellStyle name="Followed Hyperlink" xfId="6054" builtinId="9" hidden="1"/>
    <cellStyle name="Followed Hyperlink" xfId="6053" builtinId="9" hidden="1"/>
    <cellStyle name="Followed Hyperlink" xfId="6052" builtinId="9" hidden="1"/>
    <cellStyle name="Followed Hyperlink" xfId="6051" builtinId="9" hidden="1"/>
    <cellStyle name="Followed Hyperlink" xfId="6050" builtinId="9" hidden="1"/>
    <cellStyle name="Followed Hyperlink" xfId="6049" builtinId="9" hidden="1"/>
    <cellStyle name="Followed Hyperlink" xfId="6048" builtinId="9" hidden="1"/>
    <cellStyle name="Followed Hyperlink" xfId="6047" builtinId="9" hidden="1"/>
    <cellStyle name="Followed Hyperlink" xfId="6046" builtinId="9" hidden="1"/>
    <cellStyle name="Followed Hyperlink" xfId="6045" builtinId="9" hidden="1"/>
    <cellStyle name="Followed Hyperlink" xfId="6044" builtinId="9" hidden="1"/>
    <cellStyle name="Followed Hyperlink" xfId="6043" builtinId="9" hidden="1"/>
    <cellStyle name="Followed Hyperlink" xfId="6042" builtinId="9" hidden="1"/>
    <cellStyle name="Followed Hyperlink" xfId="6041" builtinId="9" hidden="1"/>
    <cellStyle name="Followed Hyperlink" xfId="6040" builtinId="9" hidden="1"/>
    <cellStyle name="Followed Hyperlink" xfId="6039" builtinId="9" hidden="1"/>
    <cellStyle name="Followed Hyperlink" xfId="6038" builtinId="9" hidden="1"/>
    <cellStyle name="Followed Hyperlink" xfId="6037" builtinId="9" hidden="1"/>
    <cellStyle name="Followed Hyperlink" xfId="6036" builtinId="9" hidden="1"/>
    <cellStyle name="Followed Hyperlink" xfId="6035" builtinId="9" hidden="1"/>
    <cellStyle name="Followed Hyperlink" xfId="6034" builtinId="9" hidden="1"/>
    <cellStyle name="Followed Hyperlink" xfId="6033" builtinId="9" hidden="1"/>
    <cellStyle name="Followed Hyperlink" xfId="6032" builtinId="9" hidden="1"/>
    <cellStyle name="Followed Hyperlink" xfId="6031" builtinId="9" hidden="1"/>
    <cellStyle name="Followed Hyperlink" xfId="6030" builtinId="9" hidden="1"/>
    <cellStyle name="Followed Hyperlink" xfId="6029" builtinId="9" hidden="1"/>
    <cellStyle name="Followed Hyperlink" xfId="6028" builtinId="9" hidden="1"/>
    <cellStyle name="Followed Hyperlink" xfId="6027" builtinId="9" hidden="1"/>
    <cellStyle name="Followed Hyperlink" xfId="6026" builtinId="9" hidden="1"/>
    <cellStyle name="Followed Hyperlink" xfId="6025" builtinId="9" hidden="1"/>
    <cellStyle name="Followed Hyperlink" xfId="6024" builtinId="9" hidden="1"/>
    <cellStyle name="Followed Hyperlink" xfId="6023" builtinId="9" hidden="1"/>
    <cellStyle name="Followed Hyperlink" xfId="6022" builtinId="9" hidden="1"/>
    <cellStyle name="Followed Hyperlink" xfId="6021" builtinId="9" hidden="1"/>
    <cellStyle name="Followed Hyperlink" xfId="6020" builtinId="9" hidden="1"/>
    <cellStyle name="Followed Hyperlink" xfId="6019" builtinId="9" hidden="1"/>
    <cellStyle name="Followed Hyperlink" xfId="6018" builtinId="9" hidden="1"/>
    <cellStyle name="Followed Hyperlink" xfId="6017" builtinId="9" hidden="1"/>
    <cellStyle name="Followed Hyperlink" xfId="6016" builtinId="9" hidden="1"/>
    <cellStyle name="Followed Hyperlink" xfId="6015" builtinId="9" hidden="1"/>
    <cellStyle name="Followed Hyperlink" xfId="6014" builtinId="9" hidden="1"/>
    <cellStyle name="Followed Hyperlink" xfId="6013" builtinId="9" hidden="1"/>
    <cellStyle name="Followed Hyperlink" xfId="6012" builtinId="9" hidden="1"/>
    <cellStyle name="Followed Hyperlink" xfId="6011" builtinId="9" hidden="1"/>
    <cellStyle name="Followed Hyperlink" xfId="6010" builtinId="9" hidden="1"/>
    <cellStyle name="Followed Hyperlink" xfId="6009" builtinId="9" hidden="1"/>
    <cellStyle name="Followed Hyperlink" xfId="6008" builtinId="9" hidden="1"/>
    <cellStyle name="Followed Hyperlink" xfId="6007" builtinId="9" hidden="1"/>
    <cellStyle name="Followed Hyperlink" xfId="6006" builtinId="9" hidden="1"/>
    <cellStyle name="Followed Hyperlink" xfId="6005" builtinId="9" hidden="1"/>
    <cellStyle name="Followed Hyperlink" xfId="6004" builtinId="9" hidden="1"/>
    <cellStyle name="Followed Hyperlink" xfId="6003" builtinId="9" hidden="1"/>
    <cellStyle name="Followed Hyperlink" xfId="6002" builtinId="9" hidden="1"/>
    <cellStyle name="Followed Hyperlink" xfId="6001" builtinId="9" hidden="1"/>
    <cellStyle name="Followed Hyperlink" xfId="6000" builtinId="9" hidden="1"/>
    <cellStyle name="Followed Hyperlink" xfId="5999" builtinId="9" hidden="1"/>
    <cellStyle name="Followed Hyperlink" xfId="5998" builtinId="9" hidden="1"/>
    <cellStyle name="Followed Hyperlink" xfId="5997" builtinId="9" hidden="1"/>
    <cellStyle name="Followed Hyperlink" xfId="5996" builtinId="9" hidden="1"/>
    <cellStyle name="Followed Hyperlink" xfId="5995" builtinId="9" hidden="1"/>
    <cellStyle name="Followed Hyperlink" xfId="5994" builtinId="9" hidden="1"/>
    <cellStyle name="Followed Hyperlink" xfId="5993" builtinId="9" hidden="1"/>
    <cellStyle name="Followed Hyperlink" xfId="5992" builtinId="9" hidden="1"/>
    <cellStyle name="Followed Hyperlink" xfId="5991" builtinId="9" hidden="1"/>
    <cellStyle name="Followed Hyperlink" xfId="5990" builtinId="9" hidden="1"/>
    <cellStyle name="Followed Hyperlink" xfId="5989" builtinId="9" hidden="1"/>
    <cellStyle name="Followed Hyperlink" xfId="5988" builtinId="9" hidden="1"/>
    <cellStyle name="Followed Hyperlink" xfId="5987" builtinId="9" hidden="1"/>
    <cellStyle name="Followed Hyperlink" xfId="5986" builtinId="9" hidden="1"/>
    <cellStyle name="Followed Hyperlink" xfId="5985" builtinId="9" hidden="1"/>
    <cellStyle name="Followed Hyperlink" xfId="5984" builtinId="9" hidden="1"/>
    <cellStyle name="Followed Hyperlink" xfId="5983" builtinId="9" hidden="1"/>
    <cellStyle name="Followed Hyperlink" xfId="5982" builtinId="9" hidden="1"/>
    <cellStyle name="Followed Hyperlink" xfId="5981" builtinId="9" hidden="1"/>
    <cellStyle name="Followed Hyperlink" xfId="5980" builtinId="9" hidden="1"/>
    <cellStyle name="Followed Hyperlink" xfId="5979" builtinId="9" hidden="1"/>
    <cellStyle name="Followed Hyperlink" xfId="5978" builtinId="9" hidden="1"/>
    <cellStyle name="Followed Hyperlink" xfId="5977" builtinId="9" hidden="1"/>
    <cellStyle name="Followed Hyperlink" xfId="5976" builtinId="9" hidden="1"/>
    <cellStyle name="Followed Hyperlink" xfId="5975" builtinId="9" hidden="1"/>
    <cellStyle name="Followed Hyperlink" xfId="5974" builtinId="9" hidden="1"/>
    <cellStyle name="Followed Hyperlink" xfId="5973" builtinId="9" hidden="1"/>
    <cellStyle name="Followed Hyperlink" xfId="5972" builtinId="9" hidden="1"/>
    <cellStyle name="Followed Hyperlink" xfId="5971" builtinId="9" hidden="1"/>
    <cellStyle name="Followed Hyperlink" xfId="5970" builtinId="9" hidden="1"/>
    <cellStyle name="Followed Hyperlink" xfId="5969" builtinId="9" hidden="1"/>
    <cellStyle name="Followed Hyperlink" xfId="5968" builtinId="9" hidden="1"/>
    <cellStyle name="Followed Hyperlink" xfId="5967" builtinId="9" hidden="1"/>
    <cellStyle name="Followed Hyperlink" xfId="5966" builtinId="9" hidden="1"/>
    <cellStyle name="Followed Hyperlink" xfId="5965" builtinId="9" hidden="1"/>
    <cellStyle name="Followed Hyperlink" xfId="5964" builtinId="9" hidden="1"/>
    <cellStyle name="Followed Hyperlink" xfId="5963" builtinId="9" hidden="1"/>
    <cellStyle name="Followed Hyperlink" xfId="5962" builtinId="9" hidden="1"/>
    <cellStyle name="Followed Hyperlink" xfId="5961" builtinId="9" hidden="1"/>
    <cellStyle name="Followed Hyperlink" xfId="5960" builtinId="9" hidden="1"/>
    <cellStyle name="Followed Hyperlink" xfId="5959" builtinId="9" hidden="1"/>
    <cellStyle name="Followed Hyperlink" xfId="5958" builtinId="9" hidden="1"/>
    <cellStyle name="Followed Hyperlink" xfId="5957" builtinId="9" hidden="1"/>
    <cellStyle name="Followed Hyperlink" xfId="5956" builtinId="9" hidden="1"/>
    <cellStyle name="Followed Hyperlink" xfId="5955" builtinId="9" hidden="1"/>
    <cellStyle name="Followed Hyperlink" xfId="5954" builtinId="9" hidden="1"/>
    <cellStyle name="Followed Hyperlink" xfId="5953" builtinId="9" hidden="1"/>
    <cellStyle name="Followed Hyperlink" xfId="5952" builtinId="9" hidden="1"/>
    <cellStyle name="Followed Hyperlink" xfId="5951" builtinId="9" hidden="1"/>
    <cellStyle name="Followed Hyperlink" xfId="5950" builtinId="9" hidden="1"/>
    <cellStyle name="Followed Hyperlink" xfId="5949" builtinId="9" hidden="1"/>
    <cellStyle name="Followed Hyperlink" xfId="5948" builtinId="9" hidden="1"/>
    <cellStyle name="Followed Hyperlink" xfId="5947" builtinId="9" hidden="1"/>
    <cellStyle name="Followed Hyperlink" xfId="5946" builtinId="9" hidden="1"/>
    <cellStyle name="Followed Hyperlink" xfId="5945" builtinId="9" hidden="1"/>
    <cellStyle name="Followed Hyperlink" xfId="5944" builtinId="9" hidden="1"/>
    <cellStyle name="Followed Hyperlink" xfId="5943" builtinId="9" hidden="1"/>
    <cellStyle name="Followed Hyperlink" xfId="5942" builtinId="9" hidden="1"/>
    <cellStyle name="Followed Hyperlink" xfId="5941" builtinId="9" hidden="1"/>
    <cellStyle name="Followed Hyperlink" xfId="5940" builtinId="9" hidden="1"/>
    <cellStyle name="Followed Hyperlink" xfId="5939" builtinId="9" hidden="1"/>
    <cellStyle name="Followed Hyperlink" xfId="5938" builtinId="9" hidden="1"/>
    <cellStyle name="Followed Hyperlink" xfId="5937" builtinId="9" hidden="1"/>
    <cellStyle name="Followed Hyperlink" xfId="5936" builtinId="9" hidden="1"/>
    <cellStyle name="Followed Hyperlink" xfId="5935" builtinId="9" hidden="1"/>
    <cellStyle name="Followed Hyperlink" xfId="5934" builtinId="9" hidden="1"/>
    <cellStyle name="Followed Hyperlink" xfId="5933" builtinId="9" hidden="1"/>
    <cellStyle name="Followed Hyperlink" xfId="5932" builtinId="9" hidden="1"/>
    <cellStyle name="Followed Hyperlink" xfId="5931" builtinId="9" hidden="1"/>
    <cellStyle name="Followed Hyperlink" xfId="5930" builtinId="9" hidden="1"/>
    <cellStyle name="Followed Hyperlink" xfId="5929" builtinId="9" hidden="1"/>
    <cellStyle name="Followed Hyperlink" xfId="5928" builtinId="9" hidden="1"/>
    <cellStyle name="Followed Hyperlink" xfId="5927" builtinId="9" hidden="1"/>
    <cellStyle name="Followed Hyperlink" xfId="5926" builtinId="9" hidden="1"/>
    <cellStyle name="Followed Hyperlink" xfId="5925" builtinId="9" hidden="1"/>
    <cellStyle name="Followed Hyperlink" xfId="5924" builtinId="9" hidden="1"/>
    <cellStyle name="Followed Hyperlink" xfId="5923" builtinId="9" hidden="1"/>
    <cellStyle name="Followed Hyperlink" xfId="5922" builtinId="9" hidden="1"/>
    <cellStyle name="Followed Hyperlink" xfId="5921" builtinId="9" hidden="1"/>
    <cellStyle name="Followed Hyperlink" xfId="134" builtinId="9" hidden="1"/>
    <cellStyle name="Followed Hyperlink" xfId="123" builtinId="9" hidden="1"/>
    <cellStyle name="Followed Hyperlink" xfId="5920" builtinId="9" hidden="1"/>
    <cellStyle name="Followed Hyperlink" xfId="5919" builtinId="9" hidden="1"/>
    <cellStyle name="Followed Hyperlink" xfId="5918" builtinId="9" hidden="1"/>
    <cellStyle name="Followed Hyperlink" xfId="5917" builtinId="9" hidden="1"/>
    <cellStyle name="Followed Hyperlink" xfId="5916" builtinId="9" hidden="1"/>
    <cellStyle name="Followed Hyperlink" xfId="5915" builtinId="9" hidden="1"/>
    <cellStyle name="Followed Hyperlink" xfId="5914" builtinId="9" hidden="1"/>
    <cellStyle name="Followed Hyperlink" xfId="5913" builtinId="9" hidden="1"/>
    <cellStyle name="Followed Hyperlink" xfId="5912" builtinId="9" hidden="1"/>
    <cellStyle name="Followed Hyperlink" xfId="5911" builtinId="9" hidden="1"/>
    <cellStyle name="Followed Hyperlink" xfId="5910" builtinId="9" hidden="1"/>
    <cellStyle name="Followed Hyperlink" xfId="5909" builtinId="9" hidden="1"/>
    <cellStyle name="Followed Hyperlink" xfId="5908" builtinId="9" hidden="1"/>
    <cellStyle name="Followed Hyperlink" xfId="5907" builtinId="9" hidden="1"/>
    <cellStyle name="Followed Hyperlink" xfId="5906" builtinId="9" hidden="1"/>
    <cellStyle name="Followed Hyperlink" xfId="5905" builtinId="9" hidden="1"/>
    <cellStyle name="Followed Hyperlink" xfId="5904" builtinId="9" hidden="1"/>
    <cellStyle name="Followed Hyperlink" xfId="5903" builtinId="9" hidden="1"/>
    <cellStyle name="Followed Hyperlink" xfId="5902" builtinId="9" hidden="1"/>
    <cellStyle name="Followed Hyperlink" xfId="5901" builtinId="9" hidden="1"/>
    <cellStyle name="Followed Hyperlink" xfId="5900" builtinId="9" hidden="1"/>
    <cellStyle name="Followed Hyperlink" xfId="5899" builtinId="9" hidden="1"/>
    <cellStyle name="Followed Hyperlink" xfId="5898" builtinId="9" hidden="1"/>
    <cellStyle name="Followed Hyperlink" xfId="5897" builtinId="9" hidden="1"/>
    <cellStyle name="Followed Hyperlink" xfId="5896" builtinId="9" hidden="1"/>
    <cellStyle name="Followed Hyperlink" xfId="5895" builtinId="9" hidden="1"/>
    <cellStyle name="Followed Hyperlink" xfId="5894" builtinId="9" hidden="1"/>
    <cellStyle name="Followed Hyperlink" xfId="5893" builtinId="9" hidden="1"/>
    <cellStyle name="Followed Hyperlink" xfId="5892" builtinId="9" hidden="1"/>
    <cellStyle name="Followed Hyperlink" xfId="5891" builtinId="9" hidden="1"/>
    <cellStyle name="Followed Hyperlink" xfId="5890" builtinId="9" hidden="1"/>
    <cellStyle name="Followed Hyperlink" xfId="5889" builtinId="9" hidden="1"/>
    <cellStyle name="Followed Hyperlink" xfId="5888" builtinId="9" hidden="1"/>
    <cellStyle name="Followed Hyperlink" xfId="5887" builtinId="9" hidden="1"/>
    <cellStyle name="Followed Hyperlink" xfId="5886" builtinId="9" hidden="1"/>
    <cellStyle name="Followed Hyperlink" xfId="5885" builtinId="9" hidden="1"/>
    <cellStyle name="Followed Hyperlink" xfId="5884" builtinId="9" hidden="1"/>
    <cellStyle name="Followed Hyperlink" xfId="5883" builtinId="9" hidden="1"/>
    <cellStyle name="Followed Hyperlink" xfId="5882" builtinId="9" hidden="1"/>
    <cellStyle name="Followed Hyperlink" xfId="5881" builtinId="9" hidden="1"/>
    <cellStyle name="Followed Hyperlink" xfId="5880" builtinId="9" hidden="1"/>
    <cellStyle name="Followed Hyperlink" xfId="5879" builtinId="9" hidden="1"/>
    <cellStyle name="Followed Hyperlink" xfId="5878" builtinId="9" hidden="1"/>
    <cellStyle name="Followed Hyperlink" xfId="5877" builtinId="9" hidden="1"/>
    <cellStyle name="Followed Hyperlink" xfId="5876" builtinId="9" hidden="1"/>
    <cellStyle name="Followed Hyperlink" xfId="5875" builtinId="9" hidden="1"/>
    <cellStyle name="Followed Hyperlink" xfId="5874" builtinId="9" hidden="1"/>
    <cellStyle name="Followed Hyperlink" xfId="5873" builtinId="9" hidden="1"/>
    <cellStyle name="Followed Hyperlink" xfId="5872" builtinId="9" hidden="1"/>
    <cellStyle name="Followed Hyperlink" xfId="5871" builtinId="9" hidden="1"/>
    <cellStyle name="Followed Hyperlink" xfId="5870" builtinId="9" hidden="1"/>
    <cellStyle name="Followed Hyperlink" xfId="5869" builtinId="9" hidden="1"/>
    <cellStyle name="Followed Hyperlink" xfId="5868" builtinId="9" hidden="1"/>
    <cellStyle name="Followed Hyperlink" xfId="5867" builtinId="9" hidden="1"/>
    <cellStyle name="Followed Hyperlink" xfId="5866" builtinId="9" hidden="1"/>
    <cellStyle name="Followed Hyperlink" xfId="5865" builtinId="9" hidden="1"/>
    <cellStyle name="Followed Hyperlink" xfId="5864" builtinId="9" hidden="1"/>
    <cellStyle name="Followed Hyperlink" xfId="5863" builtinId="9" hidden="1"/>
    <cellStyle name="Followed Hyperlink" xfId="5862" builtinId="9" hidden="1"/>
    <cellStyle name="Followed Hyperlink" xfId="5861" builtinId="9" hidden="1"/>
    <cellStyle name="Followed Hyperlink" xfId="5860" builtinId="9" hidden="1"/>
    <cellStyle name="Followed Hyperlink" xfId="5859" builtinId="9" hidden="1"/>
    <cellStyle name="Followed Hyperlink" xfId="5858" builtinId="9" hidden="1"/>
    <cellStyle name="Followed Hyperlink" xfId="5857" builtinId="9" hidden="1"/>
    <cellStyle name="Followed Hyperlink" xfId="5856" builtinId="9" hidden="1"/>
    <cellStyle name="Followed Hyperlink" xfId="5855" builtinId="9" hidden="1"/>
    <cellStyle name="Followed Hyperlink" xfId="5854" builtinId="9" hidden="1"/>
    <cellStyle name="Followed Hyperlink" xfId="5853" builtinId="9" hidden="1"/>
    <cellStyle name="Followed Hyperlink" xfId="133" builtinId="9" hidden="1"/>
    <cellStyle name="Followed Hyperlink" xfId="5852" builtinId="9" hidden="1"/>
    <cellStyle name="Followed Hyperlink" xfId="5851" builtinId="9" hidden="1"/>
    <cellStyle name="Followed Hyperlink" xfId="5850" builtinId="9" hidden="1"/>
    <cellStyle name="Followed Hyperlink" xfId="5849" builtinId="9" hidden="1"/>
    <cellStyle name="Followed Hyperlink" xfId="5848" builtinId="9" hidden="1"/>
    <cellStyle name="Followed Hyperlink" xfId="5847" builtinId="9" hidden="1"/>
    <cellStyle name="Followed Hyperlink" xfId="5846" builtinId="9" hidden="1"/>
    <cellStyle name="Followed Hyperlink" xfId="5845" builtinId="9" hidden="1"/>
    <cellStyle name="Followed Hyperlink" xfId="5844" builtinId="9" hidden="1"/>
    <cellStyle name="Followed Hyperlink" xfId="5843" builtinId="9" hidden="1"/>
    <cellStyle name="Followed Hyperlink" xfId="5842" builtinId="9" hidden="1"/>
    <cellStyle name="Followed Hyperlink" xfId="5841" builtinId="9" hidden="1"/>
    <cellStyle name="Followed Hyperlink" xfId="110" builtinId="9" hidden="1"/>
    <cellStyle name="Followed Hyperlink" xfId="5840" builtinId="9" hidden="1"/>
    <cellStyle name="Followed Hyperlink" xfId="5839" builtinId="9" hidden="1"/>
    <cellStyle name="Followed Hyperlink" xfId="5838" builtinId="9" hidden="1"/>
    <cellStyle name="Followed Hyperlink" xfId="5837" builtinId="9" hidden="1"/>
    <cellStyle name="Followed Hyperlink" xfId="5836" builtinId="9" hidden="1"/>
    <cellStyle name="Followed Hyperlink" xfId="5835" builtinId="9" hidden="1"/>
    <cellStyle name="Followed Hyperlink" xfId="5834" builtinId="9" hidden="1"/>
    <cellStyle name="Followed Hyperlink" xfId="5833" builtinId="9" hidden="1"/>
    <cellStyle name="Followed Hyperlink" xfId="5832" builtinId="9" hidden="1"/>
    <cellStyle name="Followed Hyperlink" xfId="5831" builtinId="9" hidden="1"/>
    <cellStyle name="Followed Hyperlink" xfId="5830" builtinId="9" hidden="1"/>
    <cellStyle name="Followed Hyperlink" xfId="5829" builtinId="9" hidden="1"/>
    <cellStyle name="Followed Hyperlink" xfId="5828" builtinId="9" hidden="1"/>
    <cellStyle name="Followed Hyperlink" xfId="5827" builtinId="9" hidden="1"/>
    <cellStyle name="Followed Hyperlink" xfId="5826" builtinId="9" hidden="1"/>
    <cellStyle name="Followed Hyperlink" xfId="5825" builtinId="9" hidden="1"/>
    <cellStyle name="Followed Hyperlink" xfId="5824" builtinId="9" hidden="1"/>
    <cellStyle name="Followed Hyperlink" xfId="122" builtinId="9" hidden="1"/>
    <cellStyle name="Followed Hyperlink" xfId="5823" builtinId="9" hidden="1"/>
    <cellStyle name="Followed Hyperlink" xfId="5822" builtinId="9" hidden="1"/>
    <cellStyle name="Followed Hyperlink" xfId="5821" builtinId="9" hidden="1"/>
    <cellStyle name="Followed Hyperlink" xfId="5820" builtinId="9" hidden="1"/>
    <cellStyle name="Followed Hyperlink" xfId="5819" builtinId="9" hidden="1"/>
    <cellStyle name="Followed Hyperlink" xfId="5818" builtinId="9" hidden="1"/>
    <cellStyle name="Followed Hyperlink" xfId="5817" builtinId="9" hidden="1"/>
    <cellStyle name="Followed Hyperlink" xfId="5816" builtinId="9" hidden="1"/>
    <cellStyle name="Followed Hyperlink" xfId="5815" builtinId="9" hidden="1"/>
    <cellStyle name="Followed Hyperlink" xfId="5814" builtinId="9" hidden="1"/>
    <cellStyle name="Followed Hyperlink" xfId="5813" builtinId="9" hidden="1"/>
    <cellStyle name="Followed Hyperlink" xfId="128" builtinId="9" hidden="1"/>
    <cellStyle name="Followed Hyperlink" xfId="5812" builtinId="9" hidden="1"/>
    <cellStyle name="Followed Hyperlink" xfId="5811" builtinId="9" hidden="1"/>
    <cellStyle name="Followed Hyperlink" xfId="5810" builtinId="9" hidden="1"/>
    <cellStyle name="Followed Hyperlink" xfId="5809" builtinId="9" hidden="1"/>
    <cellStyle name="Followed Hyperlink" xfId="5808" builtinId="9" hidden="1"/>
    <cellStyle name="Followed Hyperlink" xfId="5807" builtinId="9" hidden="1"/>
    <cellStyle name="Followed Hyperlink" xfId="5806" builtinId="9" hidden="1"/>
    <cellStyle name="Followed Hyperlink" xfId="5805" builtinId="9" hidden="1"/>
    <cellStyle name="Followed Hyperlink" xfId="5804" builtinId="9" hidden="1"/>
    <cellStyle name="Followed Hyperlink" xfId="5803" builtinId="9" hidden="1"/>
    <cellStyle name="Followed Hyperlink" xfId="5802" builtinId="9" hidden="1"/>
    <cellStyle name="Followed Hyperlink" xfId="5801" builtinId="9" hidden="1"/>
    <cellStyle name="Followed Hyperlink" xfId="136" builtinId="9" hidden="1"/>
    <cellStyle name="Followed Hyperlink" xfId="130" builtinId="9" hidden="1"/>
    <cellStyle name="Followed Hyperlink" xfId="126" builtinId="9" hidden="1"/>
    <cellStyle name="Followed Hyperlink" xfId="135" builtinId="9" hidden="1"/>
    <cellStyle name="Followed Hyperlink" xfId="5800" builtinId="9" hidden="1"/>
    <cellStyle name="Followed Hyperlink" xfId="5799" builtinId="9" hidden="1"/>
    <cellStyle name="Followed Hyperlink" xfId="5798" builtinId="9" hidden="1"/>
    <cellStyle name="Followed Hyperlink" xfId="5797" builtinId="9" hidden="1"/>
    <cellStyle name="Followed Hyperlink" xfId="5796" builtinId="9" hidden="1"/>
    <cellStyle name="Followed Hyperlink" xfId="5795" builtinId="9" hidden="1"/>
    <cellStyle name="Followed Hyperlink" xfId="5794" builtinId="9" hidden="1"/>
    <cellStyle name="Followed Hyperlink" xfId="5793" builtinId="9" hidden="1"/>
    <cellStyle name="Followed Hyperlink" xfId="5792" builtinId="9" hidden="1"/>
    <cellStyle name="Followed Hyperlink" xfId="5791" builtinId="9" hidden="1"/>
    <cellStyle name="Followed Hyperlink" xfId="5790" builtinId="9" hidden="1"/>
    <cellStyle name="Followed Hyperlink" xfId="5789" builtinId="9" hidden="1"/>
    <cellStyle name="Followed Hyperlink" xfId="5788" builtinId="9" hidden="1"/>
    <cellStyle name="Followed Hyperlink" xfId="5787" builtinId="9" hidden="1"/>
    <cellStyle name="Followed Hyperlink" xfId="5786" builtinId="9" hidden="1"/>
    <cellStyle name="Followed Hyperlink" xfId="5785" builtinId="9" hidden="1"/>
    <cellStyle name="Followed Hyperlink" xfId="5784" builtinId="9" hidden="1"/>
    <cellStyle name="Followed Hyperlink" xfId="5783" builtinId="9" hidden="1"/>
    <cellStyle name="Followed Hyperlink" xfId="5782" builtinId="9" hidden="1"/>
    <cellStyle name="Followed Hyperlink" xfId="5781" builtinId="9" hidden="1"/>
    <cellStyle name="Followed Hyperlink" xfId="5780" builtinId="9" hidden="1"/>
    <cellStyle name="Followed Hyperlink" xfId="5779" builtinId="9" hidden="1"/>
    <cellStyle name="Followed Hyperlink" xfId="5778" builtinId="9" hidden="1"/>
    <cellStyle name="Followed Hyperlink" xfId="5777" builtinId="9" hidden="1"/>
    <cellStyle name="Followed Hyperlink" xfId="5776" builtinId="9" hidden="1"/>
    <cellStyle name="Followed Hyperlink" xfId="5775" builtinId="9" hidden="1"/>
    <cellStyle name="Followed Hyperlink" xfId="5774" builtinId="9" hidden="1"/>
    <cellStyle name="Followed Hyperlink" xfId="5773" builtinId="9" hidden="1"/>
    <cellStyle name="Followed Hyperlink" xfId="5772" builtinId="9" hidden="1"/>
    <cellStyle name="Followed Hyperlink" xfId="5771" builtinId="9" hidden="1"/>
    <cellStyle name="Followed Hyperlink" xfId="5770" builtinId="9" hidden="1"/>
    <cellStyle name="Followed Hyperlink" xfId="5769" builtinId="9" hidden="1"/>
    <cellStyle name="Followed Hyperlink" xfId="5768" builtinId="9" hidden="1"/>
    <cellStyle name="Followed Hyperlink" xfId="5767" builtinId="9" hidden="1"/>
    <cellStyle name="Followed Hyperlink" xfId="5766" builtinId="9" hidden="1"/>
    <cellStyle name="Followed Hyperlink" xfId="5765" builtinId="9" hidden="1"/>
    <cellStyle name="Followed Hyperlink" xfId="5764" builtinId="9" hidden="1"/>
    <cellStyle name="Followed Hyperlink" xfId="5763" builtinId="9" hidden="1"/>
    <cellStyle name="Followed Hyperlink" xfId="5762" builtinId="9" hidden="1"/>
    <cellStyle name="Followed Hyperlink" xfId="5761" builtinId="9" hidden="1"/>
    <cellStyle name="Followed Hyperlink" xfId="5760" builtinId="9" hidden="1"/>
    <cellStyle name="Followed Hyperlink" xfId="5759" builtinId="9" hidden="1"/>
    <cellStyle name="Followed Hyperlink" xfId="5758" builtinId="9" hidden="1"/>
    <cellStyle name="Followed Hyperlink" xfId="129" builtinId="9" hidden="1"/>
    <cellStyle name="Followed Hyperlink" xfId="117" builtinId="9" hidden="1"/>
    <cellStyle name="Followed Hyperlink" xfId="125" builtinId="9" hidden="1"/>
    <cellStyle name="Followed Hyperlink" xfId="124" builtinId="9" hidden="1"/>
    <cellStyle name="Followed Hyperlink" xfId="5757" builtinId="9" hidden="1"/>
    <cellStyle name="Followed Hyperlink" xfId="5756" builtinId="9" hidden="1"/>
    <cellStyle name="Followed Hyperlink" xfId="5755" builtinId="9" hidden="1"/>
    <cellStyle name="Followed Hyperlink" xfId="5754" builtinId="9" hidden="1"/>
    <cellStyle name="Followed Hyperlink" xfId="5753" builtinId="9" hidden="1"/>
    <cellStyle name="Followed Hyperlink" xfId="5752" builtinId="9" hidden="1"/>
    <cellStyle name="Followed Hyperlink" xfId="5751" builtinId="9" hidden="1"/>
    <cellStyle name="Followed Hyperlink" xfId="5750" builtinId="9" hidden="1"/>
    <cellStyle name="Followed Hyperlink" xfId="5749" builtinId="9" hidden="1"/>
    <cellStyle name="Followed Hyperlink" xfId="5748" builtinId="9" hidden="1"/>
    <cellStyle name="Followed Hyperlink" xfId="118" builtinId="9" hidden="1"/>
    <cellStyle name="Followed Hyperlink" xfId="116" builtinId="9" hidden="1"/>
    <cellStyle name="Followed Hyperlink" xfId="5747" builtinId="9" hidden="1"/>
    <cellStyle name="Followed Hyperlink" xfId="5746" builtinId="9" hidden="1"/>
    <cellStyle name="Followed Hyperlink" xfId="5745" builtinId="9" hidden="1"/>
    <cellStyle name="Followed Hyperlink" xfId="5744" builtinId="9" hidden="1"/>
    <cellStyle name="Followed Hyperlink" xfId="5743" builtinId="9" hidden="1"/>
    <cellStyle name="Followed Hyperlink" xfId="5742" builtinId="9" hidden="1"/>
    <cellStyle name="Followed Hyperlink" xfId="5741" builtinId="9" hidden="1"/>
    <cellStyle name="Followed Hyperlink" xfId="5740" builtinId="9" hidden="1"/>
    <cellStyle name="Followed Hyperlink" xfId="5739" builtinId="9" hidden="1"/>
    <cellStyle name="Followed Hyperlink" xfId="5738" builtinId="9" hidden="1"/>
    <cellStyle name="Followed Hyperlink" xfId="5737" builtinId="9" hidden="1"/>
    <cellStyle name="Followed Hyperlink" xfId="5736" builtinId="9" hidden="1"/>
    <cellStyle name="Followed Hyperlink" xfId="5735" builtinId="9" hidden="1"/>
    <cellStyle name="Followed Hyperlink" xfId="5734" builtinId="9" hidden="1"/>
    <cellStyle name="Followed Hyperlink" xfId="5733" builtinId="9" hidden="1"/>
    <cellStyle name="Followed Hyperlink" xfId="5732" builtinId="9" hidden="1"/>
    <cellStyle name="Followed Hyperlink" xfId="5731" builtinId="9" hidden="1"/>
    <cellStyle name="Followed Hyperlink" xfId="5730" builtinId="9" hidden="1"/>
    <cellStyle name="Followed Hyperlink" xfId="5729" builtinId="9" hidden="1"/>
    <cellStyle name="Followed Hyperlink" xfId="5728" builtinId="9" hidden="1"/>
    <cellStyle name="Followed Hyperlink" xfId="5727" builtinId="9" hidden="1"/>
    <cellStyle name="Followed Hyperlink" xfId="5726" builtinId="9" hidden="1"/>
    <cellStyle name="Followed Hyperlink" xfId="5725" builtinId="9" hidden="1"/>
    <cellStyle name="Followed Hyperlink" xfId="5724" builtinId="9" hidden="1"/>
    <cellStyle name="Followed Hyperlink" xfId="5723" builtinId="9" hidden="1"/>
    <cellStyle name="Followed Hyperlink" xfId="5722" builtinId="9" hidden="1"/>
    <cellStyle name="Followed Hyperlink" xfId="5721" builtinId="9" hidden="1"/>
    <cellStyle name="Followed Hyperlink" xfId="5720" builtinId="9" hidden="1"/>
    <cellStyle name="Followed Hyperlink" xfId="5719" builtinId="9" hidden="1"/>
    <cellStyle name="Followed Hyperlink" xfId="5718" builtinId="9" hidden="1"/>
    <cellStyle name="Followed Hyperlink" xfId="5717" builtinId="9" hidden="1"/>
    <cellStyle name="Followed Hyperlink" xfId="5716" builtinId="9" hidden="1"/>
    <cellStyle name="Followed Hyperlink" xfId="5715" builtinId="9" hidden="1"/>
    <cellStyle name="Followed Hyperlink" xfId="5714" builtinId="9" hidden="1"/>
    <cellStyle name="Followed Hyperlink" xfId="5713" builtinId="9" hidden="1"/>
    <cellStyle name="Followed Hyperlink" xfId="5712" builtinId="9" hidden="1"/>
    <cellStyle name="Followed Hyperlink" xfId="5711" builtinId="9" hidden="1"/>
    <cellStyle name="Followed Hyperlink" xfId="5710" builtinId="9" hidden="1"/>
    <cellStyle name="Followed Hyperlink" xfId="5709" builtinId="9" hidden="1"/>
    <cellStyle name="Followed Hyperlink" xfId="5708" builtinId="9" hidden="1"/>
    <cellStyle name="Followed Hyperlink" xfId="5707" builtinId="9" hidden="1"/>
    <cellStyle name="Followed Hyperlink" xfId="5706" builtinId="9" hidden="1"/>
    <cellStyle name="Followed Hyperlink" xfId="5705" builtinId="9" hidden="1"/>
    <cellStyle name="Followed Hyperlink" xfId="5704" builtinId="9" hidden="1"/>
    <cellStyle name="Followed Hyperlink" xfId="5703" builtinId="9" hidden="1"/>
    <cellStyle name="Followed Hyperlink" xfId="5702" builtinId="9" hidden="1"/>
    <cellStyle name="Followed Hyperlink" xfId="5701"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Followed Hyperlink" xfId="6465" builtinId="9" hidden="1"/>
    <cellStyle name="Followed Hyperlink" xfId="6466" builtinId="9" hidden="1"/>
    <cellStyle name="Followed Hyperlink" xfId="6467" builtinId="9" hidden="1"/>
    <cellStyle name="Followed Hyperlink" xfId="6468" builtinId="9" hidden="1"/>
    <cellStyle name="Followed Hyperlink" xfId="6469" builtinId="9" hidden="1"/>
    <cellStyle name="Followed Hyperlink" xfId="6470" builtinId="9" hidden="1"/>
    <cellStyle name="Followed Hyperlink" xfId="6471" builtinId="9" hidden="1"/>
    <cellStyle name="Followed Hyperlink" xfId="6472" builtinId="9" hidden="1"/>
    <cellStyle name="Followed Hyperlink" xfId="6473" builtinId="9" hidden="1"/>
    <cellStyle name="Followed Hyperlink" xfId="6474" builtinId="9" hidden="1"/>
    <cellStyle name="Followed Hyperlink" xfId="6475" builtinId="9" hidden="1"/>
    <cellStyle name="Followed Hyperlink" xfId="6476" builtinId="9" hidden="1"/>
    <cellStyle name="Followed Hyperlink" xfId="6477" builtinId="9" hidden="1"/>
    <cellStyle name="Followed Hyperlink" xfId="6478" builtinId="9" hidden="1"/>
    <cellStyle name="Followed Hyperlink" xfId="6479" builtinId="9" hidden="1"/>
    <cellStyle name="Followed Hyperlink" xfId="6480" builtinId="9" hidden="1"/>
    <cellStyle name="Followed Hyperlink" xfId="6481" builtinId="9" hidden="1"/>
    <cellStyle name="Followed Hyperlink" xfId="6482" builtinId="9" hidden="1"/>
    <cellStyle name="Followed Hyperlink" xfId="6483" builtinId="9" hidden="1"/>
    <cellStyle name="Followed Hyperlink" xfId="6484" builtinId="9" hidden="1"/>
    <cellStyle name="Followed Hyperlink" xfId="6485" builtinId="9" hidden="1"/>
    <cellStyle name="Followed Hyperlink" xfId="6486" builtinId="9" hidden="1"/>
    <cellStyle name="Followed Hyperlink" xfId="6487" builtinId="9" hidden="1"/>
    <cellStyle name="Followed Hyperlink" xfId="6488" builtinId="9" hidden="1"/>
    <cellStyle name="Followed Hyperlink" xfId="6489" builtinId="9" hidden="1"/>
    <cellStyle name="Followed Hyperlink" xfId="6490" builtinId="9" hidden="1"/>
    <cellStyle name="Followed Hyperlink" xfId="6491" builtinId="9" hidden="1"/>
    <cellStyle name="Followed Hyperlink" xfId="6492" builtinId="9" hidden="1"/>
    <cellStyle name="Followed Hyperlink" xfId="6493" builtinId="9" hidden="1"/>
    <cellStyle name="Followed Hyperlink" xfId="6494" builtinId="9" hidden="1"/>
    <cellStyle name="Followed Hyperlink" xfId="6495" builtinId="9" hidden="1"/>
    <cellStyle name="Followed Hyperlink" xfId="6496" builtinId="9" hidden="1"/>
    <cellStyle name="Followed Hyperlink" xfId="6497" builtinId="9" hidden="1"/>
    <cellStyle name="Followed Hyperlink" xfId="6498" builtinId="9" hidden="1"/>
    <cellStyle name="Followed Hyperlink" xfId="6499" builtinId="9" hidden="1"/>
    <cellStyle name="Followed Hyperlink" xfId="6500" builtinId="9" hidden="1"/>
    <cellStyle name="Followed Hyperlink" xfId="6501" builtinId="9" hidden="1"/>
    <cellStyle name="Followed Hyperlink" xfId="6502" builtinId="9" hidden="1"/>
    <cellStyle name="Followed Hyperlink" xfId="6503" builtinId="9" hidden="1"/>
    <cellStyle name="Followed Hyperlink" xfId="6504" builtinId="9" hidden="1"/>
    <cellStyle name="Followed Hyperlink" xfId="6505" builtinId="9" hidden="1"/>
    <cellStyle name="Followed Hyperlink" xfId="6506" builtinId="9" hidden="1"/>
    <cellStyle name="Followed Hyperlink" xfId="6507" builtinId="9" hidden="1"/>
    <cellStyle name="Followed Hyperlink" xfId="6508" builtinId="9" hidden="1"/>
    <cellStyle name="Followed Hyperlink" xfId="6509" builtinId="9" hidden="1"/>
    <cellStyle name="Followed Hyperlink" xfId="6510" builtinId="9" hidden="1"/>
    <cellStyle name="Followed Hyperlink" xfId="6511" builtinId="9" hidden="1"/>
    <cellStyle name="Followed Hyperlink" xfId="6512" builtinId="9" hidden="1"/>
    <cellStyle name="Followed Hyperlink" xfId="6513" builtinId="9" hidden="1"/>
    <cellStyle name="Followed Hyperlink" xfId="6514" builtinId="9" hidden="1"/>
    <cellStyle name="Followed Hyperlink" xfId="6515" builtinId="9" hidden="1"/>
    <cellStyle name="Followed Hyperlink" xfId="6516" builtinId="9" hidden="1"/>
    <cellStyle name="Followed Hyperlink" xfId="6517" builtinId="9" hidden="1"/>
    <cellStyle name="Followed Hyperlink" xfId="6518" builtinId="9" hidden="1"/>
    <cellStyle name="Followed Hyperlink" xfId="6519" builtinId="9" hidden="1"/>
    <cellStyle name="Followed Hyperlink" xfId="6520" builtinId="9" hidden="1"/>
    <cellStyle name="Followed Hyperlink" xfId="6521" builtinId="9" hidden="1"/>
    <cellStyle name="Followed Hyperlink" xfId="6522" builtinId="9" hidden="1"/>
    <cellStyle name="Followed Hyperlink" xfId="6523" builtinId="9" hidden="1"/>
    <cellStyle name="Followed Hyperlink" xfId="6524" builtinId="9" hidden="1"/>
    <cellStyle name="Followed Hyperlink" xfId="6525" builtinId="9" hidden="1"/>
    <cellStyle name="Followed Hyperlink" xfId="6526" builtinId="9" hidden="1"/>
    <cellStyle name="Followed Hyperlink" xfId="6527" builtinId="9" hidden="1"/>
    <cellStyle name="Followed Hyperlink" xfId="6528" builtinId="9" hidden="1"/>
    <cellStyle name="Followed Hyperlink" xfId="6529" builtinId="9" hidden="1"/>
    <cellStyle name="Followed Hyperlink" xfId="6530" builtinId="9" hidden="1"/>
    <cellStyle name="Followed Hyperlink" xfId="6531" builtinId="9" hidden="1"/>
    <cellStyle name="Followed Hyperlink" xfId="6532" builtinId="9" hidden="1"/>
    <cellStyle name="Followed Hyperlink" xfId="6533" builtinId="9" hidden="1"/>
    <cellStyle name="Followed Hyperlink" xfId="6534" builtinId="9" hidden="1"/>
    <cellStyle name="Followed Hyperlink" xfId="6535" builtinId="9" hidden="1"/>
    <cellStyle name="Followed Hyperlink" xfId="6536" builtinId="9" hidden="1"/>
    <cellStyle name="Followed Hyperlink" xfId="6537" builtinId="9" hidden="1"/>
    <cellStyle name="Followed Hyperlink" xfId="6538" builtinId="9" hidden="1"/>
    <cellStyle name="Followed Hyperlink" xfId="6539" builtinId="9" hidden="1"/>
    <cellStyle name="Followed Hyperlink" xfId="6540" builtinId="9" hidden="1"/>
    <cellStyle name="Followed Hyperlink" xfId="6541" builtinId="9" hidden="1"/>
    <cellStyle name="Followed Hyperlink" xfId="6542" builtinId="9" hidden="1"/>
    <cellStyle name="Followed Hyperlink" xfId="6543" builtinId="9" hidden="1"/>
    <cellStyle name="Followed Hyperlink" xfId="6544" builtinId="9" hidden="1"/>
    <cellStyle name="Followed Hyperlink" xfId="6545" builtinId="9" hidden="1"/>
    <cellStyle name="Followed Hyperlink" xfId="6546" builtinId="9" hidden="1"/>
    <cellStyle name="Followed Hyperlink" xfId="6547" builtinId="9" hidden="1"/>
    <cellStyle name="Followed Hyperlink" xfId="6548" builtinId="9" hidden="1"/>
    <cellStyle name="Followed Hyperlink" xfId="6549" builtinId="9" hidden="1"/>
    <cellStyle name="Followed Hyperlink" xfId="6550" builtinId="9" hidden="1"/>
    <cellStyle name="Followed Hyperlink" xfId="6551" builtinId="9" hidden="1"/>
    <cellStyle name="Followed Hyperlink" xfId="6552" builtinId="9" hidden="1"/>
    <cellStyle name="Followed Hyperlink" xfId="6553" builtinId="9" hidden="1"/>
    <cellStyle name="Followed Hyperlink" xfId="6554" builtinId="9" hidden="1"/>
    <cellStyle name="Followed Hyperlink" xfId="6555" builtinId="9" hidden="1"/>
    <cellStyle name="Followed Hyperlink" xfId="6556" builtinId="9" hidden="1"/>
    <cellStyle name="Followed Hyperlink" xfId="6557" builtinId="9" hidden="1"/>
    <cellStyle name="Followed Hyperlink" xfId="6558" builtinId="9" hidden="1"/>
    <cellStyle name="Followed Hyperlink" xfId="6559" builtinId="9" hidden="1"/>
    <cellStyle name="Followed Hyperlink" xfId="6560" builtinId="9" hidden="1"/>
    <cellStyle name="Followed Hyperlink" xfId="6561" builtinId="9" hidden="1"/>
    <cellStyle name="Followed Hyperlink" xfId="6562" builtinId="9" hidden="1"/>
    <cellStyle name="Followed Hyperlink" xfId="6563" builtinId="9" hidden="1"/>
    <cellStyle name="Followed Hyperlink" xfId="6564" builtinId="9" hidden="1"/>
    <cellStyle name="Followed Hyperlink" xfId="6565" builtinId="9" hidden="1"/>
    <cellStyle name="Followed Hyperlink" xfId="6566" builtinId="9" hidden="1"/>
    <cellStyle name="Followed Hyperlink" xfId="6567" builtinId="9" hidden="1"/>
    <cellStyle name="Followed Hyperlink" xfId="6568" builtinId="9" hidden="1"/>
    <cellStyle name="Followed Hyperlink" xfId="6569" builtinId="9" hidden="1"/>
    <cellStyle name="Followed Hyperlink" xfId="6570" builtinId="9" hidden="1"/>
    <cellStyle name="Followed Hyperlink" xfId="6571" builtinId="9" hidden="1"/>
    <cellStyle name="Followed Hyperlink" xfId="6572" builtinId="9" hidden="1"/>
    <cellStyle name="Followed Hyperlink" xfId="6573" builtinId="9" hidden="1"/>
    <cellStyle name="Followed Hyperlink" xfId="6574" builtinId="9" hidden="1"/>
    <cellStyle name="Followed Hyperlink" xfId="6575" builtinId="9" hidden="1"/>
    <cellStyle name="Followed Hyperlink" xfId="6576" builtinId="9" hidden="1"/>
    <cellStyle name="Followed Hyperlink" xfId="6577" builtinId="9" hidden="1"/>
    <cellStyle name="Followed Hyperlink" xfId="6578" builtinId="9" hidden="1"/>
    <cellStyle name="Followed Hyperlink" xfId="6579" builtinId="9" hidden="1"/>
    <cellStyle name="Followed Hyperlink" xfId="6580" builtinId="9" hidden="1"/>
    <cellStyle name="Followed Hyperlink" xfId="6581" builtinId="9" hidden="1"/>
    <cellStyle name="Followed Hyperlink" xfId="6582" builtinId="9" hidden="1"/>
    <cellStyle name="Followed Hyperlink" xfId="6583" builtinId="9" hidden="1"/>
    <cellStyle name="Followed Hyperlink" xfId="6584" builtinId="9" hidden="1"/>
    <cellStyle name="Followed Hyperlink" xfId="6585" builtinId="9" hidden="1"/>
    <cellStyle name="Followed Hyperlink" xfId="6586" builtinId="9" hidden="1"/>
    <cellStyle name="Followed Hyperlink" xfId="6587" builtinId="9" hidden="1"/>
    <cellStyle name="Followed Hyperlink" xfId="6588" builtinId="9" hidden="1"/>
    <cellStyle name="Followed Hyperlink" xfId="6589" builtinId="9" hidden="1"/>
    <cellStyle name="Followed Hyperlink" xfId="6590" builtinId="9" hidden="1"/>
    <cellStyle name="Followed Hyperlink" xfId="6591" builtinId="9" hidden="1"/>
    <cellStyle name="Followed Hyperlink" xfId="6592" builtinId="9" hidden="1"/>
    <cellStyle name="Followed Hyperlink" xfId="6593" builtinId="9" hidden="1"/>
    <cellStyle name="Followed Hyperlink" xfId="6594" builtinId="9" hidden="1"/>
    <cellStyle name="Followed Hyperlink" xfId="6595" builtinId="9" hidden="1"/>
    <cellStyle name="Followed Hyperlink" xfId="6596" builtinId="9" hidden="1"/>
    <cellStyle name="Followed Hyperlink" xfId="6597" builtinId="9" hidden="1"/>
    <cellStyle name="Followed Hyperlink" xfId="6598" builtinId="9" hidden="1"/>
    <cellStyle name="Followed Hyperlink" xfId="6599" builtinId="9" hidden="1"/>
    <cellStyle name="Followed Hyperlink" xfId="6600" builtinId="9" hidden="1"/>
    <cellStyle name="Followed Hyperlink" xfId="6601" builtinId="9" hidden="1"/>
    <cellStyle name="Followed Hyperlink" xfId="6602" builtinId="9" hidden="1"/>
    <cellStyle name="Followed Hyperlink" xfId="6603" builtinId="9" hidden="1"/>
    <cellStyle name="Followed Hyperlink" xfId="6604" builtinId="9" hidden="1"/>
    <cellStyle name="Followed Hyperlink" xfId="6605" builtinId="9" hidden="1"/>
    <cellStyle name="Followed Hyperlink" xfId="6606" builtinId="9" hidden="1"/>
    <cellStyle name="Followed Hyperlink" xfId="6607" builtinId="9" hidden="1"/>
    <cellStyle name="Followed Hyperlink" xfId="6608" builtinId="9" hidden="1"/>
    <cellStyle name="Followed Hyperlink" xfId="6609" builtinId="9" hidden="1"/>
    <cellStyle name="Followed Hyperlink" xfId="6610" builtinId="9" hidden="1"/>
    <cellStyle name="Followed Hyperlink" xfId="6611" builtinId="9" hidden="1"/>
    <cellStyle name="Followed Hyperlink" xfId="6612" builtinId="9" hidden="1"/>
    <cellStyle name="Followed Hyperlink" xfId="6613" builtinId="9" hidden="1"/>
    <cellStyle name="Followed Hyperlink" xfId="6614" builtinId="9" hidden="1"/>
    <cellStyle name="Followed Hyperlink" xfId="6615" builtinId="9" hidden="1"/>
    <cellStyle name="Followed Hyperlink" xfId="6616" builtinId="9" hidden="1"/>
    <cellStyle name="Followed Hyperlink" xfId="6617" builtinId="9" hidden="1"/>
    <cellStyle name="Followed Hyperlink" xfId="6618" builtinId="9" hidden="1"/>
    <cellStyle name="Followed Hyperlink" xfId="6619" builtinId="9" hidden="1"/>
    <cellStyle name="Followed Hyperlink" xfId="6620" builtinId="9" hidden="1"/>
    <cellStyle name="Followed Hyperlink" xfId="6621" builtinId="9" hidden="1"/>
    <cellStyle name="Followed Hyperlink" xfId="6622" builtinId="9" hidden="1"/>
    <cellStyle name="Followed Hyperlink" xfId="6623" builtinId="9" hidden="1"/>
    <cellStyle name="Followed Hyperlink" xfId="6624" builtinId="9" hidden="1"/>
    <cellStyle name="Followed Hyperlink" xfId="6625" builtinId="9" hidden="1"/>
    <cellStyle name="Followed Hyperlink" xfId="6626" builtinId="9" hidden="1"/>
    <cellStyle name="Followed Hyperlink" xfId="6627" builtinId="9" hidden="1"/>
    <cellStyle name="Followed Hyperlink" xfId="6628" builtinId="9" hidden="1"/>
    <cellStyle name="Followed Hyperlink" xfId="6629" builtinId="9" hidden="1"/>
    <cellStyle name="Followed Hyperlink" xfId="6630" builtinId="9" hidden="1"/>
    <cellStyle name="Followed Hyperlink" xfId="6631" builtinId="9" hidden="1"/>
    <cellStyle name="Followed Hyperlink" xfId="6632" builtinId="9" hidden="1"/>
    <cellStyle name="Followed Hyperlink" xfId="6633" builtinId="9" hidden="1"/>
    <cellStyle name="Followed Hyperlink" xfId="6634" builtinId="9" hidden="1"/>
    <cellStyle name="Followed Hyperlink" xfId="6635" builtinId="9" hidden="1"/>
    <cellStyle name="Followed Hyperlink" xfId="6636" builtinId="9" hidden="1"/>
    <cellStyle name="Followed Hyperlink" xfId="6637" builtinId="9" hidden="1"/>
    <cellStyle name="Followed Hyperlink" xfId="6638" builtinId="9" hidden="1"/>
    <cellStyle name="Followed Hyperlink" xfId="6639" builtinId="9" hidden="1"/>
    <cellStyle name="Followed Hyperlink" xfId="6640" builtinId="9" hidden="1"/>
    <cellStyle name="Followed Hyperlink" xfId="6641" builtinId="9" hidden="1"/>
    <cellStyle name="Followed Hyperlink" xfId="6642" builtinId="9" hidden="1"/>
    <cellStyle name="Followed Hyperlink" xfId="6643" builtinId="9" hidden="1"/>
    <cellStyle name="Followed Hyperlink" xfId="6644" builtinId="9" hidden="1"/>
    <cellStyle name="Followed Hyperlink" xfId="6645" builtinId="9" hidden="1"/>
    <cellStyle name="Followed Hyperlink" xfId="6646" builtinId="9" hidden="1"/>
    <cellStyle name="Followed Hyperlink" xfId="6647" builtinId="9" hidden="1"/>
    <cellStyle name="Followed Hyperlink" xfId="6648" builtinId="9" hidden="1"/>
    <cellStyle name="Followed Hyperlink" xfId="6649" builtinId="9" hidden="1"/>
    <cellStyle name="Followed Hyperlink" xfId="6650" builtinId="9" hidden="1"/>
    <cellStyle name="Followed Hyperlink" xfId="6651" builtinId="9" hidden="1"/>
    <cellStyle name="Followed Hyperlink" xfId="6652" builtinId="9" hidden="1"/>
    <cellStyle name="Followed Hyperlink" xfId="6653" builtinId="9" hidden="1"/>
    <cellStyle name="Followed Hyperlink" xfId="6654" builtinId="9" hidden="1"/>
    <cellStyle name="Followed Hyperlink" xfId="6655" builtinId="9" hidden="1"/>
    <cellStyle name="Followed Hyperlink" xfId="6656" builtinId="9" hidden="1"/>
    <cellStyle name="Followed Hyperlink" xfId="6657" builtinId="9" hidden="1"/>
    <cellStyle name="Followed Hyperlink" xfId="6658" builtinId="9" hidden="1"/>
    <cellStyle name="Followed Hyperlink" xfId="6659" builtinId="9" hidden="1"/>
    <cellStyle name="Followed Hyperlink" xfId="6660" builtinId="9" hidden="1"/>
    <cellStyle name="Followed Hyperlink" xfId="6661" builtinId="9" hidden="1"/>
    <cellStyle name="Followed Hyperlink" xfId="6662" builtinId="9" hidden="1"/>
    <cellStyle name="Followed Hyperlink" xfId="6663" builtinId="9" hidden="1"/>
    <cellStyle name="Followed Hyperlink" xfId="6664" builtinId="9" hidden="1"/>
    <cellStyle name="Followed Hyperlink" xfId="6665" builtinId="9" hidden="1"/>
    <cellStyle name="Followed Hyperlink" xfId="6666" builtinId="9" hidden="1"/>
    <cellStyle name="Followed Hyperlink" xfId="6667" builtinId="9" hidden="1"/>
    <cellStyle name="Followed Hyperlink" xfId="6668" builtinId="9" hidden="1"/>
    <cellStyle name="Followed Hyperlink" xfId="6669" builtinId="9" hidden="1"/>
    <cellStyle name="Followed Hyperlink" xfId="6670" builtinId="9" hidden="1"/>
    <cellStyle name="Followed Hyperlink" xfId="6671" builtinId="9" hidden="1"/>
    <cellStyle name="Followed Hyperlink" xfId="6672" builtinId="9" hidden="1"/>
    <cellStyle name="Followed Hyperlink" xfId="6673" builtinId="9" hidden="1"/>
    <cellStyle name="Followed Hyperlink" xfId="6674" builtinId="9" hidden="1"/>
    <cellStyle name="Followed Hyperlink" xfId="6675" builtinId="9" hidden="1"/>
    <cellStyle name="Followed Hyperlink" xfId="6676" builtinId="9" hidden="1"/>
    <cellStyle name="Followed Hyperlink" xfId="6677" builtinId="9" hidden="1"/>
    <cellStyle name="Followed Hyperlink" xfId="6678" builtinId="9" hidden="1"/>
    <cellStyle name="Followed Hyperlink" xfId="6679" builtinId="9" hidden="1"/>
    <cellStyle name="Followed Hyperlink" xfId="6680" builtinId="9" hidden="1"/>
    <cellStyle name="Followed Hyperlink" xfId="6681" builtinId="9" hidden="1"/>
    <cellStyle name="Followed Hyperlink" xfId="6682" builtinId="9" hidden="1"/>
    <cellStyle name="Followed Hyperlink" xfId="6683" builtinId="9" hidden="1"/>
    <cellStyle name="Followed Hyperlink" xfId="6684" builtinId="9" hidden="1"/>
    <cellStyle name="Followed Hyperlink" xfId="6685" builtinId="9" hidden="1"/>
    <cellStyle name="Followed Hyperlink" xfId="6686" builtinId="9" hidden="1"/>
    <cellStyle name="Followed Hyperlink" xfId="6687" builtinId="9" hidden="1"/>
    <cellStyle name="Followed Hyperlink" xfId="6688" builtinId="9" hidden="1"/>
    <cellStyle name="Followed Hyperlink" xfId="6689" builtinId="9" hidden="1"/>
    <cellStyle name="Followed Hyperlink" xfId="6690" builtinId="9" hidden="1"/>
    <cellStyle name="Followed Hyperlink" xfId="6691" builtinId="9" hidden="1"/>
    <cellStyle name="Followed Hyperlink" xfId="6692" builtinId="9" hidden="1"/>
    <cellStyle name="Followed Hyperlink" xfId="6693" builtinId="9" hidden="1"/>
    <cellStyle name="Followed Hyperlink" xfId="6694" builtinId="9" hidden="1"/>
    <cellStyle name="Followed Hyperlink" xfId="6695" builtinId="9" hidden="1"/>
    <cellStyle name="Followed Hyperlink" xfId="6696" builtinId="9" hidden="1"/>
    <cellStyle name="Followed Hyperlink" xfId="6697" builtinId="9" hidden="1"/>
    <cellStyle name="Followed Hyperlink" xfId="6698" builtinId="9" hidden="1"/>
    <cellStyle name="Followed Hyperlink" xfId="6699" builtinId="9" hidden="1"/>
    <cellStyle name="Followed Hyperlink" xfId="6700" builtinId="9" hidden="1"/>
    <cellStyle name="Followed Hyperlink" xfId="6701" builtinId="9" hidden="1"/>
    <cellStyle name="Followed Hyperlink" xfId="6702" builtinId="9" hidden="1"/>
    <cellStyle name="Followed Hyperlink" xfId="6703" builtinId="9" hidden="1"/>
    <cellStyle name="Followed Hyperlink" xfId="6704" builtinId="9" hidden="1"/>
    <cellStyle name="Followed Hyperlink" xfId="6705" builtinId="9" hidden="1"/>
    <cellStyle name="Followed Hyperlink" xfId="6706" builtinId="9" hidden="1"/>
    <cellStyle name="Followed Hyperlink" xfId="6707" builtinId="9" hidden="1"/>
    <cellStyle name="Followed Hyperlink" xfId="6708" builtinId="9" hidden="1"/>
    <cellStyle name="Followed Hyperlink" xfId="6709" builtinId="9" hidden="1"/>
    <cellStyle name="Followed Hyperlink" xfId="6710" builtinId="9" hidden="1"/>
    <cellStyle name="Followed Hyperlink" xfId="6711" builtinId="9" hidden="1"/>
    <cellStyle name="Followed Hyperlink" xfId="6712" builtinId="9" hidden="1"/>
    <cellStyle name="Followed Hyperlink" xfId="6713" builtinId="9" hidden="1"/>
    <cellStyle name="Followed Hyperlink" xfId="6714" builtinId="9" hidden="1"/>
    <cellStyle name="Followed Hyperlink" xfId="6715" builtinId="9" hidden="1"/>
    <cellStyle name="Followed Hyperlink" xfId="6716" builtinId="9" hidden="1"/>
    <cellStyle name="Followed Hyperlink" xfId="6717" builtinId="9" hidden="1"/>
    <cellStyle name="Followed Hyperlink" xfId="6718" builtinId="9" hidden="1"/>
    <cellStyle name="Followed Hyperlink" xfId="6719" builtinId="9" hidden="1"/>
    <cellStyle name="Followed Hyperlink" xfId="6720" builtinId="9" hidden="1"/>
    <cellStyle name="Followed Hyperlink" xfId="6721" builtinId="9" hidden="1"/>
    <cellStyle name="Followed Hyperlink" xfId="6722" builtinId="9" hidden="1"/>
    <cellStyle name="Followed Hyperlink" xfId="6723" builtinId="9" hidden="1"/>
    <cellStyle name="Followed Hyperlink" xfId="6724" builtinId="9" hidden="1"/>
    <cellStyle name="Followed Hyperlink" xfId="6725" builtinId="9" hidden="1"/>
    <cellStyle name="Followed Hyperlink" xfId="6726" builtinId="9" hidden="1"/>
    <cellStyle name="Followed Hyperlink" xfId="6727" builtinId="9" hidden="1"/>
    <cellStyle name="Followed Hyperlink" xfId="6728" builtinId="9" hidden="1"/>
    <cellStyle name="Followed Hyperlink" xfId="6729" builtinId="9" hidden="1"/>
    <cellStyle name="Followed Hyperlink" xfId="6730" builtinId="9" hidden="1"/>
    <cellStyle name="Followed Hyperlink" xfId="6731" builtinId="9" hidden="1"/>
    <cellStyle name="Followed Hyperlink" xfId="6732" builtinId="9" hidden="1"/>
    <cellStyle name="Followed Hyperlink" xfId="6733" builtinId="9" hidden="1"/>
    <cellStyle name="Followed Hyperlink" xfId="6734" builtinId="9" hidden="1"/>
    <cellStyle name="Followed Hyperlink" xfId="6735" builtinId="9" hidden="1"/>
    <cellStyle name="Followed Hyperlink" xfId="6736" builtinId="9" hidden="1"/>
    <cellStyle name="Followed Hyperlink" xfId="6737" builtinId="9" hidden="1"/>
    <cellStyle name="Followed Hyperlink" xfId="6738" builtinId="9" hidden="1"/>
    <cellStyle name="Followed Hyperlink" xfId="6739" builtinId="9" hidden="1"/>
    <cellStyle name="Followed Hyperlink" xfId="6740" builtinId="9" hidden="1"/>
    <cellStyle name="Followed Hyperlink" xfId="6741" builtinId="9" hidden="1"/>
    <cellStyle name="Followed Hyperlink" xfId="6742" builtinId="9" hidden="1"/>
    <cellStyle name="Followed Hyperlink" xfId="6743" builtinId="9" hidden="1"/>
    <cellStyle name="Followed Hyperlink" xfId="6744" builtinId="9" hidden="1"/>
    <cellStyle name="Followed Hyperlink" xfId="6745" builtinId="9" hidden="1"/>
    <cellStyle name="Followed Hyperlink" xfId="6746" builtinId="9" hidden="1"/>
    <cellStyle name="Followed Hyperlink" xfId="6747" builtinId="9" hidden="1"/>
    <cellStyle name="Followed Hyperlink" xfId="6748" builtinId="9" hidden="1"/>
    <cellStyle name="Followed Hyperlink" xfId="6749" builtinId="9" hidden="1"/>
    <cellStyle name="Followed Hyperlink" xfId="6750" builtinId="9" hidden="1"/>
    <cellStyle name="Followed Hyperlink" xfId="6751" builtinId="9" hidden="1"/>
    <cellStyle name="Followed Hyperlink" xfId="6752" builtinId="9" hidden="1"/>
    <cellStyle name="Followed Hyperlink" xfId="6753" builtinId="9" hidden="1"/>
    <cellStyle name="Followed Hyperlink" xfId="6754" builtinId="9" hidden="1"/>
    <cellStyle name="Followed Hyperlink" xfId="6755" builtinId="9" hidden="1"/>
    <cellStyle name="Followed Hyperlink" xfId="6756" builtinId="9" hidden="1"/>
    <cellStyle name="Followed Hyperlink" xfId="6757" builtinId="9" hidden="1"/>
    <cellStyle name="Followed Hyperlink" xfId="6758" builtinId="9" hidden="1"/>
    <cellStyle name="Followed Hyperlink" xfId="6759" builtinId="9" hidden="1"/>
    <cellStyle name="Followed Hyperlink" xfId="6760" builtinId="9" hidden="1"/>
    <cellStyle name="Followed Hyperlink" xfId="6761" builtinId="9" hidden="1"/>
    <cellStyle name="Followed Hyperlink" xfId="6762" builtinId="9" hidden="1"/>
    <cellStyle name="Followed Hyperlink" xfId="6763" builtinId="9" hidden="1"/>
    <cellStyle name="Followed Hyperlink" xfId="6764" builtinId="9" hidden="1"/>
    <cellStyle name="Followed Hyperlink" xfId="6765" builtinId="9" hidden="1"/>
    <cellStyle name="Followed Hyperlink" xfId="6766" builtinId="9" hidden="1"/>
    <cellStyle name="Followed Hyperlink" xfId="6767" builtinId="9" hidden="1"/>
    <cellStyle name="Followed Hyperlink" xfId="6768" builtinId="9" hidden="1"/>
    <cellStyle name="Followed Hyperlink" xfId="6769" builtinId="9" hidden="1"/>
    <cellStyle name="Followed Hyperlink" xfId="6770" builtinId="9" hidden="1"/>
    <cellStyle name="Followed Hyperlink" xfId="6771" builtinId="9" hidden="1"/>
    <cellStyle name="Followed Hyperlink" xfId="6772" builtinId="9" hidden="1"/>
    <cellStyle name="Followed Hyperlink" xfId="6773" builtinId="9" hidden="1"/>
    <cellStyle name="Followed Hyperlink" xfId="6774" builtinId="9" hidden="1"/>
    <cellStyle name="Followed Hyperlink" xfId="6775" builtinId="9" hidden="1"/>
    <cellStyle name="Followed Hyperlink" xfId="6776" builtinId="9" hidden="1"/>
    <cellStyle name="Followed Hyperlink" xfId="6777" builtinId="9" hidden="1"/>
    <cellStyle name="Followed Hyperlink" xfId="6778" builtinId="9" hidden="1"/>
    <cellStyle name="Followed Hyperlink" xfId="6779" builtinId="9" hidden="1"/>
    <cellStyle name="Followed Hyperlink" xfId="6780" builtinId="9" hidden="1"/>
    <cellStyle name="Followed Hyperlink" xfId="6781" builtinId="9" hidden="1"/>
    <cellStyle name="Followed Hyperlink" xfId="6782" builtinId="9" hidden="1"/>
    <cellStyle name="Followed Hyperlink" xfId="6783" builtinId="9" hidden="1"/>
    <cellStyle name="Followed Hyperlink" xfId="6784" builtinId="9" hidden="1"/>
    <cellStyle name="Followed Hyperlink" xfId="6785" builtinId="9" hidden="1"/>
    <cellStyle name="Followed Hyperlink" xfId="6786" builtinId="9" hidden="1"/>
    <cellStyle name="Followed Hyperlink" xfId="6787" builtinId="9" hidden="1"/>
    <cellStyle name="Followed Hyperlink" xfId="6788" builtinId="9" hidden="1"/>
    <cellStyle name="Followed Hyperlink" xfId="6789" builtinId="9" hidden="1"/>
    <cellStyle name="Followed Hyperlink" xfId="6790" builtinId="9" hidden="1"/>
    <cellStyle name="Followed Hyperlink" xfId="6791" builtinId="9" hidden="1"/>
    <cellStyle name="Followed Hyperlink" xfId="6792" builtinId="9" hidden="1"/>
    <cellStyle name="Followed Hyperlink" xfId="6793" builtinId="9" hidden="1"/>
    <cellStyle name="Followed Hyperlink" xfId="6794" builtinId="9" hidden="1"/>
    <cellStyle name="Followed Hyperlink" xfId="6795" builtinId="9" hidden="1"/>
    <cellStyle name="Followed Hyperlink" xfId="6796" builtinId="9" hidden="1"/>
    <cellStyle name="Followed Hyperlink" xfId="6797" builtinId="9" hidden="1"/>
    <cellStyle name="Followed Hyperlink" xfId="6798" builtinId="9" hidden="1"/>
    <cellStyle name="Followed Hyperlink" xfId="6799" builtinId="9" hidden="1"/>
    <cellStyle name="Followed Hyperlink" xfId="6800" builtinId="9" hidden="1"/>
    <cellStyle name="Followed Hyperlink" xfId="6801" builtinId="9" hidden="1"/>
    <cellStyle name="Followed Hyperlink" xfId="6802" builtinId="9" hidden="1"/>
    <cellStyle name="Followed Hyperlink" xfId="6803" builtinId="9" hidden="1"/>
    <cellStyle name="Followed Hyperlink" xfId="6804" builtinId="9" hidden="1"/>
    <cellStyle name="Followed Hyperlink" xfId="6805" builtinId="9" hidden="1"/>
    <cellStyle name="Followed Hyperlink" xfId="6806" builtinId="9" hidden="1"/>
    <cellStyle name="Followed Hyperlink" xfId="6807" builtinId="9" hidden="1"/>
    <cellStyle name="Followed Hyperlink" xfId="6808" builtinId="9" hidden="1"/>
    <cellStyle name="Followed Hyperlink" xfId="6809" builtinId="9" hidden="1"/>
    <cellStyle name="Followed Hyperlink" xfId="6810" builtinId="9" hidden="1"/>
    <cellStyle name="Followed Hyperlink" xfId="6811" builtinId="9" hidden="1"/>
    <cellStyle name="Followed Hyperlink" xfId="6812" builtinId="9" hidden="1"/>
    <cellStyle name="Followed Hyperlink" xfId="6813" builtinId="9" hidden="1"/>
    <cellStyle name="Followed Hyperlink" xfId="6814" builtinId="9" hidden="1"/>
    <cellStyle name="Followed Hyperlink" xfId="6815" builtinId="9" hidden="1"/>
    <cellStyle name="Followed Hyperlink" xfId="6816" builtinId="9" hidden="1"/>
    <cellStyle name="Followed Hyperlink" xfId="6817" builtinId="9" hidden="1"/>
    <cellStyle name="Followed Hyperlink" xfId="6818" builtinId="9" hidden="1"/>
    <cellStyle name="Followed Hyperlink" xfId="6819" builtinId="9" hidden="1"/>
    <cellStyle name="Followed Hyperlink" xfId="6820" builtinId="9" hidden="1"/>
    <cellStyle name="Followed Hyperlink" xfId="6821" builtinId="9" hidden="1"/>
    <cellStyle name="Followed Hyperlink" xfId="6822" builtinId="9" hidden="1"/>
    <cellStyle name="Followed Hyperlink" xfId="6823" builtinId="9" hidden="1"/>
    <cellStyle name="Followed Hyperlink" xfId="6824" builtinId="9" hidden="1"/>
    <cellStyle name="Followed Hyperlink" xfId="6825" builtinId="9" hidden="1"/>
    <cellStyle name="Followed Hyperlink" xfId="6826" builtinId="9" hidden="1"/>
    <cellStyle name="Followed Hyperlink" xfId="6827" builtinId="9" hidden="1"/>
    <cellStyle name="Followed Hyperlink" xfId="6828" builtinId="9" hidden="1"/>
    <cellStyle name="Followed Hyperlink" xfId="6829" builtinId="9" hidden="1"/>
    <cellStyle name="Followed Hyperlink" xfId="6830" builtinId="9" hidden="1"/>
    <cellStyle name="Followed Hyperlink" xfId="6831" builtinId="9" hidden="1"/>
    <cellStyle name="Followed Hyperlink" xfId="6832" builtinId="9" hidden="1"/>
    <cellStyle name="Followed Hyperlink" xfId="6833" builtinId="9" hidden="1"/>
    <cellStyle name="Followed Hyperlink" xfId="6834" builtinId="9" hidden="1"/>
    <cellStyle name="Followed Hyperlink" xfId="6835" builtinId="9" hidden="1"/>
    <cellStyle name="Followed Hyperlink" xfId="6836" builtinId="9" hidden="1"/>
    <cellStyle name="Followed Hyperlink" xfId="6837" builtinId="9" hidden="1"/>
    <cellStyle name="Followed Hyperlink" xfId="6838" builtinId="9" hidden="1"/>
    <cellStyle name="Followed Hyperlink" xfId="6839" builtinId="9" hidden="1"/>
    <cellStyle name="Followed Hyperlink" xfId="6840" builtinId="9" hidden="1"/>
    <cellStyle name="Followed Hyperlink" xfId="6841" builtinId="9" hidden="1"/>
    <cellStyle name="Followed Hyperlink" xfId="6842" builtinId="9" hidden="1"/>
    <cellStyle name="Followed Hyperlink" xfId="6843" builtinId="9" hidden="1"/>
    <cellStyle name="Followed Hyperlink" xfId="6844" builtinId="9" hidden="1"/>
    <cellStyle name="Followed Hyperlink" xfId="6845" builtinId="9" hidden="1"/>
    <cellStyle name="Followed Hyperlink" xfId="6846" builtinId="9" hidden="1"/>
    <cellStyle name="Followed Hyperlink" xfId="6847" builtinId="9" hidden="1"/>
    <cellStyle name="Followed Hyperlink" xfId="6848" builtinId="9" hidden="1"/>
    <cellStyle name="Followed Hyperlink" xfId="6849" builtinId="9" hidden="1"/>
    <cellStyle name="Followed Hyperlink" xfId="6850" builtinId="9" hidden="1"/>
    <cellStyle name="Followed Hyperlink" xfId="6851" builtinId="9" hidden="1"/>
    <cellStyle name="Followed Hyperlink" xfId="6852" builtinId="9" hidden="1"/>
    <cellStyle name="Followed Hyperlink" xfId="6853" builtinId="9" hidden="1"/>
    <cellStyle name="Followed Hyperlink" xfId="6854" builtinId="9" hidden="1"/>
    <cellStyle name="Followed Hyperlink" xfId="6855" builtinId="9" hidden="1"/>
    <cellStyle name="Followed Hyperlink" xfId="6856" builtinId="9" hidden="1"/>
    <cellStyle name="Followed Hyperlink" xfId="6857" builtinId="9" hidden="1"/>
    <cellStyle name="Followed Hyperlink" xfId="6858" builtinId="9" hidden="1"/>
    <cellStyle name="Followed Hyperlink" xfId="6859" builtinId="9" hidden="1"/>
    <cellStyle name="Followed Hyperlink" xfId="6860" builtinId="9" hidden="1"/>
    <cellStyle name="Followed Hyperlink" xfId="7389" builtinId="9" hidden="1"/>
    <cellStyle name="Followed Hyperlink" xfId="7390" builtinId="9" hidden="1"/>
    <cellStyle name="Followed Hyperlink" xfId="7391" builtinId="9" hidden="1"/>
    <cellStyle name="Followed Hyperlink" xfId="7392" builtinId="9" hidden="1"/>
    <cellStyle name="Followed Hyperlink" xfId="7393" builtinId="9" hidden="1"/>
    <cellStyle name="Followed Hyperlink" xfId="7394" builtinId="9" hidden="1"/>
    <cellStyle name="Followed Hyperlink" xfId="7395" builtinId="9" hidden="1"/>
    <cellStyle name="Followed Hyperlink" xfId="7396" builtinId="9" hidden="1"/>
    <cellStyle name="Followed Hyperlink" xfId="7397" builtinId="9" hidden="1"/>
    <cellStyle name="Followed Hyperlink" xfId="7398" builtinId="9" hidden="1"/>
    <cellStyle name="Followed Hyperlink" xfId="7399" builtinId="9" hidden="1"/>
    <cellStyle name="Followed Hyperlink" xfId="7400" builtinId="9" hidden="1"/>
    <cellStyle name="Followed Hyperlink" xfId="7401" builtinId="9" hidden="1"/>
    <cellStyle name="Followed Hyperlink" xfId="7402" builtinId="9" hidden="1"/>
    <cellStyle name="Followed Hyperlink" xfId="7403" builtinId="9" hidden="1"/>
    <cellStyle name="Followed Hyperlink" xfId="7404" builtinId="9" hidden="1"/>
    <cellStyle name="Followed Hyperlink" xfId="7405" builtinId="9" hidden="1"/>
    <cellStyle name="Followed Hyperlink" xfId="7406" builtinId="9" hidden="1"/>
    <cellStyle name="Followed Hyperlink" xfId="7407" builtinId="9" hidden="1"/>
    <cellStyle name="Followed Hyperlink" xfId="7408" builtinId="9" hidden="1"/>
    <cellStyle name="Followed Hyperlink" xfId="7409" builtinId="9" hidden="1"/>
    <cellStyle name="Followed Hyperlink" xfId="7410" builtinId="9" hidden="1"/>
    <cellStyle name="Followed Hyperlink" xfId="7411" builtinId="9" hidden="1"/>
    <cellStyle name="Followed Hyperlink" xfId="7412" builtinId="9" hidden="1"/>
    <cellStyle name="Followed Hyperlink" xfId="7413" builtinId="9" hidden="1"/>
    <cellStyle name="Followed Hyperlink" xfId="7414" builtinId="9" hidden="1"/>
    <cellStyle name="Followed Hyperlink" xfId="7415" builtinId="9" hidden="1"/>
    <cellStyle name="Followed Hyperlink" xfId="7416" builtinId="9" hidden="1"/>
    <cellStyle name="Followed Hyperlink" xfId="7417" builtinId="9" hidden="1"/>
    <cellStyle name="Followed Hyperlink" xfId="7418" builtinId="9" hidden="1"/>
    <cellStyle name="Followed Hyperlink" xfId="7419" builtinId="9" hidden="1"/>
    <cellStyle name="Followed Hyperlink" xfId="7420" builtinId="9" hidden="1"/>
    <cellStyle name="Followed Hyperlink" xfId="7421" builtinId="9" hidden="1"/>
    <cellStyle name="Followed Hyperlink" xfId="7422" builtinId="9" hidden="1"/>
    <cellStyle name="Followed Hyperlink" xfId="7423" builtinId="9" hidden="1"/>
    <cellStyle name="Followed Hyperlink" xfId="7424" builtinId="9" hidden="1"/>
    <cellStyle name="Followed Hyperlink" xfId="7425" builtinId="9" hidden="1"/>
    <cellStyle name="Followed Hyperlink" xfId="7426" builtinId="9" hidden="1"/>
    <cellStyle name="Followed Hyperlink" xfId="7427" builtinId="9" hidden="1"/>
    <cellStyle name="Followed Hyperlink" xfId="7428" builtinId="9" hidden="1"/>
    <cellStyle name="Followed Hyperlink" xfId="7429" builtinId="9" hidden="1"/>
    <cellStyle name="Followed Hyperlink" xfId="7430" builtinId="9" hidden="1"/>
    <cellStyle name="Followed Hyperlink" xfId="7431" builtinId="9" hidden="1"/>
    <cellStyle name="Followed Hyperlink" xfId="7432" builtinId="9" hidden="1"/>
    <cellStyle name="Followed Hyperlink" xfId="7433" builtinId="9" hidden="1"/>
    <cellStyle name="Followed Hyperlink" xfId="7434" builtinId="9" hidden="1"/>
    <cellStyle name="Followed Hyperlink" xfId="7435" builtinId="9" hidden="1"/>
    <cellStyle name="Followed Hyperlink" xfId="7436" builtinId="9" hidden="1"/>
    <cellStyle name="Followed Hyperlink" xfId="7437" builtinId="9" hidden="1"/>
    <cellStyle name="Followed Hyperlink" xfId="7438" builtinId="9" hidden="1"/>
    <cellStyle name="Followed Hyperlink" xfId="7439" builtinId="9" hidden="1"/>
    <cellStyle name="Followed Hyperlink" xfId="7440" builtinId="9" hidden="1"/>
    <cellStyle name="Followed Hyperlink" xfId="7441" builtinId="9" hidden="1"/>
    <cellStyle name="Followed Hyperlink" xfId="7442" builtinId="9" hidden="1"/>
    <cellStyle name="Followed Hyperlink" xfId="7443" builtinId="9" hidden="1"/>
    <cellStyle name="Followed Hyperlink" xfId="7444" builtinId="9" hidden="1"/>
    <cellStyle name="Followed Hyperlink" xfId="7445" builtinId="9" hidden="1"/>
    <cellStyle name="Followed Hyperlink" xfId="7446" builtinId="9" hidden="1"/>
    <cellStyle name="Followed Hyperlink" xfId="7447" builtinId="9" hidden="1"/>
    <cellStyle name="Followed Hyperlink" xfId="7448" builtinId="9" hidden="1"/>
    <cellStyle name="Followed Hyperlink" xfId="7449" builtinId="9" hidden="1"/>
    <cellStyle name="Followed Hyperlink" xfId="7450" builtinId="9" hidden="1"/>
    <cellStyle name="Followed Hyperlink" xfId="7451" builtinId="9" hidden="1"/>
    <cellStyle name="Followed Hyperlink" xfId="7452" builtinId="9" hidden="1"/>
    <cellStyle name="Followed Hyperlink" xfId="7453" builtinId="9" hidden="1"/>
    <cellStyle name="Followed Hyperlink" xfId="7454" builtinId="9" hidden="1"/>
    <cellStyle name="Followed Hyperlink" xfId="7455" builtinId="9" hidden="1"/>
    <cellStyle name="Followed Hyperlink" xfId="7456" builtinId="9" hidden="1"/>
    <cellStyle name="Followed Hyperlink" xfId="7457" builtinId="9" hidden="1"/>
    <cellStyle name="Followed Hyperlink" xfId="7458" builtinId="9" hidden="1"/>
    <cellStyle name="Followed Hyperlink" xfId="7459" builtinId="9" hidden="1"/>
    <cellStyle name="Followed Hyperlink" xfId="7460" builtinId="9" hidden="1"/>
    <cellStyle name="Followed Hyperlink" xfId="7461" builtinId="9" hidden="1"/>
    <cellStyle name="Followed Hyperlink" xfId="7462" builtinId="9" hidden="1"/>
    <cellStyle name="Followed Hyperlink" xfId="7463" builtinId="9" hidden="1"/>
    <cellStyle name="Followed Hyperlink" xfId="7464" builtinId="9" hidden="1"/>
    <cellStyle name="Followed Hyperlink" xfId="7465" builtinId="9" hidden="1"/>
    <cellStyle name="Followed Hyperlink" xfId="7466" builtinId="9" hidden="1"/>
    <cellStyle name="Followed Hyperlink" xfId="7467" builtinId="9" hidden="1"/>
    <cellStyle name="Followed Hyperlink" xfId="7468" builtinId="9" hidden="1"/>
    <cellStyle name="Followed Hyperlink" xfId="7469" builtinId="9" hidden="1"/>
    <cellStyle name="Followed Hyperlink" xfId="7470" builtinId="9" hidden="1"/>
    <cellStyle name="Followed Hyperlink" xfId="7471" builtinId="9" hidden="1"/>
    <cellStyle name="Followed Hyperlink" xfId="7472" builtinId="9" hidden="1"/>
    <cellStyle name="Followed Hyperlink" xfId="7473" builtinId="9" hidden="1"/>
    <cellStyle name="Followed Hyperlink" xfId="7474" builtinId="9" hidden="1"/>
    <cellStyle name="Followed Hyperlink" xfId="7475" builtinId="9" hidden="1"/>
    <cellStyle name="Followed Hyperlink" xfId="7476" builtinId="9" hidden="1"/>
    <cellStyle name="Followed Hyperlink" xfId="7477" builtinId="9" hidden="1"/>
    <cellStyle name="Followed Hyperlink" xfId="7478" builtinId="9" hidden="1"/>
    <cellStyle name="Followed Hyperlink" xfId="7479" builtinId="9" hidden="1"/>
    <cellStyle name="Followed Hyperlink" xfId="7480" builtinId="9" hidden="1"/>
    <cellStyle name="Followed Hyperlink" xfId="7481" builtinId="9" hidden="1"/>
    <cellStyle name="Followed Hyperlink" xfId="7482" builtinId="9" hidden="1"/>
    <cellStyle name="Followed Hyperlink" xfId="7483" builtinId="9" hidden="1"/>
    <cellStyle name="Followed Hyperlink" xfId="7484" builtinId="9" hidden="1"/>
    <cellStyle name="Followed Hyperlink" xfId="7485" builtinId="9" hidden="1"/>
    <cellStyle name="Followed Hyperlink" xfId="7486" builtinId="9" hidden="1"/>
    <cellStyle name="Followed Hyperlink" xfId="7487" builtinId="9" hidden="1"/>
    <cellStyle name="Followed Hyperlink" xfId="7488" builtinId="9" hidden="1"/>
    <cellStyle name="Followed Hyperlink" xfId="7489" builtinId="9" hidden="1"/>
    <cellStyle name="Followed Hyperlink" xfId="7490" builtinId="9" hidden="1"/>
    <cellStyle name="Followed Hyperlink" xfId="7491" builtinId="9" hidden="1"/>
    <cellStyle name="Followed Hyperlink" xfId="7492" builtinId="9" hidden="1"/>
    <cellStyle name="Followed Hyperlink" xfId="7493" builtinId="9" hidden="1"/>
    <cellStyle name="Followed Hyperlink" xfId="7494" builtinId="9" hidden="1"/>
    <cellStyle name="Followed Hyperlink" xfId="7495" builtinId="9" hidden="1"/>
    <cellStyle name="Followed Hyperlink" xfId="7496" builtinId="9" hidden="1"/>
    <cellStyle name="Followed Hyperlink" xfId="7497" builtinId="9" hidden="1"/>
    <cellStyle name="Followed Hyperlink" xfId="7498" builtinId="9" hidden="1"/>
    <cellStyle name="Followed Hyperlink" xfId="7499" builtinId="9" hidden="1"/>
    <cellStyle name="Followed Hyperlink" xfId="7500" builtinId="9" hidden="1"/>
    <cellStyle name="Followed Hyperlink" xfId="7501" builtinId="9" hidden="1"/>
    <cellStyle name="Followed Hyperlink" xfId="7502" builtinId="9" hidden="1"/>
    <cellStyle name="Followed Hyperlink" xfId="7503" builtinId="9" hidden="1"/>
    <cellStyle name="Followed Hyperlink" xfId="7504" builtinId="9" hidden="1"/>
    <cellStyle name="Followed Hyperlink" xfId="7505" builtinId="9" hidden="1"/>
    <cellStyle name="Followed Hyperlink" xfId="7506" builtinId="9" hidden="1"/>
    <cellStyle name="Followed Hyperlink" xfId="7507" builtinId="9" hidden="1"/>
    <cellStyle name="Followed Hyperlink" xfId="7508" builtinId="9" hidden="1"/>
    <cellStyle name="Followed Hyperlink" xfId="7509" builtinId="9" hidden="1"/>
    <cellStyle name="Followed Hyperlink" xfId="7510" builtinId="9" hidden="1"/>
    <cellStyle name="Followed Hyperlink" xfId="7511" builtinId="9" hidden="1"/>
    <cellStyle name="Followed Hyperlink" xfId="7512" builtinId="9" hidden="1"/>
    <cellStyle name="Followed Hyperlink" xfId="7513" builtinId="9" hidden="1"/>
    <cellStyle name="Followed Hyperlink" xfId="7514" builtinId="9" hidden="1"/>
    <cellStyle name="Followed Hyperlink" xfId="7515" builtinId="9" hidden="1"/>
    <cellStyle name="Followed Hyperlink" xfId="7516" builtinId="9" hidden="1"/>
    <cellStyle name="Followed Hyperlink" xfId="7517" builtinId="9" hidden="1"/>
    <cellStyle name="Followed Hyperlink" xfId="7518" builtinId="9" hidden="1"/>
    <cellStyle name="Followed Hyperlink" xfId="7519" builtinId="9" hidden="1"/>
    <cellStyle name="Followed Hyperlink" xfId="7520" builtinId="9" hidden="1"/>
    <cellStyle name="Followed Hyperlink" xfId="7521" builtinId="9" hidden="1"/>
    <cellStyle name="Followed Hyperlink" xfId="7522" builtinId="9" hidden="1"/>
    <cellStyle name="Followed Hyperlink" xfId="7523" builtinId="9" hidden="1"/>
    <cellStyle name="Followed Hyperlink" xfId="7524" builtinId="9" hidden="1"/>
    <cellStyle name="Followed Hyperlink" xfId="7525" builtinId="9" hidden="1"/>
    <cellStyle name="Followed Hyperlink" xfId="7526" builtinId="9" hidden="1"/>
    <cellStyle name="Followed Hyperlink" xfId="7527" builtinId="9" hidden="1"/>
    <cellStyle name="Followed Hyperlink" xfId="7528" builtinId="9" hidden="1"/>
    <cellStyle name="Followed Hyperlink" xfId="7529" builtinId="9" hidden="1"/>
    <cellStyle name="Followed Hyperlink" xfId="7530" builtinId="9" hidden="1"/>
    <cellStyle name="Followed Hyperlink" xfId="7531" builtinId="9" hidden="1"/>
    <cellStyle name="Followed Hyperlink" xfId="7532" builtinId="9" hidden="1"/>
    <cellStyle name="Followed Hyperlink" xfId="7533" builtinId="9" hidden="1"/>
    <cellStyle name="Followed Hyperlink" xfId="7534" builtinId="9" hidden="1"/>
    <cellStyle name="Followed Hyperlink" xfId="7535" builtinId="9" hidden="1"/>
    <cellStyle name="Followed Hyperlink" xfId="7536" builtinId="9" hidden="1"/>
    <cellStyle name="Followed Hyperlink" xfId="7537" builtinId="9" hidden="1"/>
    <cellStyle name="Followed Hyperlink" xfId="7538" builtinId="9" hidden="1"/>
    <cellStyle name="Followed Hyperlink" xfId="7539" builtinId="9" hidden="1"/>
    <cellStyle name="Followed Hyperlink" xfId="7540" builtinId="9" hidden="1"/>
    <cellStyle name="Followed Hyperlink" xfId="7541" builtinId="9" hidden="1"/>
    <cellStyle name="Followed Hyperlink" xfId="7542" builtinId="9" hidden="1"/>
    <cellStyle name="Followed Hyperlink" xfId="7543" builtinId="9" hidden="1"/>
    <cellStyle name="Followed Hyperlink" xfId="7544" builtinId="9" hidden="1"/>
    <cellStyle name="Followed Hyperlink" xfId="7545" builtinId="9" hidden="1"/>
    <cellStyle name="Followed Hyperlink" xfId="7546" builtinId="9" hidden="1"/>
    <cellStyle name="Followed Hyperlink" xfId="7547" builtinId="9" hidden="1"/>
    <cellStyle name="Followed Hyperlink" xfId="7548" builtinId="9" hidden="1"/>
    <cellStyle name="Followed Hyperlink" xfId="7549" builtinId="9" hidden="1"/>
    <cellStyle name="Followed Hyperlink" xfId="7550" builtinId="9" hidden="1"/>
    <cellStyle name="Followed Hyperlink" xfId="7551" builtinId="9" hidden="1"/>
    <cellStyle name="Followed Hyperlink" xfId="7552" builtinId="9" hidden="1"/>
    <cellStyle name="Followed Hyperlink" xfId="7553" builtinId="9" hidden="1"/>
    <cellStyle name="Followed Hyperlink" xfId="7554" builtinId="9" hidden="1"/>
    <cellStyle name="Followed Hyperlink" xfId="7555" builtinId="9" hidden="1"/>
    <cellStyle name="Followed Hyperlink" xfId="7556" builtinId="9" hidden="1"/>
    <cellStyle name="Followed Hyperlink" xfId="7557" builtinId="9" hidden="1"/>
    <cellStyle name="Followed Hyperlink" xfId="7558" builtinId="9" hidden="1"/>
    <cellStyle name="Followed Hyperlink" xfId="7559" builtinId="9" hidden="1"/>
    <cellStyle name="Followed Hyperlink" xfId="7560" builtinId="9" hidden="1"/>
    <cellStyle name="Followed Hyperlink" xfId="7561" builtinId="9" hidden="1"/>
    <cellStyle name="Followed Hyperlink" xfId="7562" builtinId="9" hidden="1"/>
    <cellStyle name="Followed Hyperlink" xfId="7563" builtinId="9" hidden="1"/>
    <cellStyle name="Followed Hyperlink" xfId="7564" builtinId="9" hidden="1"/>
    <cellStyle name="Followed Hyperlink" xfId="7565" builtinId="9" hidden="1"/>
    <cellStyle name="Followed Hyperlink" xfId="7566" builtinId="9" hidden="1"/>
    <cellStyle name="Followed Hyperlink" xfId="7567" builtinId="9" hidden="1"/>
    <cellStyle name="Followed Hyperlink" xfId="7568" builtinId="9" hidden="1"/>
    <cellStyle name="Followed Hyperlink" xfId="7569" builtinId="9" hidden="1"/>
    <cellStyle name="Followed Hyperlink" xfId="7570" builtinId="9" hidden="1"/>
    <cellStyle name="Followed Hyperlink" xfId="7571" builtinId="9" hidden="1"/>
    <cellStyle name="Followed Hyperlink" xfId="7572" builtinId="9" hidden="1"/>
    <cellStyle name="Followed Hyperlink" xfId="7573" builtinId="9" hidden="1"/>
    <cellStyle name="Followed Hyperlink" xfId="7574" builtinId="9" hidden="1"/>
    <cellStyle name="Followed Hyperlink" xfId="7575" builtinId="9" hidden="1"/>
    <cellStyle name="Followed Hyperlink" xfId="7576" builtinId="9" hidden="1"/>
    <cellStyle name="Followed Hyperlink" xfId="7577" builtinId="9" hidden="1"/>
    <cellStyle name="Followed Hyperlink" xfId="7578" builtinId="9" hidden="1"/>
    <cellStyle name="Followed Hyperlink" xfId="7579" builtinId="9" hidden="1"/>
    <cellStyle name="Followed Hyperlink" xfId="7580" builtinId="9" hidden="1"/>
    <cellStyle name="Followed Hyperlink" xfId="7581" builtinId="9" hidden="1"/>
    <cellStyle name="Followed Hyperlink" xfId="7582" builtinId="9" hidden="1"/>
    <cellStyle name="Followed Hyperlink" xfId="7583" builtinId="9" hidden="1"/>
    <cellStyle name="Followed Hyperlink" xfId="7584" builtinId="9" hidden="1"/>
    <cellStyle name="Followed Hyperlink" xfId="7585" builtinId="9" hidden="1"/>
    <cellStyle name="Followed Hyperlink" xfId="7586" builtinId="9" hidden="1"/>
    <cellStyle name="Followed Hyperlink" xfId="7587" builtinId="9" hidden="1"/>
    <cellStyle name="Followed Hyperlink" xfId="7588" builtinId="9" hidden="1"/>
    <cellStyle name="Followed Hyperlink" xfId="7589" builtinId="9" hidden="1"/>
    <cellStyle name="Followed Hyperlink" xfId="7590" builtinId="9" hidden="1"/>
    <cellStyle name="Followed Hyperlink" xfId="7591" builtinId="9" hidden="1"/>
    <cellStyle name="Followed Hyperlink" xfId="7592" builtinId="9" hidden="1"/>
    <cellStyle name="Followed Hyperlink" xfId="7593" builtinId="9" hidden="1"/>
    <cellStyle name="Followed Hyperlink" xfId="7594" builtinId="9" hidden="1"/>
    <cellStyle name="Followed Hyperlink" xfId="7595" builtinId="9" hidden="1"/>
    <cellStyle name="Followed Hyperlink" xfId="7596" builtinId="9" hidden="1"/>
    <cellStyle name="Followed Hyperlink" xfId="7597" builtinId="9" hidden="1"/>
    <cellStyle name="Followed Hyperlink" xfId="7598" builtinId="9" hidden="1"/>
    <cellStyle name="Followed Hyperlink" xfId="7599" builtinId="9" hidden="1"/>
    <cellStyle name="Followed Hyperlink" xfId="7600" builtinId="9" hidden="1"/>
    <cellStyle name="Followed Hyperlink" xfId="7601" builtinId="9" hidden="1"/>
    <cellStyle name="Followed Hyperlink" xfId="7602" builtinId="9" hidden="1"/>
    <cellStyle name="Followed Hyperlink" xfId="7603" builtinId="9" hidden="1"/>
    <cellStyle name="Followed Hyperlink" xfId="7604" builtinId="9" hidden="1"/>
    <cellStyle name="Followed Hyperlink" xfId="7605" builtinId="9" hidden="1"/>
    <cellStyle name="Followed Hyperlink" xfId="7606" builtinId="9" hidden="1"/>
    <cellStyle name="Followed Hyperlink" xfId="7607" builtinId="9" hidden="1"/>
    <cellStyle name="Followed Hyperlink" xfId="7608" builtinId="9" hidden="1"/>
    <cellStyle name="Followed Hyperlink" xfId="7609" builtinId="9" hidden="1"/>
    <cellStyle name="Followed Hyperlink" xfId="7610" builtinId="9" hidden="1"/>
    <cellStyle name="Followed Hyperlink" xfId="7611" builtinId="9" hidden="1"/>
    <cellStyle name="Followed Hyperlink" xfId="7612" builtinId="9" hidden="1"/>
    <cellStyle name="Followed Hyperlink" xfId="7613" builtinId="9" hidden="1"/>
    <cellStyle name="Followed Hyperlink" xfId="7614" builtinId="9" hidden="1"/>
    <cellStyle name="Followed Hyperlink" xfId="7615" builtinId="9" hidden="1"/>
    <cellStyle name="Followed Hyperlink" xfId="7616" builtinId="9" hidden="1"/>
    <cellStyle name="Followed Hyperlink" xfId="7617" builtinId="9" hidden="1"/>
    <cellStyle name="Followed Hyperlink" xfId="7618" builtinId="9" hidden="1"/>
    <cellStyle name="Followed Hyperlink" xfId="7619" builtinId="9" hidden="1"/>
    <cellStyle name="Followed Hyperlink" xfId="7620" builtinId="9" hidden="1"/>
    <cellStyle name="Followed Hyperlink" xfId="7621" builtinId="9" hidden="1"/>
    <cellStyle name="Followed Hyperlink" xfId="7622" builtinId="9" hidden="1"/>
    <cellStyle name="Followed Hyperlink" xfId="7623" builtinId="9" hidden="1"/>
    <cellStyle name="Followed Hyperlink" xfId="7624" builtinId="9" hidden="1"/>
    <cellStyle name="Followed Hyperlink" xfId="7625" builtinId="9" hidden="1"/>
    <cellStyle name="Followed Hyperlink" xfId="7626" builtinId="9" hidden="1"/>
    <cellStyle name="Followed Hyperlink" xfId="7627" builtinId="9" hidden="1"/>
    <cellStyle name="Followed Hyperlink" xfId="7628" builtinId="9" hidden="1"/>
    <cellStyle name="Followed Hyperlink" xfId="7629" builtinId="9" hidden="1"/>
    <cellStyle name="Followed Hyperlink" xfId="7630" builtinId="9" hidden="1"/>
    <cellStyle name="Followed Hyperlink" xfId="7631" builtinId="9" hidden="1"/>
    <cellStyle name="Followed Hyperlink" xfId="7632" builtinId="9" hidden="1"/>
    <cellStyle name="Followed Hyperlink" xfId="7633" builtinId="9" hidden="1"/>
    <cellStyle name="Followed Hyperlink" xfId="7634" builtinId="9" hidden="1"/>
    <cellStyle name="Followed Hyperlink" xfId="7635" builtinId="9" hidden="1"/>
    <cellStyle name="Followed Hyperlink" xfId="7636" builtinId="9" hidden="1"/>
    <cellStyle name="Followed Hyperlink" xfId="7637" builtinId="9" hidden="1"/>
    <cellStyle name="Followed Hyperlink" xfId="7638" builtinId="9" hidden="1"/>
    <cellStyle name="Followed Hyperlink" xfId="7639" builtinId="9" hidden="1"/>
    <cellStyle name="Followed Hyperlink" xfId="7640" builtinId="9" hidden="1"/>
    <cellStyle name="Followed Hyperlink" xfId="7641" builtinId="9" hidden="1"/>
    <cellStyle name="Followed Hyperlink" xfId="7642" builtinId="9" hidden="1"/>
    <cellStyle name="Followed Hyperlink" xfId="7643" builtinId="9" hidden="1"/>
    <cellStyle name="Followed Hyperlink" xfId="7644" builtinId="9" hidden="1"/>
    <cellStyle name="Followed Hyperlink" xfId="7645" builtinId="9" hidden="1"/>
    <cellStyle name="Followed Hyperlink" xfId="7646" builtinId="9" hidden="1"/>
    <cellStyle name="Followed Hyperlink" xfId="7647" builtinId="9" hidden="1"/>
    <cellStyle name="Followed Hyperlink" xfId="7648" builtinId="9" hidden="1"/>
    <cellStyle name="Followed Hyperlink" xfId="7649" builtinId="9" hidden="1"/>
    <cellStyle name="Followed Hyperlink" xfId="7650" builtinId="9" hidden="1"/>
    <cellStyle name="Followed Hyperlink" xfId="7651" builtinId="9" hidden="1"/>
    <cellStyle name="Followed Hyperlink" xfId="7652" builtinId="9" hidden="1"/>
    <cellStyle name="Followed Hyperlink" xfId="7653" builtinId="9" hidden="1"/>
    <cellStyle name="Followed Hyperlink" xfId="7654" builtinId="9" hidden="1"/>
    <cellStyle name="Followed Hyperlink" xfId="7655" builtinId="9" hidden="1"/>
    <cellStyle name="Followed Hyperlink" xfId="7656" builtinId="9" hidden="1"/>
    <cellStyle name="Followed Hyperlink" xfId="7657" builtinId="9" hidden="1"/>
    <cellStyle name="Followed Hyperlink" xfId="7658" builtinId="9" hidden="1"/>
    <cellStyle name="Followed Hyperlink" xfId="7659" builtinId="9" hidden="1"/>
    <cellStyle name="Followed Hyperlink" xfId="7660" builtinId="9" hidden="1"/>
    <cellStyle name="Followed Hyperlink" xfId="7661" builtinId="9" hidden="1"/>
    <cellStyle name="Followed Hyperlink" xfId="7662" builtinId="9" hidden="1"/>
    <cellStyle name="Followed Hyperlink" xfId="7663" builtinId="9" hidden="1"/>
    <cellStyle name="Followed Hyperlink" xfId="7664" builtinId="9" hidden="1"/>
    <cellStyle name="Followed Hyperlink" xfId="7665" builtinId="9" hidden="1"/>
    <cellStyle name="Followed Hyperlink" xfId="7666" builtinId="9" hidden="1"/>
    <cellStyle name="Followed Hyperlink" xfId="7667" builtinId="9" hidden="1"/>
    <cellStyle name="Followed Hyperlink" xfId="7668" builtinId="9" hidden="1"/>
    <cellStyle name="Followed Hyperlink" xfId="7669" builtinId="9" hidden="1"/>
    <cellStyle name="Followed Hyperlink" xfId="7670" builtinId="9" hidden="1"/>
    <cellStyle name="Followed Hyperlink" xfId="7671" builtinId="9" hidden="1"/>
    <cellStyle name="Followed Hyperlink" xfId="7672" builtinId="9" hidden="1"/>
    <cellStyle name="Followed Hyperlink" xfId="7673" builtinId="9" hidden="1"/>
    <cellStyle name="Followed Hyperlink" xfId="7674" builtinId="9" hidden="1"/>
    <cellStyle name="Followed Hyperlink" xfId="7675" builtinId="9" hidden="1"/>
    <cellStyle name="Followed Hyperlink" xfId="7676" builtinId="9" hidden="1"/>
    <cellStyle name="Followed Hyperlink" xfId="7677" builtinId="9" hidden="1"/>
    <cellStyle name="Followed Hyperlink" xfId="7678" builtinId="9" hidden="1"/>
    <cellStyle name="Followed Hyperlink" xfId="7679" builtinId="9" hidden="1"/>
    <cellStyle name="Followed Hyperlink" xfId="7680" builtinId="9" hidden="1"/>
    <cellStyle name="Followed Hyperlink" xfId="7681" builtinId="9" hidden="1"/>
    <cellStyle name="Followed Hyperlink" xfId="7682" builtinId="9" hidden="1"/>
    <cellStyle name="Followed Hyperlink" xfId="7683" builtinId="9" hidden="1"/>
    <cellStyle name="Followed Hyperlink" xfId="7684" builtinId="9" hidden="1"/>
    <cellStyle name="Followed Hyperlink" xfId="7685" builtinId="9" hidden="1"/>
    <cellStyle name="Followed Hyperlink" xfId="7686" builtinId="9" hidden="1"/>
    <cellStyle name="Followed Hyperlink" xfId="7687" builtinId="9" hidden="1"/>
    <cellStyle name="Followed Hyperlink" xfId="7688" builtinId="9" hidden="1"/>
    <cellStyle name="Followed Hyperlink" xfId="7689" builtinId="9" hidden="1"/>
    <cellStyle name="Followed Hyperlink" xfId="7690" builtinId="9" hidden="1"/>
    <cellStyle name="Followed Hyperlink" xfId="7691" builtinId="9" hidden="1"/>
    <cellStyle name="Followed Hyperlink" xfId="7692" builtinId="9" hidden="1"/>
    <cellStyle name="Followed Hyperlink" xfId="7693" builtinId="9" hidden="1"/>
    <cellStyle name="Followed Hyperlink" xfId="7694" builtinId="9" hidden="1"/>
    <cellStyle name="Followed Hyperlink" xfId="7695" builtinId="9" hidden="1"/>
    <cellStyle name="Followed Hyperlink" xfId="7696" builtinId="9" hidden="1"/>
    <cellStyle name="Followed Hyperlink" xfId="7697" builtinId="9" hidden="1"/>
    <cellStyle name="Followed Hyperlink" xfId="7698" builtinId="9" hidden="1"/>
    <cellStyle name="Followed Hyperlink" xfId="7699" builtinId="9" hidden="1"/>
    <cellStyle name="Followed Hyperlink" xfId="7700" builtinId="9" hidden="1"/>
    <cellStyle name="Followed Hyperlink" xfId="7701" builtinId="9" hidden="1"/>
    <cellStyle name="Followed Hyperlink" xfId="7702" builtinId="9" hidden="1"/>
    <cellStyle name="Followed Hyperlink" xfId="7703" builtinId="9" hidden="1"/>
    <cellStyle name="Followed Hyperlink" xfId="7704" builtinId="9" hidden="1"/>
    <cellStyle name="Followed Hyperlink" xfId="7705" builtinId="9" hidden="1"/>
    <cellStyle name="Followed Hyperlink" xfId="7706" builtinId="9" hidden="1"/>
    <cellStyle name="Followed Hyperlink" xfId="7707" builtinId="9" hidden="1"/>
    <cellStyle name="Followed Hyperlink" xfId="7708" builtinId="9" hidden="1"/>
    <cellStyle name="Followed Hyperlink" xfId="7709" builtinId="9" hidden="1"/>
    <cellStyle name="Followed Hyperlink" xfId="7710" builtinId="9" hidden="1"/>
    <cellStyle name="Followed Hyperlink" xfId="7711" builtinId="9" hidden="1"/>
    <cellStyle name="Followed Hyperlink" xfId="7712" builtinId="9" hidden="1"/>
    <cellStyle name="Followed Hyperlink" xfId="7713" builtinId="9" hidden="1"/>
    <cellStyle name="Followed Hyperlink" xfId="7714" builtinId="9" hidden="1"/>
    <cellStyle name="Followed Hyperlink" xfId="7715" builtinId="9" hidden="1"/>
    <cellStyle name="Followed Hyperlink" xfId="7716" builtinId="9" hidden="1"/>
    <cellStyle name="Followed Hyperlink" xfId="7717" builtinId="9" hidden="1"/>
    <cellStyle name="Followed Hyperlink" xfId="7718" builtinId="9" hidden="1"/>
    <cellStyle name="Followed Hyperlink" xfId="7719" builtinId="9" hidden="1"/>
    <cellStyle name="Followed Hyperlink" xfId="7720" builtinId="9" hidden="1"/>
    <cellStyle name="Followed Hyperlink" xfId="7721" builtinId="9" hidden="1"/>
    <cellStyle name="Followed Hyperlink" xfId="7722" builtinId="9" hidden="1"/>
    <cellStyle name="Followed Hyperlink" xfId="7723" builtinId="9" hidden="1"/>
    <cellStyle name="Followed Hyperlink" xfId="7724" builtinId="9" hidden="1"/>
    <cellStyle name="Followed Hyperlink" xfId="7725" builtinId="9" hidden="1"/>
    <cellStyle name="Followed Hyperlink" xfId="7726" builtinId="9" hidden="1"/>
    <cellStyle name="Followed Hyperlink" xfId="7727" builtinId="9" hidden="1"/>
    <cellStyle name="Followed Hyperlink" xfId="7728" builtinId="9" hidden="1"/>
    <cellStyle name="Followed Hyperlink" xfId="7729" builtinId="9" hidden="1"/>
    <cellStyle name="Followed Hyperlink" xfId="7730" builtinId="9" hidden="1"/>
    <cellStyle name="Followed Hyperlink" xfId="7731" builtinId="9" hidden="1"/>
    <cellStyle name="Followed Hyperlink" xfId="7732" builtinId="9" hidden="1"/>
    <cellStyle name="Followed Hyperlink" xfId="7733" builtinId="9" hidden="1"/>
    <cellStyle name="Followed Hyperlink" xfId="7734" builtinId="9" hidden="1"/>
    <cellStyle name="Followed Hyperlink" xfId="7735" builtinId="9" hidden="1"/>
    <cellStyle name="Followed Hyperlink" xfId="7736" builtinId="9" hidden="1"/>
    <cellStyle name="Followed Hyperlink" xfId="7737" builtinId="9" hidden="1"/>
    <cellStyle name="Followed Hyperlink" xfId="7738" builtinId="9" hidden="1"/>
    <cellStyle name="Followed Hyperlink" xfId="7739" builtinId="9" hidden="1"/>
    <cellStyle name="Followed Hyperlink" xfId="7740" builtinId="9" hidden="1"/>
    <cellStyle name="Followed Hyperlink" xfId="7741" builtinId="9" hidden="1"/>
    <cellStyle name="Followed Hyperlink" xfId="7742" builtinId="9" hidden="1"/>
    <cellStyle name="Followed Hyperlink" xfId="7743" builtinId="9" hidden="1"/>
    <cellStyle name="Followed Hyperlink" xfId="7744" builtinId="9" hidden="1"/>
    <cellStyle name="Followed Hyperlink" xfId="7745" builtinId="9" hidden="1"/>
    <cellStyle name="Followed Hyperlink" xfId="7746" builtinId="9" hidden="1"/>
    <cellStyle name="Followed Hyperlink" xfId="7747" builtinId="9" hidden="1"/>
    <cellStyle name="Followed Hyperlink" xfId="7748" builtinId="9" hidden="1"/>
    <cellStyle name="Followed Hyperlink" xfId="7749" builtinId="9" hidden="1"/>
    <cellStyle name="Followed Hyperlink" xfId="7750" builtinId="9" hidden="1"/>
    <cellStyle name="Followed Hyperlink" xfId="7751" builtinId="9" hidden="1"/>
    <cellStyle name="Followed Hyperlink" xfId="7752" builtinId="9" hidden="1"/>
    <cellStyle name="Followed Hyperlink" xfId="7753" builtinId="9" hidden="1"/>
    <cellStyle name="Followed Hyperlink" xfId="7754" builtinId="9" hidden="1"/>
    <cellStyle name="Followed Hyperlink" xfId="7755" builtinId="9" hidden="1"/>
    <cellStyle name="Followed Hyperlink" xfId="7756" builtinId="9" hidden="1"/>
    <cellStyle name="Followed Hyperlink" xfId="7757" builtinId="9" hidden="1"/>
    <cellStyle name="Followed Hyperlink" xfId="7758" builtinId="9" hidden="1"/>
    <cellStyle name="Followed Hyperlink" xfId="7759" builtinId="9" hidden="1"/>
    <cellStyle name="Followed Hyperlink" xfId="7760" builtinId="9" hidden="1"/>
    <cellStyle name="Followed Hyperlink" xfId="7761" builtinId="9" hidden="1"/>
    <cellStyle name="Followed Hyperlink" xfId="7762" builtinId="9" hidden="1"/>
    <cellStyle name="Followed Hyperlink" xfId="7763" builtinId="9" hidden="1"/>
    <cellStyle name="Followed Hyperlink" xfId="7764" builtinId="9" hidden="1"/>
    <cellStyle name="Followed Hyperlink" xfId="7765" builtinId="9" hidden="1"/>
    <cellStyle name="Followed Hyperlink" xfId="7766" builtinId="9" hidden="1"/>
    <cellStyle name="Followed Hyperlink" xfId="7767" builtinId="9" hidden="1"/>
    <cellStyle name="Followed Hyperlink" xfId="7768" builtinId="9" hidden="1"/>
    <cellStyle name="Followed Hyperlink" xfId="7769" builtinId="9" hidden="1"/>
    <cellStyle name="Followed Hyperlink" xfId="7770" builtinId="9" hidden="1"/>
    <cellStyle name="Followed Hyperlink" xfId="7771" builtinId="9" hidden="1"/>
    <cellStyle name="Followed Hyperlink" xfId="7772" builtinId="9" hidden="1"/>
    <cellStyle name="Followed Hyperlink" xfId="7773" builtinId="9" hidden="1"/>
    <cellStyle name="Followed Hyperlink" xfId="7774" builtinId="9" hidden="1"/>
    <cellStyle name="Followed Hyperlink" xfId="7775" builtinId="9" hidden="1"/>
    <cellStyle name="Followed Hyperlink" xfId="7776" builtinId="9" hidden="1"/>
    <cellStyle name="Followed Hyperlink" xfId="7777" builtinId="9" hidden="1"/>
    <cellStyle name="Followed Hyperlink" xfId="7778" builtinId="9" hidden="1"/>
    <cellStyle name="Followed Hyperlink" xfId="7779" builtinId="9" hidden="1"/>
    <cellStyle name="Followed Hyperlink" xfId="7780" builtinId="9" hidden="1"/>
    <cellStyle name="Followed Hyperlink" xfId="7781" builtinId="9" hidden="1"/>
    <cellStyle name="Followed Hyperlink" xfId="7782" builtinId="9" hidden="1"/>
    <cellStyle name="Followed Hyperlink" xfId="7783" builtinId="9" hidden="1"/>
    <cellStyle name="Followed Hyperlink" xfId="7784" builtinId="9" hidden="1"/>
    <cellStyle name="Followed Hyperlink" xfId="7785" builtinId="9" hidden="1"/>
    <cellStyle name="Followed Hyperlink" xfId="7786" builtinId="9" hidden="1"/>
    <cellStyle name="Followed Hyperlink" xfId="7787" builtinId="9" hidden="1"/>
    <cellStyle name="Followed Hyperlink" xfId="7788" builtinId="9" hidden="1"/>
    <cellStyle name="Followed Hyperlink" xfId="7789" builtinId="9" hidden="1"/>
    <cellStyle name="Followed Hyperlink" xfId="7790" builtinId="9" hidden="1"/>
    <cellStyle name="Followed Hyperlink" xfId="7791" builtinId="9" hidden="1"/>
    <cellStyle name="Followed Hyperlink" xfId="7792" builtinId="9" hidden="1"/>
    <cellStyle name="Followed Hyperlink" xfId="7793" builtinId="9" hidden="1"/>
    <cellStyle name="Followed Hyperlink" xfId="7794" builtinId="9" hidden="1"/>
    <cellStyle name="Followed Hyperlink" xfId="7795" builtinId="9" hidden="1"/>
    <cellStyle name="Followed Hyperlink" xfId="7796" builtinId="9" hidden="1"/>
    <cellStyle name="Followed Hyperlink" xfId="7797" builtinId="9" hidden="1"/>
    <cellStyle name="Followed Hyperlink" xfId="7798" builtinId="9" hidden="1"/>
    <cellStyle name="Followed Hyperlink" xfId="7799" builtinId="9" hidden="1"/>
    <cellStyle name="Followed Hyperlink" xfId="7800" builtinId="9" hidden="1"/>
    <cellStyle name="Followed Hyperlink" xfId="7801" builtinId="9" hidden="1"/>
    <cellStyle name="Followed Hyperlink" xfId="7802" builtinId="9" hidden="1"/>
    <cellStyle name="Followed Hyperlink" xfId="7803" builtinId="9" hidden="1"/>
    <cellStyle name="Followed Hyperlink" xfId="7804" builtinId="9" hidden="1"/>
    <cellStyle name="Followed Hyperlink" xfId="7805" builtinId="9" hidden="1"/>
    <cellStyle name="Followed Hyperlink" xfId="7806" builtinId="9" hidden="1"/>
    <cellStyle name="Followed Hyperlink" xfId="7807" builtinId="9" hidden="1"/>
    <cellStyle name="Followed Hyperlink" xfId="7808" builtinId="9" hidden="1"/>
    <cellStyle name="Followed Hyperlink" xfId="7809" builtinId="9" hidden="1"/>
    <cellStyle name="Followed Hyperlink" xfId="7810" builtinId="9" hidden="1"/>
    <cellStyle name="Followed Hyperlink" xfId="7811" builtinId="9" hidden="1"/>
    <cellStyle name="Followed Hyperlink" xfId="7812" builtinId="9" hidden="1"/>
    <cellStyle name="Followed Hyperlink" xfId="7813" builtinId="9" hidden="1"/>
    <cellStyle name="Followed Hyperlink" xfId="7814" builtinId="9" hidden="1"/>
    <cellStyle name="Followed Hyperlink" xfId="7815" builtinId="9" hidden="1"/>
    <cellStyle name="Followed Hyperlink" xfId="7816" builtinId="9" hidden="1"/>
    <cellStyle name="Followed Hyperlink" xfId="7817" builtinId="9" hidden="1"/>
    <cellStyle name="Followed Hyperlink" xfId="7818" builtinId="9" hidden="1"/>
    <cellStyle name="Followed Hyperlink" xfId="7819" builtinId="9" hidden="1"/>
    <cellStyle name="Followed Hyperlink" xfId="7820" builtinId="9" hidden="1"/>
    <cellStyle name="Followed Hyperlink" xfId="7821" builtinId="9" hidden="1"/>
    <cellStyle name="Followed Hyperlink" xfId="7822" builtinId="9" hidden="1"/>
    <cellStyle name="Followed Hyperlink" xfId="7823" builtinId="9" hidden="1"/>
    <cellStyle name="Followed Hyperlink" xfId="7824" builtinId="9" hidden="1"/>
    <cellStyle name="Followed Hyperlink" xfId="7825" builtinId="9" hidden="1"/>
    <cellStyle name="Followed Hyperlink" xfId="7826" builtinId="9" hidden="1"/>
    <cellStyle name="Followed Hyperlink" xfId="7827" builtinId="9" hidden="1"/>
    <cellStyle name="Followed Hyperlink" xfId="7828" builtinId="9" hidden="1"/>
    <cellStyle name="Followed Hyperlink" xfId="7829" builtinId="9" hidden="1"/>
    <cellStyle name="Followed Hyperlink" xfId="7830" builtinId="9" hidden="1"/>
    <cellStyle name="Followed Hyperlink" xfId="7831" builtinId="9" hidden="1"/>
    <cellStyle name="Followed Hyperlink" xfId="7832" builtinId="9" hidden="1"/>
    <cellStyle name="Followed Hyperlink" xfId="7833" builtinId="9" hidden="1"/>
    <cellStyle name="Followed Hyperlink" xfId="7834" builtinId="9" hidden="1"/>
    <cellStyle name="Followed Hyperlink" xfId="7835" builtinId="9" hidden="1"/>
    <cellStyle name="Followed Hyperlink" xfId="7836" builtinId="9" hidden="1"/>
    <cellStyle name="Followed Hyperlink" xfId="7837" builtinId="9" hidden="1"/>
    <cellStyle name="Followed Hyperlink" xfId="7838" builtinId="9" hidden="1"/>
    <cellStyle name="Followed Hyperlink" xfId="7839" builtinId="9" hidden="1"/>
    <cellStyle name="Followed Hyperlink" xfId="7840" builtinId="9" hidden="1"/>
    <cellStyle name="Followed Hyperlink" xfId="7841" builtinId="9" hidden="1"/>
    <cellStyle name="Followed Hyperlink" xfId="7842" builtinId="9" hidden="1"/>
    <cellStyle name="Followed Hyperlink" xfId="7843" builtinId="9" hidden="1"/>
    <cellStyle name="Followed Hyperlink" xfId="7844" builtinId="9" hidden="1"/>
    <cellStyle name="Followed Hyperlink" xfId="7845" builtinId="9" hidden="1"/>
    <cellStyle name="Followed Hyperlink" xfId="7846" builtinId="9" hidden="1"/>
    <cellStyle name="Followed Hyperlink" xfId="7847" builtinId="9" hidden="1"/>
    <cellStyle name="Followed Hyperlink" xfId="7848" builtinId="9" hidden="1"/>
    <cellStyle name="Followed Hyperlink" xfId="7849" builtinId="9" hidden="1"/>
    <cellStyle name="Followed Hyperlink" xfId="7850" builtinId="9" hidden="1"/>
    <cellStyle name="Followed Hyperlink" xfId="7851" builtinId="9" hidden="1"/>
    <cellStyle name="Followed Hyperlink" xfId="7852" builtinId="9" hidden="1"/>
    <cellStyle name="Followed Hyperlink" xfId="7853" builtinId="9" hidden="1"/>
    <cellStyle name="Followed Hyperlink" xfId="7854" builtinId="9" hidden="1"/>
    <cellStyle name="Followed Hyperlink" xfId="7855" builtinId="9" hidden="1"/>
    <cellStyle name="Followed Hyperlink" xfId="7856" builtinId="9" hidden="1"/>
    <cellStyle name="Followed Hyperlink" xfId="7857" builtinId="9" hidden="1"/>
    <cellStyle name="Followed Hyperlink" xfId="7858" builtinId="9" hidden="1"/>
    <cellStyle name="Followed Hyperlink" xfId="7859" builtinId="9" hidden="1"/>
    <cellStyle name="Followed Hyperlink" xfId="7860" builtinId="9" hidden="1"/>
    <cellStyle name="Followed Hyperlink" xfId="7861" builtinId="9" hidden="1"/>
    <cellStyle name="Followed Hyperlink" xfId="7862" builtinId="9" hidden="1"/>
    <cellStyle name="Followed Hyperlink" xfId="7863" builtinId="9" hidden="1"/>
    <cellStyle name="Followed Hyperlink" xfId="7864" builtinId="9" hidden="1"/>
    <cellStyle name="Followed Hyperlink" xfId="7865" builtinId="9" hidden="1"/>
    <cellStyle name="Followed Hyperlink" xfId="7866" builtinId="9" hidden="1"/>
    <cellStyle name="Followed Hyperlink" xfId="7867" builtinId="9" hidden="1"/>
    <cellStyle name="Followed Hyperlink" xfId="7868" builtinId="9" hidden="1"/>
    <cellStyle name="Followed Hyperlink" xfId="7869" builtinId="9" hidden="1"/>
    <cellStyle name="Followed Hyperlink" xfId="7870" builtinId="9" hidden="1"/>
    <cellStyle name="Followed Hyperlink" xfId="7871" builtinId="9" hidden="1"/>
    <cellStyle name="Followed Hyperlink" xfId="7872" builtinId="9" hidden="1"/>
    <cellStyle name="Followed Hyperlink" xfId="7873" builtinId="9" hidden="1"/>
    <cellStyle name="Followed Hyperlink" xfId="7874" builtinId="9" hidden="1"/>
    <cellStyle name="Followed Hyperlink" xfId="7875" builtinId="9" hidden="1"/>
    <cellStyle name="Followed Hyperlink" xfId="7876" builtinId="9" hidden="1"/>
    <cellStyle name="Followed Hyperlink" xfId="7877" builtinId="9" hidden="1"/>
    <cellStyle name="Followed Hyperlink" xfId="7878" builtinId="9" hidden="1"/>
    <cellStyle name="Followed Hyperlink" xfId="7879" builtinId="9" hidden="1"/>
    <cellStyle name="Followed Hyperlink" xfId="7880" builtinId="9" hidden="1"/>
    <cellStyle name="Followed Hyperlink" xfId="7881" builtinId="9" hidden="1"/>
    <cellStyle name="Followed Hyperlink" xfId="7882" builtinId="9" hidden="1"/>
    <cellStyle name="Followed Hyperlink" xfId="7883" builtinId="9" hidden="1"/>
    <cellStyle name="Followed Hyperlink" xfId="7884" builtinId="9" hidden="1"/>
    <cellStyle name="Followed Hyperlink" xfId="7885" builtinId="9" hidden="1"/>
    <cellStyle name="Followed Hyperlink" xfId="7886" builtinId="9" hidden="1"/>
    <cellStyle name="Followed Hyperlink" xfId="7887" builtinId="9" hidden="1"/>
    <cellStyle name="Followed Hyperlink" xfId="7888" builtinId="9" hidden="1"/>
    <cellStyle name="Followed Hyperlink" xfId="7889" builtinId="9" hidden="1"/>
    <cellStyle name="Followed Hyperlink" xfId="7890" builtinId="9" hidden="1"/>
    <cellStyle name="Followed Hyperlink" xfId="7891" builtinId="9" hidden="1"/>
    <cellStyle name="Followed Hyperlink" xfId="7892" builtinId="9" hidden="1"/>
    <cellStyle name="Followed Hyperlink" xfId="7893" builtinId="9" hidden="1"/>
    <cellStyle name="Followed Hyperlink" xfId="7894" builtinId="9" hidden="1"/>
    <cellStyle name="Followed Hyperlink" xfId="7895" builtinId="9" hidden="1"/>
    <cellStyle name="Followed Hyperlink" xfId="7896" builtinId="9" hidden="1"/>
    <cellStyle name="Followed Hyperlink" xfId="7897" builtinId="9" hidden="1"/>
    <cellStyle name="Followed Hyperlink" xfId="7898" builtinId="9" hidden="1"/>
    <cellStyle name="Followed Hyperlink" xfId="7899" builtinId="9" hidden="1"/>
    <cellStyle name="Followed Hyperlink" xfId="7900" builtinId="9" hidden="1"/>
    <cellStyle name="Followed Hyperlink" xfId="7901" builtinId="9" hidden="1"/>
    <cellStyle name="Followed Hyperlink" xfId="7902" builtinId="9" hidden="1"/>
    <cellStyle name="Followed Hyperlink" xfId="7903" builtinId="9" hidden="1"/>
    <cellStyle name="Followed Hyperlink" xfId="7904" builtinId="9" hidden="1"/>
    <cellStyle name="Followed Hyperlink" xfId="7905" builtinId="9" hidden="1"/>
    <cellStyle name="Followed Hyperlink" xfId="7906" builtinId="9" hidden="1"/>
    <cellStyle name="Followed Hyperlink" xfId="7907" builtinId="9" hidden="1"/>
    <cellStyle name="Followed Hyperlink" xfId="7908" builtinId="9" hidden="1"/>
    <cellStyle name="Followed Hyperlink" xfId="7909" builtinId="9" hidden="1"/>
    <cellStyle name="Followed Hyperlink" xfId="7910" builtinId="9" hidden="1"/>
    <cellStyle name="Followed Hyperlink" xfId="7911" builtinId="9" hidden="1"/>
    <cellStyle name="Followed Hyperlink" xfId="7912" builtinId="9" hidden="1"/>
    <cellStyle name="Followed Hyperlink" xfId="7913" builtinId="9" hidden="1"/>
    <cellStyle name="Followed Hyperlink" xfId="7914" builtinId="9" hidden="1"/>
    <cellStyle name="Followed Hyperlink" xfId="7915" builtinId="9" hidden="1"/>
    <cellStyle name="Followed Hyperlink" xfId="7916" builtinId="9" hidden="1"/>
    <cellStyle name="Followed Hyperlink" xfId="7917" builtinId="9" hidden="1"/>
    <cellStyle name="Followed Hyperlink" xfId="7918" builtinId="9" hidden="1"/>
    <cellStyle name="Followed Hyperlink" xfId="7919" builtinId="9" hidden="1"/>
    <cellStyle name="Followed Hyperlink" xfId="7920" builtinId="9" hidden="1"/>
    <cellStyle name="Followed Hyperlink" xfId="7921" builtinId="9" hidden="1"/>
    <cellStyle name="Followed Hyperlink" xfId="7922" builtinId="9" hidden="1"/>
    <cellStyle name="Followed Hyperlink" xfId="7923" builtinId="9" hidden="1"/>
    <cellStyle name="Followed Hyperlink" xfId="7924" builtinId="9" hidden="1"/>
    <cellStyle name="Followed Hyperlink" xfId="7925" builtinId="9" hidden="1"/>
    <cellStyle name="Followed Hyperlink" xfId="7926" builtinId="9" hidden="1"/>
    <cellStyle name="Followed Hyperlink" xfId="7927" builtinId="9" hidden="1"/>
    <cellStyle name="Followed Hyperlink" xfId="7928" builtinId="9" hidden="1"/>
    <cellStyle name="Followed Hyperlink" xfId="7929" builtinId="9" hidden="1"/>
    <cellStyle name="Followed Hyperlink" xfId="7930" builtinId="9" hidden="1"/>
    <cellStyle name="Followed Hyperlink" xfId="7931" builtinId="9" hidden="1"/>
    <cellStyle name="Followed Hyperlink" xfId="7932" builtinId="9" hidden="1"/>
    <cellStyle name="Followed Hyperlink" xfId="7933" builtinId="9" hidden="1"/>
    <cellStyle name="Followed Hyperlink" xfId="7934" builtinId="9" hidden="1"/>
    <cellStyle name="Followed Hyperlink" xfId="7935" builtinId="9" hidden="1"/>
    <cellStyle name="Followed Hyperlink" xfId="7936" builtinId="9" hidden="1"/>
    <cellStyle name="Followed Hyperlink" xfId="7937" builtinId="9" hidden="1"/>
    <cellStyle name="Followed Hyperlink" xfId="7938" builtinId="9" hidden="1"/>
    <cellStyle name="Followed Hyperlink" xfId="7939" builtinId="9" hidden="1"/>
    <cellStyle name="Followed Hyperlink" xfId="7940" builtinId="9" hidden="1"/>
    <cellStyle name="Followed Hyperlink" xfId="7941" builtinId="9" hidden="1"/>
    <cellStyle name="Followed Hyperlink" xfId="7942" builtinId="9" hidden="1"/>
    <cellStyle name="Followed Hyperlink" xfId="7943" builtinId="9" hidden="1"/>
    <cellStyle name="Followed Hyperlink" xfId="7944" builtinId="9" hidden="1"/>
    <cellStyle name="Followed Hyperlink" xfId="7945" builtinId="9" hidden="1"/>
    <cellStyle name="Followed Hyperlink" xfId="7946" builtinId="9" hidden="1"/>
    <cellStyle name="Followed Hyperlink" xfId="7947" builtinId="9" hidden="1"/>
    <cellStyle name="Followed Hyperlink" xfId="7948" builtinId="9" hidden="1"/>
    <cellStyle name="Followed Hyperlink" xfId="7949" builtinId="9" hidden="1"/>
    <cellStyle name="Followed Hyperlink" xfId="7950" builtinId="9" hidden="1"/>
    <cellStyle name="Followed Hyperlink" xfId="7951" builtinId="9" hidden="1"/>
    <cellStyle name="Followed Hyperlink" xfId="7952" builtinId="9" hidden="1"/>
    <cellStyle name="Followed Hyperlink" xfId="7953" builtinId="9" hidden="1"/>
    <cellStyle name="Followed Hyperlink" xfId="7954" builtinId="9" hidden="1"/>
    <cellStyle name="Followed Hyperlink" xfId="7955" builtinId="9" hidden="1"/>
    <cellStyle name="Followed Hyperlink" xfId="7956" builtinId="9" hidden="1"/>
    <cellStyle name="Followed Hyperlink" xfId="7957" builtinId="9" hidden="1"/>
    <cellStyle name="Followed Hyperlink" xfId="7958" builtinId="9" hidden="1"/>
    <cellStyle name="Followed Hyperlink" xfId="7959" builtinId="9" hidden="1"/>
    <cellStyle name="Followed Hyperlink" xfId="7960" builtinId="9" hidden="1"/>
    <cellStyle name="Followed Hyperlink" xfId="7961" builtinId="9" hidden="1"/>
    <cellStyle name="Followed Hyperlink" xfId="7962" builtinId="9" hidden="1"/>
    <cellStyle name="Followed Hyperlink" xfId="7963" builtinId="9" hidden="1"/>
    <cellStyle name="Followed Hyperlink" xfId="8472" builtinId="9" hidden="1"/>
    <cellStyle name="Followed Hyperlink" xfId="8473" builtinId="9" hidden="1"/>
    <cellStyle name="Followed Hyperlink" xfId="8474" builtinId="9" hidden="1"/>
    <cellStyle name="Followed Hyperlink" xfId="8475" builtinId="9" hidden="1"/>
    <cellStyle name="Followed Hyperlink" xfId="8476" builtinId="9" hidden="1"/>
    <cellStyle name="Followed Hyperlink" xfId="8477" builtinId="9" hidden="1"/>
    <cellStyle name="Followed Hyperlink" xfId="8478" builtinId="9" hidden="1"/>
    <cellStyle name="Followed Hyperlink" xfId="8479" builtinId="9" hidden="1"/>
    <cellStyle name="Followed Hyperlink" xfId="8480" builtinId="9" hidden="1"/>
    <cellStyle name="Followed Hyperlink" xfId="8481" builtinId="9" hidden="1"/>
    <cellStyle name="Followed Hyperlink" xfId="8482" builtinId="9" hidden="1"/>
    <cellStyle name="Followed Hyperlink" xfId="8483" builtinId="9" hidden="1"/>
    <cellStyle name="Followed Hyperlink" xfId="8484" builtinId="9" hidden="1"/>
    <cellStyle name="Followed Hyperlink" xfId="8485" builtinId="9" hidden="1"/>
    <cellStyle name="Followed Hyperlink" xfId="8486" builtinId="9" hidden="1"/>
    <cellStyle name="Followed Hyperlink" xfId="8487" builtinId="9" hidden="1"/>
    <cellStyle name="Followed Hyperlink" xfId="8488" builtinId="9" hidden="1"/>
    <cellStyle name="Followed Hyperlink" xfId="8489" builtinId="9" hidden="1"/>
    <cellStyle name="Followed Hyperlink" xfId="8490" builtinId="9" hidden="1"/>
    <cellStyle name="Followed Hyperlink" xfId="8491" builtinId="9" hidden="1"/>
    <cellStyle name="Followed Hyperlink" xfId="8492" builtinId="9" hidden="1"/>
    <cellStyle name="Followed Hyperlink" xfId="8493" builtinId="9" hidden="1"/>
    <cellStyle name="Followed Hyperlink" xfId="8494" builtinId="9" hidden="1"/>
    <cellStyle name="Followed Hyperlink" xfId="8495" builtinId="9" hidden="1"/>
    <cellStyle name="Followed Hyperlink" xfId="8496" builtinId="9" hidden="1"/>
    <cellStyle name="Followed Hyperlink" xfId="8497" builtinId="9" hidden="1"/>
    <cellStyle name="Followed Hyperlink" xfId="8498" builtinId="9" hidden="1"/>
    <cellStyle name="Followed Hyperlink" xfId="8499" builtinId="9" hidden="1"/>
    <cellStyle name="Followed Hyperlink" xfId="8500" builtinId="9" hidden="1"/>
    <cellStyle name="Followed Hyperlink" xfId="8501" builtinId="9" hidden="1"/>
    <cellStyle name="Followed Hyperlink" xfId="8502" builtinId="9" hidden="1"/>
    <cellStyle name="Followed Hyperlink" xfId="8503" builtinId="9" hidden="1"/>
    <cellStyle name="Followed Hyperlink" xfId="8504" builtinId="9" hidden="1"/>
    <cellStyle name="Followed Hyperlink" xfId="8505" builtinId="9" hidden="1"/>
    <cellStyle name="Followed Hyperlink" xfId="8506" builtinId="9" hidden="1"/>
    <cellStyle name="Followed Hyperlink" xfId="8507" builtinId="9" hidden="1"/>
    <cellStyle name="Followed Hyperlink" xfId="8508" builtinId="9" hidden="1"/>
    <cellStyle name="Followed Hyperlink" xfId="8509" builtinId="9" hidden="1"/>
    <cellStyle name="Followed Hyperlink" xfId="8510" builtinId="9" hidden="1"/>
    <cellStyle name="Followed Hyperlink" xfId="8511" builtinId="9" hidden="1"/>
    <cellStyle name="Followed Hyperlink" xfId="8512" builtinId="9" hidden="1"/>
    <cellStyle name="Followed Hyperlink" xfId="8513" builtinId="9" hidden="1"/>
    <cellStyle name="Followed Hyperlink" xfId="8514" builtinId="9" hidden="1"/>
    <cellStyle name="Followed Hyperlink" xfId="8515" builtinId="9" hidden="1"/>
    <cellStyle name="Followed Hyperlink" xfId="8516" builtinId="9" hidden="1"/>
    <cellStyle name="Followed Hyperlink" xfId="8517" builtinId="9" hidden="1"/>
    <cellStyle name="Followed Hyperlink" xfId="8518" builtinId="9" hidden="1"/>
    <cellStyle name="Followed Hyperlink" xfId="8471" builtinId="9" hidden="1"/>
    <cellStyle name="Followed Hyperlink" xfId="8470" builtinId="9" hidden="1"/>
    <cellStyle name="Followed Hyperlink" xfId="8469" builtinId="9" hidden="1"/>
    <cellStyle name="Followed Hyperlink" xfId="8468" builtinId="9" hidden="1"/>
    <cellStyle name="Followed Hyperlink" xfId="8467" builtinId="9" hidden="1"/>
    <cellStyle name="Followed Hyperlink" xfId="8466" builtinId="9" hidden="1"/>
    <cellStyle name="Followed Hyperlink" xfId="8465" builtinId="9" hidden="1"/>
    <cellStyle name="Followed Hyperlink" xfId="8464" builtinId="9" hidden="1"/>
    <cellStyle name="Followed Hyperlink" xfId="8463" builtinId="9" hidden="1"/>
    <cellStyle name="Followed Hyperlink" xfId="8462" builtinId="9" hidden="1"/>
    <cellStyle name="Followed Hyperlink" xfId="8461" builtinId="9" hidden="1"/>
    <cellStyle name="Followed Hyperlink" xfId="8460" builtinId="9" hidden="1"/>
    <cellStyle name="Followed Hyperlink" xfId="8459" builtinId="9" hidden="1"/>
    <cellStyle name="Followed Hyperlink" xfId="8458" builtinId="9" hidden="1"/>
    <cellStyle name="Followed Hyperlink" xfId="8457" builtinId="9" hidden="1"/>
    <cellStyle name="Followed Hyperlink" xfId="8456" builtinId="9" hidden="1"/>
    <cellStyle name="Followed Hyperlink" xfId="8455" builtinId="9" hidden="1"/>
    <cellStyle name="Followed Hyperlink" xfId="8454" builtinId="9" hidden="1"/>
    <cellStyle name="Followed Hyperlink" xfId="8453" builtinId="9" hidden="1"/>
    <cellStyle name="Followed Hyperlink" xfId="8452" builtinId="9" hidden="1"/>
    <cellStyle name="Followed Hyperlink" xfId="8451" builtinId="9" hidden="1"/>
    <cellStyle name="Followed Hyperlink" xfId="8450" builtinId="9" hidden="1"/>
    <cellStyle name="Followed Hyperlink" xfId="8449" builtinId="9" hidden="1"/>
    <cellStyle name="Followed Hyperlink" xfId="8448" builtinId="9" hidden="1"/>
    <cellStyle name="Followed Hyperlink" xfId="8447" builtinId="9" hidden="1"/>
    <cellStyle name="Followed Hyperlink" xfId="8446" builtinId="9" hidden="1"/>
    <cellStyle name="Followed Hyperlink" xfId="8445" builtinId="9" hidden="1"/>
    <cellStyle name="Followed Hyperlink" xfId="8444" builtinId="9" hidden="1"/>
    <cellStyle name="Followed Hyperlink" xfId="8443" builtinId="9" hidden="1"/>
    <cellStyle name="Followed Hyperlink" xfId="8442" builtinId="9" hidden="1"/>
    <cellStyle name="Followed Hyperlink" xfId="8441" builtinId="9" hidden="1"/>
    <cellStyle name="Followed Hyperlink" xfId="8440" builtinId="9" hidden="1"/>
    <cellStyle name="Followed Hyperlink" xfId="8439" builtinId="9" hidden="1"/>
    <cellStyle name="Followed Hyperlink" xfId="8438" builtinId="9" hidden="1"/>
    <cellStyle name="Followed Hyperlink" xfId="8437" builtinId="9" hidden="1"/>
    <cellStyle name="Followed Hyperlink" xfId="8436" builtinId="9" hidden="1"/>
    <cellStyle name="Followed Hyperlink" xfId="8435" builtinId="9" hidden="1"/>
    <cellStyle name="Followed Hyperlink" xfId="8434" builtinId="9" hidden="1"/>
    <cellStyle name="Followed Hyperlink" xfId="8433" builtinId="9" hidden="1"/>
    <cellStyle name="Followed Hyperlink" xfId="8432" builtinId="9" hidden="1"/>
    <cellStyle name="Followed Hyperlink" xfId="8431" builtinId="9" hidden="1"/>
    <cellStyle name="Followed Hyperlink" xfId="8430" builtinId="9" hidden="1"/>
    <cellStyle name="Followed Hyperlink" xfId="8429" builtinId="9" hidden="1"/>
    <cellStyle name="Followed Hyperlink" xfId="8428" builtinId="9" hidden="1"/>
    <cellStyle name="Followed Hyperlink" xfId="8427" builtinId="9" hidden="1"/>
    <cellStyle name="Followed Hyperlink" xfId="8426" builtinId="9" hidden="1"/>
    <cellStyle name="Followed Hyperlink" xfId="8425" builtinId="9" hidden="1"/>
    <cellStyle name="Followed Hyperlink" xfId="8424" builtinId="9" hidden="1"/>
    <cellStyle name="Followed Hyperlink" xfId="8423" builtinId="9" hidden="1"/>
    <cellStyle name="Followed Hyperlink" xfId="8422" builtinId="9" hidden="1"/>
    <cellStyle name="Followed Hyperlink" xfId="8421" builtinId="9" hidden="1"/>
    <cellStyle name="Followed Hyperlink" xfId="8420" builtinId="9" hidden="1"/>
    <cellStyle name="Followed Hyperlink" xfId="8419" builtinId="9" hidden="1"/>
    <cellStyle name="Followed Hyperlink" xfId="8418" builtinId="9" hidden="1"/>
    <cellStyle name="Followed Hyperlink" xfId="8417" builtinId="9" hidden="1"/>
    <cellStyle name="Followed Hyperlink" xfId="8416" builtinId="9" hidden="1"/>
    <cellStyle name="Followed Hyperlink" xfId="8415" builtinId="9" hidden="1"/>
    <cellStyle name="Followed Hyperlink" xfId="8414" builtinId="9" hidden="1"/>
    <cellStyle name="Followed Hyperlink" xfId="8413" builtinId="9" hidden="1"/>
    <cellStyle name="Followed Hyperlink" xfId="8412" builtinId="9" hidden="1"/>
    <cellStyle name="Followed Hyperlink" xfId="8411" builtinId="9" hidden="1"/>
    <cellStyle name="Followed Hyperlink" xfId="8410" builtinId="9" hidden="1"/>
    <cellStyle name="Followed Hyperlink" xfId="8409" builtinId="9" hidden="1"/>
    <cellStyle name="Followed Hyperlink" xfId="8408" builtinId="9" hidden="1"/>
    <cellStyle name="Followed Hyperlink" xfId="8407" builtinId="9" hidden="1"/>
    <cellStyle name="Followed Hyperlink" xfId="8406" builtinId="9" hidden="1"/>
    <cellStyle name="Followed Hyperlink" xfId="8405" builtinId="9" hidden="1"/>
    <cellStyle name="Followed Hyperlink" xfId="8404" builtinId="9" hidden="1"/>
    <cellStyle name="Followed Hyperlink" xfId="8403" builtinId="9" hidden="1"/>
    <cellStyle name="Followed Hyperlink" xfId="8402" builtinId="9" hidden="1"/>
    <cellStyle name="Followed Hyperlink" xfId="8401" builtinId="9" hidden="1"/>
    <cellStyle name="Followed Hyperlink" xfId="8400" builtinId="9" hidden="1"/>
    <cellStyle name="Followed Hyperlink" xfId="8399" builtinId="9" hidden="1"/>
    <cellStyle name="Followed Hyperlink" xfId="8398" builtinId="9" hidden="1"/>
    <cellStyle name="Followed Hyperlink" xfId="8397" builtinId="9" hidden="1"/>
    <cellStyle name="Followed Hyperlink" xfId="8396" builtinId="9" hidden="1"/>
    <cellStyle name="Followed Hyperlink" xfId="8395" builtinId="9" hidden="1"/>
    <cellStyle name="Followed Hyperlink" xfId="8394" builtinId="9" hidden="1"/>
    <cellStyle name="Followed Hyperlink" xfId="8393" builtinId="9" hidden="1"/>
    <cellStyle name="Followed Hyperlink" xfId="8392" builtinId="9" hidden="1"/>
    <cellStyle name="Followed Hyperlink" xfId="8391" builtinId="9" hidden="1"/>
    <cellStyle name="Followed Hyperlink" xfId="6328" builtinId="9" hidden="1"/>
    <cellStyle name="Followed Hyperlink" xfId="6324" builtinId="9" hidden="1"/>
    <cellStyle name="Followed Hyperlink" xfId="6316" builtinId="9" hidden="1"/>
    <cellStyle name="Followed Hyperlink" xfId="101" builtinId="9" hidden="1"/>
    <cellStyle name="Followed Hyperlink" xfId="8390" builtinId="9" hidden="1"/>
    <cellStyle name="Followed Hyperlink" xfId="8389" builtinId="9" hidden="1"/>
    <cellStyle name="Followed Hyperlink" xfId="8388" builtinId="9" hidden="1"/>
    <cellStyle name="Followed Hyperlink" xfId="8387" builtinId="9" hidden="1"/>
    <cellStyle name="Followed Hyperlink" xfId="8386" builtinId="9" hidden="1"/>
    <cellStyle name="Followed Hyperlink" xfId="8385" builtinId="9" hidden="1"/>
    <cellStyle name="Followed Hyperlink" xfId="8384" builtinId="9" hidden="1"/>
    <cellStyle name="Followed Hyperlink" xfId="8383" builtinId="9" hidden="1"/>
    <cellStyle name="Followed Hyperlink" xfId="8382" builtinId="9" hidden="1"/>
    <cellStyle name="Followed Hyperlink" xfId="8381" builtinId="9" hidden="1"/>
    <cellStyle name="Followed Hyperlink" xfId="8380" builtinId="9" hidden="1"/>
    <cellStyle name="Followed Hyperlink" xfId="8379" builtinId="9" hidden="1"/>
    <cellStyle name="Followed Hyperlink" xfId="8378" builtinId="9" hidden="1"/>
    <cellStyle name="Followed Hyperlink" xfId="8377" builtinId="9" hidden="1"/>
    <cellStyle name="Followed Hyperlink" xfId="8376" builtinId="9" hidden="1"/>
    <cellStyle name="Followed Hyperlink" xfId="8375" builtinId="9" hidden="1"/>
    <cellStyle name="Followed Hyperlink" xfId="8374" builtinId="9" hidden="1"/>
    <cellStyle name="Followed Hyperlink" xfId="8373" builtinId="9" hidden="1"/>
    <cellStyle name="Followed Hyperlink" xfId="8372" builtinId="9" hidden="1"/>
    <cellStyle name="Followed Hyperlink" xfId="8371" builtinId="9" hidden="1"/>
    <cellStyle name="Followed Hyperlink" xfId="8370" builtinId="9" hidden="1"/>
    <cellStyle name="Followed Hyperlink" xfId="8369" builtinId="9" hidden="1"/>
    <cellStyle name="Followed Hyperlink" xfId="8368" builtinId="9" hidden="1"/>
    <cellStyle name="Followed Hyperlink" xfId="8367" builtinId="9" hidden="1"/>
    <cellStyle name="Followed Hyperlink" xfId="8366" builtinId="9" hidden="1"/>
    <cellStyle name="Followed Hyperlink" xfId="8365" builtinId="9" hidden="1"/>
    <cellStyle name="Followed Hyperlink" xfId="8364" builtinId="9" hidden="1"/>
    <cellStyle name="Followed Hyperlink" xfId="8363" builtinId="9" hidden="1"/>
    <cellStyle name="Followed Hyperlink" xfId="8362" builtinId="9" hidden="1"/>
    <cellStyle name="Followed Hyperlink" xfId="8361" builtinId="9" hidden="1"/>
    <cellStyle name="Followed Hyperlink" xfId="8360" builtinId="9" hidden="1"/>
    <cellStyle name="Followed Hyperlink" xfId="8359" builtinId="9" hidden="1"/>
    <cellStyle name="Followed Hyperlink" xfId="8358" builtinId="9" hidden="1"/>
    <cellStyle name="Followed Hyperlink" xfId="8357" builtinId="9" hidden="1"/>
    <cellStyle name="Followed Hyperlink" xfId="8356" builtinId="9" hidden="1"/>
    <cellStyle name="Followed Hyperlink" xfId="8355" builtinId="9" hidden="1"/>
    <cellStyle name="Followed Hyperlink" xfId="8354" builtinId="9" hidden="1"/>
    <cellStyle name="Followed Hyperlink" xfId="8353" builtinId="9" hidden="1"/>
    <cellStyle name="Followed Hyperlink" xfId="8352" builtinId="9" hidden="1"/>
    <cellStyle name="Followed Hyperlink" xfId="8351" builtinId="9" hidden="1"/>
    <cellStyle name="Followed Hyperlink" xfId="8350" builtinId="9" hidden="1"/>
    <cellStyle name="Followed Hyperlink" xfId="8349" builtinId="9" hidden="1"/>
    <cellStyle name="Followed Hyperlink" xfId="8348" builtinId="9" hidden="1"/>
    <cellStyle name="Followed Hyperlink" xfId="8347" builtinId="9" hidden="1"/>
    <cellStyle name="Followed Hyperlink" xfId="8346" builtinId="9" hidden="1"/>
    <cellStyle name="Followed Hyperlink" xfId="8345" builtinId="9" hidden="1"/>
    <cellStyle name="Followed Hyperlink" xfId="8344" builtinId="9" hidden="1"/>
    <cellStyle name="Followed Hyperlink" xfId="8343" builtinId="9" hidden="1"/>
    <cellStyle name="Followed Hyperlink" xfId="8342" builtinId="9" hidden="1"/>
    <cellStyle name="Followed Hyperlink" xfId="8341" builtinId="9" hidden="1"/>
    <cellStyle name="Followed Hyperlink" xfId="8340" builtinId="9" hidden="1"/>
    <cellStyle name="Followed Hyperlink" xfId="8339" builtinId="9" hidden="1"/>
    <cellStyle name="Followed Hyperlink" xfId="8338" builtinId="9" hidden="1"/>
    <cellStyle name="Followed Hyperlink" xfId="8337" builtinId="9" hidden="1"/>
    <cellStyle name="Followed Hyperlink" xfId="8336" builtinId="9" hidden="1"/>
    <cellStyle name="Followed Hyperlink" xfId="8335" builtinId="9" hidden="1"/>
    <cellStyle name="Followed Hyperlink" xfId="8334" builtinId="9" hidden="1"/>
    <cellStyle name="Followed Hyperlink" xfId="8333" builtinId="9" hidden="1"/>
    <cellStyle name="Followed Hyperlink" xfId="8332" builtinId="9" hidden="1"/>
    <cellStyle name="Followed Hyperlink" xfId="8331" builtinId="9" hidden="1"/>
    <cellStyle name="Followed Hyperlink" xfId="8330" builtinId="9" hidden="1"/>
    <cellStyle name="Followed Hyperlink" xfId="8329" builtinId="9" hidden="1"/>
    <cellStyle name="Followed Hyperlink" xfId="8328" builtinId="9" hidden="1"/>
    <cellStyle name="Followed Hyperlink" xfId="8327" builtinId="9" hidden="1"/>
    <cellStyle name="Followed Hyperlink" xfId="8326" builtinId="9" hidden="1"/>
    <cellStyle name="Followed Hyperlink" xfId="8325" builtinId="9" hidden="1"/>
    <cellStyle name="Followed Hyperlink" xfId="8324" builtinId="9" hidden="1"/>
    <cellStyle name="Followed Hyperlink" xfId="8323" builtinId="9" hidden="1"/>
    <cellStyle name="Followed Hyperlink" xfId="8322" builtinId="9" hidden="1"/>
    <cellStyle name="Followed Hyperlink" xfId="8321" builtinId="9" hidden="1"/>
    <cellStyle name="Followed Hyperlink" xfId="8320" builtinId="9" hidden="1"/>
    <cellStyle name="Followed Hyperlink" xfId="8319" builtinId="9" hidden="1"/>
    <cellStyle name="Followed Hyperlink" xfId="8318" builtinId="9" hidden="1"/>
    <cellStyle name="Followed Hyperlink" xfId="8317" builtinId="9" hidden="1"/>
    <cellStyle name="Followed Hyperlink" xfId="8316" builtinId="9" hidden="1"/>
    <cellStyle name="Followed Hyperlink" xfId="8315" builtinId="9" hidden="1"/>
    <cellStyle name="Followed Hyperlink" xfId="8314" builtinId="9" hidden="1"/>
    <cellStyle name="Followed Hyperlink" xfId="8313" builtinId="9" hidden="1"/>
    <cellStyle name="Followed Hyperlink" xfId="8312" builtinId="9" hidden="1"/>
    <cellStyle name="Followed Hyperlink" xfId="8311" builtinId="9" hidden="1"/>
    <cellStyle name="Followed Hyperlink" xfId="8310" builtinId="9" hidden="1"/>
    <cellStyle name="Followed Hyperlink" xfId="8309" builtinId="9" hidden="1"/>
    <cellStyle name="Followed Hyperlink" xfId="8308" builtinId="9" hidden="1"/>
    <cellStyle name="Followed Hyperlink" xfId="8307" builtinId="9" hidden="1"/>
    <cellStyle name="Followed Hyperlink" xfId="8306" builtinId="9" hidden="1"/>
    <cellStyle name="Followed Hyperlink" xfId="8305" builtinId="9" hidden="1"/>
    <cellStyle name="Followed Hyperlink" xfId="8304" builtinId="9" hidden="1"/>
    <cellStyle name="Followed Hyperlink" xfId="8303" builtinId="9" hidden="1"/>
    <cellStyle name="Followed Hyperlink" xfId="8302" builtinId="9" hidden="1"/>
    <cellStyle name="Followed Hyperlink" xfId="8301" builtinId="9" hidden="1"/>
    <cellStyle name="Followed Hyperlink" xfId="8300" builtinId="9" hidden="1"/>
    <cellStyle name="Followed Hyperlink" xfId="8299" builtinId="9" hidden="1"/>
    <cellStyle name="Followed Hyperlink" xfId="8298" builtinId="9" hidden="1"/>
    <cellStyle name="Followed Hyperlink" xfId="8297" builtinId="9" hidden="1"/>
    <cellStyle name="Followed Hyperlink" xfId="8296" builtinId="9" hidden="1"/>
    <cellStyle name="Followed Hyperlink" xfId="8295" builtinId="9" hidden="1"/>
    <cellStyle name="Followed Hyperlink" xfId="8294" builtinId="9" hidden="1"/>
    <cellStyle name="Followed Hyperlink" xfId="8293" builtinId="9" hidden="1"/>
    <cellStyle name="Followed Hyperlink" xfId="8292" builtinId="9" hidden="1"/>
    <cellStyle name="Followed Hyperlink" xfId="8291" builtinId="9" hidden="1"/>
    <cellStyle name="Followed Hyperlink" xfId="8290" builtinId="9" hidden="1"/>
    <cellStyle name="Followed Hyperlink" xfId="8289" builtinId="9" hidden="1"/>
    <cellStyle name="Followed Hyperlink" xfId="8288" builtinId="9" hidden="1"/>
    <cellStyle name="Followed Hyperlink" xfId="8287" builtinId="9" hidden="1"/>
    <cellStyle name="Followed Hyperlink" xfId="8286" builtinId="9" hidden="1"/>
    <cellStyle name="Followed Hyperlink" xfId="8285" builtinId="9" hidden="1"/>
    <cellStyle name="Followed Hyperlink" xfId="8284" builtinId="9" hidden="1"/>
    <cellStyle name="Followed Hyperlink" xfId="8283" builtinId="9" hidden="1"/>
    <cellStyle name="Followed Hyperlink" xfId="8282" builtinId="9" hidden="1"/>
    <cellStyle name="Followed Hyperlink" xfId="8281" builtinId="9" hidden="1"/>
    <cellStyle name="Followed Hyperlink" xfId="8280" builtinId="9" hidden="1"/>
    <cellStyle name="Followed Hyperlink" xfId="8279" builtinId="9" hidden="1"/>
    <cellStyle name="Followed Hyperlink" xfId="8278" builtinId="9" hidden="1"/>
    <cellStyle name="Followed Hyperlink" xfId="8277" builtinId="9" hidden="1"/>
    <cellStyle name="Followed Hyperlink" xfId="8276" builtinId="9" hidden="1"/>
    <cellStyle name="Followed Hyperlink" xfId="8275" builtinId="9" hidden="1"/>
    <cellStyle name="Followed Hyperlink" xfId="8274" builtinId="9" hidden="1"/>
    <cellStyle name="Followed Hyperlink" xfId="8273" builtinId="9" hidden="1"/>
    <cellStyle name="Followed Hyperlink" xfId="8272" builtinId="9" hidden="1"/>
    <cellStyle name="Followed Hyperlink" xfId="8271" builtinId="9" hidden="1"/>
    <cellStyle name="Followed Hyperlink" xfId="8270" builtinId="9" hidden="1"/>
    <cellStyle name="Followed Hyperlink" xfId="8269" builtinId="9" hidden="1"/>
    <cellStyle name="Followed Hyperlink" xfId="8268" builtinId="9" hidden="1"/>
    <cellStyle name="Followed Hyperlink" xfId="8267" builtinId="9" hidden="1"/>
    <cellStyle name="Followed Hyperlink" xfId="8266" builtinId="9" hidden="1"/>
    <cellStyle name="Followed Hyperlink" xfId="8265" builtinId="9" hidden="1"/>
    <cellStyle name="Followed Hyperlink" xfId="8264" builtinId="9" hidden="1"/>
    <cellStyle name="Followed Hyperlink" xfId="8263" builtinId="9" hidden="1"/>
    <cellStyle name="Followed Hyperlink" xfId="8262" builtinId="9" hidden="1"/>
    <cellStyle name="Followed Hyperlink" xfId="8261" builtinId="9" hidden="1"/>
    <cellStyle name="Followed Hyperlink" xfId="8260" builtinId="9" hidden="1"/>
    <cellStyle name="Followed Hyperlink" xfId="8259" builtinId="9" hidden="1"/>
    <cellStyle name="Followed Hyperlink" xfId="8258" builtinId="9" hidden="1"/>
    <cellStyle name="Followed Hyperlink" xfId="8257" builtinId="9" hidden="1"/>
    <cellStyle name="Followed Hyperlink" xfId="8256" builtinId="9" hidden="1"/>
    <cellStyle name="Followed Hyperlink" xfId="8255" builtinId="9" hidden="1"/>
    <cellStyle name="Followed Hyperlink" xfId="8254" builtinId="9" hidden="1"/>
    <cellStyle name="Followed Hyperlink" xfId="8253" builtinId="9" hidden="1"/>
    <cellStyle name="Followed Hyperlink" xfId="8252" builtinId="9" hidden="1"/>
    <cellStyle name="Followed Hyperlink" xfId="8251" builtinId="9" hidden="1"/>
    <cellStyle name="Followed Hyperlink" xfId="8250" builtinId="9" hidden="1"/>
    <cellStyle name="Followed Hyperlink" xfId="8249" builtinId="9" hidden="1"/>
    <cellStyle name="Followed Hyperlink" xfId="8248" builtinId="9" hidden="1"/>
    <cellStyle name="Followed Hyperlink" xfId="8247" builtinId="9" hidden="1"/>
    <cellStyle name="Followed Hyperlink" xfId="8246" builtinId="9" hidden="1"/>
    <cellStyle name="Followed Hyperlink" xfId="8245" builtinId="9" hidden="1"/>
    <cellStyle name="Followed Hyperlink" xfId="8244" builtinId="9" hidden="1"/>
    <cellStyle name="Followed Hyperlink" xfId="8243" builtinId="9" hidden="1"/>
    <cellStyle name="Followed Hyperlink" xfId="8242" builtinId="9" hidden="1"/>
    <cellStyle name="Followed Hyperlink" xfId="8241" builtinId="9" hidden="1"/>
    <cellStyle name="Followed Hyperlink" xfId="8240" builtinId="9" hidden="1"/>
    <cellStyle name="Followed Hyperlink" xfId="8239" builtinId="9" hidden="1"/>
    <cellStyle name="Followed Hyperlink" xfId="8238" builtinId="9" hidden="1"/>
    <cellStyle name="Followed Hyperlink" xfId="8237" builtinId="9" hidden="1"/>
    <cellStyle name="Followed Hyperlink" xfId="8236" builtinId="9" hidden="1"/>
    <cellStyle name="Followed Hyperlink" xfId="8235" builtinId="9" hidden="1"/>
    <cellStyle name="Followed Hyperlink" xfId="8234" builtinId="9" hidden="1"/>
    <cellStyle name="Followed Hyperlink" xfId="8233" builtinId="9" hidden="1"/>
    <cellStyle name="Followed Hyperlink" xfId="8232" builtinId="9" hidden="1"/>
    <cellStyle name="Followed Hyperlink" xfId="8231" builtinId="9" hidden="1"/>
    <cellStyle name="Followed Hyperlink" xfId="8230" builtinId="9" hidden="1"/>
    <cellStyle name="Followed Hyperlink" xfId="8229" builtinId="9" hidden="1"/>
    <cellStyle name="Followed Hyperlink" xfId="8228" builtinId="9" hidden="1"/>
    <cellStyle name="Followed Hyperlink" xfId="8227" builtinId="9" hidden="1"/>
    <cellStyle name="Followed Hyperlink" xfId="8226" builtinId="9" hidden="1"/>
    <cellStyle name="Followed Hyperlink" xfId="8225" builtinId="9" hidden="1"/>
    <cellStyle name="Followed Hyperlink" xfId="8224" builtinId="9" hidden="1"/>
    <cellStyle name="Followed Hyperlink" xfId="8223" builtinId="9" hidden="1"/>
    <cellStyle name="Followed Hyperlink" xfId="8222" builtinId="9" hidden="1"/>
    <cellStyle name="Followed Hyperlink" xfId="8221" builtinId="9" hidden="1"/>
    <cellStyle name="Followed Hyperlink" xfId="8220" builtinId="9" hidden="1"/>
    <cellStyle name="Followed Hyperlink" xfId="8219" builtinId="9" hidden="1"/>
    <cellStyle name="Followed Hyperlink" xfId="8218" builtinId="9" hidden="1"/>
    <cellStyle name="Followed Hyperlink" xfId="8217" builtinId="9" hidden="1"/>
    <cellStyle name="Followed Hyperlink" xfId="8216" builtinId="9" hidden="1"/>
    <cellStyle name="Followed Hyperlink" xfId="8215" builtinId="9" hidden="1"/>
    <cellStyle name="Followed Hyperlink" xfId="8214" builtinId="9" hidden="1"/>
    <cellStyle name="Followed Hyperlink" xfId="8213" builtinId="9" hidden="1"/>
    <cellStyle name="Followed Hyperlink" xfId="8212" builtinId="9" hidden="1"/>
    <cellStyle name="Followed Hyperlink" xfId="8211" builtinId="9" hidden="1"/>
    <cellStyle name="Followed Hyperlink" xfId="8210" builtinId="9" hidden="1"/>
    <cellStyle name="Followed Hyperlink" xfId="8209" builtinId="9" hidden="1"/>
    <cellStyle name="Followed Hyperlink" xfId="8208" builtinId="9" hidden="1"/>
    <cellStyle name="Followed Hyperlink" xfId="8207" builtinId="9" hidden="1"/>
    <cellStyle name="Followed Hyperlink" xfId="8206" builtinId="9" hidden="1"/>
    <cellStyle name="Followed Hyperlink" xfId="8205" builtinId="9" hidden="1"/>
    <cellStyle name="Followed Hyperlink" xfId="8204" builtinId="9" hidden="1"/>
    <cellStyle name="Followed Hyperlink" xfId="8203" builtinId="9" hidden="1"/>
    <cellStyle name="Followed Hyperlink" xfId="8202" builtinId="9" hidden="1"/>
    <cellStyle name="Followed Hyperlink" xfId="8201" builtinId="9" hidden="1"/>
    <cellStyle name="Followed Hyperlink" xfId="8200" builtinId="9" hidden="1"/>
    <cellStyle name="Followed Hyperlink" xfId="8199" builtinId="9" hidden="1"/>
    <cellStyle name="Followed Hyperlink" xfId="8198" builtinId="9" hidden="1"/>
    <cellStyle name="Followed Hyperlink" xfId="8197" builtinId="9" hidden="1"/>
    <cellStyle name="Followed Hyperlink" xfId="8196" builtinId="9" hidden="1"/>
    <cellStyle name="Followed Hyperlink" xfId="8195" builtinId="9" hidden="1"/>
    <cellStyle name="Followed Hyperlink" xfId="8194" builtinId="9" hidden="1"/>
    <cellStyle name="Followed Hyperlink" xfId="8193" builtinId="9" hidden="1"/>
    <cellStyle name="Followed Hyperlink" xfId="8192" builtinId="9" hidden="1"/>
    <cellStyle name="Followed Hyperlink" xfId="8191" builtinId="9" hidden="1"/>
    <cellStyle name="Followed Hyperlink" xfId="8190" builtinId="9" hidden="1"/>
    <cellStyle name="Followed Hyperlink" xfId="8189" builtinId="9" hidden="1"/>
    <cellStyle name="Followed Hyperlink" xfId="8188" builtinId="9" hidden="1"/>
    <cellStyle name="Followed Hyperlink" xfId="8187" builtinId="9" hidden="1"/>
    <cellStyle name="Followed Hyperlink" xfId="8186" builtinId="9" hidden="1"/>
    <cellStyle name="Followed Hyperlink" xfId="8185" builtinId="9" hidden="1"/>
    <cellStyle name="Followed Hyperlink" xfId="8184" builtinId="9" hidden="1"/>
    <cellStyle name="Followed Hyperlink" xfId="6330" builtinId="9" hidden="1"/>
    <cellStyle name="Followed Hyperlink" xfId="6320" builtinId="9" hidden="1"/>
    <cellStyle name="Followed Hyperlink" xfId="8183" builtinId="9" hidden="1"/>
    <cellStyle name="Followed Hyperlink" xfId="8182" builtinId="9" hidden="1"/>
    <cellStyle name="Followed Hyperlink" xfId="8181" builtinId="9" hidden="1"/>
    <cellStyle name="Followed Hyperlink" xfId="8180" builtinId="9" hidden="1"/>
    <cellStyle name="Followed Hyperlink" xfId="8179" builtinId="9" hidden="1"/>
    <cellStyle name="Followed Hyperlink" xfId="8178" builtinId="9" hidden="1"/>
    <cellStyle name="Followed Hyperlink" xfId="8177" builtinId="9" hidden="1"/>
    <cellStyle name="Followed Hyperlink" xfId="8176" builtinId="9" hidden="1"/>
    <cellStyle name="Followed Hyperlink" xfId="8175" builtinId="9" hidden="1"/>
    <cellStyle name="Followed Hyperlink" xfId="8174" builtinId="9" hidden="1"/>
    <cellStyle name="Followed Hyperlink" xfId="8173" builtinId="9" hidden="1"/>
    <cellStyle name="Followed Hyperlink" xfId="8172" builtinId="9" hidden="1"/>
    <cellStyle name="Followed Hyperlink" xfId="8171" builtinId="9" hidden="1"/>
    <cellStyle name="Followed Hyperlink" xfId="8170" builtinId="9" hidden="1"/>
    <cellStyle name="Followed Hyperlink" xfId="8169" builtinId="9" hidden="1"/>
    <cellStyle name="Followed Hyperlink" xfId="8168" builtinId="9" hidden="1"/>
    <cellStyle name="Followed Hyperlink" xfId="8167" builtinId="9" hidden="1"/>
    <cellStyle name="Followed Hyperlink" xfId="8166" builtinId="9" hidden="1"/>
    <cellStyle name="Followed Hyperlink" xfId="8165" builtinId="9" hidden="1"/>
    <cellStyle name="Followed Hyperlink" xfId="8164" builtinId="9" hidden="1"/>
    <cellStyle name="Followed Hyperlink" xfId="8163" builtinId="9" hidden="1"/>
    <cellStyle name="Followed Hyperlink" xfId="8162" builtinId="9" hidden="1"/>
    <cellStyle name="Followed Hyperlink" xfId="8161" builtinId="9" hidden="1"/>
    <cellStyle name="Followed Hyperlink" xfId="8160" builtinId="9" hidden="1"/>
    <cellStyle name="Followed Hyperlink" xfId="8159" builtinId="9" hidden="1"/>
    <cellStyle name="Followed Hyperlink" xfId="8158" builtinId="9" hidden="1"/>
    <cellStyle name="Followed Hyperlink" xfId="8157" builtinId="9" hidden="1"/>
    <cellStyle name="Followed Hyperlink" xfId="8156" builtinId="9" hidden="1"/>
    <cellStyle name="Followed Hyperlink" xfId="8155" builtinId="9" hidden="1"/>
    <cellStyle name="Followed Hyperlink" xfId="8154" builtinId="9" hidden="1"/>
    <cellStyle name="Followed Hyperlink" xfId="8153" builtinId="9" hidden="1"/>
    <cellStyle name="Followed Hyperlink" xfId="8152" builtinId="9" hidden="1"/>
    <cellStyle name="Followed Hyperlink" xfId="8151" builtinId="9" hidden="1"/>
    <cellStyle name="Followed Hyperlink" xfId="8150" builtinId="9" hidden="1"/>
    <cellStyle name="Followed Hyperlink" xfId="8149" builtinId="9" hidden="1"/>
    <cellStyle name="Followed Hyperlink" xfId="8148" builtinId="9" hidden="1"/>
    <cellStyle name="Followed Hyperlink" xfId="8147" builtinId="9" hidden="1"/>
    <cellStyle name="Followed Hyperlink" xfId="8146" builtinId="9" hidden="1"/>
    <cellStyle name="Followed Hyperlink" xfId="8145" builtinId="9" hidden="1"/>
    <cellStyle name="Followed Hyperlink" xfId="8144" builtinId="9" hidden="1"/>
    <cellStyle name="Followed Hyperlink" xfId="8143" builtinId="9" hidden="1"/>
    <cellStyle name="Followed Hyperlink" xfId="8142" builtinId="9" hidden="1"/>
    <cellStyle name="Followed Hyperlink" xfId="8141" builtinId="9" hidden="1"/>
    <cellStyle name="Followed Hyperlink" xfId="8140" builtinId="9" hidden="1"/>
    <cellStyle name="Followed Hyperlink" xfId="8139" builtinId="9" hidden="1"/>
    <cellStyle name="Followed Hyperlink" xfId="8138" builtinId="9" hidden="1"/>
    <cellStyle name="Followed Hyperlink" xfId="8137" builtinId="9" hidden="1"/>
    <cellStyle name="Followed Hyperlink" xfId="8136" builtinId="9" hidden="1"/>
    <cellStyle name="Followed Hyperlink" xfId="8135" builtinId="9" hidden="1"/>
    <cellStyle name="Followed Hyperlink" xfId="8134" builtinId="9" hidden="1"/>
    <cellStyle name="Followed Hyperlink" xfId="8133" builtinId="9" hidden="1"/>
    <cellStyle name="Followed Hyperlink" xfId="8132" builtinId="9" hidden="1"/>
    <cellStyle name="Followed Hyperlink" xfId="8131" builtinId="9" hidden="1"/>
    <cellStyle name="Followed Hyperlink" xfId="8130" builtinId="9" hidden="1"/>
    <cellStyle name="Followed Hyperlink" xfId="8129" builtinId="9" hidden="1"/>
    <cellStyle name="Followed Hyperlink" xfId="8128" builtinId="9" hidden="1"/>
    <cellStyle name="Followed Hyperlink" xfId="8127" builtinId="9" hidden="1"/>
    <cellStyle name="Followed Hyperlink" xfId="8126" builtinId="9" hidden="1"/>
    <cellStyle name="Followed Hyperlink" xfId="8125" builtinId="9" hidden="1"/>
    <cellStyle name="Followed Hyperlink" xfId="8124" builtinId="9" hidden="1"/>
    <cellStyle name="Followed Hyperlink" xfId="8123" builtinId="9" hidden="1"/>
    <cellStyle name="Followed Hyperlink" xfId="8122" builtinId="9" hidden="1"/>
    <cellStyle name="Followed Hyperlink" xfId="8121" builtinId="9" hidden="1"/>
    <cellStyle name="Followed Hyperlink" xfId="8120" builtinId="9" hidden="1"/>
    <cellStyle name="Followed Hyperlink" xfId="8119" builtinId="9" hidden="1"/>
    <cellStyle name="Followed Hyperlink" xfId="8118" builtinId="9" hidden="1"/>
    <cellStyle name="Followed Hyperlink" xfId="8117" builtinId="9" hidden="1"/>
    <cellStyle name="Followed Hyperlink" xfId="8116" builtinId="9" hidden="1"/>
    <cellStyle name="Followed Hyperlink" xfId="6329" builtinId="9" hidden="1"/>
    <cellStyle name="Followed Hyperlink" xfId="8115" builtinId="9" hidden="1"/>
    <cellStyle name="Followed Hyperlink" xfId="8114" builtinId="9" hidden="1"/>
    <cellStyle name="Followed Hyperlink" xfId="8113" builtinId="9" hidden="1"/>
    <cellStyle name="Followed Hyperlink" xfId="8112" builtinId="9" hidden="1"/>
    <cellStyle name="Followed Hyperlink" xfId="8111" builtinId="9" hidden="1"/>
    <cellStyle name="Followed Hyperlink" xfId="8110" builtinId="9" hidden="1"/>
    <cellStyle name="Followed Hyperlink" xfId="8109" builtinId="9" hidden="1"/>
    <cellStyle name="Followed Hyperlink" xfId="8108" builtinId="9" hidden="1"/>
    <cellStyle name="Followed Hyperlink" xfId="8107" builtinId="9" hidden="1"/>
    <cellStyle name="Followed Hyperlink" xfId="8106" builtinId="9" hidden="1"/>
    <cellStyle name="Followed Hyperlink" xfId="8105" builtinId="9" hidden="1"/>
    <cellStyle name="Followed Hyperlink" xfId="8104" builtinId="9" hidden="1"/>
    <cellStyle name="Followed Hyperlink" xfId="102" builtinId="9" hidden="1"/>
    <cellStyle name="Followed Hyperlink" xfId="8103" builtinId="9" hidden="1"/>
    <cellStyle name="Followed Hyperlink" xfId="8102" builtinId="9" hidden="1"/>
    <cellStyle name="Followed Hyperlink" xfId="8101" builtinId="9" hidden="1"/>
    <cellStyle name="Followed Hyperlink" xfId="8100" builtinId="9" hidden="1"/>
    <cellStyle name="Followed Hyperlink" xfId="8099" builtinId="9" hidden="1"/>
    <cellStyle name="Followed Hyperlink" xfId="8098" builtinId="9" hidden="1"/>
    <cellStyle name="Followed Hyperlink" xfId="8097" builtinId="9" hidden="1"/>
    <cellStyle name="Followed Hyperlink" xfId="8096" builtinId="9" hidden="1"/>
    <cellStyle name="Followed Hyperlink" xfId="8095" builtinId="9" hidden="1"/>
    <cellStyle name="Followed Hyperlink" xfId="8094" builtinId="9" hidden="1"/>
    <cellStyle name="Followed Hyperlink" xfId="8093" builtinId="9" hidden="1"/>
    <cellStyle name="Followed Hyperlink" xfId="8092" builtinId="9" hidden="1"/>
    <cellStyle name="Followed Hyperlink" xfId="8091" builtinId="9" hidden="1"/>
    <cellStyle name="Followed Hyperlink" xfId="8090" builtinId="9" hidden="1"/>
    <cellStyle name="Followed Hyperlink" xfId="8089" builtinId="9" hidden="1"/>
    <cellStyle name="Followed Hyperlink" xfId="8088" builtinId="9" hidden="1"/>
    <cellStyle name="Followed Hyperlink" xfId="8087" builtinId="9" hidden="1"/>
    <cellStyle name="Followed Hyperlink" xfId="6319" builtinId="9" hidden="1"/>
    <cellStyle name="Followed Hyperlink" xfId="8086" builtinId="9" hidden="1"/>
    <cellStyle name="Followed Hyperlink" xfId="8085" builtinId="9" hidden="1"/>
    <cellStyle name="Followed Hyperlink" xfId="8084" builtinId="9" hidden="1"/>
    <cellStyle name="Followed Hyperlink" xfId="8083" builtinId="9" hidden="1"/>
    <cellStyle name="Followed Hyperlink" xfId="8082" builtinId="9" hidden="1"/>
    <cellStyle name="Followed Hyperlink" xfId="8081" builtinId="9" hidden="1"/>
    <cellStyle name="Followed Hyperlink" xfId="8080" builtinId="9" hidden="1"/>
    <cellStyle name="Followed Hyperlink" xfId="8079" builtinId="9" hidden="1"/>
    <cellStyle name="Followed Hyperlink" xfId="8078" builtinId="9" hidden="1"/>
    <cellStyle name="Followed Hyperlink" xfId="8077" builtinId="9" hidden="1"/>
    <cellStyle name="Followed Hyperlink" xfId="8076" builtinId="9" hidden="1"/>
    <cellStyle name="Followed Hyperlink" xfId="6325" builtinId="9" hidden="1"/>
    <cellStyle name="Followed Hyperlink" xfId="8075" builtinId="9" hidden="1"/>
    <cellStyle name="Followed Hyperlink" xfId="8074" builtinId="9" hidden="1"/>
    <cellStyle name="Followed Hyperlink" xfId="8073" builtinId="9" hidden="1"/>
    <cellStyle name="Followed Hyperlink" xfId="8072" builtinId="9" hidden="1"/>
    <cellStyle name="Followed Hyperlink" xfId="8071" builtinId="9" hidden="1"/>
    <cellStyle name="Followed Hyperlink" xfId="8070" builtinId="9" hidden="1"/>
    <cellStyle name="Followed Hyperlink" xfId="8069" builtinId="9" hidden="1"/>
    <cellStyle name="Followed Hyperlink" xfId="8068" builtinId="9" hidden="1"/>
    <cellStyle name="Followed Hyperlink" xfId="8067" builtinId="9" hidden="1"/>
    <cellStyle name="Followed Hyperlink" xfId="8066" builtinId="9" hidden="1"/>
    <cellStyle name="Followed Hyperlink" xfId="8065" builtinId="9" hidden="1"/>
    <cellStyle name="Followed Hyperlink" xfId="8064" builtinId="9" hidden="1"/>
    <cellStyle name="Followed Hyperlink" xfId="6332" builtinId="9" hidden="1"/>
    <cellStyle name="Followed Hyperlink" xfId="6327" builtinId="9" hidden="1"/>
    <cellStyle name="Followed Hyperlink" xfId="6323" builtinId="9" hidden="1"/>
    <cellStyle name="Followed Hyperlink" xfId="6331" builtinId="9" hidden="1"/>
    <cellStyle name="Followed Hyperlink" xfId="8063" builtinId="9" hidden="1"/>
    <cellStyle name="Followed Hyperlink" xfId="8062" builtinId="9" hidden="1"/>
    <cellStyle name="Followed Hyperlink" xfId="8061" builtinId="9" hidden="1"/>
    <cellStyle name="Followed Hyperlink" xfId="8060" builtinId="9" hidden="1"/>
    <cellStyle name="Followed Hyperlink" xfId="8059" builtinId="9" hidden="1"/>
    <cellStyle name="Followed Hyperlink" xfId="8058" builtinId="9" hidden="1"/>
    <cellStyle name="Followed Hyperlink" xfId="8057" builtinId="9" hidden="1"/>
    <cellStyle name="Followed Hyperlink" xfId="8056" builtinId="9" hidden="1"/>
    <cellStyle name="Followed Hyperlink" xfId="8055" builtinId="9" hidden="1"/>
    <cellStyle name="Followed Hyperlink" xfId="8054" builtinId="9" hidden="1"/>
    <cellStyle name="Followed Hyperlink" xfId="8053" builtinId="9" hidden="1"/>
    <cellStyle name="Followed Hyperlink" xfId="8052" builtinId="9" hidden="1"/>
    <cellStyle name="Followed Hyperlink" xfId="8051" builtinId="9" hidden="1"/>
    <cellStyle name="Followed Hyperlink" xfId="8050" builtinId="9" hidden="1"/>
    <cellStyle name="Followed Hyperlink" xfId="8049" builtinId="9" hidden="1"/>
    <cellStyle name="Followed Hyperlink" xfId="8048" builtinId="9" hidden="1"/>
    <cellStyle name="Followed Hyperlink" xfId="8047" builtinId="9" hidden="1"/>
    <cellStyle name="Followed Hyperlink" xfId="8046" builtinId="9" hidden="1"/>
    <cellStyle name="Followed Hyperlink" xfId="8045" builtinId="9" hidden="1"/>
    <cellStyle name="Followed Hyperlink" xfId="8044" builtinId="9" hidden="1"/>
    <cellStyle name="Followed Hyperlink" xfId="8043" builtinId="9" hidden="1"/>
    <cellStyle name="Followed Hyperlink" xfId="8042" builtinId="9" hidden="1"/>
    <cellStyle name="Followed Hyperlink" xfId="8041" builtinId="9" hidden="1"/>
    <cellStyle name="Followed Hyperlink" xfId="8040" builtinId="9" hidden="1"/>
    <cellStyle name="Followed Hyperlink" xfId="8039" builtinId="9" hidden="1"/>
    <cellStyle name="Followed Hyperlink" xfId="8038" builtinId="9" hidden="1"/>
    <cellStyle name="Followed Hyperlink" xfId="8037" builtinId="9" hidden="1"/>
    <cellStyle name="Followed Hyperlink" xfId="8036" builtinId="9" hidden="1"/>
    <cellStyle name="Followed Hyperlink" xfId="8035" builtinId="9" hidden="1"/>
    <cellStyle name="Followed Hyperlink" xfId="8034" builtinId="9" hidden="1"/>
    <cellStyle name="Followed Hyperlink" xfId="8033" builtinId="9" hidden="1"/>
    <cellStyle name="Followed Hyperlink" xfId="8032" builtinId="9" hidden="1"/>
    <cellStyle name="Followed Hyperlink" xfId="8031" builtinId="9" hidden="1"/>
    <cellStyle name="Followed Hyperlink" xfId="8030" builtinId="9" hidden="1"/>
    <cellStyle name="Followed Hyperlink" xfId="8029" builtinId="9" hidden="1"/>
    <cellStyle name="Followed Hyperlink" xfId="8028" builtinId="9" hidden="1"/>
    <cellStyle name="Followed Hyperlink" xfId="8027" builtinId="9" hidden="1"/>
    <cellStyle name="Followed Hyperlink" xfId="8026" builtinId="9" hidden="1"/>
    <cellStyle name="Followed Hyperlink" xfId="8025" builtinId="9" hidden="1"/>
    <cellStyle name="Followed Hyperlink" xfId="8024" builtinId="9" hidden="1"/>
    <cellStyle name="Followed Hyperlink" xfId="8023" builtinId="9" hidden="1"/>
    <cellStyle name="Followed Hyperlink" xfId="8022" builtinId="9" hidden="1"/>
    <cellStyle name="Followed Hyperlink" xfId="8021" builtinId="9" hidden="1"/>
    <cellStyle name="Followed Hyperlink" xfId="6326" builtinId="9" hidden="1"/>
    <cellStyle name="Followed Hyperlink" xfId="6314" builtinId="9" hidden="1"/>
    <cellStyle name="Followed Hyperlink" xfId="6322" builtinId="9" hidden="1"/>
    <cellStyle name="Followed Hyperlink" xfId="6321" builtinId="9" hidden="1"/>
    <cellStyle name="Followed Hyperlink" xfId="8020" builtinId="9" hidden="1"/>
    <cellStyle name="Followed Hyperlink" xfId="8019" builtinId="9" hidden="1"/>
    <cellStyle name="Followed Hyperlink" xfId="8018" builtinId="9" hidden="1"/>
    <cellStyle name="Followed Hyperlink" xfId="8017" builtinId="9" hidden="1"/>
    <cellStyle name="Followed Hyperlink" xfId="8016" builtinId="9" hidden="1"/>
    <cellStyle name="Followed Hyperlink" xfId="8015" builtinId="9" hidden="1"/>
    <cellStyle name="Followed Hyperlink" xfId="8014" builtinId="9" hidden="1"/>
    <cellStyle name="Followed Hyperlink" xfId="8013" builtinId="9" hidden="1"/>
    <cellStyle name="Followed Hyperlink" xfId="8012" builtinId="9" hidden="1"/>
    <cellStyle name="Followed Hyperlink" xfId="8011" builtinId="9" hidden="1"/>
    <cellStyle name="Followed Hyperlink" xfId="6315" builtinId="9" hidden="1"/>
    <cellStyle name="Followed Hyperlink" xfId="6313" builtinId="9" hidden="1"/>
    <cellStyle name="Followed Hyperlink" xfId="8010" builtinId="9" hidden="1"/>
    <cellStyle name="Followed Hyperlink" xfId="8009" builtinId="9" hidden="1"/>
    <cellStyle name="Followed Hyperlink" xfId="8008" builtinId="9" hidden="1"/>
    <cellStyle name="Followed Hyperlink" xfId="8007" builtinId="9" hidden="1"/>
    <cellStyle name="Followed Hyperlink" xfId="8006" builtinId="9" hidden="1"/>
    <cellStyle name="Followed Hyperlink" xfId="8005" builtinId="9" hidden="1"/>
    <cellStyle name="Followed Hyperlink" xfId="8004" builtinId="9" hidden="1"/>
    <cellStyle name="Followed Hyperlink" xfId="8003" builtinId="9" hidden="1"/>
    <cellStyle name="Followed Hyperlink" xfId="8002" builtinId="9" hidden="1"/>
    <cellStyle name="Followed Hyperlink" xfId="8001" builtinId="9" hidden="1"/>
    <cellStyle name="Followed Hyperlink" xfId="8000" builtinId="9" hidden="1"/>
    <cellStyle name="Followed Hyperlink" xfId="7999" builtinId="9" hidden="1"/>
    <cellStyle name="Followed Hyperlink" xfId="7998" builtinId="9" hidden="1"/>
    <cellStyle name="Followed Hyperlink" xfId="7997" builtinId="9" hidden="1"/>
    <cellStyle name="Followed Hyperlink" xfId="7996" builtinId="9" hidden="1"/>
    <cellStyle name="Followed Hyperlink" xfId="7995" builtinId="9" hidden="1"/>
    <cellStyle name="Followed Hyperlink" xfId="7994" builtinId="9" hidden="1"/>
    <cellStyle name="Followed Hyperlink" xfId="7993" builtinId="9" hidden="1"/>
    <cellStyle name="Followed Hyperlink" xfId="7992" builtinId="9" hidden="1"/>
    <cellStyle name="Followed Hyperlink" xfId="7991" builtinId="9" hidden="1"/>
    <cellStyle name="Followed Hyperlink" xfId="7990" builtinId="9" hidden="1"/>
    <cellStyle name="Followed Hyperlink" xfId="7989" builtinId="9" hidden="1"/>
    <cellStyle name="Followed Hyperlink" xfId="7988" builtinId="9" hidden="1"/>
    <cellStyle name="Followed Hyperlink" xfId="7987" builtinId="9" hidden="1"/>
    <cellStyle name="Followed Hyperlink" xfId="7986" builtinId="9" hidden="1"/>
    <cellStyle name="Followed Hyperlink" xfId="7985" builtinId="9" hidden="1"/>
    <cellStyle name="Followed Hyperlink" xfId="7984" builtinId="9" hidden="1"/>
    <cellStyle name="Followed Hyperlink" xfId="7983" builtinId="9" hidden="1"/>
    <cellStyle name="Followed Hyperlink" xfId="7982" builtinId="9" hidden="1"/>
    <cellStyle name="Followed Hyperlink" xfId="7981" builtinId="9" hidden="1"/>
    <cellStyle name="Followed Hyperlink" xfId="7980" builtinId="9" hidden="1"/>
    <cellStyle name="Followed Hyperlink" xfId="7979" builtinId="9" hidden="1"/>
    <cellStyle name="Followed Hyperlink" xfId="7978" builtinId="9" hidden="1"/>
    <cellStyle name="Followed Hyperlink" xfId="7977" builtinId="9" hidden="1"/>
    <cellStyle name="Followed Hyperlink" xfId="7976" builtinId="9" hidden="1"/>
    <cellStyle name="Followed Hyperlink" xfId="7975" builtinId="9" hidden="1"/>
    <cellStyle name="Followed Hyperlink" xfId="7974" builtinId="9" hidden="1"/>
    <cellStyle name="Followed Hyperlink" xfId="7973" builtinId="9" hidden="1"/>
    <cellStyle name="Followed Hyperlink" xfId="7972" builtinId="9" hidden="1"/>
    <cellStyle name="Followed Hyperlink" xfId="7971" builtinId="9" hidden="1"/>
    <cellStyle name="Followed Hyperlink" xfId="7970" builtinId="9" hidden="1"/>
    <cellStyle name="Followed Hyperlink" xfId="7969" builtinId="9" hidden="1"/>
    <cellStyle name="Followed Hyperlink" xfId="7968" builtinId="9" hidden="1"/>
    <cellStyle name="Followed Hyperlink" xfId="7967" builtinId="9" hidden="1"/>
    <cellStyle name="Followed Hyperlink" xfId="7966" builtinId="9" hidden="1"/>
    <cellStyle name="Followed Hyperlink" xfId="7965" builtinId="9" hidden="1"/>
    <cellStyle name="Followed Hyperlink" xfId="7964" builtinId="9" hidden="1"/>
    <cellStyle name="Followed Hyperlink" xfId="8519" builtinId="9" hidden="1"/>
    <cellStyle name="Followed Hyperlink" xfId="8520" builtinId="9" hidden="1"/>
    <cellStyle name="Followed Hyperlink" xfId="8521" builtinId="9" hidden="1"/>
    <cellStyle name="Followed Hyperlink" xfId="8522" builtinId="9" hidden="1"/>
    <cellStyle name="Followed Hyperlink" xfId="8523" builtinId="9" hidden="1"/>
    <cellStyle name="Followed Hyperlink" xfId="8524" builtinId="9" hidden="1"/>
    <cellStyle name="Followed Hyperlink" xfId="8525" builtinId="9" hidden="1"/>
    <cellStyle name="Followed Hyperlink" xfId="8526" builtinId="9" hidden="1"/>
    <cellStyle name="Followed Hyperlink" xfId="8527" builtinId="9" hidden="1"/>
    <cellStyle name="Followed Hyperlink" xfId="8528" builtinId="9" hidden="1"/>
    <cellStyle name="Followed Hyperlink" xfId="8529" builtinId="9" hidden="1"/>
    <cellStyle name="Followed Hyperlink" xfId="8530" builtinId="9" hidden="1"/>
    <cellStyle name="Followed Hyperlink" xfId="8531" builtinId="9" hidden="1"/>
    <cellStyle name="Followed Hyperlink" xfId="8532" builtinId="9" hidden="1"/>
    <cellStyle name="Followed Hyperlink" xfId="8533" builtinId="9" hidden="1"/>
    <cellStyle name="Followed Hyperlink" xfId="8534" builtinId="9" hidden="1"/>
    <cellStyle name="Followed Hyperlink" xfId="8535" builtinId="9" hidden="1"/>
    <cellStyle name="Followed Hyperlink" xfId="8536" builtinId="9" hidden="1"/>
    <cellStyle name="Followed Hyperlink" xfId="8537" builtinId="9" hidden="1"/>
    <cellStyle name="Followed Hyperlink" xfId="8538" builtinId="9" hidden="1"/>
    <cellStyle name="Followed Hyperlink" xfId="8539" builtinId="9" hidden="1"/>
    <cellStyle name="Followed Hyperlink" xfId="8540" builtinId="9" hidden="1"/>
    <cellStyle name="Followed Hyperlink" xfId="8541" builtinId="9" hidden="1"/>
    <cellStyle name="Followed Hyperlink" xfId="8542" builtinId="9" hidden="1"/>
    <cellStyle name="Followed Hyperlink" xfId="8543" builtinId="9" hidden="1"/>
    <cellStyle name="Followed Hyperlink" xfId="8544" builtinId="9" hidden="1"/>
    <cellStyle name="Followed Hyperlink" xfId="8545" builtinId="9" hidden="1"/>
    <cellStyle name="Followed Hyperlink" xfId="8546" builtinId="9" hidden="1"/>
    <cellStyle name="Followed Hyperlink" xfId="8547" builtinId="9" hidden="1"/>
    <cellStyle name="Followed Hyperlink" xfId="8548" builtinId="9" hidden="1"/>
    <cellStyle name="Followed Hyperlink" xfId="8549" builtinId="9" hidden="1"/>
    <cellStyle name="Followed Hyperlink" xfId="8550" builtinId="9" hidden="1"/>
    <cellStyle name="Followed Hyperlink" xfId="8551" builtinId="9" hidden="1"/>
    <cellStyle name="Followed Hyperlink" xfId="8552" builtinId="9" hidden="1"/>
    <cellStyle name="Followed Hyperlink" xfId="8553" builtinId="9" hidden="1"/>
    <cellStyle name="Followed Hyperlink" xfId="8554" builtinId="9" hidden="1"/>
    <cellStyle name="Followed Hyperlink" xfId="8555" builtinId="9" hidden="1"/>
    <cellStyle name="Followed Hyperlink" xfId="8556" builtinId="9" hidden="1"/>
    <cellStyle name="Followed Hyperlink" xfId="8557" builtinId="9" hidden="1"/>
    <cellStyle name="Followed Hyperlink" xfId="8558" builtinId="9" hidden="1"/>
    <cellStyle name="Followed Hyperlink" xfId="8559" builtinId="9" hidden="1"/>
    <cellStyle name="Followed Hyperlink" xfId="8560" builtinId="9" hidden="1"/>
    <cellStyle name="Followed Hyperlink" xfId="8561" builtinId="9" hidden="1"/>
    <cellStyle name="Followed Hyperlink" xfId="8562" builtinId="9" hidden="1"/>
    <cellStyle name="Followed Hyperlink" xfId="8563" builtinId="9" hidden="1"/>
    <cellStyle name="Followed Hyperlink" xfId="8564" builtinId="9" hidden="1"/>
    <cellStyle name="Followed Hyperlink" xfId="8565" builtinId="9" hidden="1"/>
    <cellStyle name="Followed Hyperlink" xfId="7368" builtinId="9" hidden="1"/>
    <cellStyle name="Followed Hyperlink" xfId="7367" builtinId="9" hidden="1"/>
    <cellStyle name="Followed Hyperlink" xfId="7366" builtinId="9" hidden="1"/>
    <cellStyle name="Followed Hyperlink" xfId="7365" builtinId="9" hidden="1"/>
    <cellStyle name="Followed Hyperlink" xfId="7364" builtinId="9" hidden="1"/>
    <cellStyle name="Followed Hyperlink" xfId="7363" builtinId="9" hidden="1"/>
    <cellStyle name="Followed Hyperlink" xfId="7362" builtinId="9" hidden="1"/>
    <cellStyle name="Followed Hyperlink" xfId="7361" builtinId="9" hidden="1"/>
    <cellStyle name="Followed Hyperlink" xfId="7360" builtinId="9" hidden="1"/>
    <cellStyle name="Followed Hyperlink" xfId="7359" builtinId="9" hidden="1"/>
    <cellStyle name="Followed Hyperlink" xfId="7358" builtinId="9" hidden="1"/>
    <cellStyle name="Followed Hyperlink" xfId="7357" builtinId="9" hidden="1"/>
    <cellStyle name="Followed Hyperlink" xfId="7356" builtinId="9" hidden="1"/>
    <cellStyle name="Followed Hyperlink" xfId="7355" builtinId="9" hidden="1"/>
    <cellStyle name="Followed Hyperlink" xfId="7354" builtinId="9" hidden="1"/>
    <cellStyle name="Followed Hyperlink" xfId="7353" builtinId="9" hidden="1"/>
    <cellStyle name="Followed Hyperlink" xfId="7352" builtinId="9" hidden="1"/>
    <cellStyle name="Followed Hyperlink" xfId="7351" builtinId="9" hidden="1"/>
    <cellStyle name="Followed Hyperlink" xfId="7350" builtinId="9" hidden="1"/>
    <cellStyle name="Followed Hyperlink" xfId="7349" builtinId="9" hidden="1"/>
    <cellStyle name="Followed Hyperlink" xfId="7348" builtinId="9" hidden="1"/>
    <cellStyle name="Followed Hyperlink" xfId="7347" builtinId="9" hidden="1"/>
    <cellStyle name="Followed Hyperlink" xfId="7346" builtinId="9" hidden="1"/>
    <cellStyle name="Followed Hyperlink" xfId="7345" builtinId="9" hidden="1"/>
    <cellStyle name="Followed Hyperlink" xfId="7344" builtinId="9" hidden="1"/>
    <cellStyle name="Followed Hyperlink" xfId="7343" builtinId="9" hidden="1"/>
    <cellStyle name="Followed Hyperlink" xfId="7342" builtinId="9" hidden="1"/>
    <cellStyle name="Followed Hyperlink" xfId="7341" builtinId="9" hidden="1"/>
    <cellStyle name="Followed Hyperlink" xfId="7340" builtinId="9" hidden="1"/>
    <cellStyle name="Followed Hyperlink" xfId="7339" builtinId="9" hidden="1"/>
    <cellStyle name="Followed Hyperlink" xfId="7338" builtinId="9" hidden="1"/>
    <cellStyle name="Followed Hyperlink" xfId="7337" builtinId="9" hidden="1"/>
    <cellStyle name="Followed Hyperlink" xfId="7336" builtinId="9" hidden="1"/>
    <cellStyle name="Followed Hyperlink" xfId="7335" builtinId="9" hidden="1"/>
    <cellStyle name="Followed Hyperlink" xfId="7334" builtinId="9" hidden="1"/>
    <cellStyle name="Followed Hyperlink" xfId="7333" builtinId="9" hidden="1"/>
    <cellStyle name="Followed Hyperlink" xfId="7332" builtinId="9" hidden="1"/>
    <cellStyle name="Followed Hyperlink" xfId="7331" builtinId="9" hidden="1"/>
    <cellStyle name="Followed Hyperlink" xfId="7330" builtinId="9" hidden="1"/>
    <cellStyle name="Followed Hyperlink" xfId="7329" builtinId="9" hidden="1"/>
    <cellStyle name="Followed Hyperlink" xfId="7328" builtinId="9" hidden="1"/>
    <cellStyle name="Followed Hyperlink" xfId="7327" builtinId="9" hidden="1"/>
    <cellStyle name="Followed Hyperlink" xfId="7326" builtinId="9" hidden="1"/>
    <cellStyle name="Followed Hyperlink" xfId="7325" builtinId="9" hidden="1"/>
    <cellStyle name="Followed Hyperlink" xfId="7324" builtinId="9" hidden="1"/>
    <cellStyle name="Followed Hyperlink" xfId="7323" builtinId="9" hidden="1"/>
    <cellStyle name="Followed Hyperlink" xfId="7322" builtinId="9" hidden="1"/>
    <cellStyle name="Followed Hyperlink" xfId="7321" builtinId="9" hidden="1"/>
    <cellStyle name="Followed Hyperlink" xfId="7320" builtinId="9" hidden="1"/>
    <cellStyle name="Followed Hyperlink" xfId="7319" builtinId="9" hidden="1"/>
    <cellStyle name="Followed Hyperlink" xfId="7318" builtinId="9" hidden="1"/>
    <cellStyle name="Followed Hyperlink" xfId="7317" builtinId="9" hidden="1"/>
    <cellStyle name="Followed Hyperlink" xfId="7316" builtinId="9" hidden="1"/>
    <cellStyle name="Followed Hyperlink" xfId="7315" builtinId="9" hidden="1"/>
    <cellStyle name="Followed Hyperlink" xfId="7314" builtinId="9" hidden="1"/>
    <cellStyle name="Followed Hyperlink" xfId="7313" builtinId="9" hidden="1"/>
    <cellStyle name="Followed Hyperlink" xfId="7312" builtinId="9" hidden="1"/>
    <cellStyle name="Followed Hyperlink" xfId="7311" builtinId="9" hidden="1"/>
    <cellStyle name="Followed Hyperlink" xfId="7310" builtinId="9" hidden="1"/>
    <cellStyle name="Followed Hyperlink" xfId="7309" builtinId="9" hidden="1"/>
    <cellStyle name="Followed Hyperlink" xfId="7308" builtinId="9" hidden="1"/>
    <cellStyle name="Followed Hyperlink" xfId="7307" builtinId="9" hidden="1"/>
    <cellStyle name="Followed Hyperlink" xfId="7306" builtinId="9" hidden="1"/>
    <cellStyle name="Followed Hyperlink" xfId="7305" builtinId="9" hidden="1"/>
    <cellStyle name="Followed Hyperlink" xfId="7304" builtinId="9" hidden="1"/>
    <cellStyle name="Followed Hyperlink" xfId="7303" builtinId="9" hidden="1"/>
    <cellStyle name="Followed Hyperlink" xfId="7302" builtinId="9" hidden="1"/>
    <cellStyle name="Followed Hyperlink" xfId="7301" builtinId="9" hidden="1"/>
    <cellStyle name="Followed Hyperlink" xfId="7300" builtinId="9" hidden="1"/>
    <cellStyle name="Followed Hyperlink" xfId="7299" builtinId="9" hidden="1"/>
    <cellStyle name="Followed Hyperlink" xfId="7298" builtinId="9" hidden="1"/>
    <cellStyle name="Followed Hyperlink" xfId="7297" builtinId="9" hidden="1"/>
    <cellStyle name="Followed Hyperlink" xfId="6317" builtinId="9" hidden="1"/>
    <cellStyle name="Followed Hyperlink" xfId="98" builtinId="9" hidden="1"/>
    <cellStyle name="Followed Hyperlink" xfId="6318" builtinId="9" hidden="1"/>
    <cellStyle name="Followed Hyperlink" xfId="99" builtinId="9" hidden="1"/>
    <cellStyle name="Followed Hyperlink" xfId="109" builtinId="9" hidden="1"/>
    <cellStyle name="Followed Hyperlink" xfId="115" builtinId="9" hidden="1"/>
    <cellStyle name="Followed Hyperlink" xfId="7296" builtinId="9" hidden="1"/>
    <cellStyle name="Followed Hyperlink" xfId="7295" builtinId="9" hidden="1"/>
    <cellStyle name="Followed Hyperlink" xfId="7294" builtinId="9" hidden="1"/>
    <cellStyle name="Followed Hyperlink" xfId="7293" builtinId="9" hidden="1"/>
    <cellStyle name="Followed Hyperlink" xfId="7292" builtinId="9" hidden="1"/>
    <cellStyle name="Followed Hyperlink" xfId="7291" builtinId="9" hidden="1"/>
    <cellStyle name="Followed Hyperlink" xfId="7290" builtinId="9" hidden="1"/>
    <cellStyle name="Followed Hyperlink" xfId="7289" builtinId="9" hidden="1"/>
    <cellStyle name="Followed Hyperlink" xfId="7288" builtinId="9" hidden="1"/>
    <cellStyle name="Followed Hyperlink" xfId="7287" builtinId="9" hidden="1"/>
    <cellStyle name="Followed Hyperlink" xfId="7286" builtinId="9" hidden="1"/>
    <cellStyle name="Followed Hyperlink" xfId="7285" builtinId="9" hidden="1"/>
    <cellStyle name="Followed Hyperlink" xfId="7284" builtinId="9" hidden="1"/>
    <cellStyle name="Followed Hyperlink" xfId="7283" builtinId="9" hidden="1"/>
    <cellStyle name="Followed Hyperlink" xfId="7282" builtinId="9" hidden="1"/>
    <cellStyle name="Followed Hyperlink" xfId="7281" builtinId="9" hidden="1"/>
    <cellStyle name="Followed Hyperlink" xfId="7280" builtinId="9" hidden="1"/>
    <cellStyle name="Followed Hyperlink" xfId="7279" builtinId="9" hidden="1"/>
    <cellStyle name="Followed Hyperlink" xfId="7278" builtinId="9" hidden="1"/>
    <cellStyle name="Followed Hyperlink" xfId="7277" builtinId="9" hidden="1"/>
    <cellStyle name="Followed Hyperlink" xfId="7276" builtinId="9" hidden="1"/>
    <cellStyle name="Followed Hyperlink" xfId="7275" builtinId="9" hidden="1"/>
    <cellStyle name="Followed Hyperlink" xfId="7274" builtinId="9" hidden="1"/>
    <cellStyle name="Followed Hyperlink" xfId="7273" builtinId="9" hidden="1"/>
    <cellStyle name="Followed Hyperlink" xfId="7272" builtinId="9" hidden="1"/>
    <cellStyle name="Followed Hyperlink" xfId="7271" builtinId="9" hidden="1"/>
    <cellStyle name="Followed Hyperlink" xfId="7270" builtinId="9" hidden="1"/>
    <cellStyle name="Followed Hyperlink" xfId="7269" builtinId="9" hidden="1"/>
    <cellStyle name="Followed Hyperlink" xfId="7268" builtinId="9" hidden="1"/>
    <cellStyle name="Followed Hyperlink" xfId="7267" builtinId="9" hidden="1"/>
    <cellStyle name="Followed Hyperlink" xfId="7266" builtinId="9" hidden="1"/>
    <cellStyle name="Followed Hyperlink" xfId="7265" builtinId="9" hidden="1"/>
    <cellStyle name="Followed Hyperlink" xfId="7264" builtinId="9" hidden="1"/>
    <cellStyle name="Followed Hyperlink" xfId="7263" builtinId="9" hidden="1"/>
    <cellStyle name="Followed Hyperlink" xfId="7262" builtinId="9" hidden="1"/>
    <cellStyle name="Followed Hyperlink" xfId="7261" builtinId="9" hidden="1"/>
    <cellStyle name="Followed Hyperlink" xfId="7260" builtinId="9" hidden="1"/>
    <cellStyle name="Followed Hyperlink" xfId="7259" builtinId="9" hidden="1"/>
    <cellStyle name="Followed Hyperlink" xfId="7258" builtinId="9" hidden="1"/>
    <cellStyle name="Followed Hyperlink" xfId="7257" builtinId="9" hidden="1"/>
    <cellStyle name="Followed Hyperlink" xfId="7256" builtinId="9" hidden="1"/>
    <cellStyle name="Followed Hyperlink" xfId="7255" builtinId="9" hidden="1"/>
    <cellStyle name="Followed Hyperlink" xfId="7254" builtinId="9" hidden="1"/>
    <cellStyle name="Followed Hyperlink" xfId="7253" builtinId="9" hidden="1"/>
    <cellStyle name="Followed Hyperlink" xfId="7252" builtinId="9" hidden="1"/>
    <cellStyle name="Followed Hyperlink" xfId="7251" builtinId="9" hidden="1"/>
    <cellStyle name="Followed Hyperlink" xfId="7250" builtinId="9" hidden="1"/>
    <cellStyle name="Followed Hyperlink" xfId="7249" builtinId="9" hidden="1"/>
    <cellStyle name="Followed Hyperlink" xfId="7248" builtinId="9" hidden="1"/>
    <cellStyle name="Followed Hyperlink" xfId="7247" builtinId="9" hidden="1"/>
    <cellStyle name="Followed Hyperlink" xfId="7246" builtinId="9" hidden="1"/>
    <cellStyle name="Followed Hyperlink" xfId="7245" builtinId="9" hidden="1"/>
    <cellStyle name="Followed Hyperlink" xfId="7244" builtinId="9" hidden="1"/>
    <cellStyle name="Followed Hyperlink" xfId="7243" builtinId="9" hidden="1"/>
    <cellStyle name="Followed Hyperlink" xfId="7242" builtinId="9" hidden="1"/>
    <cellStyle name="Followed Hyperlink" xfId="7241" builtinId="9" hidden="1"/>
    <cellStyle name="Followed Hyperlink" xfId="7240" builtinId="9" hidden="1"/>
    <cellStyle name="Followed Hyperlink" xfId="7239" builtinId="9" hidden="1"/>
    <cellStyle name="Followed Hyperlink" xfId="7238" builtinId="9" hidden="1"/>
    <cellStyle name="Followed Hyperlink" xfId="7237" builtinId="9" hidden="1"/>
    <cellStyle name="Followed Hyperlink" xfId="7236" builtinId="9" hidden="1"/>
    <cellStyle name="Followed Hyperlink" xfId="7235" builtinId="9" hidden="1"/>
    <cellStyle name="Followed Hyperlink" xfId="7234" builtinId="9" hidden="1"/>
    <cellStyle name="Followed Hyperlink" xfId="7233" builtinId="9" hidden="1"/>
    <cellStyle name="Followed Hyperlink" xfId="7232" builtinId="9" hidden="1"/>
    <cellStyle name="Followed Hyperlink" xfId="7231" builtinId="9" hidden="1"/>
    <cellStyle name="Followed Hyperlink" xfId="7230" builtinId="9" hidden="1"/>
    <cellStyle name="Followed Hyperlink" xfId="7229" builtinId="9" hidden="1"/>
    <cellStyle name="Followed Hyperlink" xfId="7228" builtinId="9" hidden="1"/>
    <cellStyle name="Followed Hyperlink" xfId="7227" builtinId="9" hidden="1"/>
    <cellStyle name="Followed Hyperlink" xfId="7226" builtinId="9" hidden="1"/>
    <cellStyle name="Followed Hyperlink" xfId="7225" builtinId="9" hidden="1"/>
    <cellStyle name="Followed Hyperlink" xfId="7224" builtinId="9" hidden="1"/>
    <cellStyle name="Followed Hyperlink" xfId="7223" builtinId="9" hidden="1"/>
    <cellStyle name="Followed Hyperlink" xfId="7222" builtinId="9" hidden="1"/>
    <cellStyle name="Followed Hyperlink" xfId="7221" builtinId="9" hidden="1"/>
    <cellStyle name="Followed Hyperlink" xfId="7220" builtinId="9" hidden="1"/>
    <cellStyle name="Followed Hyperlink" xfId="7219" builtinId="9" hidden="1"/>
    <cellStyle name="Followed Hyperlink" xfId="7218" builtinId="9" hidden="1"/>
    <cellStyle name="Followed Hyperlink" xfId="7217" builtinId="9" hidden="1"/>
    <cellStyle name="Followed Hyperlink" xfId="7216" builtinId="9" hidden="1"/>
    <cellStyle name="Followed Hyperlink" xfId="7215" builtinId="9" hidden="1"/>
    <cellStyle name="Followed Hyperlink" xfId="7214" builtinId="9" hidden="1"/>
    <cellStyle name="Followed Hyperlink" xfId="7213" builtinId="9" hidden="1"/>
    <cellStyle name="Followed Hyperlink" xfId="7212" builtinId="9" hidden="1"/>
    <cellStyle name="Followed Hyperlink" xfId="7211" builtinId="9" hidden="1"/>
    <cellStyle name="Followed Hyperlink" xfId="7210" builtinId="9" hidden="1"/>
    <cellStyle name="Followed Hyperlink" xfId="7209" builtinId="9" hidden="1"/>
    <cellStyle name="Followed Hyperlink" xfId="7208" builtinId="9" hidden="1"/>
    <cellStyle name="Followed Hyperlink" xfId="7207" builtinId="9" hidden="1"/>
    <cellStyle name="Followed Hyperlink" xfId="7206" builtinId="9" hidden="1"/>
    <cellStyle name="Followed Hyperlink" xfId="7205" builtinId="9" hidden="1"/>
    <cellStyle name="Followed Hyperlink" xfId="7204" builtinId="9" hidden="1"/>
    <cellStyle name="Followed Hyperlink" xfId="7203" builtinId="9" hidden="1"/>
    <cellStyle name="Followed Hyperlink" xfId="7202" builtinId="9" hidden="1"/>
    <cellStyle name="Followed Hyperlink" xfId="7201" builtinId="9" hidden="1"/>
    <cellStyle name="Followed Hyperlink" xfId="7200" builtinId="9" hidden="1"/>
    <cellStyle name="Followed Hyperlink" xfId="7199" builtinId="9" hidden="1"/>
    <cellStyle name="Followed Hyperlink" xfId="7198" builtinId="9" hidden="1"/>
    <cellStyle name="Followed Hyperlink" xfId="7197" builtinId="9" hidden="1"/>
    <cellStyle name="Followed Hyperlink" xfId="7196" builtinId="9" hidden="1"/>
    <cellStyle name="Followed Hyperlink" xfId="7195" builtinId="9" hidden="1"/>
    <cellStyle name="Followed Hyperlink" xfId="7194" builtinId="9" hidden="1"/>
    <cellStyle name="Followed Hyperlink" xfId="7193" builtinId="9" hidden="1"/>
    <cellStyle name="Followed Hyperlink" xfId="7192" builtinId="9" hidden="1"/>
    <cellStyle name="Followed Hyperlink" xfId="7191" builtinId="9" hidden="1"/>
    <cellStyle name="Followed Hyperlink" xfId="7190" builtinId="9" hidden="1"/>
    <cellStyle name="Followed Hyperlink" xfId="7189" builtinId="9" hidden="1"/>
    <cellStyle name="Followed Hyperlink" xfId="7188" builtinId="9" hidden="1"/>
    <cellStyle name="Followed Hyperlink" xfId="7187" builtinId="9" hidden="1"/>
    <cellStyle name="Followed Hyperlink" xfId="7186" builtinId="9" hidden="1"/>
    <cellStyle name="Followed Hyperlink" xfId="7185" builtinId="9" hidden="1"/>
    <cellStyle name="Followed Hyperlink" xfId="7184" builtinId="9" hidden="1"/>
    <cellStyle name="Followed Hyperlink" xfId="7183" builtinId="9" hidden="1"/>
    <cellStyle name="Followed Hyperlink" xfId="7182" builtinId="9" hidden="1"/>
    <cellStyle name="Followed Hyperlink" xfId="7181" builtinId="9" hidden="1"/>
    <cellStyle name="Followed Hyperlink" xfId="7180" builtinId="9" hidden="1"/>
    <cellStyle name="Followed Hyperlink" xfId="7179" builtinId="9" hidden="1"/>
    <cellStyle name="Followed Hyperlink" xfId="7178" builtinId="9" hidden="1"/>
    <cellStyle name="Followed Hyperlink" xfId="7177" builtinId="9" hidden="1"/>
    <cellStyle name="Followed Hyperlink" xfId="7176" builtinId="9" hidden="1"/>
    <cellStyle name="Followed Hyperlink" xfId="7175" builtinId="9" hidden="1"/>
    <cellStyle name="Followed Hyperlink" xfId="7174" builtinId="9" hidden="1"/>
    <cellStyle name="Followed Hyperlink" xfId="7173" builtinId="9" hidden="1"/>
    <cellStyle name="Followed Hyperlink" xfId="7172" builtinId="9" hidden="1"/>
    <cellStyle name="Followed Hyperlink" xfId="7171" builtinId="9" hidden="1"/>
    <cellStyle name="Followed Hyperlink" xfId="7170" builtinId="9" hidden="1"/>
    <cellStyle name="Followed Hyperlink" xfId="7169" builtinId="9" hidden="1"/>
    <cellStyle name="Followed Hyperlink" xfId="7168" builtinId="9" hidden="1"/>
    <cellStyle name="Followed Hyperlink" xfId="7167" builtinId="9" hidden="1"/>
    <cellStyle name="Followed Hyperlink" xfId="7166" builtinId="9" hidden="1"/>
    <cellStyle name="Followed Hyperlink" xfId="7165" builtinId="9" hidden="1"/>
    <cellStyle name="Followed Hyperlink" xfId="7164" builtinId="9" hidden="1"/>
    <cellStyle name="Followed Hyperlink" xfId="7163" builtinId="9" hidden="1"/>
    <cellStyle name="Followed Hyperlink" xfId="7162" builtinId="9" hidden="1"/>
    <cellStyle name="Followed Hyperlink" xfId="7161" builtinId="9" hidden="1"/>
    <cellStyle name="Followed Hyperlink" xfId="7160" builtinId="9" hidden="1"/>
    <cellStyle name="Followed Hyperlink" xfId="7159" builtinId="9" hidden="1"/>
    <cellStyle name="Followed Hyperlink" xfId="7158" builtinId="9" hidden="1"/>
    <cellStyle name="Followed Hyperlink" xfId="7157" builtinId="9" hidden="1"/>
    <cellStyle name="Followed Hyperlink" xfId="7156" builtinId="9" hidden="1"/>
    <cellStyle name="Followed Hyperlink" xfId="7155" builtinId="9" hidden="1"/>
    <cellStyle name="Followed Hyperlink" xfId="7154" builtinId="9" hidden="1"/>
    <cellStyle name="Followed Hyperlink" xfId="7153" builtinId="9" hidden="1"/>
    <cellStyle name="Followed Hyperlink" xfId="7152" builtinId="9" hidden="1"/>
    <cellStyle name="Followed Hyperlink" xfId="7151" builtinId="9" hidden="1"/>
    <cellStyle name="Followed Hyperlink" xfId="7150" builtinId="9" hidden="1"/>
    <cellStyle name="Followed Hyperlink" xfId="7149" builtinId="9" hidden="1"/>
    <cellStyle name="Followed Hyperlink" xfId="7148" builtinId="9" hidden="1"/>
    <cellStyle name="Followed Hyperlink" xfId="7147" builtinId="9" hidden="1"/>
    <cellStyle name="Followed Hyperlink" xfId="7146" builtinId="9" hidden="1"/>
    <cellStyle name="Followed Hyperlink" xfId="7145" builtinId="9" hidden="1"/>
    <cellStyle name="Followed Hyperlink" xfId="7144" builtinId="9" hidden="1"/>
    <cellStyle name="Followed Hyperlink" xfId="7143" builtinId="9" hidden="1"/>
    <cellStyle name="Followed Hyperlink" xfId="7142" builtinId="9" hidden="1"/>
    <cellStyle name="Followed Hyperlink" xfId="7141" builtinId="9" hidden="1"/>
    <cellStyle name="Followed Hyperlink" xfId="7140" builtinId="9" hidden="1"/>
    <cellStyle name="Followed Hyperlink" xfId="7139" builtinId="9" hidden="1"/>
    <cellStyle name="Followed Hyperlink" xfId="7138" builtinId="9" hidden="1"/>
    <cellStyle name="Followed Hyperlink" xfId="7137" builtinId="9" hidden="1"/>
    <cellStyle name="Followed Hyperlink" xfId="7136" builtinId="9" hidden="1"/>
    <cellStyle name="Followed Hyperlink" xfId="7135" builtinId="9" hidden="1"/>
    <cellStyle name="Followed Hyperlink" xfId="7134" builtinId="9" hidden="1"/>
    <cellStyle name="Followed Hyperlink" xfId="7133" builtinId="9" hidden="1"/>
    <cellStyle name="Followed Hyperlink" xfId="7132" builtinId="9" hidden="1"/>
    <cellStyle name="Followed Hyperlink" xfId="7131" builtinId="9" hidden="1"/>
    <cellStyle name="Followed Hyperlink" xfId="7130" builtinId="9" hidden="1"/>
    <cellStyle name="Followed Hyperlink" xfId="7129" builtinId="9" hidden="1"/>
    <cellStyle name="Followed Hyperlink" xfId="7128" builtinId="9" hidden="1"/>
    <cellStyle name="Followed Hyperlink" xfId="7127" builtinId="9" hidden="1"/>
    <cellStyle name="Followed Hyperlink" xfId="7126" builtinId="9" hidden="1"/>
    <cellStyle name="Followed Hyperlink" xfId="7125" builtinId="9" hidden="1"/>
    <cellStyle name="Followed Hyperlink" xfId="7124" builtinId="9" hidden="1"/>
    <cellStyle name="Followed Hyperlink" xfId="7123" builtinId="9" hidden="1"/>
    <cellStyle name="Followed Hyperlink" xfId="7122" builtinId="9" hidden="1"/>
    <cellStyle name="Followed Hyperlink" xfId="7121" builtinId="9" hidden="1"/>
    <cellStyle name="Followed Hyperlink" xfId="7120" builtinId="9" hidden="1"/>
    <cellStyle name="Followed Hyperlink" xfId="7119" builtinId="9" hidden="1"/>
    <cellStyle name="Followed Hyperlink" xfId="7118" builtinId="9" hidden="1"/>
    <cellStyle name="Followed Hyperlink" xfId="7117" builtinId="9" hidden="1"/>
    <cellStyle name="Followed Hyperlink" xfId="7116" builtinId="9" hidden="1"/>
    <cellStyle name="Followed Hyperlink" xfId="7115" builtinId="9" hidden="1"/>
    <cellStyle name="Followed Hyperlink" xfId="7114" builtinId="9" hidden="1"/>
    <cellStyle name="Followed Hyperlink" xfId="7113" builtinId="9" hidden="1"/>
    <cellStyle name="Followed Hyperlink" xfId="7112" builtinId="9" hidden="1"/>
    <cellStyle name="Followed Hyperlink" xfId="7111" builtinId="9" hidden="1"/>
    <cellStyle name="Followed Hyperlink" xfId="7110" builtinId="9" hidden="1"/>
    <cellStyle name="Followed Hyperlink" xfId="7109" builtinId="9" hidden="1"/>
    <cellStyle name="Followed Hyperlink" xfId="7108" builtinId="9" hidden="1"/>
    <cellStyle name="Followed Hyperlink" xfId="7107" builtinId="9" hidden="1"/>
    <cellStyle name="Followed Hyperlink" xfId="7106" builtinId="9" hidden="1"/>
    <cellStyle name="Followed Hyperlink" xfId="7105" builtinId="9" hidden="1"/>
    <cellStyle name="Followed Hyperlink" xfId="7104" builtinId="9" hidden="1"/>
    <cellStyle name="Followed Hyperlink" xfId="7103" builtinId="9" hidden="1"/>
    <cellStyle name="Followed Hyperlink" xfId="7102" builtinId="9" hidden="1"/>
    <cellStyle name="Followed Hyperlink" xfId="7101" builtinId="9" hidden="1"/>
    <cellStyle name="Followed Hyperlink" xfId="7100" builtinId="9" hidden="1"/>
    <cellStyle name="Followed Hyperlink" xfId="7099" builtinId="9" hidden="1"/>
    <cellStyle name="Followed Hyperlink" xfId="7098" builtinId="9" hidden="1"/>
    <cellStyle name="Followed Hyperlink" xfId="7097" builtinId="9" hidden="1"/>
    <cellStyle name="Followed Hyperlink" xfId="7096" builtinId="9" hidden="1"/>
    <cellStyle name="Followed Hyperlink" xfId="7095" builtinId="9" hidden="1"/>
    <cellStyle name="Followed Hyperlink" xfId="7094" builtinId="9" hidden="1"/>
    <cellStyle name="Followed Hyperlink" xfId="7093" builtinId="9" hidden="1"/>
    <cellStyle name="Followed Hyperlink" xfId="7092" builtinId="9" hidden="1"/>
    <cellStyle name="Followed Hyperlink" xfId="7091" builtinId="9" hidden="1"/>
    <cellStyle name="Followed Hyperlink" xfId="7090" builtinId="9" hidden="1"/>
    <cellStyle name="Followed Hyperlink" xfId="100" builtinId="9" hidden="1"/>
    <cellStyle name="Followed Hyperlink" xfId="114" builtinId="9" hidden="1"/>
    <cellStyle name="Followed Hyperlink" xfId="7089" builtinId="9" hidden="1"/>
    <cellStyle name="Followed Hyperlink" xfId="7088" builtinId="9" hidden="1"/>
    <cellStyle name="Followed Hyperlink" xfId="7087" builtinId="9" hidden="1"/>
    <cellStyle name="Followed Hyperlink" xfId="7086" builtinId="9" hidden="1"/>
    <cellStyle name="Followed Hyperlink" xfId="7085" builtinId="9" hidden="1"/>
    <cellStyle name="Followed Hyperlink" xfId="7084" builtinId="9" hidden="1"/>
    <cellStyle name="Followed Hyperlink" xfId="7083" builtinId="9" hidden="1"/>
    <cellStyle name="Followed Hyperlink" xfId="7082" builtinId="9" hidden="1"/>
    <cellStyle name="Followed Hyperlink" xfId="7081" builtinId="9" hidden="1"/>
    <cellStyle name="Followed Hyperlink" xfId="7080" builtinId="9" hidden="1"/>
    <cellStyle name="Followed Hyperlink" xfId="7079" builtinId="9" hidden="1"/>
    <cellStyle name="Followed Hyperlink" xfId="7078" builtinId="9" hidden="1"/>
    <cellStyle name="Followed Hyperlink" xfId="7077" builtinId="9" hidden="1"/>
    <cellStyle name="Followed Hyperlink" xfId="7076" builtinId="9" hidden="1"/>
    <cellStyle name="Followed Hyperlink" xfId="7075" builtinId="9" hidden="1"/>
    <cellStyle name="Followed Hyperlink" xfId="7074" builtinId="9" hidden="1"/>
    <cellStyle name="Followed Hyperlink" xfId="7073" builtinId="9" hidden="1"/>
    <cellStyle name="Followed Hyperlink" xfId="7072" builtinId="9" hidden="1"/>
    <cellStyle name="Followed Hyperlink" xfId="7071" builtinId="9" hidden="1"/>
    <cellStyle name="Followed Hyperlink" xfId="7070" builtinId="9" hidden="1"/>
    <cellStyle name="Followed Hyperlink" xfId="7069" builtinId="9" hidden="1"/>
    <cellStyle name="Followed Hyperlink" xfId="7068" builtinId="9" hidden="1"/>
    <cellStyle name="Followed Hyperlink" xfId="7067" builtinId="9" hidden="1"/>
    <cellStyle name="Followed Hyperlink" xfId="7066" builtinId="9" hidden="1"/>
    <cellStyle name="Followed Hyperlink" xfId="7065" builtinId="9" hidden="1"/>
    <cellStyle name="Followed Hyperlink" xfId="7064" builtinId="9" hidden="1"/>
    <cellStyle name="Followed Hyperlink" xfId="7063" builtinId="9" hidden="1"/>
    <cellStyle name="Followed Hyperlink" xfId="7062" builtinId="9" hidden="1"/>
    <cellStyle name="Followed Hyperlink" xfId="7061" builtinId="9" hidden="1"/>
    <cellStyle name="Followed Hyperlink" xfId="7060" builtinId="9" hidden="1"/>
    <cellStyle name="Followed Hyperlink" xfId="7059" builtinId="9" hidden="1"/>
    <cellStyle name="Followed Hyperlink" xfId="7058" builtinId="9" hidden="1"/>
    <cellStyle name="Followed Hyperlink" xfId="7057" builtinId="9" hidden="1"/>
    <cellStyle name="Followed Hyperlink" xfId="7056" builtinId="9" hidden="1"/>
    <cellStyle name="Followed Hyperlink" xfId="7055" builtinId="9" hidden="1"/>
    <cellStyle name="Followed Hyperlink" xfId="7054" builtinId="9" hidden="1"/>
    <cellStyle name="Followed Hyperlink" xfId="7053" builtinId="9" hidden="1"/>
    <cellStyle name="Followed Hyperlink" xfId="7052" builtinId="9" hidden="1"/>
    <cellStyle name="Followed Hyperlink" xfId="7051" builtinId="9" hidden="1"/>
    <cellStyle name="Followed Hyperlink" xfId="7050" builtinId="9" hidden="1"/>
    <cellStyle name="Followed Hyperlink" xfId="7049" builtinId="9" hidden="1"/>
    <cellStyle name="Followed Hyperlink" xfId="7048" builtinId="9" hidden="1"/>
    <cellStyle name="Followed Hyperlink" xfId="7047" builtinId="9" hidden="1"/>
    <cellStyle name="Followed Hyperlink" xfId="7046" builtinId="9" hidden="1"/>
    <cellStyle name="Followed Hyperlink" xfId="7045" builtinId="9" hidden="1"/>
    <cellStyle name="Followed Hyperlink" xfId="7044" builtinId="9" hidden="1"/>
    <cellStyle name="Followed Hyperlink" xfId="7043" builtinId="9" hidden="1"/>
    <cellStyle name="Followed Hyperlink" xfId="7042" builtinId="9" hidden="1"/>
    <cellStyle name="Followed Hyperlink" xfId="7041" builtinId="9" hidden="1"/>
    <cellStyle name="Followed Hyperlink" xfId="7040" builtinId="9" hidden="1"/>
    <cellStyle name="Followed Hyperlink" xfId="7039" builtinId="9" hidden="1"/>
    <cellStyle name="Followed Hyperlink" xfId="7038" builtinId="9" hidden="1"/>
    <cellStyle name="Followed Hyperlink" xfId="7037" builtinId="9" hidden="1"/>
    <cellStyle name="Followed Hyperlink" xfId="7036" builtinId="9" hidden="1"/>
    <cellStyle name="Followed Hyperlink" xfId="7035" builtinId="9" hidden="1"/>
    <cellStyle name="Followed Hyperlink" xfId="7034" builtinId="9" hidden="1"/>
    <cellStyle name="Followed Hyperlink" xfId="7033" builtinId="9" hidden="1"/>
    <cellStyle name="Followed Hyperlink" xfId="7032" builtinId="9" hidden="1"/>
    <cellStyle name="Followed Hyperlink" xfId="7031" builtinId="9" hidden="1"/>
    <cellStyle name="Followed Hyperlink" xfId="7030" builtinId="9" hidden="1"/>
    <cellStyle name="Followed Hyperlink" xfId="7029" builtinId="9" hidden="1"/>
    <cellStyle name="Followed Hyperlink" xfId="7028" builtinId="9" hidden="1"/>
    <cellStyle name="Followed Hyperlink" xfId="7027" builtinId="9" hidden="1"/>
    <cellStyle name="Followed Hyperlink" xfId="7026" builtinId="9" hidden="1"/>
    <cellStyle name="Followed Hyperlink" xfId="7025" builtinId="9" hidden="1"/>
    <cellStyle name="Followed Hyperlink" xfId="7024" builtinId="9" hidden="1"/>
    <cellStyle name="Followed Hyperlink" xfId="7023" builtinId="9" hidden="1"/>
    <cellStyle name="Followed Hyperlink" xfId="7022" builtinId="9" hidden="1"/>
    <cellStyle name="Followed Hyperlink" xfId="113" builtinId="9" hidden="1"/>
    <cellStyle name="Followed Hyperlink" xfId="7021" builtinId="9" hidden="1"/>
    <cellStyle name="Followed Hyperlink" xfId="7020" builtinId="9" hidden="1"/>
    <cellStyle name="Followed Hyperlink" xfId="7019" builtinId="9" hidden="1"/>
    <cellStyle name="Followed Hyperlink" xfId="7018" builtinId="9" hidden="1"/>
    <cellStyle name="Followed Hyperlink" xfId="7017" builtinId="9" hidden="1"/>
    <cellStyle name="Followed Hyperlink" xfId="7016" builtinId="9" hidden="1"/>
    <cellStyle name="Followed Hyperlink" xfId="7015" builtinId="9" hidden="1"/>
    <cellStyle name="Followed Hyperlink" xfId="7014" builtinId="9" hidden="1"/>
    <cellStyle name="Followed Hyperlink" xfId="7013" builtinId="9" hidden="1"/>
    <cellStyle name="Followed Hyperlink" xfId="7012" builtinId="9" hidden="1"/>
    <cellStyle name="Followed Hyperlink" xfId="7011" builtinId="9" hidden="1"/>
    <cellStyle name="Followed Hyperlink" xfId="7010" builtinId="9" hidden="1"/>
    <cellStyle name="Followed Hyperlink" xfId="107" builtinId="9" hidden="1"/>
    <cellStyle name="Followed Hyperlink" xfId="7009" builtinId="9" hidden="1"/>
    <cellStyle name="Followed Hyperlink" xfId="7008" builtinId="9" hidden="1"/>
    <cellStyle name="Followed Hyperlink" xfId="7007" builtinId="9" hidden="1"/>
    <cellStyle name="Followed Hyperlink" xfId="7006" builtinId="9" hidden="1"/>
    <cellStyle name="Followed Hyperlink" xfId="7005" builtinId="9" hidden="1"/>
    <cellStyle name="Followed Hyperlink" xfId="7004" builtinId="9" hidden="1"/>
    <cellStyle name="Followed Hyperlink" xfId="7003" builtinId="9" hidden="1"/>
    <cellStyle name="Followed Hyperlink" xfId="7002" builtinId="9" hidden="1"/>
    <cellStyle name="Followed Hyperlink" xfId="7001" builtinId="9" hidden="1"/>
    <cellStyle name="Followed Hyperlink" xfId="7000" builtinId="9" hidden="1"/>
    <cellStyle name="Followed Hyperlink" xfId="6999" builtinId="9" hidden="1"/>
    <cellStyle name="Followed Hyperlink" xfId="6998" builtinId="9" hidden="1"/>
    <cellStyle name="Followed Hyperlink" xfId="6997" builtinId="9" hidden="1"/>
    <cellStyle name="Followed Hyperlink" xfId="6996" builtinId="9" hidden="1"/>
    <cellStyle name="Followed Hyperlink" xfId="6995" builtinId="9" hidden="1"/>
    <cellStyle name="Followed Hyperlink" xfId="6994" builtinId="9" hidden="1"/>
    <cellStyle name="Followed Hyperlink" xfId="6993" builtinId="9" hidden="1"/>
    <cellStyle name="Followed Hyperlink" xfId="108" builtinId="9" hidden="1"/>
    <cellStyle name="Followed Hyperlink" xfId="6992" builtinId="9" hidden="1"/>
    <cellStyle name="Followed Hyperlink" xfId="6991" builtinId="9" hidden="1"/>
    <cellStyle name="Followed Hyperlink" xfId="6990" builtinId="9" hidden="1"/>
    <cellStyle name="Followed Hyperlink" xfId="6989" builtinId="9" hidden="1"/>
    <cellStyle name="Followed Hyperlink" xfId="6988" builtinId="9" hidden="1"/>
    <cellStyle name="Followed Hyperlink" xfId="6987" builtinId="9" hidden="1"/>
    <cellStyle name="Followed Hyperlink" xfId="6986" builtinId="9" hidden="1"/>
    <cellStyle name="Followed Hyperlink" xfId="6985" builtinId="9" hidden="1"/>
    <cellStyle name="Followed Hyperlink" xfId="6984" builtinId="9" hidden="1"/>
    <cellStyle name="Followed Hyperlink" xfId="6983" builtinId="9" hidden="1"/>
    <cellStyle name="Followed Hyperlink" xfId="6982" builtinId="9" hidden="1"/>
    <cellStyle name="Followed Hyperlink" xfId="6981" builtinId="9" hidden="1"/>
    <cellStyle name="Followed Hyperlink" xfId="6980" builtinId="9" hidden="1"/>
    <cellStyle name="Followed Hyperlink" xfId="6979" builtinId="9" hidden="1"/>
    <cellStyle name="Followed Hyperlink" xfId="6978" builtinId="9" hidden="1"/>
    <cellStyle name="Followed Hyperlink" xfId="6977" builtinId="9" hidden="1"/>
    <cellStyle name="Followed Hyperlink" xfId="6976" builtinId="9" hidden="1"/>
    <cellStyle name="Followed Hyperlink" xfId="6975" builtinId="9" hidden="1"/>
    <cellStyle name="Followed Hyperlink" xfId="6974" builtinId="9" hidden="1"/>
    <cellStyle name="Followed Hyperlink" xfId="6973" builtinId="9" hidden="1"/>
    <cellStyle name="Followed Hyperlink" xfId="6972" builtinId="9" hidden="1"/>
    <cellStyle name="Followed Hyperlink" xfId="6971" builtinId="9" hidden="1"/>
    <cellStyle name="Followed Hyperlink" xfId="6970" builtinId="9" hidden="1"/>
    <cellStyle name="Followed Hyperlink" xfId="6969" builtinId="9" hidden="1"/>
    <cellStyle name="Followed Hyperlink" xfId="95" builtinId="9" hidden="1"/>
    <cellStyle name="Followed Hyperlink" xfId="6312" builtinId="9" hidden="1"/>
    <cellStyle name="Followed Hyperlink" xfId="103" builtinId="9" hidden="1"/>
    <cellStyle name="Followed Hyperlink" xfId="106" builtinId="9" hidden="1"/>
    <cellStyle name="Followed Hyperlink" xfId="6968" builtinId="9" hidden="1"/>
    <cellStyle name="Followed Hyperlink" xfId="6967" builtinId="9" hidden="1"/>
    <cellStyle name="Followed Hyperlink" xfId="6966" builtinId="9" hidden="1"/>
    <cellStyle name="Followed Hyperlink" xfId="6965" builtinId="9" hidden="1"/>
    <cellStyle name="Followed Hyperlink" xfId="6964" builtinId="9" hidden="1"/>
    <cellStyle name="Followed Hyperlink" xfId="6963" builtinId="9" hidden="1"/>
    <cellStyle name="Followed Hyperlink" xfId="6962" builtinId="9" hidden="1"/>
    <cellStyle name="Followed Hyperlink" xfId="6961" builtinId="9" hidden="1"/>
    <cellStyle name="Followed Hyperlink" xfId="6960" builtinId="9" hidden="1"/>
    <cellStyle name="Followed Hyperlink" xfId="6959" builtinId="9" hidden="1"/>
    <cellStyle name="Followed Hyperlink" xfId="6958" builtinId="9" hidden="1"/>
    <cellStyle name="Followed Hyperlink" xfId="6957" builtinId="9" hidden="1"/>
    <cellStyle name="Followed Hyperlink" xfId="6956" builtinId="9" hidden="1"/>
    <cellStyle name="Followed Hyperlink" xfId="6955" builtinId="9" hidden="1"/>
    <cellStyle name="Followed Hyperlink" xfId="6954" builtinId="9" hidden="1"/>
    <cellStyle name="Followed Hyperlink" xfId="6953" builtinId="9" hidden="1"/>
    <cellStyle name="Followed Hyperlink" xfId="6952" builtinId="9" hidden="1"/>
    <cellStyle name="Followed Hyperlink" xfId="6951" builtinId="9" hidden="1"/>
    <cellStyle name="Followed Hyperlink" xfId="6950" builtinId="9" hidden="1"/>
    <cellStyle name="Followed Hyperlink" xfId="6949" builtinId="9" hidden="1"/>
    <cellStyle name="Followed Hyperlink" xfId="6948" builtinId="9" hidden="1"/>
    <cellStyle name="Followed Hyperlink" xfId="6947" builtinId="9" hidden="1"/>
    <cellStyle name="Followed Hyperlink" xfId="6946" builtinId="9" hidden="1"/>
    <cellStyle name="Followed Hyperlink" xfId="6945" builtinId="9" hidden="1"/>
    <cellStyle name="Followed Hyperlink" xfId="6944" builtinId="9" hidden="1"/>
    <cellStyle name="Followed Hyperlink" xfId="6943" builtinId="9" hidden="1"/>
    <cellStyle name="Followed Hyperlink" xfId="6942" builtinId="9" hidden="1"/>
    <cellStyle name="Followed Hyperlink" xfId="6941" builtinId="9" hidden="1"/>
    <cellStyle name="Followed Hyperlink" xfId="6940" builtinId="9" hidden="1"/>
    <cellStyle name="Followed Hyperlink" xfId="6939" builtinId="9" hidden="1"/>
    <cellStyle name="Followed Hyperlink" xfId="6938" builtinId="9" hidden="1"/>
    <cellStyle name="Followed Hyperlink" xfId="6937" builtinId="9" hidden="1"/>
    <cellStyle name="Followed Hyperlink" xfId="6936" builtinId="9" hidden="1"/>
    <cellStyle name="Followed Hyperlink" xfId="6935" builtinId="9" hidden="1"/>
    <cellStyle name="Followed Hyperlink" xfId="6934" builtinId="9" hidden="1"/>
    <cellStyle name="Followed Hyperlink" xfId="6933" builtinId="9" hidden="1"/>
    <cellStyle name="Followed Hyperlink" xfId="6932" builtinId="9" hidden="1"/>
    <cellStyle name="Followed Hyperlink" xfId="6931" builtinId="9" hidden="1"/>
    <cellStyle name="Followed Hyperlink" xfId="6930" builtinId="9" hidden="1"/>
    <cellStyle name="Followed Hyperlink" xfId="6929" builtinId="9" hidden="1"/>
    <cellStyle name="Followed Hyperlink" xfId="6928" builtinId="9" hidden="1"/>
    <cellStyle name="Followed Hyperlink" xfId="6927" builtinId="9" hidden="1"/>
    <cellStyle name="Followed Hyperlink" xfId="6926" builtinId="9" hidden="1"/>
    <cellStyle name="Followed Hyperlink" xfId="97" builtinId="9" hidden="1"/>
    <cellStyle name="Followed Hyperlink" xfId="94" builtinId="9" hidden="1"/>
    <cellStyle name="Followed Hyperlink" xfId="105" builtinId="9" hidden="1"/>
    <cellStyle name="Followed Hyperlink" xfId="92" builtinId="9" hidden="1"/>
    <cellStyle name="Followed Hyperlink" xfId="6925" builtinId="9" hidden="1"/>
    <cellStyle name="Followed Hyperlink" xfId="6924" builtinId="9" hidden="1"/>
    <cellStyle name="Followed Hyperlink" xfId="6923" builtinId="9" hidden="1"/>
    <cellStyle name="Followed Hyperlink" xfId="6922" builtinId="9" hidden="1"/>
    <cellStyle name="Followed Hyperlink" xfId="6921" builtinId="9" hidden="1"/>
    <cellStyle name="Followed Hyperlink" xfId="6920" builtinId="9" hidden="1"/>
    <cellStyle name="Followed Hyperlink" xfId="6919" builtinId="9" hidden="1"/>
    <cellStyle name="Followed Hyperlink" xfId="96" builtinId="9" hidden="1"/>
    <cellStyle name="Followed Hyperlink" xfId="6918" builtinId="9" hidden="1"/>
    <cellStyle name="Followed Hyperlink" xfId="6917" builtinId="9" hidden="1"/>
    <cellStyle name="Followed Hyperlink" xfId="6916" builtinId="9" hidden="1"/>
    <cellStyle name="Followed Hyperlink" xfId="6915" builtinId="9" hidden="1"/>
    <cellStyle name="Followed Hyperlink" xfId="93" builtinId="9" hidden="1"/>
    <cellStyle name="Followed Hyperlink" xfId="104" builtinId="9" hidden="1"/>
    <cellStyle name="Followed Hyperlink" xfId="91" builtinId="9" hidden="1"/>
    <cellStyle name="Followed Hyperlink" xfId="6914" builtinId="9" hidden="1"/>
    <cellStyle name="Followed Hyperlink" xfId="6913" builtinId="9" hidden="1"/>
    <cellStyle name="Followed Hyperlink" xfId="6912" builtinId="9" hidden="1"/>
    <cellStyle name="Followed Hyperlink" xfId="6911" builtinId="9" hidden="1"/>
    <cellStyle name="Followed Hyperlink" xfId="6910" builtinId="9" hidden="1"/>
    <cellStyle name="Followed Hyperlink" xfId="6909" builtinId="9" hidden="1"/>
    <cellStyle name="Followed Hyperlink" xfId="6908" builtinId="9" hidden="1"/>
    <cellStyle name="Followed Hyperlink" xfId="6907" builtinId="9" hidden="1"/>
    <cellStyle name="Followed Hyperlink" xfId="6906" builtinId="9" hidden="1"/>
    <cellStyle name="Followed Hyperlink" xfId="6905" builtinId="9" hidden="1"/>
    <cellStyle name="Followed Hyperlink" xfId="6904" builtinId="9" hidden="1"/>
    <cellStyle name="Followed Hyperlink" xfId="6903" builtinId="9" hidden="1"/>
    <cellStyle name="Followed Hyperlink" xfId="6902" builtinId="9" hidden="1"/>
    <cellStyle name="Followed Hyperlink" xfId="6901" builtinId="9" hidden="1"/>
    <cellStyle name="Followed Hyperlink" xfId="6900" builtinId="9" hidden="1"/>
    <cellStyle name="Followed Hyperlink" xfId="6899" builtinId="9" hidden="1"/>
    <cellStyle name="Followed Hyperlink" xfId="6898" builtinId="9" hidden="1"/>
    <cellStyle name="Followed Hyperlink" xfId="6897" builtinId="9" hidden="1"/>
    <cellStyle name="Followed Hyperlink" xfId="6896" builtinId="9" hidden="1"/>
    <cellStyle name="Followed Hyperlink" xfId="6895" builtinId="9" hidden="1"/>
    <cellStyle name="Followed Hyperlink" xfId="6894" builtinId="9" hidden="1"/>
    <cellStyle name="Followed Hyperlink" xfId="6893" builtinId="9" hidden="1"/>
    <cellStyle name="Followed Hyperlink" xfId="6892" builtinId="9" hidden="1"/>
    <cellStyle name="Followed Hyperlink" xfId="6891" builtinId="9" hidden="1"/>
    <cellStyle name="Followed Hyperlink" xfId="6890" builtinId="9" hidden="1"/>
    <cellStyle name="Followed Hyperlink" xfId="6889" builtinId="9" hidden="1"/>
    <cellStyle name="Followed Hyperlink" xfId="6888" builtinId="9" hidden="1"/>
    <cellStyle name="Followed Hyperlink" xfId="6887" builtinId="9" hidden="1"/>
    <cellStyle name="Followed Hyperlink" xfId="6886" builtinId="9" hidden="1"/>
    <cellStyle name="Followed Hyperlink" xfId="6885" builtinId="9" hidden="1"/>
    <cellStyle name="Followed Hyperlink" xfId="6884" builtinId="9" hidden="1"/>
    <cellStyle name="Followed Hyperlink" xfId="6883" builtinId="9" hidden="1"/>
    <cellStyle name="Followed Hyperlink" xfId="6882" builtinId="9" hidden="1"/>
    <cellStyle name="Followed Hyperlink" xfId="6881" builtinId="9" hidden="1"/>
    <cellStyle name="Followed Hyperlink" xfId="6880" builtinId="9" hidden="1"/>
    <cellStyle name="Followed Hyperlink" xfId="6879" builtinId="9" hidden="1"/>
    <cellStyle name="Followed Hyperlink" xfId="6878" builtinId="9" hidden="1"/>
    <cellStyle name="Followed Hyperlink" xfId="6877" builtinId="9" hidden="1"/>
    <cellStyle name="Followed Hyperlink" xfId="6876" builtinId="9" hidden="1"/>
    <cellStyle name="Followed Hyperlink" xfId="6875" builtinId="9" hidden="1"/>
    <cellStyle name="Followed Hyperlink" xfId="6874" builtinId="9" hidden="1"/>
    <cellStyle name="Followed Hyperlink" xfId="6873" builtinId="9" hidden="1"/>
    <cellStyle name="Followed Hyperlink" xfId="6872" builtinId="9" hidden="1"/>
    <cellStyle name="Followed Hyperlink" xfId="6871" builtinId="9" hidden="1"/>
    <cellStyle name="Followed Hyperlink" xfId="6870" builtinId="9" hidden="1"/>
    <cellStyle name="Followed Hyperlink" xfId="6869" builtinId="9" hidden="1"/>
    <cellStyle name="Followed Hyperlink" xfId="6868" builtinId="9" hidden="1"/>
    <cellStyle name="Followed Hyperlink" xfId="6867" builtinId="9" hidden="1"/>
    <cellStyle name="Followed Hyperlink" xfId="6866" builtinId="9" hidden="1"/>
    <cellStyle name="Followed Hyperlink" xfId="6865" builtinId="9" hidden="1"/>
    <cellStyle name="Followed Hyperlink" xfId="6864" builtinId="9" hidden="1"/>
    <cellStyle name="Followed Hyperlink" xfId="8568" builtinId="9" hidden="1"/>
    <cellStyle name="Followed Hyperlink" xfId="8569" builtinId="9" hidden="1"/>
    <cellStyle name="Followed Hyperlink" xfId="8570" builtinId="9" hidden="1"/>
    <cellStyle name="Followed Hyperlink" xfId="8571" builtinId="9" hidden="1"/>
    <cellStyle name="Followed Hyperlink" xfId="8572" builtinId="9" hidden="1"/>
    <cellStyle name="Followed Hyperlink" xfId="8573" builtinId="9" hidden="1"/>
    <cellStyle name="Followed Hyperlink" xfId="8574" builtinId="9" hidden="1"/>
    <cellStyle name="Followed Hyperlink" xfId="8575" builtinId="9" hidden="1"/>
    <cellStyle name="Followed Hyperlink" xfId="8576" builtinId="9" hidden="1"/>
    <cellStyle name="Followed Hyperlink" xfId="8577" builtinId="9" hidden="1"/>
    <cellStyle name="Followed Hyperlink" xfId="8578" builtinId="9" hidden="1"/>
    <cellStyle name="Followed Hyperlink" xfId="8579" builtinId="9" hidden="1"/>
    <cellStyle name="Followed Hyperlink" xfId="8580" builtinId="9" hidden="1"/>
    <cellStyle name="Followed Hyperlink" xfId="8581" builtinId="9" hidden="1"/>
    <cellStyle name="Followed Hyperlink" xfId="8582" builtinId="9" hidden="1"/>
    <cellStyle name="Followed Hyperlink" xfId="8583" builtinId="9" hidden="1"/>
    <cellStyle name="Followed Hyperlink" xfId="8584" builtinId="9" hidden="1"/>
    <cellStyle name="Followed Hyperlink" xfId="8585" builtinId="9" hidden="1"/>
    <cellStyle name="Followed Hyperlink" xfId="8586" builtinId="9" hidden="1"/>
    <cellStyle name="Followed Hyperlink" xfId="8587" builtinId="9" hidden="1"/>
    <cellStyle name="Followed Hyperlink" xfId="8588" builtinId="9" hidden="1"/>
    <cellStyle name="Followed Hyperlink" xfId="8589" builtinId="9" hidden="1"/>
    <cellStyle name="Followed Hyperlink" xfId="8590" builtinId="9" hidden="1"/>
    <cellStyle name="Followed Hyperlink" xfId="8591" builtinId="9" hidden="1"/>
    <cellStyle name="Followed Hyperlink" xfId="8592" builtinId="9" hidden="1"/>
    <cellStyle name="Followed Hyperlink" xfId="8593" builtinId="9" hidden="1"/>
    <cellStyle name="Followed Hyperlink" xfId="8594" builtinId="9" hidden="1"/>
    <cellStyle name="Followed Hyperlink" xfId="8595" builtinId="9" hidden="1"/>
    <cellStyle name="Followed Hyperlink" xfId="8596" builtinId="9" hidden="1"/>
    <cellStyle name="Followed Hyperlink" xfId="8597" builtinId="9" hidden="1"/>
    <cellStyle name="Followed Hyperlink" xfId="8598" builtinId="9" hidden="1"/>
    <cellStyle name="Followed Hyperlink" xfId="8599" builtinId="9" hidden="1"/>
    <cellStyle name="Followed Hyperlink" xfId="8600" builtinId="9" hidden="1"/>
    <cellStyle name="Followed Hyperlink" xfId="8601" builtinId="9" hidden="1"/>
    <cellStyle name="Followed Hyperlink" xfId="8602" builtinId="9" hidden="1"/>
    <cellStyle name="Followed Hyperlink" xfId="8603" builtinId="9" hidden="1"/>
    <cellStyle name="Followed Hyperlink" xfId="8604" builtinId="9" hidden="1"/>
    <cellStyle name="Followed Hyperlink" xfId="8605" builtinId="9" hidden="1"/>
    <cellStyle name="Followed Hyperlink" xfId="8606" builtinId="9" hidden="1"/>
    <cellStyle name="Followed Hyperlink" xfId="8607" builtinId="9" hidden="1"/>
    <cellStyle name="Followed Hyperlink" xfId="8608" builtinId="9" hidden="1"/>
    <cellStyle name="Followed Hyperlink" xfId="8609" builtinId="9" hidden="1"/>
    <cellStyle name="Followed Hyperlink" xfId="8610" builtinId="9" hidden="1"/>
    <cellStyle name="Followed Hyperlink" xfId="8611" builtinId="9" hidden="1"/>
    <cellStyle name="Followed Hyperlink" xfId="8612" builtinId="9" hidden="1"/>
    <cellStyle name="Followed Hyperlink" xfId="8613" builtinId="9" hidden="1"/>
    <cellStyle name="Followed Hyperlink" xfId="8614" builtinId="9" hidden="1"/>
    <cellStyle name="Followed Hyperlink" xfId="8615" builtinId="9" hidden="1"/>
    <cellStyle name="Followed Hyperlink" xfId="8616" builtinId="9" hidden="1"/>
    <cellStyle name="Followed Hyperlink" xfId="8617" builtinId="9" hidden="1"/>
    <cellStyle name="Followed Hyperlink" xfId="8618" builtinId="9" hidden="1"/>
    <cellStyle name="Followed Hyperlink" xfId="8619" builtinId="9" hidden="1"/>
    <cellStyle name="Followed Hyperlink" xfId="8620" builtinId="9" hidden="1"/>
    <cellStyle name="Followed Hyperlink" xfId="8621" builtinId="9" hidden="1"/>
    <cellStyle name="Followed Hyperlink" xfId="8622" builtinId="9" hidden="1"/>
    <cellStyle name="Followed Hyperlink" xfId="8623" builtinId="9" hidden="1"/>
    <cellStyle name="Followed Hyperlink" xfId="8624" builtinId="9" hidden="1"/>
    <cellStyle name="Followed Hyperlink" xfId="8625" builtinId="9" hidden="1"/>
    <cellStyle name="Followed Hyperlink" xfId="8626" builtinId="9" hidden="1"/>
    <cellStyle name="Followed Hyperlink" xfId="8627" builtinId="9" hidden="1"/>
    <cellStyle name="Followed Hyperlink" xfId="8628" builtinId="9" hidden="1"/>
    <cellStyle name="Followed Hyperlink" xfId="8629" builtinId="9" hidden="1"/>
    <cellStyle name="Followed Hyperlink" xfId="8630" builtinId="9" hidden="1"/>
    <cellStyle name="Followed Hyperlink" xfId="8631" builtinId="9" hidden="1"/>
    <cellStyle name="Followed Hyperlink" xfId="8632" builtinId="9" hidden="1"/>
    <cellStyle name="Followed Hyperlink" xfId="8633" builtinId="9" hidden="1"/>
    <cellStyle name="Followed Hyperlink" xfId="8634" builtinId="9" hidden="1"/>
    <cellStyle name="Followed Hyperlink" xfId="8635" builtinId="9" hidden="1"/>
    <cellStyle name="Followed Hyperlink" xfId="8636" builtinId="9" hidden="1"/>
    <cellStyle name="Followed Hyperlink" xfId="8637" builtinId="9" hidden="1"/>
    <cellStyle name="Followed Hyperlink" xfId="8638" builtinId="9" hidden="1"/>
    <cellStyle name="Followed Hyperlink" xfId="8639" builtinId="9" hidden="1"/>
    <cellStyle name="Followed Hyperlink" xfId="8640" builtinId="9" hidden="1"/>
    <cellStyle name="Followed Hyperlink" xfId="8641" builtinId="9" hidden="1"/>
    <cellStyle name="Followed Hyperlink" xfId="8642" builtinId="9" hidden="1"/>
    <cellStyle name="Followed Hyperlink" xfId="8643" builtinId="9" hidden="1"/>
    <cellStyle name="Followed Hyperlink" xfId="8644" builtinId="9" hidden="1"/>
    <cellStyle name="Followed Hyperlink" xfId="8645" builtinId="9" hidden="1"/>
    <cellStyle name="Followed Hyperlink" xfId="8646" builtinId="9" hidden="1"/>
    <cellStyle name="Followed Hyperlink" xfId="8647" builtinId="9" hidden="1"/>
    <cellStyle name="Followed Hyperlink" xfId="8648" builtinId="9" hidden="1"/>
    <cellStyle name="Followed Hyperlink" xfId="8649" builtinId="9" hidden="1"/>
    <cellStyle name="Followed Hyperlink" xfId="8650" builtinId="9" hidden="1"/>
    <cellStyle name="Followed Hyperlink" xfId="8651" builtinId="9" hidden="1"/>
    <cellStyle name="Followed Hyperlink" xfId="8652" builtinId="9" hidden="1"/>
    <cellStyle name="Followed Hyperlink" xfId="8653" builtinId="9" hidden="1"/>
    <cellStyle name="Followed Hyperlink" xfId="8654" builtinId="9" hidden="1"/>
    <cellStyle name="Followed Hyperlink" xfId="8655" builtinId="9" hidden="1"/>
    <cellStyle name="Followed Hyperlink" xfId="8656" builtinId="9" hidden="1"/>
    <cellStyle name="Followed Hyperlink" xfId="8657" builtinId="9" hidden="1"/>
    <cellStyle name="Followed Hyperlink" xfId="8658" builtinId="9" hidden="1"/>
    <cellStyle name="Followed Hyperlink" xfId="8659" builtinId="9" hidden="1"/>
    <cellStyle name="Followed Hyperlink" xfId="8660" builtinId="9" hidden="1"/>
    <cellStyle name="Followed Hyperlink" xfId="8661" builtinId="9" hidden="1"/>
    <cellStyle name="Followed Hyperlink" xfId="8662" builtinId="9" hidden="1"/>
    <cellStyle name="Followed Hyperlink" xfId="8663" builtinId="9" hidden="1"/>
    <cellStyle name="Followed Hyperlink" xfId="8664" builtinId="9" hidden="1"/>
    <cellStyle name="Followed Hyperlink" xfId="8665" builtinId="9" hidden="1"/>
    <cellStyle name="Followed Hyperlink" xfId="8666" builtinId="9" hidden="1"/>
    <cellStyle name="Followed Hyperlink" xfId="8667" builtinId="9" hidden="1"/>
    <cellStyle name="Followed Hyperlink" xfId="8668" builtinId="9" hidden="1"/>
    <cellStyle name="Followed Hyperlink" xfId="8669" builtinId="9" hidden="1"/>
    <cellStyle name="Followed Hyperlink" xfId="8670" builtinId="9" hidden="1"/>
    <cellStyle name="Followed Hyperlink" xfId="8671" builtinId="9" hidden="1"/>
    <cellStyle name="Followed Hyperlink" xfId="8672" builtinId="9" hidden="1"/>
    <cellStyle name="Followed Hyperlink" xfId="8673" builtinId="9" hidden="1"/>
    <cellStyle name="Followed Hyperlink" xfId="8674" builtinId="9" hidden="1"/>
    <cellStyle name="Followed Hyperlink" xfId="8675" builtinId="9" hidden="1"/>
    <cellStyle name="Followed Hyperlink" xfId="8676" builtinId="9" hidden="1"/>
    <cellStyle name="Followed Hyperlink" xfId="8677" builtinId="9" hidden="1"/>
    <cellStyle name="Followed Hyperlink" xfId="8678" builtinId="9" hidden="1"/>
    <cellStyle name="Followed Hyperlink" xfId="8679" builtinId="9" hidden="1"/>
    <cellStyle name="Followed Hyperlink" xfId="8680" builtinId="9" hidden="1"/>
    <cellStyle name="Followed Hyperlink" xfId="8681" builtinId="9" hidden="1"/>
    <cellStyle name="Followed Hyperlink" xfId="8682" builtinId="9" hidden="1"/>
    <cellStyle name="Followed Hyperlink" xfId="8683" builtinId="9" hidden="1"/>
    <cellStyle name="Followed Hyperlink" xfId="8684" builtinId="9" hidden="1"/>
    <cellStyle name="Followed Hyperlink" xfId="8685" builtinId="9" hidden="1"/>
    <cellStyle name="Followed Hyperlink" xfId="8686" builtinId="9" hidden="1"/>
    <cellStyle name="Followed Hyperlink" xfId="8687" builtinId="9" hidden="1"/>
    <cellStyle name="Followed Hyperlink" xfId="8688" builtinId="9" hidden="1"/>
    <cellStyle name="Followed Hyperlink" xfId="8689" builtinId="9" hidden="1"/>
    <cellStyle name="Followed Hyperlink" xfId="8690" builtinId="9" hidden="1"/>
    <cellStyle name="Followed Hyperlink" xfId="8691" builtinId="9" hidden="1"/>
    <cellStyle name="Followed Hyperlink" xfId="8692" builtinId="9" hidden="1"/>
    <cellStyle name="Followed Hyperlink" xfId="8693" builtinId="9" hidden="1"/>
    <cellStyle name="Followed Hyperlink" xfId="8694" builtinId="9" hidden="1"/>
    <cellStyle name="Followed Hyperlink" xfId="8695" builtinId="9" hidden="1"/>
    <cellStyle name="Followed Hyperlink" xfId="8696" builtinId="9" hidden="1"/>
    <cellStyle name="Followed Hyperlink" xfId="8697" builtinId="9" hidden="1"/>
    <cellStyle name="Followed Hyperlink" xfId="8698" builtinId="9" hidden="1"/>
    <cellStyle name="Followed Hyperlink" xfId="8699" builtinId="9" hidden="1"/>
    <cellStyle name="Followed Hyperlink" xfId="8700" builtinId="9" hidden="1"/>
    <cellStyle name="Followed Hyperlink" xfId="8701" builtinId="9" hidden="1"/>
    <cellStyle name="Followed Hyperlink" xfId="8702" builtinId="9" hidden="1"/>
    <cellStyle name="Followed Hyperlink" xfId="8703" builtinId="9" hidden="1"/>
    <cellStyle name="Followed Hyperlink" xfId="8704" builtinId="9" hidden="1"/>
    <cellStyle name="Followed Hyperlink" xfId="8705" builtinId="9" hidden="1"/>
    <cellStyle name="Followed Hyperlink" xfId="8706" builtinId="9" hidden="1"/>
    <cellStyle name="Followed Hyperlink" xfId="8707" builtinId="9" hidden="1"/>
    <cellStyle name="Followed Hyperlink" xfId="8708" builtinId="9" hidden="1"/>
    <cellStyle name="Followed Hyperlink" xfId="8709" builtinId="9" hidden="1"/>
    <cellStyle name="Followed Hyperlink" xfId="8710" builtinId="9" hidden="1"/>
    <cellStyle name="Followed Hyperlink" xfId="8711" builtinId="9" hidden="1"/>
    <cellStyle name="Followed Hyperlink" xfId="8712" builtinId="9" hidden="1"/>
    <cellStyle name="Followed Hyperlink" xfId="8713" builtinId="9" hidden="1"/>
    <cellStyle name="Followed Hyperlink" xfId="8714" builtinId="9" hidden="1"/>
    <cellStyle name="Followed Hyperlink" xfId="8715" builtinId="9" hidden="1"/>
    <cellStyle name="Followed Hyperlink" xfId="8716" builtinId="9" hidden="1"/>
    <cellStyle name="Followed Hyperlink" xfId="8717" builtinId="9" hidden="1"/>
    <cellStyle name="Followed Hyperlink" xfId="8718" builtinId="9" hidden="1"/>
    <cellStyle name="Followed Hyperlink" xfId="8719" builtinId="9" hidden="1"/>
    <cellStyle name="Followed Hyperlink" xfId="8720" builtinId="9" hidden="1"/>
    <cellStyle name="Followed Hyperlink" xfId="8721" builtinId="9" hidden="1"/>
    <cellStyle name="Followed Hyperlink" xfId="8722" builtinId="9" hidden="1"/>
    <cellStyle name="Followed Hyperlink" xfId="8723" builtinId="9" hidden="1"/>
    <cellStyle name="Followed Hyperlink" xfId="8724" builtinId="9" hidden="1"/>
    <cellStyle name="Followed Hyperlink" xfId="8725" builtinId="9" hidden="1"/>
    <cellStyle name="Followed Hyperlink" xfId="8726" builtinId="9" hidden="1"/>
    <cellStyle name="Followed Hyperlink" xfId="8727" builtinId="9" hidden="1"/>
    <cellStyle name="Followed Hyperlink" xfId="8728" builtinId="9" hidden="1"/>
    <cellStyle name="Followed Hyperlink" xfId="8729" builtinId="9" hidden="1"/>
    <cellStyle name="Followed Hyperlink" xfId="8730" builtinId="9" hidden="1"/>
    <cellStyle name="Followed Hyperlink" xfId="8731" builtinId="9" hidden="1"/>
    <cellStyle name="Followed Hyperlink" xfId="8732" builtinId="9" hidden="1"/>
    <cellStyle name="Followed Hyperlink" xfId="8733" builtinId="9" hidden="1"/>
    <cellStyle name="Followed Hyperlink" xfId="8734" builtinId="9" hidden="1"/>
    <cellStyle name="Followed Hyperlink" xfId="8735" builtinId="9" hidden="1"/>
    <cellStyle name="Followed Hyperlink" xfId="8736" builtinId="9" hidden="1"/>
    <cellStyle name="Followed Hyperlink" xfId="8737" builtinId="9" hidden="1"/>
    <cellStyle name="Followed Hyperlink" xfId="8738" builtinId="9" hidden="1"/>
    <cellStyle name="Followed Hyperlink" xfId="8739" builtinId="9" hidden="1"/>
    <cellStyle name="Followed Hyperlink" xfId="8740" builtinId="9" hidden="1"/>
    <cellStyle name="Followed Hyperlink" xfId="8741" builtinId="9" hidden="1"/>
    <cellStyle name="Followed Hyperlink" xfId="8742" builtinId="9" hidden="1"/>
    <cellStyle name="Followed Hyperlink" xfId="8743" builtinId="9" hidden="1"/>
    <cellStyle name="Followed Hyperlink" xfId="8744" builtinId="9" hidden="1"/>
    <cellStyle name="Followed Hyperlink" xfId="8745" builtinId="9" hidden="1"/>
    <cellStyle name="Followed Hyperlink" xfId="8746" builtinId="9" hidden="1"/>
    <cellStyle name="Followed Hyperlink" xfId="8747" builtinId="9" hidden="1"/>
    <cellStyle name="Followed Hyperlink" xfId="8748" builtinId="9" hidden="1"/>
    <cellStyle name="Followed Hyperlink" xfId="8749" builtinId="9" hidden="1"/>
    <cellStyle name="Followed Hyperlink" xfId="8750" builtinId="9" hidden="1"/>
    <cellStyle name="Followed Hyperlink" xfId="8751" builtinId="9" hidden="1"/>
    <cellStyle name="Followed Hyperlink" xfId="8752" builtinId="9" hidden="1"/>
    <cellStyle name="Followed Hyperlink" xfId="8753" builtinId="9" hidden="1"/>
    <cellStyle name="Followed Hyperlink" xfId="8754" builtinId="9" hidden="1"/>
    <cellStyle name="Followed Hyperlink" xfId="8755" builtinId="9" hidden="1"/>
    <cellStyle name="Followed Hyperlink" xfId="8756" builtinId="9" hidden="1"/>
    <cellStyle name="Followed Hyperlink" xfId="8757" builtinId="9" hidden="1"/>
    <cellStyle name="Followed Hyperlink" xfId="8758" builtinId="9" hidden="1"/>
    <cellStyle name="Followed Hyperlink" xfId="8759" builtinId="9" hidden="1"/>
    <cellStyle name="Followed Hyperlink" xfId="8760" builtinId="9" hidden="1"/>
    <cellStyle name="Followed Hyperlink" xfId="8761" builtinId="9" hidden="1"/>
    <cellStyle name="Followed Hyperlink" xfId="8762" builtinId="9" hidden="1"/>
    <cellStyle name="Followed Hyperlink" xfId="8763" builtinId="9" hidden="1"/>
    <cellStyle name="Followed Hyperlink" xfId="8764" builtinId="9" hidden="1"/>
    <cellStyle name="Followed Hyperlink" xfId="8765" builtinId="9" hidden="1"/>
    <cellStyle name="Followed Hyperlink" xfId="8766" builtinId="9" hidden="1"/>
    <cellStyle name="Followed Hyperlink" xfId="8767" builtinId="9" hidden="1"/>
    <cellStyle name="Followed Hyperlink" xfId="8768" builtinId="9" hidden="1"/>
    <cellStyle name="Followed Hyperlink" xfId="8769" builtinId="9" hidden="1"/>
    <cellStyle name="Followed Hyperlink" xfId="8770" builtinId="9" hidden="1"/>
    <cellStyle name="Followed Hyperlink" xfId="8771" builtinId="9" hidden="1"/>
    <cellStyle name="Followed Hyperlink" xfId="8772" builtinId="9" hidden="1"/>
    <cellStyle name="Followed Hyperlink" xfId="8773" builtinId="9" hidden="1"/>
    <cellStyle name="Followed Hyperlink" xfId="8774" builtinId="9" hidden="1"/>
    <cellStyle name="Followed Hyperlink" xfId="8775" builtinId="9" hidden="1"/>
    <cellStyle name="Followed Hyperlink" xfId="8776" builtinId="9" hidden="1"/>
    <cellStyle name="Followed Hyperlink" xfId="8777" builtinId="9" hidden="1"/>
    <cellStyle name="Followed Hyperlink" xfId="8778" builtinId="9" hidden="1"/>
    <cellStyle name="Followed Hyperlink" xfId="8779" builtinId="9" hidden="1"/>
    <cellStyle name="Followed Hyperlink" xfId="8780" builtinId="9" hidden="1"/>
    <cellStyle name="Followed Hyperlink" xfId="8781" builtinId="9" hidden="1"/>
    <cellStyle name="Followed Hyperlink" xfId="8782" builtinId="9" hidden="1"/>
    <cellStyle name="Followed Hyperlink" xfId="8783" builtinId="9" hidden="1"/>
    <cellStyle name="Followed Hyperlink" xfId="8784" builtinId="9" hidden="1"/>
    <cellStyle name="Followed Hyperlink" xfId="8785" builtinId="9" hidden="1"/>
    <cellStyle name="Followed Hyperlink" xfId="8786" builtinId="9" hidden="1"/>
    <cellStyle name="Followed Hyperlink" xfId="8787" builtinId="9" hidden="1"/>
    <cellStyle name="Followed Hyperlink" xfId="8788" builtinId="9" hidden="1"/>
    <cellStyle name="Followed Hyperlink" xfId="8789" builtinId="9" hidden="1"/>
    <cellStyle name="Followed Hyperlink" xfId="8790" builtinId="9" hidden="1"/>
    <cellStyle name="Followed Hyperlink" xfId="8791" builtinId="9" hidden="1"/>
    <cellStyle name="Followed Hyperlink" xfId="8792" builtinId="9" hidden="1"/>
    <cellStyle name="Followed Hyperlink" xfId="8793" builtinId="9" hidden="1"/>
    <cellStyle name="Followed Hyperlink" xfId="8794" builtinId="9" hidden="1"/>
    <cellStyle name="Followed Hyperlink" xfId="8795" builtinId="9" hidden="1"/>
    <cellStyle name="Followed Hyperlink" xfId="8796" builtinId="9" hidden="1"/>
    <cellStyle name="Followed Hyperlink" xfId="8797" builtinId="9" hidden="1"/>
    <cellStyle name="Followed Hyperlink" xfId="8798" builtinId="9" hidden="1"/>
    <cellStyle name="Followed Hyperlink" xfId="8799" builtinId="9" hidden="1"/>
    <cellStyle name="Followed Hyperlink" xfId="8800" builtinId="9" hidden="1"/>
    <cellStyle name="Followed Hyperlink" xfId="8801" builtinId="9" hidden="1"/>
    <cellStyle name="Followed Hyperlink" xfId="8802" builtinId="9" hidden="1"/>
    <cellStyle name="Followed Hyperlink" xfId="8803" builtinId="9" hidden="1"/>
    <cellStyle name="Followed Hyperlink" xfId="8804" builtinId="9" hidden="1"/>
    <cellStyle name="Followed Hyperlink" xfId="8805" builtinId="9" hidden="1"/>
    <cellStyle name="Followed Hyperlink" xfId="8806" builtinId="9" hidden="1"/>
    <cellStyle name="Followed Hyperlink" xfId="8807" builtinId="9" hidden="1"/>
    <cellStyle name="Followed Hyperlink" xfId="8808" builtinId="9" hidden="1"/>
    <cellStyle name="Followed Hyperlink" xfId="8809" builtinId="9" hidden="1"/>
    <cellStyle name="Followed Hyperlink" xfId="8810" builtinId="9" hidden="1"/>
    <cellStyle name="Followed Hyperlink" xfId="8811" builtinId="9" hidden="1"/>
    <cellStyle name="Followed Hyperlink" xfId="8812" builtinId="9" hidden="1"/>
    <cellStyle name="Followed Hyperlink" xfId="8813" builtinId="9" hidden="1"/>
    <cellStyle name="Followed Hyperlink" xfId="8814" builtinId="9" hidden="1"/>
    <cellStyle name="Followed Hyperlink" xfId="8815" builtinId="9" hidden="1"/>
    <cellStyle name="Followed Hyperlink" xfId="8816" builtinId="9" hidden="1"/>
    <cellStyle name="Followed Hyperlink" xfId="8817" builtinId="9" hidden="1"/>
    <cellStyle name="Followed Hyperlink" xfId="8818" builtinId="9" hidden="1"/>
    <cellStyle name="Followed Hyperlink" xfId="8819" builtinId="9" hidden="1"/>
    <cellStyle name="Followed Hyperlink" xfId="8820" builtinId="9" hidden="1"/>
    <cellStyle name="Followed Hyperlink" xfId="8821" builtinId="9" hidden="1"/>
    <cellStyle name="Followed Hyperlink" xfId="8822" builtinId="9" hidden="1"/>
    <cellStyle name="Followed Hyperlink" xfId="8823" builtinId="9" hidden="1"/>
    <cellStyle name="Followed Hyperlink" xfId="8824" builtinId="9" hidden="1"/>
    <cellStyle name="Followed Hyperlink" xfId="8825" builtinId="9" hidden="1"/>
    <cellStyle name="Followed Hyperlink" xfId="8826" builtinId="9" hidden="1"/>
    <cellStyle name="Followed Hyperlink" xfId="8827" builtinId="9" hidden="1"/>
    <cellStyle name="Followed Hyperlink" xfId="8828" builtinId="9" hidden="1"/>
    <cellStyle name="Followed Hyperlink" xfId="8829" builtinId="9" hidden="1"/>
    <cellStyle name="Followed Hyperlink" xfId="8830" builtinId="9" hidden="1"/>
    <cellStyle name="Followed Hyperlink" xfId="8831" builtinId="9" hidden="1"/>
    <cellStyle name="Followed Hyperlink" xfId="8832" builtinId="9" hidden="1"/>
    <cellStyle name="Followed Hyperlink" xfId="8833" builtinId="9" hidden="1"/>
    <cellStyle name="Followed Hyperlink" xfId="8834" builtinId="9" hidden="1"/>
    <cellStyle name="Followed Hyperlink" xfId="8835" builtinId="9" hidden="1"/>
    <cellStyle name="Followed Hyperlink" xfId="8836" builtinId="9" hidden="1"/>
    <cellStyle name="Followed Hyperlink" xfId="8837" builtinId="9" hidden="1"/>
    <cellStyle name="Followed Hyperlink" xfId="8838" builtinId="9" hidden="1"/>
    <cellStyle name="Followed Hyperlink" xfId="8839" builtinId="9" hidden="1"/>
    <cellStyle name="Followed Hyperlink" xfId="8840" builtinId="9" hidden="1"/>
    <cellStyle name="Followed Hyperlink" xfId="8841" builtinId="9" hidden="1"/>
    <cellStyle name="Followed Hyperlink" xfId="8842" builtinId="9" hidden="1"/>
    <cellStyle name="Followed Hyperlink" xfId="8843" builtinId="9" hidden="1"/>
    <cellStyle name="Followed Hyperlink" xfId="8844" builtinId="9" hidden="1"/>
    <cellStyle name="Followed Hyperlink" xfId="8845" builtinId="9" hidden="1"/>
    <cellStyle name="Followed Hyperlink" xfId="8846" builtinId="9" hidden="1"/>
    <cellStyle name="Followed Hyperlink" xfId="8847" builtinId="9" hidden="1"/>
    <cellStyle name="Followed Hyperlink" xfId="8848" builtinId="9" hidden="1"/>
    <cellStyle name="Followed Hyperlink" xfId="8849" builtinId="9" hidden="1"/>
    <cellStyle name="Followed Hyperlink" xfId="8850" builtinId="9" hidden="1"/>
    <cellStyle name="Followed Hyperlink" xfId="8851" builtinId="9" hidden="1"/>
    <cellStyle name="Followed Hyperlink" xfId="8852" builtinId="9" hidden="1"/>
    <cellStyle name="Followed Hyperlink" xfId="8853" builtinId="9" hidden="1"/>
    <cellStyle name="Followed Hyperlink" xfId="8854" builtinId="9" hidden="1"/>
    <cellStyle name="Followed Hyperlink" xfId="8855" builtinId="9" hidden="1"/>
    <cellStyle name="Followed Hyperlink" xfId="8856" builtinId="9" hidden="1"/>
    <cellStyle name="Followed Hyperlink" xfId="8857" builtinId="9" hidden="1"/>
    <cellStyle name="Followed Hyperlink" xfId="8858" builtinId="9" hidden="1"/>
    <cellStyle name="Followed Hyperlink" xfId="8859" builtinId="9" hidden="1"/>
    <cellStyle name="Followed Hyperlink" xfId="8860" builtinId="9" hidden="1"/>
    <cellStyle name="Followed Hyperlink" xfId="8861" builtinId="9" hidden="1"/>
    <cellStyle name="Followed Hyperlink" xfId="8862" builtinId="9" hidden="1"/>
    <cellStyle name="Followed Hyperlink" xfId="8863" builtinId="9" hidden="1"/>
    <cellStyle name="Followed Hyperlink" xfId="8864" builtinId="9" hidden="1"/>
    <cellStyle name="Followed Hyperlink" xfId="8865" builtinId="9" hidden="1"/>
    <cellStyle name="Followed Hyperlink" xfId="8866" builtinId="9" hidden="1"/>
    <cellStyle name="Followed Hyperlink" xfId="8867" builtinId="9" hidden="1"/>
    <cellStyle name="Followed Hyperlink" xfId="8868" builtinId="9" hidden="1"/>
    <cellStyle name="Followed Hyperlink" xfId="8869" builtinId="9" hidden="1"/>
    <cellStyle name="Followed Hyperlink" xfId="8870" builtinId="9" hidden="1"/>
    <cellStyle name="Followed Hyperlink" xfId="8871" builtinId="9" hidden="1"/>
    <cellStyle name="Followed Hyperlink" xfId="8872" builtinId="9" hidden="1"/>
    <cellStyle name="Followed Hyperlink" xfId="8873" builtinId="9" hidden="1"/>
    <cellStyle name="Followed Hyperlink" xfId="8874" builtinId="9" hidden="1"/>
    <cellStyle name="Followed Hyperlink" xfId="8875" builtinId="9" hidden="1"/>
    <cellStyle name="Followed Hyperlink" xfId="8876" builtinId="9" hidden="1"/>
    <cellStyle name="Followed Hyperlink" xfId="8877" builtinId="9" hidden="1"/>
    <cellStyle name="Followed Hyperlink" xfId="8878" builtinId="9" hidden="1"/>
    <cellStyle name="Followed Hyperlink" xfId="8879" builtinId="9" hidden="1"/>
    <cellStyle name="Followed Hyperlink" xfId="8880" builtinId="9" hidden="1"/>
    <cellStyle name="Followed Hyperlink" xfId="8881" builtinId="9" hidden="1"/>
    <cellStyle name="Followed Hyperlink" xfId="8882" builtinId="9" hidden="1"/>
    <cellStyle name="Followed Hyperlink" xfId="8883" builtinId="9" hidden="1"/>
    <cellStyle name="Followed Hyperlink" xfId="8884" builtinId="9" hidden="1"/>
    <cellStyle name="Followed Hyperlink" xfId="8885" builtinId="9" hidden="1"/>
    <cellStyle name="Followed Hyperlink" xfId="8886" builtinId="9" hidden="1"/>
    <cellStyle name="Followed Hyperlink" xfId="8887" builtinId="9" hidden="1"/>
    <cellStyle name="Followed Hyperlink" xfId="8888" builtinId="9" hidden="1"/>
    <cellStyle name="Followed Hyperlink" xfId="8889" builtinId="9" hidden="1"/>
    <cellStyle name="Followed Hyperlink" xfId="8890" builtinId="9" hidden="1"/>
    <cellStyle name="Followed Hyperlink" xfId="8891" builtinId="9" hidden="1"/>
    <cellStyle name="Followed Hyperlink" xfId="8892" builtinId="9" hidden="1"/>
    <cellStyle name="Followed Hyperlink" xfId="8893" builtinId="9" hidden="1"/>
    <cellStyle name="Followed Hyperlink" xfId="8894" builtinId="9" hidden="1"/>
    <cellStyle name="Followed Hyperlink" xfId="8895" builtinId="9" hidden="1"/>
    <cellStyle name="Followed Hyperlink" xfId="8896" builtinId="9" hidden="1"/>
    <cellStyle name="Followed Hyperlink" xfId="8897" builtinId="9" hidden="1"/>
    <cellStyle name="Followed Hyperlink" xfId="8898" builtinId="9" hidden="1"/>
    <cellStyle name="Followed Hyperlink" xfId="8899" builtinId="9" hidden="1"/>
    <cellStyle name="Followed Hyperlink" xfId="8900" builtinId="9" hidden="1"/>
    <cellStyle name="Followed Hyperlink" xfId="8901" builtinId="9" hidden="1"/>
    <cellStyle name="Followed Hyperlink" xfId="8902" builtinId="9" hidden="1"/>
    <cellStyle name="Followed Hyperlink" xfId="8903" builtinId="9" hidden="1"/>
    <cellStyle name="Followed Hyperlink" xfId="8904" builtinId="9" hidden="1"/>
    <cellStyle name="Followed Hyperlink" xfId="8905" builtinId="9" hidden="1"/>
    <cellStyle name="Followed Hyperlink" xfId="8906" builtinId="9" hidden="1"/>
    <cellStyle name="Followed Hyperlink" xfId="8907" builtinId="9" hidden="1"/>
    <cellStyle name="Followed Hyperlink" xfId="8908" builtinId="9" hidden="1"/>
    <cellStyle name="Followed Hyperlink" xfId="8909" builtinId="9" hidden="1"/>
    <cellStyle name="Followed Hyperlink" xfId="8910" builtinId="9" hidden="1"/>
    <cellStyle name="Followed Hyperlink" xfId="8911" builtinId="9" hidden="1"/>
    <cellStyle name="Followed Hyperlink" xfId="8912" builtinId="9" hidden="1"/>
    <cellStyle name="Followed Hyperlink" xfId="8913" builtinId="9" hidden="1"/>
    <cellStyle name="Followed Hyperlink" xfId="8914" builtinId="9" hidden="1"/>
    <cellStyle name="Followed Hyperlink" xfId="8915" builtinId="9" hidden="1"/>
    <cellStyle name="Followed Hyperlink" xfId="8916" builtinId="9" hidden="1"/>
    <cellStyle name="Followed Hyperlink" xfId="8917" builtinId="9" hidden="1"/>
    <cellStyle name="Followed Hyperlink" xfId="8918" builtinId="9" hidden="1"/>
    <cellStyle name="Followed Hyperlink" xfId="8919" builtinId="9" hidden="1"/>
    <cellStyle name="Followed Hyperlink" xfId="8920" builtinId="9" hidden="1"/>
    <cellStyle name="Followed Hyperlink" xfId="8921" builtinId="9" hidden="1"/>
    <cellStyle name="Followed Hyperlink" xfId="8922" builtinId="9" hidden="1"/>
    <cellStyle name="Followed Hyperlink" xfId="8923" builtinId="9" hidden="1"/>
    <cellStyle name="Followed Hyperlink" xfId="8924" builtinId="9" hidden="1"/>
    <cellStyle name="Followed Hyperlink" xfId="8925" builtinId="9" hidden="1"/>
    <cellStyle name="Followed Hyperlink" xfId="8926" builtinId="9" hidden="1"/>
    <cellStyle name="Followed Hyperlink" xfId="8927" builtinId="9" hidden="1"/>
    <cellStyle name="Followed Hyperlink" xfId="8928" builtinId="9" hidden="1"/>
    <cellStyle name="Followed Hyperlink" xfId="8929" builtinId="9" hidden="1"/>
    <cellStyle name="Followed Hyperlink" xfId="8930" builtinId="9" hidden="1"/>
    <cellStyle name="Followed Hyperlink" xfId="8931" builtinId="9" hidden="1"/>
    <cellStyle name="Followed Hyperlink" xfId="8932" builtinId="9" hidden="1"/>
    <cellStyle name="Followed Hyperlink" xfId="8933" builtinId="9" hidden="1"/>
    <cellStyle name="Followed Hyperlink" xfId="8934" builtinId="9" hidden="1"/>
    <cellStyle name="Followed Hyperlink" xfId="8935" builtinId="9" hidden="1"/>
    <cellStyle name="Followed Hyperlink" xfId="8936" builtinId="9" hidden="1"/>
    <cellStyle name="Followed Hyperlink" xfId="8937" builtinId="9" hidden="1"/>
    <cellStyle name="Followed Hyperlink" xfId="8938" builtinId="9" hidden="1"/>
    <cellStyle name="Followed Hyperlink" xfId="8939" builtinId="9" hidden="1"/>
    <cellStyle name="Followed Hyperlink" xfId="8940" builtinId="9" hidden="1"/>
    <cellStyle name="Followed Hyperlink" xfId="8941" builtinId="9" hidden="1"/>
    <cellStyle name="Followed Hyperlink" xfId="8942" builtinId="9" hidden="1"/>
    <cellStyle name="Followed Hyperlink" xfId="8943" builtinId="9" hidden="1"/>
    <cellStyle name="Followed Hyperlink" xfId="8944" builtinId="9" hidden="1"/>
    <cellStyle name="Followed Hyperlink" xfId="8945" builtinId="9" hidden="1"/>
    <cellStyle name="Followed Hyperlink" xfId="8946" builtinId="9" hidden="1"/>
    <cellStyle name="Followed Hyperlink" xfId="8947" builtinId="9" hidden="1"/>
    <cellStyle name="Followed Hyperlink" xfId="8948" builtinId="9" hidden="1"/>
    <cellStyle name="Followed Hyperlink" xfId="8949" builtinId="9" hidden="1"/>
    <cellStyle name="Followed Hyperlink" xfId="8950" builtinId="9" hidden="1"/>
    <cellStyle name="Followed Hyperlink" xfId="8951" builtinId="9" hidden="1"/>
    <cellStyle name="Followed Hyperlink" xfId="8952" builtinId="9" hidden="1"/>
    <cellStyle name="Followed Hyperlink" xfId="8953" builtinId="9" hidden="1"/>
    <cellStyle name="Followed Hyperlink" xfId="8954" builtinId="9" hidden="1"/>
    <cellStyle name="Followed Hyperlink" xfId="8955" builtinId="9" hidden="1"/>
    <cellStyle name="Followed Hyperlink" xfId="8956" builtinId="9" hidden="1"/>
    <cellStyle name="Followed Hyperlink" xfId="8957" builtinId="9" hidden="1"/>
    <cellStyle name="Followed Hyperlink" xfId="8958" builtinId="9" hidden="1"/>
    <cellStyle name="Followed Hyperlink" xfId="8959" builtinId="9" hidden="1"/>
    <cellStyle name="Followed Hyperlink" xfId="8960" builtinId="9" hidden="1"/>
    <cellStyle name="Followed Hyperlink" xfId="8961" builtinId="9" hidden="1"/>
    <cellStyle name="Followed Hyperlink" xfId="8962" builtinId="9" hidden="1"/>
    <cellStyle name="Followed Hyperlink" xfId="8963" builtinId="9" hidden="1"/>
    <cellStyle name="Followed Hyperlink" xfId="8964" builtinId="9" hidden="1"/>
    <cellStyle name="Followed Hyperlink" xfId="8965" builtinId="9" hidden="1"/>
    <cellStyle name="Followed Hyperlink" xfId="8966" builtinId="9" hidden="1"/>
    <cellStyle name="Followed Hyperlink" xfId="8967" builtinId="9" hidden="1"/>
    <cellStyle name="Followed Hyperlink" xfId="8968" builtinId="9" hidden="1"/>
    <cellStyle name="Followed Hyperlink" xfId="8969" builtinId="9" hidden="1"/>
    <cellStyle name="Followed Hyperlink" xfId="8970" builtinId="9" hidden="1"/>
    <cellStyle name="Followed Hyperlink" xfId="8971" builtinId="9" hidden="1"/>
    <cellStyle name="Followed Hyperlink" xfId="8972" builtinId="9" hidden="1"/>
    <cellStyle name="Followed Hyperlink" xfId="8973" builtinId="9" hidden="1"/>
    <cellStyle name="Followed Hyperlink" xfId="8974" builtinId="9" hidden="1"/>
    <cellStyle name="Followed Hyperlink" xfId="8975" builtinId="9" hidden="1"/>
    <cellStyle name="Followed Hyperlink" xfId="8976" builtinId="9" hidden="1"/>
    <cellStyle name="Followed Hyperlink" xfId="8977" builtinId="9" hidden="1"/>
    <cellStyle name="Followed Hyperlink" xfId="8978" builtinId="9" hidden="1"/>
    <cellStyle name="Followed Hyperlink" xfId="8979" builtinId="9" hidden="1"/>
    <cellStyle name="Followed Hyperlink" xfId="8980" builtinId="9" hidden="1"/>
    <cellStyle name="Followed Hyperlink" xfId="8981" builtinId="9" hidden="1"/>
    <cellStyle name="Followed Hyperlink" xfId="8982" builtinId="9" hidden="1"/>
    <cellStyle name="Followed Hyperlink" xfId="8983" builtinId="9" hidden="1"/>
    <cellStyle name="Followed Hyperlink" xfId="8984" builtinId="9" hidden="1"/>
    <cellStyle name="Followed Hyperlink" xfId="8985" builtinId="9" hidden="1"/>
    <cellStyle name="Followed Hyperlink" xfId="8986" builtinId="9" hidden="1"/>
    <cellStyle name="Followed Hyperlink" xfId="8987" builtinId="9" hidden="1"/>
    <cellStyle name="Followed Hyperlink" xfId="8988" builtinId="9" hidden="1"/>
    <cellStyle name="Followed Hyperlink" xfId="8989" builtinId="9" hidden="1"/>
    <cellStyle name="Followed Hyperlink" xfId="8990" builtinId="9" hidden="1"/>
    <cellStyle name="Followed Hyperlink" xfId="8991" builtinId="9" hidden="1"/>
    <cellStyle name="Followed Hyperlink" xfId="8992" builtinId="9" hidden="1"/>
    <cellStyle name="Followed Hyperlink" xfId="8993" builtinId="9" hidden="1"/>
    <cellStyle name="Followed Hyperlink" xfId="8994" builtinId="9" hidden="1"/>
    <cellStyle name="Followed Hyperlink" xfId="8995" builtinId="9" hidden="1"/>
    <cellStyle name="Followed Hyperlink" xfId="8996" builtinId="9" hidden="1"/>
    <cellStyle name="Followed Hyperlink" xfId="8997" builtinId="9" hidden="1"/>
    <cellStyle name="Followed Hyperlink" xfId="8998" builtinId="9" hidden="1"/>
    <cellStyle name="Followed Hyperlink" xfId="8999" builtinId="9" hidden="1"/>
    <cellStyle name="Followed Hyperlink" xfId="9000" builtinId="9" hidden="1"/>
    <cellStyle name="Followed Hyperlink" xfId="9001" builtinId="9" hidden="1"/>
    <cellStyle name="Followed Hyperlink" xfId="9002" builtinId="9" hidden="1"/>
    <cellStyle name="Followed Hyperlink" xfId="9003" builtinId="9" hidden="1"/>
    <cellStyle name="Followed Hyperlink" xfId="9004" builtinId="9" hidden="1"/>
    <cellStyle name="Followed Hyperlink" xfId="9005" builtinId="9" hidden="1"/>
    <cellStyle name="Followed Hyperlink" xfId="9006" builtinId="9" hidden="1"/>
    <cellStyle name="Followed Hyperlink" xfId="9007" builtinId="9" hidden="1"/>
    <cellStyle name="Followed Hyperlink" xfId="9008" builtinId="9" hidden="1"/>
    <cellStyle name="Followed Hyperlink" xfId="9009" builtinId="9" hidden="1"/>
    <cellStyle name="Followed Hyperlink" xfId="9010" builtinId="9" hidden="1"/>
    <cellStyle name="Followed Hyperlink" xfId="9011" builtinId="9" hidden="1"/>
    <cellStyle name="Followed Hyperlink" xfId="9012" builtinId="9" hidden="1"/>
    <cellStyle name="Followed Hyperlink" xfId="9013" builtinId="9" hidden="1"/>
    <cellStyle name="Followed Hyperlink" xfId="9014" builtinId="9" hidden="1"/>
    <cellStyle name="Followed Hyperlink" xfId="9015" builtinId="9" hidden="1"/>
    <cellStyle name="Followed Hyperlink" xfId="9016" builtinId="9" hidden="1"/>
    <cellStyle name="Followed Hyperlink" xfId="9017" builtinId="9" hidden="1"/>
    <cellStyle name="Followed Hyperlink" xfId="9018" builtinId="9" hidden="1"/>
    <cellStyle name="Followed Hyperlink" xfId="9019" builtinId="9" hidden="1"/>
    <cellStyle name="Followed Hyperlink" xfId="9020" builtinId="9" hidden="1"/>
    <cellStyle name="Followed Hyperlink" xfId="9021" builtinId="9" hidden="1"/>
    <cellStyle name="Followed Hyperlink" xfId="9022" builtinId="9" hidden="1"/>
    <cellStyle name="Followed Hyperlink" xfId="9023" builtinId="9" hidden="1"/>
    <cellStyle name="Followed Hyperlink" xfId="9024" builtinId="9" hidden="1"/>
    <cellStyle name="Followed Hyperlink" xfId="9025" builtinId="9" hidden="1"/>
    <cellStyle name="Followed Hyperlink" xfId="9026" builtinId="9" hidden="1"/>
    <cellStyle name="Followed Hyperlink" xfId="9027" builtinId="9" hidden="1"/>
    <cellStyle name="Followed Hyperlink" xfId="9028" builtinId="9" hidden="1"/>
    <cellStyle name="Followed Hyperlink" xfId="9029" builtinId="9" hidden="1"/>
    <cellStyle name="Followed Hyperlink" xfId="9030" builtinId="9" hidden="1"/>
    <cellStyle name="Followed Hyperlink" xfId="9031" builtinId="9" hidden="1"/>
    <cellStyle name="Followed Hyperlink" xfId="9032" builtinId="9" hidden="1"/>
    <cellStyle name="Followed Hyperlink" xfId="9033" builtinId="9" hidden="1"/>
    <cellStyle name="Followed Hyperlink" xfId="9034" builtinId="9" hidden="1"/>
    <cellStyle name="Followed Hyperlink" xfId="9035" builtinId="9" hidden="1"/>
    <cellStyle name="Followed Hyperlink" xfId="9036" builtinId="9" hidden="1"/>
    <cellStyle name="Followed Hyperlink" xfId="9037" builtinId="9" hidden="1"/>
    <cellStyle name="Followed Hyperlink" xfId="9038" builtinId="9" hidden="1"/>
    <cellStyle name="Followed Hyperlink" xfId="9039" builtinId="9" hidden="1"/>
    <cellStyle name="Followed Hyperlink" xfId="9040" builtinId="9" hidden="1"/>
    <cellStyle name="Followed Hyperlink" xfId="9041" builtinId="9" hidden="1"/>
    <cellStyle name="Followed Hyperlink" xfId="9042" builtinId="9" hidden="1"/>
    <cellStyle name="Followed Hyperlink" xfId="9043" builtinId="9" hidden="1"/>
    <cellStyle name="Followed Hyperlink" xfId="9044" builtinId="9" hidden="1"/>
    <cellStyle name="Followed Hyperlink" xfId="9045" builtinId="9" hidden="1"/>
    <cellStyle name="Followed Hyperlink" xfId="9046" builtinId="9" hidden="1"/>
    <cellStyle name="Followed Hyperlink" xfId="9047" builtinId="9" hidden="1"/>
    <cellStyle name="Followed Hyperlink" xfId="9048" builtinId="9" hidden="1"/>
    <cellStyle name="Followed Hyperlink" xfId="9049" builtinId="9" hidden="1"/>
    <cellStyle name="Followed Hyperlink" xfId="9050" builtinId="9" hidden="1"/>
    <cellStyle name="Followed Hyperlink" xfId="9051" builtinId="9" hidden="1"/>
    <cellStyle name="Followed Hyperlink" xfId="9052" builtinId="9" hidden="1"/>
    <cellStyle name="Followed Hyperlink" xfId="9053" builtinId="9" hidden="1"/>
    <cellStyle name="Followed Hyperlink" xfId="9054" builtinId="9" hidden="1"/>
    <cellStyle name="Followed Hyperlink" xfId="9055" builtinId="9" hidden="1"/>
    <cellStyle name="Followed Hyperlink" xfId="9056" builtinId="9" hidden="1"/>
    <cellStyle name="Followed Hyperlink" xfId="9057" builtinId="9" hidden="1"/>
    <cellStyle name="Followed Hyperlink" xfId="9058" builtinId="9" hidden="1"/>
    <cellStyle name="Followed Hyperlink" xfId="9059" builtinId="9" hidden="1"/>
    <cellStyle name="Followed Hyperlink" xfId="9060" builtinId="9" hidden="1"/>
    <cellStyle name="Followed Hyperlink" xfId="9061" builtinId="9" hidden="1"/>
    <cellStyle name="Followed Hyperlink" xfId="9062" builtinId="9" hidden="1"/>
    <cellStyle name="Followed Hyperlink" xfId="9063" builtinId="9" hidden="1"/>
    <cellStyle name="Followed Hyperlink" xfId="9064" builtinId="9" hidden="1"/>
    <cellStyle name="Followed Hyperlink" xfId="9065" builtinId="9" hidden="1"/>
    <cellStyle name="Followed Hyperlink" xfId="9066" builtinId="9" hidden="1"/>
    <cellStyle name="Followed Hyperlink" xfId="9067" builtinId="9" hidden="1"/>
    <cellStyle name="Followed Hyperlink" xfId="9068" builtinId="9" hidden="1"/>
    <cellStyle name="Followed Hyperlink" xfId="9069" builtinId="9" hidden="1"/>
    <cellStyle name="Followed Hyperlink" xfId="9070" builtinId="9" hidden="1"/>
    <cellStyle name="Followed Hyperlink" xfId="9071" builtinId="9" hidden="1"/>
    <cellStyle name="Followed Hyperlink" xfId="9072" builtinId="9" hidden="1"/>
    <cellStyle name="Followed Hyperlink" xfId="9073" builtinId="9" hidden="1"/>
    <cellStyle name="Followed Hyperlink" xfId="9074" builtinId="9" hidden="1"/>
    <cellStyle name="Followed Hyperlink" xfId="9075" builtinId="9" hidden="1"/>
    <cellStyle name="Followed Hyperlink" xfId="9076" builtinId="9" hidden="1"/>
    <cellStyle name="Followed Hyperlink" xfId="9077" builtinId="9" hidden="1"/>
    <cellStyle name="Followed Hyperlink" xfId="9078" builtinId="9" hidden="1"/>
    <cellStyle name="Followed Hyperlink" xfId="9079" builtinId="9" hidden="1"/>
    <cellStyle name="Followed Hyperlink" xfId="9080" builtinId="9" hidden="1"/>
    <cellStyle name="Followed Hyperlink" xfId="9081" builtinId="9" hidden="1"/>
    <cellStyle name="Followed Hyperlink" xfId="9082" builtinId="9" hidden="1"/>
    <cellStyle name="Followed Hyperlink" xfId="9083" builtinId="9" hidden="1"/>
    <cellStyle name="Followed Hyperlink" xfId="9084" builtinId="9" hidden="1"/>
    <cellStyle name="Followed Hyperlink" xfId="9085" builtinId="9" hidden="1"/>
    <cellStyle name="Followed Hyperlink" xfId="9086" builtinId="9" hidden="1"/>
    <cellStyle name="Followed Hyperlink" xfId="9087" builtinId="9" hidden="1"/>
    <cellStyle name="Followed Hyperlink" xfId="9088" builtinId="9" hidden="1"/>
    <cellStyle name="Followed Hyperlink" xfId="9089" builtinId="9" hidden="1"/>
    <cellStyle name="Followed Hyperlink" xfId="9090" builtinId="9" hidden="1"/>
    <cellStyle name="Followed Hyperlink" xfId="9091" builtinId="9" hidden="1"/>
    <cellStyle name="Followed Hyperlink" xfId="9092" builtinId="9" hidden="1"/>
    <cellStyle name="Followed Hyperlink" xfId="9093" builtinId="9" hidden="1"/>
    <cellStyle name="Followed Hyperlink" xfId="9094" builtinId="9" hidden="1"/>
    <cellStyle name="Followed Hyperlink" xfId="9095" builtinId="9" hidden="1"/>
    <cellStyle name="Followed Hyperlink" xfId="9096" builtinId="9" hidden="1"/>
    <cellStyle name="Followed Hyperlink" xfId="9097" builtinId="9" hidden="1"/>
    <cellStyle name="Followed Hyperlink" xfId="9098" builtinId="9" hidden="1"/>
    <cellStyle name="Followed Hyperlink" xfId="9099" builtinId="9" hidden="1"/>
    <cellStyle name="Followed Hyperlink" xfId="9100" builtinId="9" hidden="1"/>
    <cellStyle name="Followed Hyperlink" xfId="9101" builtinId="9" hidden="1"/>
    <cellStyle name="Followed Hyperlink" xfId="9102" builtinId="9" hidden="1"/>
    <cellStyle name="Followed Hyperlink" xfId="9103" builtinId="9" hidden="1"/>
    <cellStyle name="Followed Hyperlink" xfId="9104" builtinId="9" hidden="1"/>
    <cellStyle name="Followed Hyperlink" xfId="9105" builtinId="9" hidden="1"/>
    <cellStyle name="Followed Hyperlink" xfId="9106" builtinId="9" hidden="1"/>
    <cellStyle name="Followed Hyperlink" xfId="9107" builtinId="9" hidden="1"/>
    <cellStyle name="Followed Hyperlink" xfId="9108" builtinId="9" hidden="1"/>
    <cellStyle name="Followed Hyperlink" xfId="9109" builtinId="9" hidden="1"/>
    <cellStyle name="Followed Hyperlink" xfId="9110" builtinId="9" hidden="1"/>
    <cellStyle name="Followed Hyperlink" xfId="9111" builtinId="9" hidden="1"/>
    <cellStyle name="Followed Hyperlink" xfId="9112" builtinId="9" hidden="1"/>
    <cellStyle name="Followed Hyperlink" xfId="9113" builtinId="9" hidden="1"/>
    <cellStyle name="Followed Hyperlink" xfId="9114" builtinId="9" hidden="1"/>
    <cellStyle name="Followed Hyperlink" xfId="9115" builtinId="9" hidden="1"/>
    <cellStyle name="Followed Hyperlink" xfId="9116" builtinId="9" hidden="1"/>
    <cellStyle name="Followed Hyperlink" xfId="9117" builtinId="9" hidden="1"/>
    <cellStyle name="Followed Hyperlink" xfId="9118" builtinId="9" hidden="1"/>
    <cellStyle name="Followed Hyperlink" xfId="9119" builtinId="9" hidden="1"/>
    <cellStyle name="Followed Hyperlink" xfId="9120" builtinId="9" hidden="1"/>
    <cellStyle name="Followed Hyperlink" xfId="9121" builtinId="9" hidden="1"/>
    <cellStyle name="Followed Hyperlink" xfId="9122" builtinId="9" hidden="1"/>
    <cellStyle name="Followed Hyperlink" xfId="9123" builtinId="9" hidden="1"/>
    <cellStyle name="Followed Hyperlink" xfId="9124" builtinId="9" hidden="1"/>
    <cellStyle name="Followed Hyperlink" xfId="9125" builtinId="9" hidden="1"/>
    <cellStyle name="Followed Hyperlink" xfId="9126" builtinId="9" hidden="1"/>
    <cellStyle name="Followed Hyperlink" xfId="9127" builtinId="9" hidden="1"/>
    <cellStyle name="Followed Hyperlink" xfId="9128" builtinId="9" hidden="1"/>
    <cellStyle name="Followed Hyperlink" xfId="9129" builtinId="9" hidden="1"/>
    <cellStyle name="Followed Hyperlink" xfId="9130" builtinId="9" hidden="1"/>
    <cellStyle name="Followed Hyperlink" xfId="9131" builtinId="9" hidden="1"/>
    <cellStyle name="Followed Hyperlink" xfId="9132" builtinId="9" hidden="1"/>
    <cellStyle name="Followed Hyperlink" xfId="9133" builtinId="9" hidden="1"/>
    <cellStyle name="Followed Hyperlink" xfId="9134" builtinId="9" hidden="1"/>
    <cellStyle name="Followed Hyperlink" xfId="9135" builtinId="9" hidden="1"/>
    <cellStyle name="Followed Hyperlink" xfId="9136" builtinId="9" hidden="1"/>
    <cellStyle name="Followed Hyperlink" xfId="9137" builtinId="9" hidden="1"/>
    <cellStyle name="Followed Hyperlink" xfId="9138" builtinId="9" hidden="1"/>
    <cellStyle name="Followed Hyperlink" xfId="9139" builtinId="9" hidden="1"/>
    <cellStyle name="Followed Hyperlink" xfId="9140" builtinId="9" hidden="1"/>
    <cellStyle name="Followed Hyperlink" xfId="9141" builtinId="9" hidden="1"/>
    <cellStyle name="Followed Hyperlink" xfId="9142" builtinId="9" hidden="1"/>
    <cellStyle name="Followed Hyperlink" xfId="9651" builtinId="9" hidden="1"/>
    <cellStyle name="Followed Hyperlink" xfId="9652" builtinId="9" hidden="1"/>
    <cellStyle name="Followed Hyperlink" xfId="9653" builtinId="9" hidden="1"/>
    <cellStyle name="Followed Hyperlink" xfId="9654" builtinId="9" hidden="1"/>
    <cellStyle name="Followed Hyperlink" xfId="9655" builtinId="9" hidden="1"/>
    <cellStyle name="Followed Hyperlink" xfId="9656" builtinId="9" hidden="1"/>
    <cellStyle name="Followed Hyperlink" xfId="9657" builtinId="9" hidden="1"/>
    <cellStyle name="Followed Hyperlink" xfId="9658" builtinId="9" hidden="1"/>
    <cellStyle name="Followed Hyperlink" xfId="9659" builtinId="9" hidden="1"/>
    <cellStyle name="Followed Hyperlink" xfId="9660" builtinId="9" hidden="1"/>
    <cellStyle name="Followed Hyperlink" xfId="9661" builtinId="9" hidden="1"/>
    <cellStyle name="Followed Hyperlink" xfId="9662" builtinId="9" hidden="1"/>
    <cellStyle name="Followed Hyperlink" xfId="9663" builtinId="9" hidden="1"/>
    <cellStyle name="Followed Hyperlink" xfId="9664" builtinId="9" hidden="1"/>
    <cellStyle name="Followed Hyperlink" xfId="9665" builtinId="9" hidden="1"/>
    <cellStyle name="Followed Hyperlink" xfId="9666" builtinId="9" hidden="1"/>
    <cellStyle name="Followed Hyperlink" xfId="9667" builtinId="9" hidden="1"/>
    <cellStyle name="Followed Hyperlink" xfId="9668" builtinId="9" hidden="1"/>
    <cellStyle name="Followed Hyperlink" xfId="9669" builtinId="9" hidden="1"/>
    <cellStyle name="Followed Hyperlink" xfId="9670" builtinId="9" hidden="1"/>
    <cellStyle name="Followed Hyperlink" xfId="9671" builtinId="9" hidden="1"/>
    <cellStyle name="Followed Hyperlink" xfId="9672" builtinId="9" hidden="1"/>
    <cellStyle name="Followed Hyperlink" xfId="9673" builtinId="9" hidden="1"/>
    <cellStyle name="Followed Hyperlink" xfId="9674" builtinId="9" hidden="1"/>
    <cellStyle name="Followed Hyperlink" xfId="9675" builtinId="9" hidden="1"/>
    <cellStyle name="Followed Hyperlink" xfId="9676" builtinId="9" hidden="1"/>
    <cellStyle name="Followed Hyperlink" xfId="9677" builtinId="9" hidden="1"/>
    <cellStyle name="Followed Hyperlink" xfId="9678" builtinId="9" hidden="1"/>
    <cellStyle name="Followed Hyperlink" xfId="9679" builtinId="9" hidden="1"/>
    <cellStyle name="Followed Hyperlink" xfId="9680" builtinId="9" hidden="1"/>
    <cellStyle name="Followed Hyperlink" xfId="9681" builtinId="9" hidden="1"/>
    <cellStyle name="Followed Hyperlink" xfId="9682" builtinId="9" hidden="1"/>
    <cellStyle name="Followed Hyperlink" xfId="9683" builtinId="9" hidden="1"/>
    <cellStyle name="Followed Hyperlink" xfId="9684" builtinId="9" hidden="1"/>
    <cellStyle name="Followed Hyperlink" xfId="9685" builtinId="9" hidden="1"/>
    <cellStyle name="Followed Hyperlink" xfId="9686" builtinId="9" hidden="1"/>
    <cellStyle name="Followed Hyperlink" xfId="9687" builtinId="9" hidden="1"/>
    <cellStyle name="Followed Hyperlink" xfId="9688" builtinId="9" hidden="1"/>
    <cellStyle name="Followed Hyperlink" xfId="9689" builtinId="9" hidden="1"/>
    <cellStyle name="Followed Hyperlink" xfId="9690" builtinId="9" hidden="1"/>
    <cellStyle name="Followed Hyperlink" xfId="9691" builtinId="9" hidden="1"/>
    <cellStyle name="Followed Hyperlink" xfId="9692" builtinId="9" hidden="1"/>
    <cellStyle name="Followed Hyperlink" xfId="9693" builtinId="9" hidden="1"/>
    <cellStyle name="Followed Hyperlink" xfId="9694" builtinId="9" hidden="1"/>
    <cellStyle name="Followed Hyperlink" xfId="9695" builtinId="9" hidden="1"/>
    <cellStyle name="Followed Hyperlink" xfId="9696" builtinId="9" hidden="1"/>
    <cellStyle name="Followed Hyperlink" xfId="9697" builtinId="9" hidden="1"/>
    <cellStyle name="Followed Hyperlink" xfId="9650" builtinId="9" hidden="1"/>
    <cellStyle name="Followed Hyperlink" xfId="9649" builtinId="9" hidden="1"/>
    <cellStyle name="Followed Hyperlink" xfId="9648" builtinId="9" hidden="1"/>
    <cellStyle name="Followed Hyperlink" xfId="9647" builtinId="9" hidden="1"/>
    <cellStyle name="Followed Hyperlink" xfId="9646" builtinId="9" hidden="1"/>
    <cellStyle name="Followed Hyperlink" xfId="9645" builtinId="9" hidden="1"/>
    <cellStyle name="Followed Hyperlink" xfId="9644" builtinId="9" hidden="1"/>
    <cellStyle name="Followed Hyperlink" xfId="9643" builtinId="9" hidden="1"/>
    <cellStyle name="Followed Hyperlink" xfId="9642" builtinId="9" hidden="1"/>
    <cellStyle name="Followed Hyperlink" xfId="9641" builtinId="9" hidden="1"/>
    <cellStyle name="Followed Hyperlink" xfId="9640" builtinId="9" hidden="1"/>
    <cellStyle name="Followed Hyperlink" xfId="9639" builtinId="9" hidden="1"/>
    <cellStyle name="Followed Hyperlink" xfId="9638" builtinId="9" hidden="1"/>
    <cellStyle name="Followed Hyperlink" xfId="9637" builtinId="9" hidden="1"/>
    <cellStyle name="Followed Hyperlink" xfId="9636" builtinId="9" hidden="1"/>
    <cellStyle name="Followed Hyperlink" xfId="9635" builtinId="9" hidden="1"/>
    <cellStyle name="Followed Hyperlink" xfId="9634" builtinId="9" hidden="1"/>
    <cellStyle name="Followed Hyperlink" xfId="9633" builtinId="9" hidden="1"/>
    <cellStyle name="Followed Hyperlink" xfId="9632" builtinId="9" hidden="1"/>
    <cellStyle name="Followed Hyperlink" xfId="9631" builtinId="9" hidden="1"/>
    <cellStyle name="Followed Hyperlink" xfId="9630" builtinId="9" hidden="1"/>
    <cellStyle name="Followed Hyperlink" xfId="9629" builtinId="9" hidden="1"/>
    <cellStyle name="Followed Hyperlink" xfId="9628" builtinId="9" hidden="1"/>
    <cellStyle name="Followed Hyperlink" xfId="9627" builtinId="9" hidden="1"/>
    <cellStyle name="Followed Hyperlink" xfId="9626" builtinId="9" hidden="1"/>
    <cellStyle name="Followed Hyperlink" xfId="9625" builtinId="9" hidden="1"/>
    <cellStyle name="Followed Hyperlink" xfId="9624" builtinId="9" hidden="1"/>
    <cellStyle name="Followed Hyperlink" xfId="9623" builtinId="9" hidden="1"/>
    <cellStyle name="Followed Hyperlink" xfId="9622" builtinId="9" hidden="1"/>
    <cellStyle name="Followed Hyperlink" xfId="9621" builtinId="9" hidden="1"/>
    <cellStyle name="Followed Hyperlink" xfId="9620" builtinId="9" hidden="1"/>
    <cellStyle name="Followed Hyperlink" xfId="9619" builtinId="9" hidden="1"/>
    <cellStyle name="Followed Hyperlink" xfId="9618" builtinId="9" hidden="1"/>
    <cellStyle name="Followed Hyperlink" xfId="9617" builtinId="9" hidden="1"/>
    <cellStyle name="Followed Hyperlink" xfId="9616" builtinId="9" hidden="1"/>
    <cellStyle name="Followed Hyperlink" xfId="9615" builtinId="9" hidden="1"/>
    <cellStyle name="Followed Hyperlink" xfId="9614" builtinId="9" hidden="1"/>
    <cellStyle name="Followed Hyperlink" xfId="9613" builtinId="9" hidden="1"/>
    <cellStyle name="Followed Hyperlink" xfId="9612" builtinId="9" hidden="1"/>
    <cellStyle name="Followed Hyperlink" xfId="9611" builtinId="9" hidden="1"/>
    <cellStyle name="Followed Hyperlink" xfId="9610" builtinId="9" hidden="1"/>
    <cellStyle name="Followed Hyperlink" xfId="9609" builtinId="9" hidden="1"/>
    <cellStyle name="Followed Hyperlink" xfId="9608" builtinId="9" hidden="1"/>
    <cellStyle name="Followed Hyperlink" xfId="9607" builtinId="9" hidden="1"/>
    <cellStyle name="Followed Hyperlink" xfId="9606" builtinId="9" hidden="1"/>
    <cellStyle name="Followed Hyperlink" xfId="9605" builtinId="9" hidden="1"/>
    <cellStyle name="Followed Hyperlink" xfId="9604" builtinId="9" hidden="1"/>
    <cellStyle name="Followed Hyperlink" xfId="9603" builtinId="9" hidden="1"/>
    <cellStyle name="Followed Hyperlink" xfId="9602" builtinId="9" hidden="1"/>
    <cellStyle name="Followed Hyperlink" xfId="9601" builtinId="9" hidden="1"/>
    <cellStyle name="Followed Hyperlink" xfId="9600" builtinId="9" hidden="1"/>
    <cellStyle name="Followed Hyperlink" xfId="9599" builtinId="9" hidden="1"/>
    <cellStyle name="Followed Hyperlink" xfId="9598" builtinId="9" hidden="1"/>
    <cellStyle name="Followed Hyperlink" xfId="9597" builtinId="9" hidden="1"/>
    <cellStyle name="Followed Hyperlink" xfId="9596" builtinId="9" hidden="1"/>
    <cellStyle name="Followed Hyperlink" xfId="9595" builtinId="9" hidden="1"/>
    <cellStyle name="Followed Hyperlink" xfId="9594" builtinId="9" hidden="1"/>
    <cellStyle name="Followed Hyperlink" xfId="9593" builtinId="9" hidden="1"/>
    <cellStyle name="Followed Hyperlink" xfId="9592" builtinId="9" hidden="1"/>
    <cellStyle name="Followed Hyperlink" xfId="9591" builtinId="9" hidden="1"/>
    <cellStyle name="Followed Hyperlink" xfId="9590" builtinId="9" hidden="1"/>
    <cellStyle name="Followed Hyperlink" xfId="9589" builtinId="9" hidden="1"/>
    <cellStyle name="Followed Hyperlink" xfId="9588" builtinId="9" hidden="1"/>
    <cellStyle name="Followed Hyperlink" xfId="9587" builtinId="9" hidden="1"/>
    <cellStyle name="Followed Hyperlink" xfId="9586" builtinId="9" hidden="1"/>
    <cellStyle name="Followed Hyperlink" xfId="9585" builtinId="9" hidden="1"/>
    <cellStyle name="Followed Hyperlink" xfId="9584" builtinId="9" hidden="1"/>
    <cellStyle name="Followed Hyperlink" xfId="9583" builtinId="9" hidden="1"/>
    <cellStyle name="Followed Hyperlink" xfId="9582" builtinId="9" hidden="1"/>
    <cellStyle name="Followed Hyperlink" xfId="9581" builtinId="9" hidden="1"/>
    <cellStyle name="Followed Hyperlink" xfId="9580" builtinId="9" hidden="1"/>
    <cellStyle name="Followed Hyperlink" xfId="9579" builtinId="9" hidden="1"/>
    <cellStyle name="Followed Hyperlink" xfId="9578" builtinId="9" hidden="1"/>
    <cellStyle name="Followed Hyperlink" xfId="9577" builtinId="9" hidden="1"/>
    <cellStyle name="Followed Hyperlink" xfId="9576" builtinId="9" hidden="1"/>
    <cellStyle name="Followed Hyperlink" xfId="9575" builtinId="9" hidden="1"/>
    <cellStyle name="Followed Hyperlink" xfId="9574" builtinId="9" hidden="1"/>
    <cellStyle name="Followed Hyperlink" xfId="9573" builtinId="9" hidden="1"/>
    <cellStyle name="Followed Hyperlink" xfId="9572" builtinId="9" hidden="1"/>
    <cellStyle name="Followed Hyperlink" xfId="9571" builtinId="9" hidden="1"/>
    <cellStyle name="Followed Hyperlink" xfId="9570" builtinId="9" hidden="1"/>
    <cellStyle name="Followed Hyperlink" xfId="7373" builtinId="9" hidden="1"/>
    <cellStyle name="Followed Hyperlink" xfId="7377" builtinId="9" hidden="1"/>
    <cellStyle name="Followed Hyperlink" xfId="7383" builtinId="9" hidden="1"/>
    <cellStyle name="Followed Hyperlink" xfId="7387" builtinId="9" hidden="1"/>
    <cellStyle name="Followed Hyperlink" xfId="9569" builtinId="9" hidden="1"/>
    <cellStyle name="Followed Hyperlink" xfId="9568" builtinId="9" hidden="1"/>
    <cellStyle name="Followed Hyperlink" xfId="9567" builtinId="9" hidden="1"/>
    <cellStyle name="Followed Hyperlink" xfId="9566" builtinId="9" hidden="1"/>
    <cellStyle name="Followed Hyperlink" xfId="9565" builtinId="9" hidden="1"/>
    <cellStyle name="Followed Hyperlink" xfId="9564" builtinId="9" hidden="1"/>
    <cellStyle name="Followed Hyperlink" xfId="9563" builtinId="9" hidden="1"/>
    <cellStyle name="Followed Hyperlink" xfId="9562" builtinId="9" hidden="1"/>
    <cellStyle name="Followed Hyperlink" xfId="9561" builtinId="9" hidden="1"/>
    <cellStyle name="Followed Hyperlink" xfId="9560" builtinId="9" hidden="1"/>
    <cellStyle name="Followed Hyperlink" xfId="9559" builtinId="9" hidden="1"/>
    <cellStyle name="Followed Hyperlink" xfId="9558" builtinId="9" hidden="1"/>
    <cellStyle name="Followed Hyperlink" xfId="9557" builtinId="9" hidden="1"/>
    <cellStyle name="Followed Hyperlink" xfId="9556" builtinId="9" hidden="1"/>
    <cellStyle name="Followed Hyperlink" xfId="9555" builtinId="9" hidden="1"/>
    <cellStyle name="Followed Hyperlink" xfId="9554" builtinId="9" hidden="1"/>
    <cellStyle name="Followed Hyperlink" xfId="9553" builtinId="9" hidden="1"/>
    <cellStyle name="Followed Hyperlink" xfId="9552" builtinId="9" hidden="1"/>
    <cellStyle name="Followed Hyperlink" xfId="9551" builtinId="9" hidden="1"/>
    <cellStyle name="Followed Hyperlink" xfId="9550" builtinId="9" hidden="1"/>
    <cellStyle name="Followed Hyperlink" xfId="9549" builtinId="9" hidden="1"/>
    <cellStyle name="Followed Hyperlink" xfId="9548" builtinId="9" hidden="1"/>
    <cellStyle name="Followed Hyperlink" xfId="9547" builtinId="9" hidden="1"/>
    <cellStyle name="Followed Hyperlink" xfId="9546" builtinId="9" hidden="1"/>
    <cellStyle name="Followed Hyperlink" xfId="9545" builtinId="9" hidden="1"/>
    <cellStyle name="Followed Hyperlink" xfId="9544" builtinId="9" hidden="1"/>
    <cellStyle name="Followed Hyperlink" xfId="9543" builtinId="9" hidden="1"/>
    <cellStyle name="Followed Hyperlink" xfId="9542" builtinId="9" hidden="1"/>
    <cellStyle name="Followed Hyperlink" xfId="9541" builtinId="9" hidden="1"/>
    <cellStyle name="Followed Hyperlink" xfId="9540" builtinId="9" hidden="1"/>
    <cellStyle name="Followed Hyperlink" xfId="9539" builtinId="9" hidden="1"/>
    <cellStyle name="Followed Hyperlink" xfId="9538" builtinId="9" hidden="1"/>
    <cellStyle name="Followed Hyperlink" xfId="9537" builtinId="9" hidden="1"/>
    <cellStyle name="Followed Hyperlink" xfId="9536" builtinId="9" hidden="1"/>
    <cellStyle name="Followed Hyperlink" xfId="9535" builtinId="9" hidden="1"/>
    <cellStyle name="Followed Hyperlink" xfId="9534" builtinId="9" hidden="1"/>
    <cellStyle name="Followed Hyperlink" xfId="9533" builtinId="9" hidden="1"/>
    <cellStyle name="Followed Hyperlink" xfId="9532" builtinId="9" hidden="1"/>
    <cellStyle name="Followed Hyperlink" xfId="9531" builtinId="9" hidden="1"/>
    <cellStyle name="Followed Hyperlink" xfId="9530" builtinId="9" hidden="1"/>
    <cellStyle name="Followed Hyperlink" xfId="9529" builtinId="9" hidden="1"/>
    <cellStyle name="Followed Hyperlink" xfId="9528" builtinId="9" hidden="1"/>
    <cellStyle name="Followed Hyperlink" xfId="9527" builtinId="9" hidden="1"/>
    <cellStyle name="Followed Hyperlink" xfId="9526" builtinId="9" hidden="1"/>
    <cellStyle name="Followed Hyperlink" xfId="9525" builtinId="9" hidden="1"/>
    <cellStyle name="Followed Hyperlink" xfId="9524" builtinId="9" hidden="1"/>
    <cellStyle name="Followed Hyperlink" xfId="9523" builtinId="9" hidden="1"/>
    <cellStyle name="Followed Hyperlink" xfId="9522" builtinId="9" hidden="1"/>
    <cellStyle name="Followed Hyperlink" xfId="9521" builtinId="9" hidden="1"/>
    <cellStyle name="Followed Hyperlink" xfId="9520" builtinId="9" hidden="1"/>
    <cellStyle name="Followed Hyperlink" xfId="9519" builtinId="9" hidden="1"/>
    <cellStyle name="Followed Hyperlink" xfId="9518" builtinId="9" hidden="1"/>
    <cellStyle name="Followed Hyperlink" xfId="9517" builtinId="9" hidden="1"/>
    <cellStyle name="Followed Hyperlink" xfId="9516" builtinId="9" hidden="1"/>
    <cellStyle name="Followed Hyperlink" xfId="9515" builtinId="9" hidden="1"/>
    <cellStyle name="Followed Hyperlink" xfId="9514" builtinId="9" hidden="1"/>
    <cellStyle name="Followed Hyperlink" xfId="9513" builtinId="9" hidden="1"/>
    <cellStyle name="Followed Hyperlink" xfId="9512" builtinId="9" hidden="1"/>
    <cellStyle name="Followed Hyperlink" xfId="9511" builtinId="9" hidden="1"/>
    <cellStyle name="Followed Hyperlink" xfId="9510" builtinId="9" hidden="1"/>
    <cellStyle name="Followed Hyperlink" xfId="9509" builtinId="9" hidden="1"/>
    <cellStyle name="Followed Hyperlink" xfId="9508" builtinId="9" hidden="1"/>
    <cellStyle name="Followed Hyperlink" xfId="9507" builtinId="9" hidden="1"/>
    <cellStyle name="Followed Hyperlink" xfId="9506" builtinId="9" hidden="1"/>
    <cellStyle name="Followed Hyperlink" xfId="9505" builtinId="9" hidden="1"/>
    <cellStyle name="Followed Hyperlink" xfId="9504" builtinId="9" hidden="1"/>
    <cellStyle name="Followed Hyperlink" xfId="9503" builtinId="9" hidden="1"/>
    <cellStyle name="Followed Hyperlink" xfId="9502" builtinId="9" hidden="1"/>
    <cellStyle name="Followed Hyperlink" xfId="9501" builtinId="9" hidden="1"/>
    <cellStyle name="Followed Hyperlink" xfId="9500" builtinId="9" hidden="1"/>
    <cellStyle name="Followed Hyperlink" xfId="9499" builtinId="9" hidden="1"/>
    <cellStyle name="Followed Hyperlink" xfId="9498" builtinId="9" hidden="1"/>
    <cellStyle name="Followed Hyperlink" xfId="9497" builtinId="9" hidden="1"/>
    <cellStyle name="Followed Hyperlink" xfId="9496" builtinId="9" hidden="1"/>
    <cellStyle name="Followed Hyperlink" xfId="9495" builtinId="9" hidden="1"/>
    <cellStyle name="Followed Hyperlink" xfId="9494" builtinId="9" hidden="1"/>
    <cellStyle name="Followed Hyperlink" xfId="9493" builtinId="9" hidden="1"/>
    <cellStyle name="Followed Hyperlink" xfId="9492" builtinId="9" hidden="1"/>
    <cellStyle name="Followed Hyperlink" xfId="9491" builtinId="9" hidden="1"/>
    <cellStyle name="Followed Hyperlink" xfId="9490" builtinId="9" hidden="1"/>
    <cellStyle name="Followed Hyperlink" xfId="9489" builtinId="9" hidden="1"/>
    <cellStyle name="Followed Hyperlink" xfId="9488" builtinId="9" hidden="1"/>
    <cellStyle name="Followed Hyperlink" xfId="9487" builtinId="9" hidden="1"/>
    <cellStyle name="Followed Hyperlink" xfId="9486" builtinId="9" hidden="1"/>
    <cellStyle name="Followed Hyperlink" xfId="9485" builtinId="9" hidden="1"/>
    <cellStyle name="Followed Hyperlink" xfId="9484" builtinId="9" hidden="1"/>
    <cellStyle name="Followed Hyperlink" xfId="9483" builtinId="9" hidden="1"/>
    <cellStyle name="Followed Hyperlink" xfId="9482" builtinId="9" hidden="1"/>
    <cellStyle name="Followed Hyperlink" xfId="9481" builtinId="9" hidden="1"/>
    <cellStyle name="Followed Hyperlink" xfId="9480" builtinId="9" hidden="1"/>
    <cellStyle name="Followed Hyperlink" xfId="9479" builtinId="9" hidden="1"/>
    <cellStyle name="Followed Hyperlink" xfId="9478" builtinId="9" hidden="1"/>
    <cellStyle name="Followed Hyperlink" xfId="9477" builtinId="9" hidden="1"/>
    <cellStyle name="Followed Hyperlink" xfId="9476" builtinId="9" hidden="1"/>
    <cellStyle name="Followed Hyperlink" xfId="9475" builtinId="9" hidden="1"/>
    <cellStyle name="Followed Hyperlink" xfId="9474" builtinId="9" hidden="1"/>
    <cellStyle name="Followed Hyperlink" xfId="9473" builtinId="9" hidden="1"/>
    <cellStyle name="Followed Hyperlink" xfId="9472" builtinId="9" hidden="1"/>
    <cellStyle name="Followed Hyperlink" xfId="9471" builtinId="9" hidden="1"/>
    <cellStyle name="Followed Hyperlink" xfId="9470" builtinId="9" hidden="1"/>
    <cellStyle name="Followed Hyperlink" xfId="9469" builtinId="9" hidden="1"/>
    <cellStyle name="Followed Hyperlink" xfId="9468" builtinId="9" hidden="1"/>
    <cellStyle name="Followed Hyperlink" xfId="9467" builtinId="9" hidden="1"/>
    <cellStyle name="Followed Hyperlink" xfId="9466" builtinId="9" hidden="1"/>
    <cellStyle name="Followed Hyperlink" xfId="9465" builtinId="9" hidden="1"/>
    <cellStyle name="Followed Hyperlink" xfId="9464" builtinId="9" hidden="1"/>
    <cellStyle name="Followed Hyperlink" xfId="9463" builtinId="9" hidden="1"/>
    <cellStyle name="Followed Hyperlink" xfId="9462" builtinId="9" hidden="1"/>
    <cellStyle name="Followed Hyperlink" xfId="9461" builtinId="9" hidden="1"/>
    <cellStyle name="Followed Hyperlink" xfId="9460" builtinId="9" hidden="1"/>
    <cellStyle name="Followed Hyperlink" xfId="9459" builtinId="9" hidden="1"/>
    <cellStyle name="Followed Hyperlink" xfId="9458" builtinId="9" hidden="1"/>
    <cellStyle name="Followed Hyperlink" xfId="9457" builtinId="9" hidden="1"/>
    <cellStyle name="Followed Hyperlink" xfId="9456" builtinId="9" hidden="1"/>
    <cellStyle name="Followed Hyperlink" xfId="9455" builtinId="9" hidden="1"/>
    <cellStyle name="Followed Hyperlink" xfId="9454" builtinId="9" hidden="1"/>
    <cellStyle name="Followed Hyperlink" xfId="9453" builtinId="9" hidden="1"/>
    <cellStyle name="Followed Hyperlink" xfId="9452" builtinId="9" hidden="1"/>
    <cellStyle name="Followed Hyperlink" xfId="9451" builtinId="9" hidden="1"/>
    <cellStyle name="Followed Hyperlink" xfId="9450" builtinId="9" hidden="1"/>
    <cellStyle name="Followed Hyperlink" xfId="9449" builtinId="9" hidden="1"/>
    <cellStyle name="Followed Hyperlink" xfId="9448" builtinId="9" hidden="1"/>
    <cellStyle name="Followed Hyperlink" xfId="9447" builtinId="9" hidden="1"/>
    <cellStyle name="Followed Hyperlink" xfId="9446" builtinId="9" hidden="1"/>
    <cellStyle name="Followed Hyperlink" xfId="9445" builtinId="9" hidden="1"/>
    <cellStyle name="Followed Hyperlink" xfId="9444" builtinId="9" hidden="1"/>
    <cellStyle name="Followed Hyperlink" xfId="9443" builtinId="9" hidden="1"/>
    <cellStyle name="Followed Hyperlink" xfId="9442" builtinId="9" hidden="1"/>
    <cellStyle name="Followed Hyperlink" xfId="9441" builtinId="9" hidden="1"/>
    <cellStyle name="Followed Hyperlink" xfId="9440" builtinId="9" hidden="1"/>
    <cellStyle name="Followed Hyperlink" xfId="9439" builtinId="9" hidden="1"/>
    <cellStyle name="Followed Hyperlink" xfId="9438" builtinId="9" hidden="1"/>
    <cellStyle name="Followed Hyperlink" xfId="9437" builtinId="9" hidden="1"/>
    <cellStyle name="Followed Hyperlink" xfId="9436" builtinId="9" hidden="1"/>
    <cellStyle name="Followed Hyperlink" xfId="9435" builtinId="9" hidden="1"/>
    <cellStyle name="Followed Hyperlink" xfId="9434" builtinId="9" hidden="1"/>
    <cellStyle name="Followed Hyperlink" xfId="9433" builtinId="9" hidden="1"/>
    <cellStyle name="Followed Hyperlink" xfId="9432" builtinId="9" hidden="1"/>
    <cellStyle name="Followed Hyperlink" xfId="9431" builtinId="9" hidden="1"/>
    <cellStyle name="Followed Hyperlink" xfId="9430" builtinId="9" hidden="1"/>
    <cellStyle name="Followed Hyperlink" xfId="9429" builtinId="9" hidden="1"/>
    <cellStyle name="Followed Hyperlink" xfId="9428" builtinId="9" hidden="1"/>
    <cellStyle name="Followed Hyperlink" xfId="9427" builtinId="9" hidden="1"/>
    <cellStyle name="Followed Hyperlink" xfId="9426" builtinId="9" hidden="1"/>
    <cellStyle name="Followed Hyperlink" xfId="9425" builtinId="9" hidden="1"/>
    <cellStyle name="Followed Hyperlink" xfId="9424" builtinId="9" hidden="1"/>
    <cellStyle name="Followed Hyperlink" xfId="9423" builtinId="9" hidden="1"/>
    <cellStyle name="Followed Hyperlink" xfId="9422" builtinId="9" hidden="1"/>
    <cellStyle name="Followed Hyperlink" xfId="9421" builtinId="9" hidden="1"/>
    <cellStyle name="Followed Hyperlink" xfId="9420" builtinId="9" hidden="1"/>
    <cellStyle name="Followed Hyperlink" xfId="9419" builtinId="9" hidden="1"/>
    <cellStyle name="Followed Hyperlink" xfId="9418" builtinId="9" hidden="1"/>
    <cellStyle name="Followed Hyperlink" xfId="9417" builtinId="9" hidden="1"/>
    <cellStyle name="Followed Hyperlink" xfId="9416" builtinId="9" hidden="1"/>
    <cellStyle name="Followed Hyperlink" xfId="9415" builtinId="9" hidden="1"/>
    <cellStyle name="Followed Hyperlink" xfId="9414" builtinId="9" hidden="1"/>
    <cellStyle name="Followed Hyperlink" xfId="9413" builtinId="9" hidden="1"/>
    <cellStyle name="Followed Hyperlink" xfId="9412" builtinId="9" hidden="1"/>
    <cellStyle name="Followed Hyperlink" xfId="9411" builtinId="9" hidden="1"/>
    <cellStyle name="Followed Hyperlink" xfId="9410" builtinId="9" hidden="1"/>
    <cellStyle name="Followed Hyperlink" xfId="9409" builtinId="9" hidden="1"/>
    <cellStyle name="Followed Hyperlink" xfId="9408" builtinId="9" hidden="1"/>
    <cellStyle name="Followed Hyperlink" xfId="9407" builtinId="9" hidden="1"/>
    <cellStyle name="Followed Hyperlink" xfId="9406" builtinId="9" hidden="1"/>
    <cellStyle name="Followed Hyperlink" xfId="9405" builtinId="9" hidden="1"/>
    <cellStyle name="Followed Hyperlink" xfId="9404" builtinId="9" hidden="1"/>
    <cellStyle name="Followed Hyperlink" xfId="9403" builtinId="9" hidden="1"/>
    <cellStyle name="Followed Hyperlink" xfId="9402" builtinId="9" hidden="1"/>
    <cellStyle name="Followed Hyperlink" xfId="9401" builtinId="9" hidden="1"/>
    <cellStyle name="Followed Hyperlink" xfId="9400" builtinId="9" hidden="1"/>
    <cellStyle name="Followed Hyperlink" xfId="9399" builtinId="9" hidden="1"/>
    <cellStyle name="Followed Hyperlink" xfId="9398" builtinId="9" hidden="1"/>
    <cellStyle name="Followed Hyperlink" xfId="9397" builtinId="9" hidden="1"/>
    <cellStyle name="Followed Hyperlink" xfId="9396" builtinId="9" hidden="1"/>
    <cellStyle name="Followed Hyperlink" xfId="9395" builtinId="9" hidden="1"/>
    <cellStyle name="Followed Hyperlink" xfId="9394" builtinId="9" hidden="1"/>
    <cellStyle name="Followed Hyperlink" xfId="9393" builtinId="9" hidden="1"/>
    <cellStyle name="Followed Hyperlink" xfId="9392" builtinId="9" hidden="1"/>
    <cellStyle name="Followed Hyperlink" xfId="9391" builtinId="9" hidden="1"/>
    <cellStyle name="Followed Hyperlink" xfId="9390" builtinId="9" hidden="1"/>
    <cellStyle name="Followed Hyperlink" xfId="9389" builtinId="9" hidden="1"/>
    <cellStyle name="Followed Hyperlink" xfId="9388" builtinId="9" hidden="1"/>
    <cellStyle name="Followed Hyperlink" xfId="9387" builtinId="9" hidden="1"/>
    <cellStyle name="Followed Hyperlink" xfId="9386" builtinId="9" hidden="1"/>
    <cellStyle name="Followed Hyperlink" xfId="9385" builtinId="9" hidden="1"/>
    <cellStyle name="Followed Hyperlink" xfId="9384" builtinId="9" hidden="1"/>
    <cellStyle name="Followed Hyperlink" xfId="9383" builtinId="9" hidden="1"/>
    <cellStyle name="Followed Hyperlink" xfId="9382" builtinId="9" hidden="1"/>
    <cellStyle name="Followed Hyperlink" xfId="9381" builtinId="9" hidden="1"/>
    <cellStyle name="Followed Hyperlink" xfId="9380" builtinId="9" hidden="1"/>
    <cellStyle name="Followed Hyperlink" xfId="9379" builtinId="9" hidden="1"/>
    <cellStyle name="Followed Hyperlink" xfId="9378" builtinId="9" hidden="1"/>
    <cellStyle name="Followed Hyperlink" xfId="9377" builtinId="9" hidden="1"/>
    <cellStyle name="Followed Hyperlink" xfId="9376" builtinId="9" hidden="1"/>
    <cellStyle name="Followed Hyperlink" xfId="9375" builtinId="9" hidden="1"/>
    <cellStyle name="Followed Hyperlink" xfId="9374" builtinId="9" hidden="1"/>
    <cellStyle name="Followed Hyperlink" xfId="9373" builtinId="9" hidden="1"/>
    <cellStyle name="Followed Hyperlink" xfId="9372" builtinId="9" hidden="1"/>
    <cellStyle name="Followed Hyperlink" xfId="9371" builtinId="9" hidden="1"/>
    <cellStyle name="Followed Hyperlink" xfId="9370" builtinId="9" hidden="1"/>
    <cellStyle name="Followed Hyperlink" xfId="9369" builtinId="9" hidden="1"/>
    <cellStyle name="Followed Hyperlink" xfId="9368" builtinId="9" hidden="1"/>
    <cellStyle name="Followed Hyperlink" xfId="9367" builtinId="9" hidden="1"/>
    <cellStyle name="Followed Hyperlink" xfId="9366" builtinId="9" hidden="1"/>
    <cellStyle name="Followed Hyperlink" xfId="9365" builtinId="9" hidden="1"/>
    <cellStyle name="Followed Hyperlink" xfId="9364" builtinId="9" hidden="1"/>
    <cellStyle name="Followed Hyperlink" xfId="9363" builtinId="9" hidden="1"/>
    <cellStyle name="Followed Hyperlink" xfId="7371" builtinId="9" hidden="1"/>
    <cellStyle name="Followed Hyperlink" xfId="7381" builtinId="9" hidden="1"/>
    <cellStyle name="Followed Hyperlink" xfId="9362" builtinId="9" hidden="1"/>
    <cellStyle name="Followed Hyperlink" xfId="9361" builtinId="9" hidden="1"/>
    <cellStyle name="Followed Hyperlink" xfId="9360" builtinId="9" hidden="1"/>
    <cellStyle name="Followed Hyperlink" xfId="9359" builtinId="9" hidden="1"/>
    <cellStyle name="Followed Hyperlink" xfId="9358" builtinId="9" hidden="1"/>
    <cellStyle name="Followed Hyperlink" xfId="9357" builtinId="9" hidden="1"/>
    <cellStyle name="Followed Hyperlink" xfId="9356" builtinId="9" hidden="1"/>
    <cellStyle name="Followed Hyperlink" xfId="9355" builtinId="9" hidden="1"/>
    <cellStyle name="Followed Hyperlink" xfId="9354" builtinId="9" hidden="1"/>
    <cellStyle name="Followed Hyperlink" xfId="9353" builtinId="9" hidden="1"/>
    <cellStyle name="Followed Hyperlink" xfId="9352" builtinId="9" hidden="1"/>
    <cellStyle name="Followed Hyperlink" xfId="9351" builtinId="9" hidden="1"/>
    <cellStyle name="Followed Hyperlink" xfId="9350" builtinId="9" hidden="1"/>
    <cellStyle name="Followed Hyperlink" xfId="9349" builtinId="9" hidden="1"/>
    <cellStyle name="Followed Hyperlink" xfId="9348" builtinId="9" hidden="1"/>
    <cellStyle name="Followed Hyperlink" xfId="9347" builtinId="9" hidden="1"/>
    <cellStyle name="Followed Hyperlink" xfId="9346" builtinId="9" hidden="1"/>
    <cellStyle name="Followed Hyperlink" xfId="9345" builtinId="9" hidden="1"/>
    <cellStyle name="Followed Hyperlink" xfId="9344" builtinId="9" hidden="1"/>
    <cellStyle name="Followed Hyperlink" xfId="9343" builtinId="9" hidden="1"/>
    <cellStyle name="Followed Hyperlink" xfId="9342" builtinId="9" hidden="1"/>
    <cellStyle name="Followed Hyperlink" xfId="9341" builtinId="9" hidden="1"/>
    <cellStyle name="Followed Hyperlink" xfId="9340" builtinId="9" hidden="1"/>
    <cellStyle name="Followed Hyperlink" xfId="9339" builtinId="9" hidden="1"/>
    <cellStyle name="Followed Hyperlink" xfId="9338" builtinId="9" hidden="1"/>
    <cellStyle name="Followed Hyperlink" xfId="9337" builtinId="9" hidden="1"/>
    <cellStyle name="Followed Hyperlink" xfId="9336" builtinId="9" hidden="1"/>
    <cellStyle name="Followed Hyperlink" xfId="9335" builtinId="9" hidden="1"/>
    <cellStyle name="Followed Hyperlink" xfId="9334" builtinId="9" hidden="1"/>
    <cellStyle name="Followed Hyperlink" xfId="9333" builtinId="9" hidden="1"/>
    <cellStyle name="Followed Hyperlink" xfId="9332" builtinId="9" hidden="1"/>
    <cellStyle name="Followed Hyperlink" xfId="9331" builtinId="9" hidden="1"/>
    <cellStyle name="Followed Hyperlink" xfId="9330" builtinId="9" hidden="1"/>
    <cellStyle name="Followed Hyperlink" xfId="9329" builtinId="9" hidden="1"/>
    <cellStyle name="Followed Hyperlink" xfId="9328" builtinId="9" hidden="1"/>
    <cellStyle name="Followed Hyperlink" xfId="9327" builtinId="9" hidden="1"/>
    <cellStyle name="Followed Hyperlink" xfId="9326" builtinId="9" hidden="1"/>
    <cellStyle name="Followed Hyperlink" xfId="9325" builtinId="9" hidden="1"/>
    <cellStyle name="Followed Hyperlink" xfId="9324" builtinId="9" hidden="1"/>
    <cellStyle name="Followed Hyperlink" xfId="9323" builtinId="9" hidden="1"/>
    <cellStyle name="Followed Hyperlink" xfId="9322" builtinId="9" hidden="1"/>
    <cellStyle name="Followed Hyperlink" xfId="9321" builtinId="9" hidden="1"/>
    <cellStyle name="Followed Hyperlink" xfId="9320" builtinId="9" hidden="1"/>
    <cellStyle name="Followed Hyperlink" xfId="9319" builtinId="9" hidden="1"/>
    <cellStyle name="Followed Hyperlink" xfId="9318" builtinId="9" hidden="1"/>
    <cellStyle name="Followed Hyperlink" xfId="9317" builtinId="9" hidden="1"/>
    <cellStyle name="Followed Hyperlink" xfId="9316" builtinId="9" hidden="1"/>
    <cellStyle name="Followed Hyperlink" xfId="9315" builtinId="9" hidden="1"/>
    <cellStyle name="Followed Hyperlink" xfId="9314" builtinId="9" hidden="1"/>
    <cellStyle name="Followed Hyperlink" xfId="9313" builtinId="9" hidden="1"/>
    <cellStyle name="Followed Hyperlink" xfId="9312" builtinId="9" hidden="1"/>
    <cellStyle name="Followed Hyperlink" xfId="9311" builtinId="9" hidden="1"/>
    <cellStyle name="Followed Hyperlink" xfId="9310" builtinId="9" hidden="1"/>
    <cellStyle name="Followed Hyperlink" xfId="9309" builtinId="9" hidden="1"/>
    <cellStyle name="Followed Hyperlink" xfId="9308" builtinId="9" hidden="1"/>
    <cellStyle name="Followed Hyperlink" xfId="9307" builtinId="9" hidden="1"/>
    <cellStyle name="Followed Hyperlink" xfId="9306" builtinId="9" hidden="1"/>
    <cellStyle name="Followed Hyperlink" xfId="9305" builtinId="9" hidden="1"/>
    <cellStyle name="Followed Hyperlink" xfId="9304" builtinId="9" hidden="1"/>
    <cellStyle name="Followed Hyperlink" xfId="9303" builtinId="9" hidden="1"/>
    <cellStyle name="Followed Hyperlink" xfId="9302" builtinId="9" hidden="1"/>
    <cellStyle name="Followed Hyperlink" xfId="9301" builtinId="9" hidden="1"/>
    <cellStyle name="Followed Hyperlink" xfId="9300" builtinId="9" hidden="1"/>
    <cellStyle name="Followed Hyperlink" xfId="9299" builtinId="9" hidden="1"/>
    <cellStyle name="Followed Hyperlink" xfId="9298" builtinId="9" hidden="1"/>
    <cellStyle name="Followed Hyperlink" xfId="9297" builtinId="9" hidden="1"/>
    <cellStyle name="Followed Hyperlink" xfId="9296" builtinId="9" hidden="1"/>
    <cellStyle name="Followed Hyperlink" xfId="9295" builtinId="9" hidden="1"/>
    <cellStyle name="Followed Hyperlink" xfId="7372" builtinId="9" hidden="1"/>
    <cellStyle name="Followed Hyperlink" xfId="9294" builtinId="9" hidden="1"/>
    <cellStyle name="Followed Hyperlink" xfId="9293" builtinId="9" hidden="1"/>
    <cellStyle name="Followed Hyperlink" xfId="9292" builtinId="9" hidden="1"/>
    <cellStyle name="Followed Hyperlink" xfId="9291" builtinId="9" hidden="1"/>
    <cellStyle name="Followed Hyperlink" xfId="9290" builtinId="9" hidden="1"/>
    <cellStyle name="Followed Hyperlink" xfId="9289" builtinId="9" hidden="1"/>
    <cellStyle name="Followed Hyperlink" xfId="9288" builtinId="9" hidden="1"/>
    <cellStyle name="Followed Hyperlink" xfId="9287" builtinId="9" hidden="1"/>
    <cellStyle name="Followed Hyperlink" xfId="9286" builtinId="9" hidden="1"/>
    <cellStyle name="Followed Hyperlink" xfId="9285" builtinId="9" hidden="1"/>
    <cellStyle name="Followed Hyperlink" xfId="9284" builtinId="9" hidden="1"/>
    <cellStyle name="Followed Hyperlink" xfId="9283" builtinId="9" hidden="1"/>
    <cellStyle name="Followed Hyperlink" xfId="7388" builtinId="9" hidden="1"/>
    <cellStyle name="Followed Hyperlink" xfId="9282" builtinId="9" hidden="1"/>
    <cellStyle name="Followed Hyperlink" xfId="9281" builtinId="9" hidden="1"/>
    <cellStyle name="Followed Hyperlink" xfId="9280" builtinId="9" hidden="1"/>
    <cellStyle name="Followed Hyperlink" xfId="9279" builtinId="9" hidden="1"/>
    <cellStyle name="Followed Hyperlink" xfId="9278" builtinId="9" hidden="1"/>
    <cellStyle name="Followed Hyperlink" xfId="9277" builtinId="9" hidden="1"/>
    <cellStyle name="Followed Hyperlink" xfId="9276" builtinId="9" hidden="1"/>
    <cellStyle name="Followed Hyperlink" xfId="9275" builtinId="9" hidden="1"/>
    <cellStyle name="Followed Hyperlink" xfId="9274" builtinId="9" hidden="1"/>
    <cellStyle name="Followed Hyperlink" xfId="9273" builtinId="9" hidden="1"/>
    <cellStyle name="Followed Hyperlink" xfId="9272" builtinId="9" hidden="1"/>
    <cellStyle name="Followed Hyperlink" xfId="9271" builtinId="9" hidden="1"/>
    <cellStyle name="Followed Hyperlink" xfId="9270" builtinId="9" hidden="1"/>
    <cellStyle name="Followed Hyperlink" xfId="9269" builtinId="9" hidden="1"/>
    <cellStyle name="Followed Hyperlink" xfId="9268" builtinId="9" hidden="1"/>
    <cellStyle name="Followed Hyperlink" xfId="9267" builtinId="9" hidden="1"/>
    <cellStyle name="Followed Hyperlink" xfId="9266" builtinId="9" hidden="1"/>
    <cellStyle name="Followed Hyperlink" xfId="7382" builtinId="9" hidden="1"/>
    <cellStyle name="Followed Hyperlink" xfId="9265" builtinId="9" hidden="1"/>
    <cellStyle name="Followed Hyperlink" xfId="9264" builtinId="9" hidden="1"/>
    <cellStyle name="Followed Hyperlink" xfId="9263" builtinId="9" hidden="1"/>
    <cellStyle name="Followed Hyperlink" xfId="9262" builtinId="9" hidden="1"/>
    <cellStyle name="Followed Hyperlink" xfId="9261" builtinId="9" hidden="1"/>
    <cellStyle name="Followed Hyperlink" xfId="9260" builtinId="9" hidden="1"/>
    <cellStyle name="Followed Hyperlink" xfId="9259" builtinId="9" hidden="1"/>
    <cellStyle name="Followed Hyperlink" xfId="9258" builtinId="9" hidden="1"/>
    <cellStyle name="Followed Hyperlink" xfId="9257" builtinId="9" hidden="1"/>
    <cellStyle name="Followed Hyperlink" xfId="9256" builtinId="9" hidden="1"/>
    <cellStyle name="Followed Hyperlink" xfId="9255" builtinId="9" hidden="1"/>
    <cellStyle name="Followed Hyperlink" xfId="7376" builtinId="9" hidden="1"/>
    <cellStyle name="Followed Hyperlink" xfId="9254" builtinId="9" hidden="1"/>
    <cellStyle name="Followed Hyperlink" xfId="9253" builtinId="9" hidden="1"/>
    <cellStyle name="Followed Hyperlink" xfId="9252" builtinId="9" hidden="1"/>
    <cellStyle name="Followed Hyperlink" xfId="9251" builtinId="9" hidden="1"/>
    <cellStyle name="Followed Hyperlink" xfId="9250" builtinId="9" hidden="1"/>
    <cellStyle name="Followed Hyperlink" xfId="9249" builtinId="9" hidden="1"/>
    <cellStyle name="Followed Hyperlink" xfId="9248" builtinId="9" hidden="1"/>
    <cellStyle name="Followed Hyperlink" xfId="9247" builtinId="9" hidden="1"/>
    <cellStyle name="Followed Hyperlink" xfId="9246" builtinId="9" hidden="1"/>
    <cellStyle name="Followed Hyperlink" xfId="9245" builtinId="9" hidden="1"/>
    <cellStyle name="Followed Hyperlink" xfId="9244" builtinId="9" hidden="1"/>
    <cellStyle name="Followed Hyperlink" xfId="9243" builtinId="9" hidden="1"/>
    <cellStyle name="Followed Hyperlink" xfId="7369" builtinId="9" hidden="1"/>
    <cellStyle name="Followed Hyperlink" xfId="7374" builtinId="9" hidden="1"/>
    <cellStyle name="Followed Hyperlink" xfId="7378" builtinId="9" hidden="1"/>
    <cellStyle name="Followed Hyperlink" xfId="7370" builtinId="9" hidden="1"/>
    <cellStyle name="Followed Hyperlink" xfId="9242" builtinId="9" hidden="1"/>
    <cellStyle name="Followed Hyperlink" xfId="9241" builtinId="9" hidden="1"/>
    <cellStyle name="Followed Hyperlink" xfId="9240" builtinId="9" hidden="1"/>
    <cellStyle name="Followed Hyperlink" xfId="9239" builtinId="9" hidden="1"/>
    <cellStyle name="Followed Hyperlink" xfId="9238" builtinId="9" hidden="1"/>
    <cellStyle name="Followed Hyperlink" xfId="9237" builtinId="9" hidden="1"/>
    <cellStyle name="Followed Hyperlink" xfId="9236" builtinId="9" hidden="1"/>
    <cellStyle name="Followed Hyperlink" xfId="9235" builtinId="9" hidden="1"/>
    <cellStyle name="Followed Hyperlink" xfId="9234" builtinId="9" hidden="1"/>
    <cellStyle name="Followed Hyperlink" xfId="9233" builtinId="9" hidden="1"/>
    <cellStyle name="Followed Hyperlink" xfId="9232" builtinId="9" hidden="1"/>
    <cellStyle name="Followed Hyperlink" xfId="9231" builtinId="9" hidden="1"/>
    <cellStyle name="Followed Hyperlink" xfId="9230" builtinId="9" hidden="1"/>
    <cellStyle name="Followed Hyperlink" xfId="9229" builtinId="9" hidden="1"/>
    <cellStyle name="Followed Hyperlink" xfId="9228" builtinId="9" hidden="1"/>
    <cellStyle name="Followed Hyperlink" xfId="9227" builtinId="9" hidden="1"/>
    <cellStyle name="Followed Hyperlink" xfId="9226" builtinId="9" hidden="1"/>
    <cellStyle name="Followed Hyperlink" xfId="9225" builtinId="9" hidden="1"/>
    <cellStyle name="Followed Hyperlink" xfId="9224" builtinId="9" hidden="1"/>
    <cellStyle name="Followed Hyperlink" xfId="9223" builtinId="9" hidden="1"/>
    <cellStyle name="Followed Hyperlink" xfId="9222" builtinId="9" hidden="1"/>
    <cellStyle name="Followed Hyperlink" xfId="9221" builtinId="9" hidden="1"/>
    <cellStyle name="Followed Hyperlink" xfId="9220" builtinId="9" hidden="1"/>
    <cellStyle name="Followed Hyperlink" xfId="9219" builtinId="9" hidden="1"/>
    <cellStyle name="Followed Hyperlink" xfId="9218" builtinId="9" hidden="1"/>
    <cellStyle name="Followed Hyperlink" xfId="9217" builtinId="9" hidden="1"/>
    <cellStyle name="Followed Hyperlink" xfId="9216" builtinId="9" hidden="1"/>
    <cellStyle name="Followed Hyperlink" xfId="9215" builtinId="9" hidden="1"/>
    <cellStyle name="Followed Hyperlink" xfId="9214" builtinId="9" hidden="1"/>
    <cellStyle name="Followed Hyperlink" xfId="9213" builtinId="9" hidden="1"/>
    <cellStyle name="Followed Hyperlink" xfId="9212" builtinId="9" hidden="1"/>
    <cellStyle name="Followed Hyperlink" xfId="9211" builtinId="9" hidden="1"/>
    <cellStyle name="Followed Hyperlink" xfId="9210" builtinId="9" hidden="1"/>
    <cellStyle name="Followed Hyperlink" xfId="9209" builtinId="9" hidden="1"/>
    <cellStyle name="Followed Hyperlink" xfId="9208" builtinId="9" hidden="1"/>
    <cellStyle name="Followed Hyperlink" xfId="9207" builtinId="9" hidden="1"/>
    <cellStyle name="Followed Hyperlink" xfId="9206" builtinId="9" hidden="1"/>
    <cellStyle name="Followed Hyperlink" xfId="9205" builtinId="9" hidden="1"/>
    <cellStyle name="Followed Hyperlink" xfId="9204" builtinId="9" hidden="1"/>
    <cellStyle name="Followed Hyperlink" xfId="9203" builtinId="9" hidden="1"/>
    <cellStyle name="Followed Hyperlink" xfId="9202" builtinId="9" hidden="1"/>
    <cellStyle name="Followed Hyperlink" xfId="9201" builtinId="9" hidden="1"/>
    <cellStyle name="Followed Hyperlink" xfId="9200" builtinId="9" hidden="1"/>
    <cellStyle name="Followed Hyperlink" xfId="7375" builtinId="9" hidden="1"/>
    <cellStyle name="Followed Hyperlink" xfId="7385" builtinId="9" hidden="1"/>
    <cellStyle name="Followed Hyperlink" xfId="7379" builtinId="9" hidden="1"/>
    <cellStyle name="Followed Hyperlink" xfId="7380" builtinId="9" hidden="1"/>
    <cellStyle name="Followed Hyperlink" xfId="9199" builtinId="9" hidden="1"/>
    <cellStyle name="Followed Hyperlink" xfId="9198" builtinId="9" hidden="1"/>
    <cellStyle name="Followed Hyperlink" xfId="9197" builtinId="9" hidden="1"/>
    <cellStyle name="Followed Hyperlink" xfId="9196" builtinId="9" hidden="1"/>
    <cellStyle name="Followed Hyperlink" xfId="9195" builtinId="9" hidden="1"/>
    <cellStyle name="Followed Hyperlink" xfId="9194" builtinId="9" hidden="1"/>
    <cellStyle name="Followed Hyperlink" xfId="9193" builtinId="9" hidden="1"/>
    <cellStyle name="Followed Hyperlink" xfId="9192" builtinId="9" hidden="1"/>
    <cellStyle name="Followed Hyperlink" xfId="9191" builtinId="9" hidden="1"/>
    <cellStyle name="Followed Hyperlink" xfId="9190" builtinId="9" hidden="1"/>
    <cellStyle name="Followed Hyperlink" xfId="7384" builtinId="9" hidden="1"/>
    <cellStyle name="Followed Hyperlink" xfId="7386" builtinId="9" hidden="1"/>
    <cellStyle name="Followed Hyperlink" xfId="9189" builtinId="9" hidden="1"/>
    <cellStyle name="Followed Hyperlink" xfId="9188" builtinId="9" hidden="1"/>
    <cellStyle name="Followed Hyperlink" xfId="9187" builtinId="9" hidden="1"/>
    <cellStyle name="Followed Hyperlink" xfId="9186" builtinId="9" hidden="1"/>
    <cellStyle name="Followed Hyperlink" xfId="9185" builtinId="9" hidden="1"/>
    <cellStyle name="Followed Hyperlink" xfId="9184" builtinId="9" hidden="1"/>
    <cellStyle name="Followed Hyperlink" xfId="9183" builtinId="9" hidden="1"/>
    <cellStyle name="Followed Hyperlink" xfId="9182" builtinId="9" hidden="1"/>
    <cellStyle name="Followed Hyperlink" xfId="9181" builtinId="9" hidden="1"/>
    <cellStyle name="Followed Hyperlink" xfId="9180" builtinId="9" hidden="1"/>
    <cellStyle name="Followed Hyperlink" xfId="9179" builtinId="9" hidden="1"/>
    <cellStyle name="Followed Hyperlink" xfId="9178" builtinId="9" hidden="1"/>
    <cellStyle name="Followed Hyperlink" xfId="9177" builtinId="9" hidden="1"/>
    <cellStyle name="Followed Hyperlink" xfId="9176" builtinId="9" hidden="1"/>
    <cellStyle name="Followed Hyperlink" xfId="9175" builtinId="9" hidden="1"/>
    <cellStyle name="Followed Hyperlink" xfId="9174" builtinId="9" hidden="1"/>
    <cellStyle name="Followed Hyperlink" xfId="9173" builtinId="9" hidden="1"/>
    <cellStyle name="Followed Hyperlink" xfId="9172" builtinId="9" hidden="1"/>
    <cellStyle name="Followed Hyperlink" xfId="9171" builtinId="9" hidden="1"/>
    <cellStyle name="Followed Hyperlink" xfId="9170" builtinId="9" hidden="1"/>
    <cellStyle name="Followed Hyperlink" xfId="9169" builtinId="9" hidden="1"/>
    <cellStyle name="Followed Hyperlink" xfId="9168" builtinId="9" hidden="1"/>
    <cellStyle name="Followed Hyperlink" xfId="9167" builtinId="9" hidden="1"/>
    <cellStyle name="Followed Hyperlink" xfId="9166" builtinId="9" hidden="1"/>
    <cellStyle name="Followed Hyperlink" xfId="9165" builtinId="9" hidden="1"/>
    <cellStyle name="Followed Hyperlink" xfId="9164" builtinId="9" hidden="1"/>
    <cellStyle name="Followed Hyperlink" xfId="9163" builtinId="9" hidden="1"/>
    <cellStyle name="Followed Hyperlink" xfId="9162" builtinId="9" hidden="1"/>
    <cellStyle name="Followed Hyperlink" xfId="9161" builtinId="9" hidden="1"/>
    <cellStyle name="Followed Hyperlink" xfId="9160" builtinId="9" hidden="1"/>
    <cellStyle name="Followed Hyperlink" xfId="9159" builtinId="9" hidden="1"/>
    <cellStyle name="Followed Hyperlink" xfId="9158" builtinId="9" hidden="1"/>
    <cellStyle name="Followed Hyperlink" xfId="9157" builtinId="9" hidden="1"/>
    <cellStyle name="Followed Hyperlink" xfId="9156" builtinId="9" hidden="1"/>
    <cellStyle name="Followed Hyperlink" xfId="9155" builtinId="9" hidden="1"/>
    <cellStyle name="Followed Hyperlink" xfId="9154" builtinId="9" hidden="1"/>
    <cellStyle name="Followed Hyperlink" xfId="9153" builtinId="9" hidden="1"/>
    <cellStyle name="Followed Hyperlink" xfId="9152" builtinId="9" hidden="1"/>
    <cellStyle name="Followed Hyperlink" xfId="9151" builtinId="9" hidden="1"/>
    <cellStyle name="Followed Hyperlink" xfId="9150" builtinId="9" hidden="1"/>
    <cellStyle name="Followed Hyperlink" xfId="9149" builtinId="9" hidden="1"/>
    <cellStyle name="Followed Hyperlink" xfId="9148" builtinId="9" hidden="1"/>
    <cellStyle name="Followed Hyperlink" xfId="9147" builtinId="9" hidden="1"/>
    <cellStyle name="Followed Hyperlink" xfId="9146" builtinId="9" hidden="1"/>
    <cellStyle name="Followed Hyperlink" xfId="9145" builtinId="9" hidden="1"/>
    <cellStyle name="Followed Hyperlink" xfId="9144" builtinId="9" hidden="1"/>
    <cellStyle name="Followed Hyperlink" xfId="9143" builtinId="9" hidden="1"/>
    <cellStyle name="Followed Hyperlink" xfId="9698" builtinId="9" hidden="1"/>
    <cellStyle name="Followed Hyperlink" xfId="9699" builtinId="9" hidden="1"/>
    <cellStyle name="Followed Hyperlink" xfId="9700" builtinId="9" hidden="1"/>
    <cellStyle name="Followed Hyperlink" xfId="9701" builtinId="9" hidden="1"/>
    <cellStyle name="Followed Hyperlink" xfId="9702" builtinId="9" hidden="1"/>
    <cellStyle name="Followed Hyperlink" xfId="9703" builtinId="9" hidden="1"/>
    <cellStyle name="Followed Hyperlink" xfId="9704" builtinId="9" hidden="1"/>
    <cellStyle name="Followed Hyperlink" xfId="9705" builtinId="9" hidden="1"/>
    <cellStyle name="Followed Hyperlink" xfId="9706" builtinId="9" hidden="1"/>
    <cellStyle name="Followed Hyperlink" xfId="9707" builtinId="9" hidden="1"/>
    <cellStyle name="Followed Hyperlink" xfId="9708" builtinId="9" hidden="1"/>
    <cellStyle name="Followed Hyperlink" xfId="9709" builtinId="9" hidden="1"/>
    <cellStyle name="Followed Hyperlink" xfId="9710" builtinId="9" hidden="1"/>
    <cellStyle name="Followed Hyperlink" xfId="9711" builtinId="9" hidden="1"/>
    <cellStyle name="Followed Hyperlink" xfId="9712" builtinId="9" hidden="1"/>
    <cellStyle name="Followed Hyperlink" xfId="9713" builtinId="9" hidden="1"/>
    <cellStyle name="Followed Hyperlink" xfId="9714" builtinId="9" hidden="1"/>
    <cellStyle name="Followed Hyperlink" xfId="9715" builtinId="9" hidden="1"/>
    <cellStyle name="Followed Hyperlink" xfId="9716" builtinId="9" hidden="1"/>
    <cellStyle name="Followed Hyperlink" xfId="9717" builtinId="9" hidden="1"/>
    <cellStyle name="Followed Hyperlink" xfId="9718" builtinId="9" hidden="1"/>
    <cellStyle name="Followed Hyperlink" xfId="9719" builtinId="9" hidden="1"/>
    <cellStyle name="Followed Hyperlink" xfId="9720" builtinId="9" hidden="1"/>
    <cellStyle name="Followed Hyperlink" xfId="9721" builtinId="9" hidden="1"/>
    <cellStyle name="Followed Hyperlink" xfId="9722" builtinId="9" hidden="1"/>
    <cellStyle name="Followed Hyperlink" xfId="9723" builtinId="9" hidden="1"/>
    <cellStyle name="Followed Hyperlink" xfId="9724" builtinId="9" hidden="1"/>
    <cellStyle name="Followed Hyperlink" xfId="9725" builtinId="9" hidden="1"/>
    <cellStyle name="Followed Hyperlink" xfId="9726" builtinId="9" hidden="1"/>
    <cellStyle name="Followed Hyperlink" xfId="9727" builtinId="9" hidden="1"/>
    <cellStyle name="Followed Hyperlink" xfId="9728" builtinId="9" hidden="1"/>
    <cellStyle name="Followed Hyperlink" xfId="9729" builtinId="9" hidden="1"/>
    <cellStyle name="Followed Hyperlink" xfId="9730" builtinId="9" hidden="1"/>
    <cellStyle name="Followed Hyperlink" xfId="9731" builtinId="9" hidden="1"/>
    <cellStyle name="Followed Hyperlink" xfId="9732" builtinId="9" hidden="1"/>
    <cellStyle name="Followed Hyperlink" xfId="9733" builtinId="9" hidden="1"/>
    <cellStyle name="Followed Hyperlink" xfId="9734" builtinId="9" hidden="1"/>
    <cellStyle name="Followed Hyperlink" xfId="9735" builtinId="9" hidden="1"/>
    <cellStyle name="Followed Hyperlink" xfId="9736" builtinId="9" hidden="1"/>
    <cellStyle name="Followed Hyperlink" xfId="9737" builtinId="9" hidden="1"/>
    <cellStyle name="Followed Hyperlink" xfId="9738" builtinId="9" hidden="1"/>
    <cellStyle name="Followed Hyperlink" xfId="9739" builtinId="9" hidden="1"/>
    <cellStyle name="Followed Hyperlink" xfId="9740" builtinId="9" hidden="1"/>
    <cellStyle name="Followed Hyperlink" xfId="9741" builtinId="9" hidden="1"/>
    <cellStyle name="Followed Hyperlink" xfId="9742" builtinId="9" hidden="1"/>
    <cellStyle name="Followed Hyperlink" xfId="9743" builtinId="9" hidden="1"/>
    <cellStyle name="Followed Hyperlink" xfId="9744" builtinId="9" hidden="1"/>
    <cellStyle name="Followed Hyperlink 2" xfId="2225"/>
    <cellStyle name="Footnote" xfId="2226"/>
    <cellStyle name="Good" xfId="9923" builtinId="26" customBuiltin="1"/>
    <cellStyle name="Good 2" xfId="42"/>
    <cellStyle name="Good 2 10" xfId="28245"/>
    <cellStyle name="Good 2 11" xfId="28246"/>
    <cellStyle name="Good 2 2" xfId="2227"/>
    <cellStyle name="Good 2 2 2" xfId="28247"/>
    <cellStyle name="Good 2 3" xfId="2228"/>
    <cellStyle name="Good 2 3 2" xfId="28248"/>
    <cellStyle name="Good 2 4" xfId="2229"/>
    <cellStyle name="Good 2 5" xfId="2230"/>
    <cellStyle name="Good 2 6" xfId="2231"/>
    <cellStyle name="Good 2 7" xfId="2232"/>
    <cellStyle name="Good 2 8" xfId="2233"/>
    <cellStyle name="Good 2 9" xfId="2234"/>
    <cellStyle name="Good 3" xfId="2235"/>
    <cellStyle name="Good 4" xfId="28249"/>
    <cellStyle name="Good 5" xfId="28250"/>
    <cellStyle name="Good 6" xfId="28251"/>
    <cellStyle name="Grey" xfId="2236"/>
    <cellStyle name="Grey 2" xfId="28252"/>
    <cellStyle name="GWN Table Body" xfId="2237"/>
    <cellStyle name="GWN Table Header" xfId="2238"/>
    <cellStyle name="GWN Table Left Header" xfId="2239"/>
    <cellStyle name="GWN Table Note" xfId="2240"/>
    <cellStyle name="GWN Table Title" xfId="2241"/>
    <cellStyle name="hard no" xfId="2242"/>
    <cellStyle name="hard no 2" xfId="9843"/>
    <cellStyle name="hard no 2 2" xfId="10143"/>
    <cellStyle name="hard no 2 2 2" xfId="10283"/>
    <cellStyle name="hard no 2 2 2 2" xfId="10492"/>
    <cellStyle name="hard no 2 3" xfId="10247"/>
    <cellStyle name="hard no 2 3 2" xfId="10462"/>
    <cellStyle name="hard no 3" xfId="9864"/>
    <cellStyle name="hard no 3 2" xfId="10256"/>
    <cellStyle name="hard no 3 2 2" xfId="10469"/>
    <cellStyle name="hard no 4" xfId="10208"/>
    <cellStyle name="hard no 4 2" xfId="10426"/>
    <cellStyle name="hard no 5" xfId="10359"/>
    <cellStyle name="Hard Percent" xfId="2243"/>
    <cellStyle name="hardno" xfId="2244"/>
    <cellStyle name="Header" xfId="2245"/>
    <cellStyle name="Header 2" xfId="28253"/>
    <cellStyle name="Header1" xfId="2246"/>
    <cellStyle name="Header1 2" xfId="9863"/>
    <cellStyle name="Header2" xfId="2247"/>
    <cellStyle name="Header2 2" xfId="9844"/>
    <cellStyle name="Header2 2 2" xfId="10144"/>
    <cellStyle name="Header2 2 2 2" xfId="10284"/>
    <cellStyle name="Header2 2 2 2 2" xfId="10493"/>
    <cellStyle name="Header2 2 2 3" xfId="28254"/>
    <cellStyle name="Header2 2 2 4" xfId="28255"/>
    <cellStyle name="Header2 2 2 5" xfId="28256"/>
    <cellStyle name="Header2 2 2 6" xfId="28257"/>
    <cellStyle name="Header2 2 2 7" xfId="28258"/>
    <cellStyle name="Header2 2 2 8" xfId="28259"/>
    <cellStyle name="Header2 2 3" xfId="10248"/>
    <cellStyle name="Header2 2 3 2" xfId="10463"/>
    <cellStyle name="Header2 2 4" xfId="28260"/>
    <cellStyle name="Header2 3" xfId="9862"/>
    <cellStyle name="Header2 3 2" xfId="10255"/>
    <cellStyle name="Header2 3 2 2" xfId="10468"/>
    <cellStyle name="Header2 3 2 2 2" xfId="28261"/>
    <cellStyle name="Header2 3 2 2 3" xfId="28262"/>
    <cellStyle name="Header2 3 2 2 4" xfId="28263"/>
    <cellStyle name="Header2 3 2 2 5" xfId="28264"/>
    <cellStyle name="Header2 3 2 2 6" xfId="28265"/>
    <cellStyle name="Header2 3 2 2 7" xfId="28266"/>
    <cellStyle name="Header2 3 2 2 8" xfId="28267"/>
    <cellStyle name="Header2 3 2 3" xfId="28268"/>
    <cellStyle name="Header2 3 2 4" xfId="28269"/>
    <cellStyle name="Header2 3 3" xfId="28270"/>
    <cellStyle name="Header2 3 3 2" xfId="28271"/>
    <cellStyle name="Header2 3 3 3" xfId="28272"/>
    <cellStyle name="Header2 3 3 4" xfId="28273"/>
    <cellStyle name="Header2 3 3 5" xfId="28274"/>
    <cellStyle name="Header2 3 3 6" xfId="28275"/>
    <cellStyle name="Header2 3 3 7" xfId="28276"/>
    <cellStyle name="Header2 3 3 8" xfId="28277"/>
    <cellStyle name="Header2 3 4" xfId="28278"/>
    <cellStyle name="Header2 3 5" xfId="28279"/>
    <cellStyle name="Header2 4" xfId="10209"/>
    <cellStyle name="Header2 4 2" xfId="10427"/>
    <cellStyle name="Header2 4 3" xfId="28280"/>
    <cellStyle name="Header2 4 4" xfId="28281"/>
    <cellStyle name="Header2 4 5" xfId="28282"/>
    <cellStyle name="Header2 4 6" xfId="28283"/>
    <cellStyle name="Header2 4 7" xfId="28284"/>
    <cellStyle name="Header2 4 8" xfId="28285"/>
    <cellStyle name="Header2 5" xfId="10360"/>
    <cellStyle name="Header2 5 2" xfId="28286"/>
    <cellStyle name="Header2 6" xfId="28287"/>
    <cellStyle name="Header2 6 2" xfId="28288"/>
    <cellStyle name="Header2 7" xfId="28289"/>
    <cellStyle name="Header2 8" xfId="28290"/>
    <cellStyle name="Header2 9" xfId="28291"/>
    <cellStyle name="Heading" xfId="2248"/>
    <cellStyle name="Heading 1" xfId="9919" builtinId="16" customBuiltin="1"/>
    <cellStyle name="Heading 1 2" xfId="43"/>
    <cellStyle name="Heading 1 2 2" xfId="2249"/>
    <cellStyle name="Heading 1 2 2 2" xfId="28292"/>
    <cellStyle name="Heading 1 2 3" xfId="2250"/>
    <cellStyle name="Heading 1 2 3 2" xfId="28293"/>
    <cellStyle name="Heading 1 2 4" xfId="2251"/>
    <cellStyle name="Heading 1 2 5" xfId="2252"/>
    <cellStyle name="Heading 1 2 6" xfId="2253"/>
    <cellStyle name="Heading 1 2 7" xfId="9963"/>
    <cellStyle name="Heading 1 2 8" xfId="28294"/>
    <cellStyle name="Heading 1 3" xfId="2254"/>
    <cellStyle name="Heading 1 3 2" xfId="28295"/>
    <cellStyle name="Heading 1 4" xfId="28296"/>
    <cellStyle name="Heading 1 5" xfId="28297"/>
    <cellStyle name="Heading 1 6" xfId="28298"/>
    <cellStyle name="Heading 2" xfId="9920" builtinId="17" customBuiltin="1"/>
    <cellStyle name="Heading 2 2" xfId="44"/>
    <cellStyle name="Heading 2 2 2" xfId="2255"/>
    <cellStyle name="Heading 2 2 2 2" xfId="28299"/>
    <cellStyle name="Heading 2 2 3" xfId="2256"/>
    <cellStyle name="Heading 2 2 3 2" xfId="28300"/>
    <cellStyle name="Heading 2 2 4" xfId="2257"/>
    <cellStyle name="Heading 2 2 5" xfId="2258"/>
    <cellStyle name="Heading 2 2 6" xfId="2259"/>
    <cellStyle name="Heading 2 2 7" xfId="9964"/>
    <cellStyle name="Heading 2 2 8" xfId="28301"/>
    <cellStyle name="Heading 2 3" xfId="2260"/>
    <cellStyle name="Heading 2 3 2" xfId="28302"/>
    <cellStyle name="Heading 2 4" xfId="28303"/>
    <cellStyle name="Heading 2 5" xfId="28304"/>
    <cellStyle name="Heading 2 6" xfId="28305"/>
    <cellStyle name="Heading 3" xfId="9921" builtinId="18" customBuiltin="1"/>
    <cellStyle name="Heading 3 2" xfId="45"/>
    <cellStyle name="Heading 3 2 2" xfId="2261"/>
    <cellStyle name="Heading 3 2 2 2" xfId="28306"/>
    <cellStyle name="Heading 3 2 3" xfId="2262"/>
    <cellStyle name="Heading 3 2 3 2" xfId="28307"/>
    <cellStyle name="Heading 3 2 4" xfId="2263"/>
    <cellStyle name="Heading 3 2 5" xfId="2264"/>
    <cellStyle name="Heading 3 2 6" xfId="2265"/>
    <cellStyle name="Heading 3 2 7" xfId="2266"/>
    <cellStyle name="Heading 3 2 8" xfId="9746"/>
    <cellStyle name="Heading 3 2 9" xfId="28308"/>
    <cellStyle name="Heading 3 3" xfId="2267"/>
    <cellStyle name="Heading 3 3 2" xfId="28309"/>
    <cellStyle name="Heading 3 4" xfId="28310"/>
    <cellStyle name="Heading 3 5" xfId="28311"/>
    <cellStyle name="Heading 3 6" xfId="28312"/>
    <cellStyle name="Heading 4" xfId="9922" builtinId="19" customBuiltin="1"/>
    <cellStyle name="Heading 4 2" xfId="46"/>
    <cellStyle name="Heading 4 2 2" xfId="2268"/>
    <cellStyle name="Heading 4 2 2 2" xfId="28313"/>
    <cellStyle name="Heading 4 2 3" xfId="28314"/>
    <cellStyle name="Heading 4 2 4" xfId="28315"/>
    <cellStyle name="Heading 4 3" xfId="2269"/>
    <cellStyle name="Heading 4 4" xfId="28316"/>
    <cellStyle name="Heading 4 5" xfId="28317"/>
    <cellStyle name="Heading 4 6" xfId="28318"/>
    <cellStyle name="Heading2" xfId="2270"/>
    <cellStyle name="Heading3" xfId="2271"/>
    <cellStyle name="HeadingColumn" xfId="2272"/>
    <cellStyle name="HeadingS" xfId="2273"/>
    <cellStyle name="HeadingS 2" xfId="9845"/>
    <cellStyle name="HeadingS 2 2" xfId="10249"/>
    <cellStyle name="HeadingS 3" xfId="10065"/>
    <cellStyle name="HeadingYear" xfId="2274"/>
    <cellStyle name="HeadingYear 10" xfId="28319"/>
    <cellStyle name="HeadingYear 11" xfId="28320"/>
    <cellStyle name="HeadingYear 12" xfId="28321"/>
    <cellStyle name="HeadingYear 13" xfId="28322"/>
    <cellStyle name="HeadingYear 2" xfId="28323"/>
    <cellStyle name="HeadingYear 2 10" xfId="28324"/>
    <cellStyle name="HeadingYear 2 11" xfId="28325"/>
    <cellStyle name="HeadingYear 2 2" xfId="28326"/>
    <cellStyle name="HeadingYear 2 3" xfId="28327"/>
    <cellStyle name="HeadingYear 2 4" xfId="28328"/>
    <cellStyle name="HeadingYear 2 5" xfId="28329"/>
    <cellStyle name="HeadingYear 2 6" xfId="28330"/>
    <cellStyle name="HeadingYear 2 7" xfId="28331"/>
    <cellStyle name="HeadingYear 2 8" xfId="28332"/>
    <cellStyle name="HeadingYear 2 9" xfId="28333"/>
    <cellStyle name="HeadingYear 3" xfId="28334"/>
    <cellStyle name="HeadingYear 4" xfId="28335"/>
    <cellStyle name="HeadingYear 5" xfId="28336"/>
    <cellStyle name="HeadingYear 6" xfId="28337"/>
    <cellStyle name="HeadingYear 7" xfId="28338"/>
    <cellStyle name="HeadingYear 8" xfId="28339"/>
    <cellStyle name="HeadingYear 9" xfId="28340"/>
    <cellStyle name="HeadlineStyle" xfId="2275"/>
    <cellStyle name="HeadlineStyleJustified" xfId="2276"/>
    <cellStyle name="Hed Side_Sheet1" xfId="2277"/>
    <cellStyle name="Hed Top" xfId="2278"/>
    <cellStyle name="Hyperlink" xfId="73" builtinId="8"/>
    <cellStyle name="Hyperlink 2" xfId="2279"/>
    <cellStyle name="Hyperlink 2 10" xfId="2280"/>
    <cellStyle name="Hyperlink 2 11" xfId="2281"/>
    <cellStyle name="Hyperlink 2 12" xfId="2282"/>
    <cellStyle name="Hyperlink 2 13" xfId="2283"/>
    <cellStyle name="Hyperlink 2 14" xfId="28341"/>
    <cellStyle name="Hyperlink 2 15" xfId="28342"/>
    <cellStyle name="Hyperlink 2 16" xfId="28343"/>
    <cellStyle name="Hyperlink 2 2" xfId="2284"/>
    <cellStyle name="Hyperlink 2 2 2" xfId="2285"/>
    <cellStyle name="Hyperlink 2 2 2 2" xfId="28344"/>
    <cellStyle name="Hyperlink 2 2 3" xfId="28345"/>
    <cellStyle name="Hyperlink 2 2 4" xfId="28346"/>
    <cellStyle name="Hyperlink 2 3" xfId="2286"/>
    <cellStyle name="Hyperlink 2 3 2" xfId="2287"/>
    <cellStyle name="Hyperlink 2 3 2 2" xfId="28347"/>
    <cellStyle name="Hyperlink 2 3 3" xfId="28348"/>
    <cellStyle name="Hyperlink 2 3 3 2" xfId="28349"/>
    <cellStyle name="Hyperlink 2 3 4" xfId="28350"/>
    <cellStyle name="Hyperlink 2 4" xfId="2288"/>
    <cellStyle name="Hyperlink 2 4 2" xfId="28351"/>
    <cellStyle name="Hyperlink 2 4 3" xfId="28352"/>
    <cellStyle name="Hyperlink 2 5" xfId="2289"/>
    <cellStyle name="Hyperlink 2 5 2" xfId="28353"/>
    <cellStyle name="Hyperlink 2 6" xfId="2290"/>
    <cellStyle name="Hyperlink 2 7" xfId="2291"/>
    <cellStyle name="Hyperlink 2 8" xfId="2292"/>
    <cellStyle name="Hyperlink 2 9" xfId="2293"/>
    <cellStyle name="Hyperlink 3" xfId="2294"/>
    <cellStyle name="Hyperlink 3 10" xfId="2295"/>
    <cellStyle name="Hyperlink 3 11" xfId="2296"/>
    <cellStyle name="Hyperlink 3 12" xfId="2297"/>
    <cellStyle name="Hyperlink 3 13" xfId="28354"/>
    <cellStyle name="Hyperlink 3 2" xfId="2298"/>
    <cellStyle name="Hyperlink 3 3" xfId="2299"/>
    <cellStyle name="Hyperlink 3 3 2" xfId="28355"/>
    <cellStyle name="Hyperlink 3 4" xfId="2300"/>
    <cellStyle name="Hyperlink 3 5" xfId="2301"/>
    <cellStyle name="Hyperlink 3 6" xfId="2302"/>
    <cellStyle name="Hyperlink 3 7" xfId="2303"/>
    <cellStyle name="Hyperlink 3 8" xfId="2304"/>
    <cellStyle name="Hyperlink 3 9" xfId="2305"/>
    <cellStyle name="Hyperlink 4" xfId="2306"/>
    <cellStyle name="Hyperlink 4 2" xfId="28356"/>
    <cellStyle name="Hyperlink 5" xfId="2307"/>
    <cellStyle name="Hyperlink 6" xfId="28357"/>
    <cellStyle name="InLink_Acquis_CapitalCost " xfId="2308"/>
    <cellStyle name="Input" xfId="9926" builtinId="20" customBuiltin="1"/>
    <cellStyle name="Input (1dp#)_ Pies " xfId="2309"/>
    <cellStyle name="Input [yellow]" xfId="2310"/>
    <cellStyle name="Input [yellow] 2" xfId="9846"/>
    <cellStyle name="Input [yellow] 2 2" xfId="10145"/>
    <cellStyle name="Input [yellow] 2 2 2" xfId="10285"/>
    <cellStyle name="Input [yellow] 2 2 2 10" xfId="28358"/>
    <cellStyle name="Input [yellow] 2 2 2 11" xfId="28359"/>
    <cellStyle name="Input [yellow] 2 2 2 12" xfId="28360"/>
    <cellStyle name="Input [yellow] 2 2 2 13" xfId="28361"/>
    <cellStyle name="Input [yellow] 2 2 2 2" xfId="10494"/>
    <cellStyle name="Input [yellow] 2 2 2 2 10" xfId="28362"/>
    <cellStyle name="Input [yellow] 2 2 2 2 2" xfId="28363"/>
    <cellStyle name="Input [yellow] 2 2 2 2 2 2" xfId="28364"/>
    <cellStyle name="Input [yellow] 2 2 2 2 2 3" xfId="28365"/>
    <cellStyle name="Input [yellow] 2 2 2 2 2 4" xfId="28366"/>
    <cellStyle name="Input [yellow] 2 2 2 2 2 5" xfId="28367"/>
    <cellStyle name="Input [yellow] 2 2 2 2 2 6" xfId="28368"/>
    <cellStyle name="Input [yellow] 2 2 2 2 2 7" xfId="28369"/>
    <cellStyle name="Input [yellow] 2 2 2 2 2 8" xfId="28370"/>
    <cellStyle name="Input [yellow] 2 2 2 2 2 9" xfId="28371"/>
    <cellStyle name="Input [yellow] 2 2 2 2 3" xfId="28372"/>
    <cellStyle name="Input [yellow] 2 2 2 2 4" xfId="28373"/>
    <cellStyle name="Input [yellow] 2 2 2 2 5" xfId="28374"/>
    <cellStyle name="Input [yellow] 2 2 2 2 6" xfId="28375"/>
    <cellStyle name="Input [yellow] 2 2 2 2 7" xfId="28376"/>
    <cellStyle name="Input [yellow] 2 2 2 2 8" xfId="28377"/>
    <cellStyle name="Input [yellow] 2 2 2 2 9" xfId="28378"/>
    <cellStyle name="Input [yellow] 2 2 2 3" xfId="28379"/>
    <cellStyle name="Input [yellow] 2 2 2 3 2" xfId="28380"/>
    <cellStyle name="Input [yellow] 2 2 2 3 3" xfId="28381"/>
    <cellStyle name="Input [yellow] 2 2 2 3 4" xfId="28382"/>
    <cellStyle name="Input [yellow] 2 2 2 3 5" xfId="28383"/>
    <cellStyle name="Input [yellow] 2 2 2 3 6" xfId="28384"/>
    <cellStyle name="Input [yellow] 2 2 2 3 7" xfId="28385"/>
    <cellStyle name="Input [yellow] 2 2 2 3 8" xfId="28386"/>
    <cellStyle name="Input [yellow] 2 2 2 4" xfId="28387"/>
    <cellStyle name="Input [yellow] 2 2 2 4 2" xfId="28388"/>
    <cellStyle name="Input [yellow] 2 2 2 4 3" xfId="28389"/>
    <cellStyle name="Input [yellow] 2 2 2 4 4" xfId="28390"/>
    <cellStyle name="Input [yellow] 2 2 2 4 5" xfId="28391"/>
    <cellStyle name="Input [yellow] 2 2 2 4 6" xfId="28392"/>
    <cellStyle name="Input [yellow] 2 2 2 4 7" xfId="28393"/>
    <cellStyle name="Input [yellow] 2 2 2 4 8" xfId="28394"/>
    <cellStyle name="Input [yellow] 2 2 2 4 9" xfId="28395"/>
    <cellStyle name="Input [yellow] 2 2 2 5" xfId="28396"/>
    <cellStyle name="Input [yellow] 2 2 2 6" xfId="28397"/>
    <cellStyle name="Input [yellow] 2 2 2 7" xfId="28398"/>
    <cellStyle name="Input [yellow] 2 2 2 8" xfId="28399"/>
    <cellStyle name="Input [yellow] 2 2 2 9" xfId="28400"/>
    <cellStyle name="Input [yellow] 2 3" xfId="10250"/>
    <cellStyle name="Input [yellow] 2 3 10" xfId="28401"/>
    <cellStyle name="Input [yellow] 2 3 11" xfId="28402"/>
    <cellStyle name="Input [yellow] 2 3 12" xfId="28403"/>
    <cellStyle name="Input [yellow] 2 3 13" xfId="28404"/>
    <cellStyle name="Input [yellow] 2 3 2" xfId="10464"/>
    <cellStyle name="Input [yellow] 2 3 2 10" xfId="28405"/>
    <cellStyle name="Input [yellow] 2 3 2 2" xfId="28406"/>
    <cellStyle name="Input [yellow] 2 3 2 2 2" xfId="28407"/>
    <cellStyle name="Input [yellow] 2 3 2 2 3" xfId="28408"/>
    <cellStyle name="Input [yellow] 2 3 2 2 4" xfId="28409"/>
    <cellStyle name="Input [yellow] 2 3 2 2 5" xfId="28410"/>
    <cellStyle name="Input [yellow] 2 3 2 2 6" xfId="28411"/>
    <cellStyle name="Input [yellow] 2 3 2 2 7" xfId="28412"/>
    <cellStyle name="Input [yellow] 2 3 2 2 8" xfId="28413"/>
    <cellStyle name="Input [yellow] 2 3 2 2 9" xfId="28414"/>
    <cellStyle name="Input [yellow] 2 3 2 3" xfId="28415"/>
    <cellStyle name="Input [yellow] 2 3 2 4" xfId="28416"/>
    <cellStyle name="Input [yellow] 2 3 2 5" xfId="28417"/>
    <cellStyle name="Input [yellow] 2 3 2 6" xfId="28418"/>
    <cellStyle name="Input [yellow] 2 3 2 7" xfId="28419"/>
    <cellStyle name="Input [yellow] 2 3 2 8" xfId="28420"/>
    <cellStyle name="Input [yellow] 2 3 2 9" xfId="28421"/>
    <cellStyle name="Input [yellow] 2 3 3" xfId="28422"/>
    <cellStyle name="Input [yellow] 2 3 3 2" xfId="28423"/>
    <cellStyle name="Input [yellow] 2 3 3 3" xfId="28424"/>
    <cellStyle name="Input [yellow] 2 3 3 4" xfId="28425"/>
    <cellStyle name="Input [yellow] 2 3 3 5" xfId="28426"/>
    <cellStyle name="Input [yellow] 2 3 3 6" xfId="28427"/>
    <cellStyle name="Input [yellow] 2 3 3 7" xfId="28428"/>
    <cellStyle name="Input [yellow] 2 3 3 8" xfId="28429"/>
    <cellStyle name="Input [yellow] 2 3 4" xfId="28430"/>
    <cellStyle name="Input [yellow] 2 3 4 2" xfId="28431"/>
    <cellStyle name="Input [yellow] 2 3 4 3" xfId="28432"/>
    <cellStyle name="Input [yellow] 2 3 4 4" xfId="28433"/>
    <cellStyle name="Input [yellow] 2 3 4 5" xfId="28434"/>
    <cellStyle name="Input [yellow] 2 3 4 6" xfId="28435"/>
    <cellStyle name="Input [yellow] 2 3 4 7" xfId="28436"/>
    <cellStyle name="Input [yellow] 2 3 4 8" xfId="28437"/>
    <cellStyle name="Input [yellow] 2 3 4 9" xfId="28438"/>
    <cellStyle name="Input [yellow] 2 3 5" xfId="28439"/>
    <cellStyle name="Input [yellow] 2 3 6" xfId="28440"/>
    <cellStyle name="Input [yellow] 2 3 7" xfId="28441"/>
    <cellStyle name="Input [yellow] 2 3 8" xfId="28442"/>
    <cellStyle name="Input [yellow] 2 3 9" xfId="28443"/>
    <cellStyle name="Input [yellow] 3" xfId="9861"/>
    <cellStyle name="Input [yellow] 3 10" xfId="28444"/>
    <cellStyle name="Input [yellow] 3 11" xfId="28445"/>
    <cellStyle name="Input [yellow] 3 12" xfId="28446"/>
    <cellStyle name="Input [yellow] 3 13" xfId="28447"/>
    <cellStyle name="Input [yellow] 3 2" xfId="10254"/>
    <cellStyle name="Input [yellow] 3 2 10" xfId="28448"/>
    <cellStyle name="Input [yellow] 3 2 2" xfId="10467"/>
    <cellStyle name="Input [yellow] 3 2 2 2" xfId="28449"/>
    <cellStyle name="Input [yellow] 3 2 2 3" xfId="28450"/>
    <cellStyle name="Input [yellow] 3 2 2 4" xfId="28451"/>
    <cellStyle name="Input [yellow] 3 2 2 5" xfId="28452"/>
    <cellStyle name="Input [yellow] 3 2 2 6" xfId="28453"/>
    <cellStyle name="Input [yellow] 3 2 2 7" xfId="28454"/>
    <cellStyle name="Input [yellow] 3 2 2 8" xfId="28455"/>
    <cellStyle name="Input [yellow] 3 2 2 9" xfId="28456"/>
    <cellStyle name="Input [yellow] 3 2 3" xfId="28457"/>
    <cellStyle name="Input [yellow] 3 2 4" xfId="28458"/>
    <cellStyle name="Input [yellow] 3 2 5" xfId="28459"/>
    <cellStyle name="Input [yellow] 3 2 6" xfId="28460"/>
    <cellStyle name="Input [yellow] 3 2 7" xfId="28461"/>
    <cellStyle name="Input [yellow] 3 2 8" xfId="28462"/>
    <cellStyle name="Input [yellow] 3 2 9" xfId="28463"/>
    <cellStyle name="Input [yellow] 3 3" xfId="28464"/>
    <cellStyle name="Input [yellow] 3 3 2" xfId="28465"/>
    <cellStyle name="Input [yellow] 3 3 3" xfId="28466"/>
    <cellStyle name="Input [yellow] 3 3 4" xfId="28467"/>
    <cellStyle name="Input [yellow] 3 3 5" xfId="28468"/>
    <cellStyle name="Input [yellow] 3 3 6" xfId="28469"/>
    <cellStyle name="Input [yellow] 3 3 7" xfId="28470"/>
    <cellStyle name="Input [yellow] 3 3 8" xfId="28471"/>
    <cellStyle name="Input [yellow] 3 4" xfId="28472"/>
    <cellStyle name="Input [yellow] 3 4 2" xfId="28473"/>
    <cellStyle name="Input [yellow] 3 4 3" xfId="28474"/>
    <cellStyle name="Input [yellow] 3 4 4" xfId="28475"/>
    <cellStyle name="Input [yellow] 3 4 5" xfId="28476"/>
    <cellStyle name="Input [yellow] 3 4 6" xfId="28477"/>
    <cellStyle name="Input [yellow] 3 4 7" xfId="28478"/>
    <cellStyle name="Input [yellow] 3 4 8" xfId="28479"/>
    <cellStyle name="Input [yellow] 3 4 9" xfId="28480"/>
    <cellStyle name="Input [yellow] 3 5" xfId="28481"/>
    <cellStyle name="Input [yellow] 3 6" xfId="28482"/>
    <cellStyle name="Input [yellow] 3 7" xfId="28483"/>
    <cellStyle name="Input [yellow] 3 8" xfId="28484"/>
    <cellStyle name="Input [yellow] 3 9" xfId="28485"/>
    <cellStyle name="Input [yellow] 4" xfId="10210"/>
    <cellStyle name="Input [yellow] 4 2" xfId="10428"/>
    <cellStyle name="Input [yellow] 5" xfId="10361"/>
    <cellStyle name="Input 10" xfId="28486"/>
    <cellStyle name="Input 11" xfId="28487"/>
    <cellStyle name="Input 12" xfId="28488"/>
    <cellStyle name="Input 13" xfId="28489"/>
    <cellStyle name="Input 14" xfId="28490"/>
    <cellStyle name="Input 15" xfId="28491"/>
    <cellStyle name="Input 2" xfId="47"/>
    <cellStyle name="Input 2 10" xfId="9747"/>
    <cellStyle name="Input 2 10 10" xfId="28492"/>
    <cellStyle name="Input 2 10 11" xfId="28493"/>
    <cellStyle name="Input 2 10 12" xfId="28494"/>
    <cellStyle name="Input 2 10 13" xfId="28495"/>
    <cellStyle name="Input 2 10 14" xfId="28496"/>
    <cellStyle name="Input 2 10 15" xfId="28497"/>
    <cellStyle name="Input 2 10 16" xfId="28498"/>
    <cellStyle name="Input 2 10 17" xfId="28499"/>
    <cellStyle name="Input 2 10 18" xfId="28500"/>
    <cellStyle name="Input 2 10 2" xfId="10079"/>
    <cellStyle name="Input 2 10 3" xfId="28501"/>
    <cellStyle name="Input 2 10 4" xfId="28502"/>
    <cellStyle name="Input 2 10 5" xfId="28503"/>
    <cellStyle name="Input 2 10 6" xfId="28504"/>
    <cellStyle name="Input 2 10 7" xfId="28505"/>
    <cellStyle name="Input 2 10 8" xfId="28506"/>
    <cellStyle name="Input 2 10 9" xfId="28507"/>
    <cellStyle name="Input 2 11" xfId="9776"/>
    <cellStyle name="Input 2 11 10" xfId="28508"/>
    <cellStyle name="Input 2 11 11" xfId="28509"/>
    <cellStyle name="Input 2 11 12" xfId="28510"/>
    <cellStyle name="Input 2 11 13" xfId="28511"/>
    <cellStyle name="Input 2 11 14" xfId="28512"/>
    <cellStyle name="Input 2 11 15" xfId="28513"/>
    <cellStyle name="Input 2 11 16" xfId="28514"/>
    <cellStyle name="Input 2 11 17" xfId="28515"/>
    <cellStyle name="Input 2 11 18" xfId="28516"/>
    <cellStyle name="Input 2 11 2" xfId="10108"/>
    <cellStyle name="Input 2 11 3" xfId="28517"/>
    <cellStyle name="Input 2 11 4" xfId="28518"/>
    <cellStyle name="Input 2 11 5" xfId="28519"/>
    <cellStyle name="Input 2 11 6" xfId="28520"/>
    <cellStyle name="Input 2 11 7" xfId="28521"/>
    <cellStyle name="Input 2 11 8" xfId="28522"/>
    <cellStyle name="Input 2 11 9" xfId="28523"/>
    <cellStyle name="Input 2 12" xfId="9860"/>
    <cellStyle name="Input 2 12 2" xfId="10151"/>
    <cellStyle name="Input 2 12 2 2" xfId="10291"/>
    <cellStyle name="Input 2 12 2 3" xfId="10389"/>
    <cellStyle name="Input 2 13" xfId="10323"/>
    <cellStyle name="Input 2 14" xfId="28524"/>
    <cellStyle name="Input 2 15" xfId="28525"/>
    <cellStyle name="Input 2 16" xfId="28526"/>
    <cellStyle name="Input 2 17" xfId="28527"/>
    <cellStyle name="Input 2 18" xfId="28528"/>
    <cellStyle name="Input 2 19" xfId="28529"/>
    <cellStyle name="Input 2 2" xfId="65"/>
    <cellStyle name="Input 2 2 10" xfId="28530"/>
    <cellStyle name="Input 2 2 10 2" xfId="28531"/>
    <cellStyle name="Input 2 2 11" xfId="28532"/>
    <cellStyle name="Input 2 2 12" xfId="28533"/>
    <cellStyle name="Input 2 2 13" xfId="28534"/>
    <cellStyle name="Input 2 2 14" xfId="28535"/>
    <cellStyle name="Input 2 2 15" xfId="28536"/>
    <cellStyle name="Input 2 2 16" xfId="28537"/>
    <cellStyle name="Input 2 2 17" xfId="28538"/>
    <cellStyle name="Input 2 2 18" xfId="28539"/>
    <cellStyle name="Input 2 2 19" xfId="28540"/>
    <cellStyle name="Input 2 2 2" xfId="85"/>
    <cellStyle name="Input 2 2 2 10" xfId="28541"/>
    <cellStyle name="Input 2 2 2 10 2" xfId="28542"/>
    <cellStyle name="Input 2 2 2 10 3" xfId="28543"/>
    <cellStyle name="Input 2 2 2 10 4" xfId="28544"/>
    <cellStyle name="Input 2 2 2 10 5" xfId="28545"/>
    <cellStyle name="Input 2 2 2 10 6" xfId="28546"/>
    <cellStyle name="Input 2 2 2 10 7" xfId="28547"/>
    <cellStyle name="Input 2 2 2 10 8" xfId="28548"/>
    <cellStyle name="Input 2 2 2 11" xfId="28549"/>
    <cellStyle name="Input 2 2 2 12" xfId="28550"/>
    <cellStyle name="Input 2 2 2 13" xfId="28551"/>
    <cellStyle name="Input 2 2 2 14" xfId="28552"/>
    <cellStyle name="Input 2 2 2 15" xfId="28553"/>
    <cellStyle name="Input 2 2 2 16" xfId="28554"/>
    <cellStyle name="Input 2 2 2 17" xfId="28555"/>
    <cellStyle name="Input 2 2 2 18" xfId="28556"/>
    <cellStyle name="Input 2 2 2 19" xfId="28557"/>
    <cellStyle name="Input 2 2 2 2" xfId="9767"/>
    <cellStyle name="Input 2 2 2 2 10" xfId="28558"/>
    <cellStyle name="Input 2 2 2 2 11" xfId="28559"/>
    <cellStyle name="Input 2 2 2 2 12" xfId="28560"/>
    <cellStyle name="Input 2 2 2 2 13" xfId="28561"/>
    <cellStyle name="Input 2 2 2 2 14" xfId="28562"/>
    <cellStyle name="Input 2 2 2 2 15" xfId="28563"/>
    <cellStyle name="Input 2 2 2 2 16" xfId="28564"/>
    <cellStyle name="Input 2 2 2 2 17" xfId="28565"/>
    <cellStyle name="Input 2 2 2 2 18" xfId="28566"/>
    <cellStyle name="Input 2 2 2 2 19" xfId="28567"/>
    <cellStyle name="Input 2 2 2 2 2" xfId="10099"/>
    <cellStyle name="Input 2 2 2 2 2 10" xfId="28568"/>
    <cellStyle name="Input 2 2 2 2 2 11" xfId="28569"/>
    <cellStyle name="Input 2 2 2 2 2 12" xfId="28570"/>
    <cellStyle name="Input 2 2 2 2 2 13" xfId="28571"/>
    <cellStyle name="Input 2 2 2 2 2 14" xfId="28572"/>
    <cellStyle name="Input 2 2 2 2 2 15" xfId="28573"/>
    <cellStyle name="Input 2 2 2 2 2 2" xfId="28574"/>
    <cellStyle name="Input 2 2 2 2 2 2 10" xfId="28575"/>
    <cellStyle name="Input 2 2 2 2 2 2 2" xfId="28576"/>
    <cellStyle name="Input 2 2 2 2 2 2 2 2" xfId="28577"/>
    <cellStyle name="Input 2 2 2 2 2 2 2 3" xfId="28578"/>
    <cellStyle name="Input 2 2 2 2 2 2 2 4" xfId="28579"/>
    <cellStyle name="Input 2 2 2 2 2 2 2 5" xfId="28580"/>
    <cellStyle name="Input 2 2 2 2 2 2 2 6" xfId="28581"/>
    <cellStyle name="Input 2 2 2 2 2 2 2 7" xfId="28582"/>
    <cellStyle name="Input 2 2 2 2 2 2 2 8" xfId="28583"/>
    <cellStyle name="Input 2 2 2 2 2 2 2 9" xfId="28584"/>
    <cellStyle name="Input 2 2 2 2 2 2 3" xfId="28585"/>
    <cellStyle name="Input 2 2 2 2 2 2 4" xfId="28586"/>
    <cellStyle name="Input 2 2 2 2 2 2 5" xfId="28587"/>
    <cellStyle name="Input 2 2 2 2 2 2 6" xfId="28588"/>
    <cellStyle name="Input 2 2 2 2 2 2 7" xfId="28589"/>
    <cellStyle name="Input 2 2 2 2 2 2 8" xfId="28590"/>
    <cellStyle name="Input 2 2 2 2 2 2 9" xfId="28591"/>
    <cellStyle name="Input 2 2 2 2 2 3" xfId="28592"/>
    <cellStyle name="Input 2 2 2 2 2 3 2" xfId="28593"/>
    <cellStyle name="Input 2 2 2 2 2 3 3" xfId="28594"/>
    <cellStyle name="Input 2 2 2 2 2 3 4" xfId="28595"/>
    <cellStyle name="Input 2 2 2 2 2 3 5" xfId="28596"/>
    <cellStyle name="Input 2 2 2 2 2 3 6" xfId="28597"/>
    <cellStyle name="Input 2 2 2 2 2 3 7" xfId="28598"/>
    <cellStyle name="Input 2 2 2 2 2 3 8" xfId="28599"/>
    <cellStyle name="Input 2 2 2 2 2 3 9" xfId="28600"/>
    <cellStyle name="Input 2 2 2 2 2 4" xfId="28601"/>
    <cellStyle name="Input 2 2 2 2 2 4 2" xfId="28602"/>
    <cellStyle name="Input 2 2 2 2 2 4 3" xfId="28603"/>
    <cellStyle name="Input 2 2 2 2 2 4 4" xfId="28604"/>
    <cellStyle name="Input 2 2 2 2 2 4 5" xfId="28605"/>
    <cellStyle name="Input 2 2 2 2 2 4 6" xfId="28606"/>
    <cellStyle name="Input 2 2 2 2 2 4 7" xfId="28607"/>
    <cellStyle name="Input 2 2 2 2 2 4 8" xfId="28608"/>
    <cellStyle name="Input 2 2 2 2 2 4 9" xfId="28609"/>
    <cellStyle name="Input 2 2 2 2 2 5" xfId="28610"/>
    <cellStyle name="Input 2 2 2 2 2 5 2" xfId="28611"/>
    <cellStyle name="Input 2 2 2 2 2 5 3" xfId="28612"/>
    <cellStyle name="Input 2 2 2 2 2 5 4" xfId="28613"/>
    <cellStyle name="Input 2 2 2 2 2 5 5" xfId="28614"/>
    <cellStyle name="Input 2 2 2 2 2 5 6" xfId="28615"/>
    <cellStyle name="Input 2 2 2 2 2 5 7" xfId="28616"/>
    <cellStyle name="Input 2 2 2 2 2 5 8" xfId="28617"/>
    <cellStyle name="Input 2 2 2 2 2 6" xfId="28618"/>
    <cellStyle name="Input 2 2 2 2 2 6 2" xfId="28619"/>
    <cellStyle name="Input 2 2 2 2 2 6 3" xfId="28620"/>
    <cellStyle name="Input 2 2 2 2 2 6 4" xfId="28621"/>
    <cellStyle name="Input 2 2 2 2 2 6 5" xfId="28622"/>
    <cellStyle name="Input 2 2 2 2 2 6 6" xfId="28623"/>
    <cellStyle name="Input 2 2 2 2 2 6 7" xfId="28624"/>
    <cellStyle name="Input 2 2 2 2 2 6 8" xfId="28625"/>
    <cellStyle name="Input 2 2 2 2 2 7" xfId="28626"/>
    <cellStyle name="Input 2 2 2 2 2 7 2" xfId="28627"/>
    <cellStyle name="Input 2 2 2 2 2 7 3" xfId="28628"/>
    <cellStyle name="Input 2 2 2 2 2 7 4" xfId="28629"/>
    <cellStyle name="Input 2 2 2 2 2 7 5" xfId="28630"/>
    <cellStyle name="Input 2 2 2 2 2 7 6" xfId="28631"/>
    <cellStyle name="Input 2 2 2 2 2 7 7" xfId="28632"/>
    <cellStyle name="Input 2 2 2 2 2 7 8" xfId="28633"/>
    <cellStyle name="Input 2 2 2 2 2 8" xfId="28634"/>
    <cellStyle name="Input 2 2 2 2 2 9" xfId="28635"/>
    <cellStyle name="Input 2 2 2 2 20" xfId="28636"/>
    <cellStyle name="Input 2 2 2 2 21" xfId="28637"/>
    <cellStyle name="Input 2 2 2 2 22" xfId="28638"/>
    <cellStyle name="Input 2 2 2 2 23" xfId="28639"/>
    <cellStyle name="Input 2 2 2 2 24" xfId="28640"/>
    <cellStyle name="Input 2 2 2 2 25" xfId="28641"/>
    <cellStyle name="Input 2 2 2 2 26" xfId="28642"/>
    <cellStyle name="Input 2 2 2 2 27" xfId="28643"/>
    <cellStyle name="Input 2 2 2 2 3" xfId="28644"/>
    <cellStyle name="Input 2 2 2 2 3 10" xfId="28645"/>
    <cellStyle name="Input 2 2 2 2 3 11" xfId="28646"/>
    <cellStyle name="Input 2 2 2 2 3 12" xfId="28647"/>
    <cellStyle name="Input 2 2 2 2 3 13" xfId="28648"/>
    <cellStyle name="Input 2 2 2 2 3 14" xfId="28649"/>
    <cellStyle name="Input 2 2 2 2 3 15" xfId="28650"/>
    <cellStyle name="Input 2 2 2 2 3 2" xfId="28651"/>
    <cellStyle name="Input 2 2 2 2 3 2 10" xfId="28652"/>
    <cellStyle name="Input 2 2 2 2 3 2 2" xfId="28653"/>
    <cellStyle name="Input 2 2 2 2 3 2 2 2" xfId="28654"/>
    <cellStyle name="Input 2 2 2 2 3 2 2 3" xfId="28655"/>
    <cellStyle name="Input 2 2 2 2 3 2 2 4" xfId="28656"/>
    <cellStyle name="Input 2 2 2 2 3 2 2 5" xfId="28657"/>
    <cellStyle name="Input 2 2 2 2 3 2 2 6" xfId="28658"/>
    <cellStyle name="Input 2 2 2 2 3 2 2 7" xfId="28659"/>
    <cellStyle name="Input 2 2 2 2 3 2 2 8" xfId="28660"/>
    <cellStyle name="Input 2 2 2 2 3 2 2 9" xfId="28661"/>
    <cellStyle name="Input 2 2 2 2 3 2 3" xfId="28662"/>
    <cellStyle name="Input 2 2 2 2 3 2 4" xfId="28663"/>
    <cellStyle name="Input 2 2 2 2 3 2 5" xfId="28664"/>
    <cellStyle name="Input 2 2 2 2 3 2 6" xfId="28665"/>
    <cellStyle name="Input 2 2 2 2 3 2 7" xfId="28666"/>
    <cellStyle name="Input 2 2 2 2 3 2 8" xfId="28667"/>
    <cellStyle name="Input 2 2 2 2 3 2 9" xfId="28668"/>
    <cellStyle name="Input 2 2 2 2 3 3" xfId="28669"/>
    <cellStyle name="Input 2 2 2 2 3 3 2" xfId="28670"/>
    <cellStyle name="Input 2 2 2 2 3 3 3" xfId="28671"/>
    <cellStyle name="Input 2 2 2 2 3 3 4" xfId="28672"/>
    <cellStyle name="Input 2 2 2 2 3 3 5" xfId="28673"/>
    <cellStyle name="Input 2 2 2 2 3 3 6" xfId="28674"/>
    <cellStyle name="Input 2 2 2 2 3 3 7" xfId="28675"/>
    <cellStyle name="Input 2 2 2 2 3 3 8" xfId="28676"/>
    <cellStyle name="Input 2 2 2 2 3 4" xfId="28677"/>
    <cellStyle name="Input 2 2 2 2 3 4 2" xfId="28678"/>
    <cellStyle name="Input 2 2 2 2 3 4 3" xfId="28679"/>
    <cellStyle name="Input 2 2 2 2 3 4 4" xfId="28680"/>
    <cellStyle name="Input 2 2 2 2 3 4 5" xfId="28681"/>
    <cellStyle name="Input 2 2 2 2 3 4 6" xfId="28682"/>
    <cellStyle name="Input 2 2 2 2 3 4 7" xfId="28683"/>
    <cellStyle name="Input 2 2 2 2 3 4 8" xfId="28684"/>
    <cellStyle name="Input 2 2 2 2 3 4 9" xfId="28685"/>
    <cellStyle name="Input 2 2 2 2 3 5" xfId="28686"/>
    <cellStyle name="Input 2 2 2 2 3 5 2" xfId="28687"/>
    <cellStyle name="Input 2 2 2 2 3 5 3" xfId="28688"/>
    <cellStyle name="Input 2 2 2 2 3 5 4" xfId="28689"/>
    <cellStyle name="Input 2 2 2 2 3 5 5" xfId="28690"/>
    <cellStyle name="Input 2 2 2 2 3 5 6" xfId="28691"/>
    <cellStyle name="Input 2 2 2 2 3 5 7" xfId="28692"/>
    <cellStyle name="Input 2 2 2 2 3 5 8" xfId="28693"/>
    <cellStyle name="Input 2 2 2 2 3 6" xfId="28694"/>
    <cellStyle name="Input 2 2 2 2 3 6 2" xfId="28695"/>
    <cellStyle name="Input 2 2 2 2 3 6 3" xfId="28696"/>
    <cellStyle name="Input 2 2 2 2 3 6 4" xfId="28697"/>
    <cellStyle name="Input 2 2 2 2 3 6 5" xfId="28698"/>
    <cellStyle name="Input 2 2 2 2 3 6 6" xfId="28699"/>
    <cellStyle name="Input 2 2 2 2 3 6 7" xfId="28700"/>
    <cellStyle name="Input 2 2 2 2 3 6 8" xfId="28701"/>
    <cellStyle name="Input 2 2 2 2 3 7" xfId="28702"/>
    <cellStyle name="Input 2 2 2 2 3 7 2" xfId="28703"/>
    <cellStyle name="Input 2 2 2 2 3 7 3" xfId="28704"/>
    <cellStyle name="Input 2 2 2 2 3 7 4" xfId="28705"/>
    <cellStyle name="Input 2 2 2 2 3 7 5" xfId="28706"/>
    <cellStyle name="Input 2 2 2 2 3 7 6" xfId="28707"/>
    <cellStyle name="Input 2 2 2 2 3 7 7" xfId="28708"/>
    <cellStyle name="Input 2 2 2 2 3 7 8" xfId="28709"/>
    <cellStyle name="Input 2 2 2 2 3 8" xfId="28710"/>
    <cellStyle name="Input 2 2 2 2 3 9" xfId="28711"/>
    <cellStyle name="Input 2 2 2 2 4" xfId="28712"/>
    <cellStyle name="Input 2 2 2 2 4 10" xfId="28713"/>
    <cellStyle name="Input 2 2 2 2 4 11" xfId="28714"/>
    <cellStyle name="Input 2 2 2 2 4 12" xfId="28715"/>
    <cellStyle name="Input 2 2 2 2 4 13" xfId="28716"/>
    <cellStyle name="Input 2 2 2 2 4 2" xfId="28717"/>
    <cellStyle name="Input 2 2 2 2 4 2 10" xfId="28718"/>
    <cellStyle name="Input 2 2 2 2 4 2 2" xfId="28719"/>
    <cellStyle name="Input 2 2 2 2 4 2 2 2" xfId="28720"/>
    <cellStyle name="Input 2 2 2 2 4 2 2 3" xfId="28721"/>
    <cellStyle name="Input 2 2 2 2 4 2 2 4" xfId="28722"/>
    <cellStyle name="Input 2 2 2 2 4 2 2 5" xfId="28723"/>
    <cellStyle name="Input 2 2 2 2 4 2 2 6" xfId="28724"/>
    <cellStyle name="Input 2 2 2 2 4 2 2 7" xfId="28725"/>
    <cellStyle name="Input 2 2 2 2 4 2 2 8" xfId="28726"/>
    <cellStyle name="Input 2 2 2 2 4 2 2 9" xfId="28727"/>
    <cellStyle name="Input 2 2 2 2 4 2 3" xfId="28728"/>
    <cellStyle name="Input 2 2 2 2 4 2 4" xfId="28729"/>
    <cellStyle name="Input 2 2 2 2 4 2 5" xfId="28730"/>
    <cellStyle name="Input 2 2 2 2 4 2 6" xfId="28731"/>
    <cellStyle name="Input 2 2 2 2 4 2 7" xfId="28732"/>
    <cellStyle name="Input 2 2 2 2 4 2 8" xfId="28733"/>
    <cellStyle name="Input 2 2 2 2 4 2 9" xfId="28734"/>
    <cellStyle name="Input 2 2 2 2 4 3" xfId="28735"/>
    <cellStyle name="Input 2 2 2 2 4 3 2" xfId="28736"/>
    <cellStyle name="Input 2 2 2 2 4 3 3" xfId="28737"/>
    <cellStyle name="Input 2 2 2 2 4 3 4" xfId="28738"/>
    <cellStyle name="Input 2 2 2 2 4 3 5" xfId="28739"/>
    <cellStyle name="Input 2 2 2 2 4 3 6" xfId="28740"/>
    <cellStyle name="Input 2 2 2 2 4 3 7" xfId="28741"/>
    <cellStyle name="Input 2 2 2 2 4 3 8" xfId="28742"/>
    <cellStyle name="Input 2 2 2 2 4 4" xfId="28743"/>
    <cellStyle name="Input 2 2 2 2 4 4 2" xfId="28744"/>
    <cellStyle name="Input 2 2 2 2 4 4 3" xfId="28745"/>
    <cellStyle name="Input 2 2 2 2 4 4 4" xfId="28746"/>
    <cellStyle name="Input 2 2 2 2 4 4 5" xfId="28747"/>
    <cellStyle name="Input 2 2 2 2 4 4 6" xfId="28748"/>
    <cellStyle name="Input 2 2 2 2 4 4 7" xfId="28749"/>
    <cellStyle name="Input 2 2 2 2 4 4 8" xfId="28750"/>
    <cellStyle name="Input 2 2 2 2 4 4 9" xfId="28751"/>
    <cellStyle name="Input 2 2 2 2 4 5" xfId="28752"/>
    <cellStyle name="Input 2 2 2 2 4 6" xfId="28753"/>
    <cellStyle name="Input 2 2 2 2 4 7" xfId="28754"/>
    <cellStyle name="Input 2 2 2 2 4 8" xfId="28755"/>
    <cellStyle name="Input 2 2 2 2 4 9" xfId="28756"/>
    <cellStyle name="Input 2 2 2 2 5" xfId="28757"/>
    <cellStyle name="Input 2 2 2 2 5 10" xfId="28758"/>
    <cellStyle name="Input 2 2 2 2 5 11" xfId="28759"/>
    <cellStyle name="Input 2 2 2 2 5 12" xfId="28760"/>
    <cellStyle name="Input 2 2 2 2 5 13" xfId="28761"/>
    <cellStyle name="Input 2 2 2 2 5 2" xfId="28762"/>
    <cellStyle name="Input 2 2 2 2 5 2 10" xfId="28763"/>
    <cellStyle name="Input 2 2 2 2 5 2 2" xfId="28764"/>
    <cellStyle name="Input 2 2 2 2 5 2 2 2" xfId="28765"/>
    <cellStyle name="Input 2 2 2 2 5 2 2 3" xfId="28766"/>
    <cellStyle name="Input 2 2 2 2 5 2 2 4" xfId="28767"/>
    <cellStyle name="Input 2 2 2 2 5 2 2 5" xfId="28768"/>
    <cellStyle name="Input 2 2 2 2 5 2 2 6" xfId="28769"/>
    <cellStyle name="Input 2 2 2 2 5 2 2 7" xfId="28770"/>
    <cellStyle name="Input 2 2 2 2 5 2 2 8" xfId="28771"/>
    <cellStyle name="Input 2 2 2 2 5 2 2 9" xfId="28772"/>
    <cellStyle name="Input 2 2 2 2 5 2 3" xfId="28773"/>
    <cellStyle name="Input 2 2 2 2 5 2 4" xfId="28774"/>
    <cellStyle name="Input 2 2 2 2 5 2 5" xfId="28775"/>
    <cellStyle name="Input 2 2 2 2 5 2 6" xfId="28776"/>
    <cellStyle name="Input 2 2 2 2 5 2 7" xfId="28777"/>
    <cellStyle name="Input 2 2 2 2 5 2 8" xfId="28778"/>
    <cellStyle name="Input 2 2 2 2 5 2 9" xfId="28779"/>
    <cellStyle name="Input 2 2 2 2 5 3" xfId="28780"/>
    <cellStyle name="Input 2 2 2 2 5 3 2" xfId="28781"/>
    <cellStyle name="Input 2 2 2 2 5 3 3" xfId="28782"/>
    <cellStyle name="Input 2 2 2 2 5 3 4" xfId="28783"/>
    <cellStyle name="Input 2 2 2 2 5 3 5" xfId="28784"/>
    <cellStyle name="Input 2 2 2 2 5 3 6" xfId="28785"/>
    <cellStyle name="Input 2 2 2 2 5 3 7" xfId="28786"/>
    <cellStyle name="Input 2 2 2 2 5 3 8" xfId="28787"/>
    <cellStyle name="Input 2 2 2 2 5 4" xfId="28788"/>
    <cellStyle name="Input 2 2 2 2 5 4 2" xfId="28789"/>
    <cellStyle name="Input 2 2 2 2 5 4 3" xfId="28790"/>
    <cellStyle name="Input 2 2 2 2 5 4 4" xfId="28791"/>
    <cellStyle name="Input 2 2 2 2 5 4 5" xfId="28792"/>
    <cellStyle name="Input 2 2 2 2 5 4 6" xfId="28793"/>
    <cellStyle name="Input 2 2 2 2 5 4 7" xfId="28794"/>
    <cellStyle name="Input 2 2 2 2 5 4 8" xfId="28795"/>
    <cellStyle name="Input 2 2 2 2 5 4 9" xfId="28796"/>
    <cellStyle name="Input 2 2 2 2 5 5" xfId="28797"/>
    <cellStyle name="Input 2 2 2 2 5 6" xfId="28798"/>
    <cellStyle name="Input 2 2 2 2 5 7" xfId="28799"/>
    <cellStyle name="Input 2 2 2 2 5 8" xfId="28800"/>
    <cellStyle name="Input 2 2 2 2 5 9" xfId="28801"/>
    <cellStyle name="Input 2 2 2 2 6" xfId="28802"/>
    <cellStyle name="Input 2 2 2 2 6 10" xfId="28803"/>
    <cellStyle name="Input 2 2 2 2 6 2" xfId="28804"/>
    <cellStyle name="Input 2 2 2 2 6 2 2" xfId="28805"/>
    <cellStyle name="Input 2 2 2 2 6 2 3" xfId="28806"/>
    <cellStyle name="Input 2 2 2 2 6 2 4" xfId="28807"/>
    <cellStyle name="Input 2 2 2 2 6 2 5" xfId="28808"/>
    <cellStyle name="Input 2 2 2 2 6 2 6" xfId="28809"/>
    <cellStyle name="Input 2 2 2 2 6 2 7" xfId="28810"/>
    <cellStyle name="Input 2 2 2 2 6 2 8" xfId="28811"/>
    <cellStyle name="Input 2 2 2 2 6 2 9" xfId="28812"/>
    <cellStyle name="Input 2 2 2 2 6 3" xfId="28813"/>
    <cellStyle name="Input 2 2 2 2 6 4" xfId="28814"/>
    <cellStyle name="Input 2 2 2 2 6 5" xfId="28815"/>
    <cellStyle name="Input 2 2 2 2 6 6" xfId="28816"/>
    <cellStyle name="Input 2 2 2 2 6 7" xfId="28817"/>
    <cellStyle name="Input 2 2 2 2 6 8" xfId="28818"/>
    <cellStyle name="Input 2 2 2 2 6 9" xfId="28819"/>
    <cellStyle name="Input 2 2 2 2 7" xfId="28820"/>
    <cellStyle name="Input 2 2 2 2 7 2" xfId="28821"/>
    <cellStyle name="Input 2 2 2 2 7 3" xfId="28822"/>
    <cellStyle name="Input 2 2 2 2 7 4" xfId="28823"/>
    <cellStyle name="Input 2 2 2 2 7 5" xfId="28824"/>
    <cellStyle name="Input 2 2 2 2 7 6" xfId="28825"/>
    <cellStyle name="Input 2 2 2 2 7 7" xfId="28826"/>
    <cellStyle name="Input 2 2 2 2 7 8" xfId="28827"/>
    <cellStyle name="Input 2 2 2 2 8" xfId="28828"/>
    <cellStyle name="Input 2 2 2 2 8 2" xfId="28829"/>
    <cellStyle name="Input 2 2 2 2 8 3" xfId="28830"/>
    <cellStyle name="Input 2 2 2 2 8 4" xfId="28831"/>
    <cellStyle name="Input 2 2 2 2 8 5" xfId="28832"/>
    <cellStyle name="Input 2 2 2 2 8 6" xfId="28833"/>
    <cellStyle name="Input 2 2 2 2 8 7" xfId="28834"/>
    <cellStyle name="Input 2 2 2 2 8 8" xfId="28835"/>
    <cellStyle name="Input 2 2 2 2 8 9" xfId="28836"/>
    <cellStyle name="Input 2 2 2 2 9" xfId="28837"/>
    <cellStyle name="Input 2 2 2 2 9 2" xfId="28838"/>
    <cellStyle name="Input 2 2 2 2 9 3" xfId="28839"/>
    <cellStyle name="Input 2 2 2 2 9 4" xfId="28840"/>
    <cellStyle name="Input 2 2 2 2 9 5" xfId="28841"/>
    <cellStyle name="Input 2 2 2 2 9 6" xfId="28842"/>
    <cellStyle name="Input 2 2 2 2 9 7" xfId="28843"/>
    <cellStyle name="Input 2 2 2 2 9 8" xfId="28844"/>
    <cellStyle name="Input 2 2 2 20" xfId="28845"/>
    <cellStyle name="Input 2 2 2 21" xfId="28846"/>
    <cellStyle name="Input 2 2 2 22" xfId="28847"/>
    <cellStyle name="Input 2 2 2 23" xfId="28848"/>
    <cellStyle name="Input 2 2 2 24" xfId="28849"/>
    <cellStyle name="Input 2 2 2 25" xfId="28850"/>
    <cellStyle name="Input 2 2 2 26" xfId="28851"/>
    <cellStyle name="Input 2 2 2 3" xfId="9777"/>
    <cellStyle name="Input 2 2 2 3 10" xfId="28852"/>
    <cellStyle name="Input 2 2 2 3 11" xfId="28853"/>
    <cellStyle name="Input 2 2 2 3 12" xfId="28854"/>
    <cellStyle name="Input 2 2 2 3 13" xfId="28855"/>
    <cellStyle name="Input 2 2 2 3 14" xfId="28856"/>
    <cellStyle name="Input 2 2 2 3 15" xfId="28857"/>
    <cellStyle name="Input 2 2 2 3 16" xfId="28858"/>
    <cellStyle name="Input 2 2 2 3 17" xfId="28859"/>
    <cellStyle name="Input 2 2 2 3 18" xfId="28860"/>
    <cellStyle name="Input 2 2 2 3 19" xfId="28861"/>
    <cellStyle name="Input 2 2 2 3 2" xfId="10109"/>
    <cellStyle name="Input 2 2 2 3 2 10" xfId="28862"/>
    <cellStyle name="Input 2 2 2 3 2 11" xfId="28863"/>
    <cellStyle name="Input 2 2 2 3 2 12" xfId="28864"/>
    <cellStyle name="Input 2 2 2 3 2 13" xfId="28865"/>
    <cellStyle name="Input 2 2 2 3 2 2" xfId="28866"/>
    <cellStyle name="Input 2 2 2 3 2 2 10" xfId="28867"/>
    <cellStyle name="Input 2 2 2 3 2 2 2" xfId="28868"/>
    <cellStyle name="Input 2 2 2 3 2 2 2 2" xfId="28869"/>
    <cellStyle name="Input 2 2 2 3 2 2 2 3" xfId="28870"/>
    <cellStyle name="Input 2 2 2 3 2 2 2 4" xfId="28871"/>
    <cellStyle name="Input 2 2 2 3 2 2 2 5" xfId="28872"/>
    <cellStyle name="Input 2 2 2 3 2 2 2 6" xfId="28873"/>
    <cellStyle name="Input 2 2 2 3 2 2 2 7" xfId="28874"/>
    <cellStyle name="Input 2 2 2 3 2 2 2 8" xfId="28875"/>
    <cellStyle name="Input 2 2 2 3 2 2 2 9" xfId="28876"/>
    <cellStyle name="Input 2 2 2 3 2 2 3" xfId="28877"/>
    <cellStyle name="Input 2 2 2 3 2 2 4" xfId="28878"/>
    <cellStyle name="Input 2 2 2 3 2 2 5" xfId="28879"/>
    <cellStyle name="Input 2 2 2 3 2 2 6" xfId="28880"/>
    <cellStyle name="Input 2 2 2 3 2 2 7" xfId="28881"/>
    <cellStyle name="Input 2 2 2 3 2 2 8" xfId="28882"/>
    <cellStyle name="Input 2 2 2 3 2 2 9" xfId="28883"/>
    <cellStyle name="Input 2 2 2 3 2 3" xfId="28884"/>
    <cellStyle name="Input 2 2 2 3 2 3 2" xfId="28885"/>
    <cellStyle name="Input 2 2 2 3 2 3 3" xfId="28886"/>
    <cellStyle name="Input 2 2 2 3 2 3 4" xfId="28887"/>
    <cellStyle name="Input 2 2 2 3 2 3 5" xfId="28888"/>
    <cellStyle name="Input 2 2 2 3 2 3 6" xfId="28889"/>
    <cellStyle name="Input 2 2 2 3 2 3 7" xfId="28890"/>
    <cellStyle name="Input 2 2 2 3 2 3 8" xfId="28891"/>
    <cellStyle name="Input 2 2 2 3 2 4" xfId="28892"/>
    <cellStyle name="Input 2 2 2 3 2 4 2" xfId="28893"/>
    <cellStyle name="Input 2 2 2 3 2 4 3" xfId="28894"/>
    <cellStyle name="Input 2 2 2 3 2 4 4" xfId="28895"/>
    <cellStyle name="Input 2 2 2 3 2 4 5" xfId="28896"/>
    <cellStyle name="Input 2 2 2 3 2 4 6" xfId="28897"/>
    <cellStyle name="Input 2 2 2 3 2 4 7" xfId="28898"/>
    <cellStyle name="Input 2 2 2 3 2 4 8" xfId="28899"/>
    <cellStyle name="Input 2 2 2 3 2 4 9" xfId="28900"/>
    <cellStyle name="Input 2 2 2 3 2 5" xfId="28901"/>
    <cellStyle name="Input 2 2 2 3 2 6" xfId="28902"/>
    <cellStyle name="Input 2 2 2 3 2 7" xfId="28903"/>
    <cellStyle name="Input 2 2 2 3 2 8" xfId="28904"/>
    <cellStyle name="Input 2 2 2 3 2 9" xfId="28905"/>
    <cellStyle name="Input 2 2 2 3 20" xfId="28906"/>
    <cellStyle name="Input 2 2 2 3 21" xfId="28907"/>
    <cellStyle name="Input 2 2 2 3 22" xfId="28908"/>
    <cellStyle name="Input 2 2 2 3 23" xfId="28909"/>
    <cellStyle name="Input 2 2 2 3 24" xfId="28910"/>
    <cellStyle name="Input 2 2 2 3 3" xfId="28911"/>
    <cellStyle name="Input 2 2 2 3 3 10" xfId="28912"/>
    <cellStyle name="Input 2 2 2 3 3 11" xfId="28913"/>
    <cellStyle name="Input 2 2 2 3 3 12" xfId="28914"/>
    <cellStyle name="Input 2 2 2 3 3 13" xfId="28915"/>
    <cellStyle name="Input 2 2 2 3 3 2" xfId="28916"/>
    <cellStyle name="Input 2 2 2 3 3 2 10" xfId="28917"/>
    <cellStyle name="Input 2 2 2 3 3 2 2" xfId="28918"/>
    <cellStyle name="Input 2 2 2 3 3 2 2 2" xfId="28919"/>
    <cellStyle name="Input 2 2 2 3 3 2 2 3" xfId="28920"/>
    <cellStyle name="Input 2 2 2 3 3 2 2 4" xfId="28921"/>
    <cellStyle name="Input 2 2 2 3 3 2 2 5" xfId="28922"/>
    <cellStyle name="Input 2 2 2 3 3 2 2 6" xfId="28923"/>
    <cellStyle name="Input 2 2 2 3 3 2 2 7" xfId="28924"/>
    <cellStyle name="Input 2 2 2 3 3 2 2 8" xfId="28925"/>
    <cellStyle name="Input 2 2 2 3 3 2 2 9" xfId="28926"/>
    <cellStyle name="Input 2 2 2 3 3 2 3" xfId="28927"/>
    <cellStyle name="Input 2 2 2 3 3 2 4" xfId="28928"/>
    <cellStyle name="Input 2 2 2 3 3 2 5" xfId="28929"/>
    <cellStyle name="Input 2 2 2 3 3 2 6" xfId="28930"/>
    <cellStyle name="Input 2 2 2 3 3 2 7" xfId="28931"/>
    <cellStyle name="Input 2 2 2 3 3 2 8" xfId="28932"/>
    <cellStyle name="Input 2 2 2 3 3 2 9" xfId="28933"/>
    <cellStyle name="Input 2 2 2 3 3 3" xfId="28934"/>
    <cellStyle name="Input 2 2 2 3 3 3 2" xfId="28935"/>
    <cellStyle name="Input 2 2 2 3 3 3 3" xfId="28936"/>
    <cellStyle name="Input 2 2 2 3 3 3 4" xfId="28937"/>
    <cellStyle name="Input 2 2 2 3 3 3 5" xfId="28938"/>
    <cellStyle name="Input 2 2 2 3 3 3 6" xfId="28939"/>
    <cellStyle name="Input 2 2 2 3 3 3 7" xfId="28940"/>
    <cellStyle name="Input 2 2 2 3 3 3 8" xfId="28941"/>
    <cellStyle name="Input 2 2 2 3 3 4" xfId="28942"/>
    <cellStyle name="Input 2 2 2 3 3 4 2" xfId="28943"/>
    <cellStyle name="Input 2 2 2 3 3 4 3" xfId="28944"/>
    <cellStyle name="Input 2 2 2 3 3 4 4" xfId="28945"/>
    <cellStyle name="Input 2 2 2 3 3 4 5" xfId="28946"/>
    <cellStyle name="Input 2 2 2 3 3 4 6" xfId="28947"/>
    <cellStyle name="Input 2 2 2 3 3 4 7" xfId="28948"/>
    <cellStyle name="Input 2 2 2 3 3 4 8" xfId="28949"/>
    <cellStyle name="Input 2 2 2 3 3 4 9" xfId="28950"/>
    <cellStyle name="Input 2 2 2 3 3 5" xfId="28951"/>
    <cellStyle name="Input 2 2 2 3 3 6" xfId="28952"/>
    <cellStyle name="Input 2 2 2 3 3 7" xfId="28953"/>
    <cellStyle name="Input 2 2 2 3 3 8" xfId="28954"/>
    <cellStyle name="Input 2 2 2 3 3 9" xfId="28955"/>
    <cellStyle name="Input 2 2 2 3 4" xfId="28956"/>
    <cellStyle name="Input 2 2 2 3 4 10" xfId="28957"/>
    <cellStyle name="Input 2 2 2 3 4 11" xfId="28958"/>
    <cellStyle name="Input 2 2 2 3 4 12" xfId="28959"/>
    <cellStyle name="Input 2 2 2 3 4 13" xfId="28960"/>
    <cellStyle name="Input 2 2 2 3 4 2" xfId="28961"/>
    <cellStyle name="Input 2 2 2 3 4 2 10" xfId="28962"/>
    <cellStyle name="Input 2 2 2 3 4 2 2" xfId="28963"/>
    <cellStyle name="Input 2 2 2 3 4 2 2 2" xfId="28964"/>
    <cellStyle name="Input 2 2 2 3 4 2 2 3" xfId="28965"/>
    <cellStyle name="Input 2 2 2 3 4 2 2 4" xfId="28966"/>
    <cellStyle name="Input 2 2 2 3 4 2 2 5" xfId="28967"/>
    <cellStyle name="Input 2 2 2 3 4 2 2 6" xfId="28968"/>
    <cellStyle name="Input 2 2 2 3 4 2 2 7" xfId="28969"/>
    <cellStyle name="Input 2 2 2 3 4 2 2 8" xfId="28970"/>
    <cellStyle name="Input 2 2 2 3 4 2 2 9" xfId="28971"/>
    <cellStyle name="Input 2 2 2 3 4 2 3" xfId="28972"/>
    <cellStyle name="Input 2 2 2 3 4 2 4" xfId="28973"/>
    <cellStyle name="Input 2 2 2 3 4 2 5" xfId="28974"/>
    <cellStyle name="Input 2 2 2 3 4 2 6" xfId="28975"/>
    <cellStyle name="Input 2 2 2 3 4 2 7" xfId="28976"/>
    <cellStyle name="Input 2 2 2 3 4 2 8" xfId="28977"/>
    <cellStyle name="Input 2 2 2 3 4 2 9" xfId="28978"/>
    <cellStyle name="Input 2 2 2 3 4 3" xfId="28979"/>
    <cellStyle name="Input 2 2 2 3 4 3 2" xfId="28980"/>
    <cellStyle name="Input 2 2 2 3 4 3 3" xfId="28981"/>
    <cellStyle name="Input 2 2 2 3 4 3 4" xfId="28982"/>
    <cellStyle name="Input 2 2 2 3 4 3 5" xfId="28983"/>
    <cellStyle name="Input 2 2 2 3 4 3 6" xfId="28984"/>
    <cellStyle name="Input 2 2 2 3 4 3 7" xfId="28985"/>
    <cellStyle name="Input 2 2 2 3 4 3 8" xfId="28986"/>
    <cellStyle name="Input 2 2 2 3 4 4" xfId="28987"/>
    <cellStyle name="Input 2 2 2 3 4 4 2" xfId="28988"/>
    <cellStyle name="Input 2 2 2 3 4 4 3" xfId="28989"/>
    <cellStyle name="Input 2 2 2 3 4 4 4" xfId="28990"/>
    <cellStyle name="Input 2 2 2 3 4 4 5" xfId="28991"/>
    <cellStyle name="Input 2 2 2 3 4 4 6" xfId="28992"/>
    <cellStyle name="Input 2 2 2 3 4 4 7" xfId="28993"/>
    <cellStyle name="Input 2 2 2 3 4 4 8" xfId="28994"/>
    <cellStyle name="Input 2 2 2 3 4 4 9" xfId="28995"/>
    <cellStyle name="Input 2 2 2 3 4 5" xfId="28996"/>
    <cellStyle name="Input 2 2 2 3 4 6" xfId="28997"/>
    <cellStyle name="Input 2 2 2 3 4 7" xfId="28998"/>
    <cellStyle name="Input 2 2 2 3 4 8" xfId="28999"/>
    <cellStyle name="Input 2 2 2 3 4 9" xfId="29000"/>
    <cellStyle name="Input 2 2 2 3 5" xfId="29001"/>
    <cellStyle name="Input 2 2 2 3 5 10" xfId="29002"/>
    <cellStyle name="Input 2 2 2 3 5 2" xfId="29003"/>
    <cellStyle name="Input 2 2 2 3 5 2 2" xfId="29004"/>
    <cellStyle name="Input 2 2 2 3 5 2 3" xfId="29005"/>
    <cellStyle name="Input 2 2 2 3 5 2 4" xfId="29006"/>
    <cellStyle name="Input 2 2 2 3 5 2 5" xfId="29007"/>
    <cellStyle name="Input 2 2 2 3 5 2 6" xfId="29008"/>
    <cellStyle name="Input 2 2 2 3 5 2 7" xfId="29009"/>
    <cellStyle name="Input 2 2 2 3 5 2 8" xfId="29010"/>
    <cellStyle name="Input 2 2 2 3 5 2 9" xfId="29011"/>
    <cellStyle name="Input 2 2 2 3 5 3" xfId="29012"/>
    <cellStyle name="Input 2 2 2 3 5 4" xfId="29013"/>
    <cellStyle name="Input 2 2 2 3 5 5" xfId="29014"/>
    <cellStyle name="Input 2 2 2 3 5 6" xfId="29015"/>
    <cellStyle name="Input 2 2 2 3 5 7" xfId="29016"/>
    <cellStyle name="Input 2 2 2 3 5 8" xfId="29017"/>
    <cellStyle name="Input 2 2 2 3 5 9" xfId="29018"/>
    <cellStyle name="Input 2 2 2 3 6" xfId="29019"/>
    <cellStyle name="Input 2 2 2 3 6 2" xfId="29020"/>
    <cellStyle name="Input 2 2 2 3 6 3" xfId="29021"/>
    <cellStyle name="Input 2 2 2 3 6 4" xfId="29022"/>
    <cellStyle name="Input 2 2 2 3 6 5" xfId="29023"/>
    <cellStyle name="Input 2 2 2 3 6 6" xfId="29024"/>
    <cellStyle name="Input 2 2 2 3 6 7" xfId="29025"/>
    <cellStyle name="Input 2 2 2 3 6 8" xfId="29026"/>
    <cellStyle name="Input 2 2 2 3 7" xfId="29027"/>
    <cellStyle name="Input 2 2 2 3 7 2" xfId="29028"/>
    <cellStyle name="Input 2 2 2 3 7 3" xfId="29029"/>
    <cellStyle name="Input 2 2 2 3 7 4" xfId="29030"/>
    <cellStyle name="Input 2 2 2 3 7 5" xfId="29031"/>
    <cellStyle name="Input 2 2 2 3 7 6" xfId="29032"/>
    <cellStyle name="Input 2 2 2 3 7 7" xfId="29033"/>
    <cellStyle name="Input 2 2 2 3 7 8" xfId="29034"/>
    <cellStyle name="Input 2 2 2 3 7 9" xfId="29035"/>
    <cellStyle name="Input 2 2 2 3 8" xfId="29036"/>
    <cellStyle name="Input 2 2 2 3 9" xfId="29037"/>
    <cellStyle name="Input 2 2 2 4" xfId="9847"/>
    <cellStyle name="Input 2 2 2 4 10" xfId="29038"/>
    <cellStyle name="Input 2 2 2 4 11" xfId="29039"/>
    <cellStyle name="Input 2 2 2 4 12" xfId="29040"/>
    <cellStyle name="Input 2 2 2 4 13" xfId="29041"/>
    <cellStyle name="Input 2 2 2 4 14" xfId="29042"/>
    <cellStyle name="Input 2 2 2 4 15" xfId="29043"/>
    <cellStyle name="Input 2 2 2 4 16" xfId="29044"/>
    <cellStyle name="Input 2 2 2 4 17" xfId="29045"/>
    <cellStyle name="Input 2 2 2 4 18" xfId="29046"/>
    <cellStyle name="Input 2 2 2 4 2" xfId="29047"/>
    <cellStyle name="Input 2 2 2 4 2 10" xfId="29048"/>
    <cellStyle name="Input 2 2 2 4 2 2" xfId="29049"/>
    <cellStyle name="Input 2 2 2 4 2 2 2" xfId="29050"/>
    <cellStyle name="Input 2 2 2 4 2 2 3" xfId="29051"/>
    <cellStyle name="Input 2 2 2 4 2 2 4" xfId="29052"/>
    <cellStyle name="Input 2 2 2 4 2 2 5" xfId="29053"/>
    <cellStyle name="Input 2 2 2 4 2 2 6" xfId="29054"/>
    <cellStyle name="Input 2 2 2 4 2 2 7" xfId="29055"/>
    <cellStyle name="Input 2 2 2 4 2 2 8" xfId="29056"/>
    <cellStyle name="Input 2 2 2 4 2 2 9" xfId="29057"/>
    <cellStyle name="Input 2 2 2 4 2 3" xfId="29058"/>
    <cellStyle name="Input 2 2 2 4 2 4" xfId="29059"/>
    <cellStyle name="Input 2 2 2 4 2 5" xfId="29060"/>
    <cellStyle name="Input 2 2 2 4 2 6" xfId="29061"/>
    <cellStyle name="Input 2 2 2 4 2 7" xfId="29062"/>
    <cellStyle name="Input 2 2 2 4 2 8" xfId="29063"/>
    <cellStyle name="Input 2 2 2 4 2 9" xfId="29064"/>
    <cellStyle name="Input 2 2 2 4 3" xfId="29065"/>
    <cellStyle name="Input 2 2 2 4 3 2" xfId="29066"/>
    <cellStyle name="Input 2 2 2 4 3 3" xfId="29067"/>
    <cellStyle name="Input 2 2 2 4 3 4" xfId="29068"/>
    <cellStyle name="Input 2 2 2 4 3 5" xfId="29069"/>
    <cellStyle name="Input 2 2 2 4 3 6" xfId="29070"/>
    <cellStyle name="Input 2 2 2 4 3 7" xfId="29071"/>
    <cellStyle name="Input 2 2 2 4 3 8" xfId="29072"/>
    <cellStyle name="Input 2 2 2 4 4" xfId="29073"/>
    <cellStyle name="Input 2 2 2 4 4 2" xfId="29074"/>
    <cellStyle name="Input 2 2 2 4 4 3" xfId="29075"/>
    <cellStyle name="Input 2 2 2 4 4 4" xfId="29076"/>
    <cellStyle name="Input 2 2 2 4 4 5" xfId="29077"/>
    <cellStyle name="Input 2 2 2 4 4 6" xfId="29078"/>
    <cellStyle name="Input 2 2 2 4 4 7" xfId="29079"/>
    <cellStyle name="Input 2 2 2 4 4 8" xfId="29080"/>
    <cellStyle name="Input 2 2 2 4 4 9" xfId="29081"/>
    <cellStyle name="Input 2 2 2 4 5" xfId="29082"/>
    <cellStyle name="Input 2 2 2 4 6" xfId="29083"/>
    <cellStyle name="Input 2 2 2 4 7" xfId="29084"/>
    <cellStyle name="Input 2 2 2 4 8" xfId="29085"/>
    <cellStyle name="Input 2 2 2 4 9" xfId="29086"/>
    <cellStyle name="Input 2 2 2 5" xfId="9974"/>
    <cellStyle name="Input 2 2 2 5 10" xfId="29087"/>
    <cellStyle name="Input 2 2 2 5 11" xfId="29088"/>
    <cellStyle name="Input 2 2 2 5 12" xfId="29089"/>
    <cellStyle name="Input 2 2 2 5 13" xfId="29090"/>
    <cellStyle name="Input 2 2 2 5 14" xfId="29091"/>
    <cellStyle name="Input 2 2 2 5 15" xfId="29092"/>
    <cellStyle name="Input 2 2 2 5 16" xfId="29093"/>
    <cellStyle name="Input 2 2 2 5 17" xfId="29094"/>
    <cellStyle name="Input 2 2 2 5 18" xfId="29095"/>
    <cellStyle name="Input 2 2 2 5 2" xfId="29096"/>
    <cellStyle name="Input 2 2 2 5 3" xfId="29097"/>
    <cellStyle name="Input 2 2 2 5 4" xfId="29098"/>
    <cellStyle name="Input 2 2 2 5 5" xfId="29099"/>
    <cellStyle name="Input 2 2 2 5 6" xfId="29100"/>
    <cellStyle name="Input 2 2 2 5 7" xfId="29101"/>
    <cellStyle name="Input 2 2 2 5 8" xfId="29102"/>
    <cellStyle name="Input 2 2 2 5 9" xfId="29103"/>
    <cellStyle name="Input 2 2 2 6" xfId="10200"/>
    <cellStyle name="Input 2 2 2 6 10" xfId="29104"/>
    <cellStyle name="Input 2 2 2 6 11" xfId="29105"/>
    <cellStyle name="Input 2 2 2 6 12" xfId="29106"/>
    <cellStyle name="Input 2 2 2 6 13" xfId="29107"/>
    <cellStyle name="Input 2 2 2 6 14" xfId="29108"/>
    <cellStyle name="Input 2 2 2 6 15" xfId="29109"/>
    <cellStyle name="Input 2 2 2 6 16" xfId="29110"/>
    <cellStyle name="Input 2 2 2 6 17" xfId="29111"/>
    <cellStyle name="Input 2 2 2 6 18" xfId="29112"/>
    <cellStyle name="Input 2 2 2 6 2" xfId="10418"/>
    <cellStyle name="Input 2 2 2 6 3" xfId="29113"/>
    <cellStyle name="Input 2 2 2 6 4" xfId="29114"/>
    <cellStyle name="Input 2 2 2 6 5" xfId="29115"/>
    <cellStyle name="Input 2 2 2 6 6" xfId="29116"/>
    <cellStyle name="Input 2 2 2 6 7" xfId="29117"/>
    <cellStyle name="Input 2 2 2 6 8" xfId="29118"/>
    <cellStyle name="Input 2 2 2 6 9" xfId="29119"/>
    <cellStyle name="Input 2 2 2 7" xfId="10343"/>
    <cellStyle name="Input 2 2 2 7 2" xfId="29120"/>
    <cellStyle name="Input 2 2 2 7 3" xfId="29121"/>
    <cellStyle name="Input 2 2 2 7 4" xfId="29122"/>
    <cellStyle name="Input 2 2 2 7 5" xfId="29123"/>
    <cellStyle name="Input 2 2 2 7 6" xfId="29124"/>
    <cellStyle name="Input 2 2 2 7 7" xfId="29125"/>
    <cellStyle name="Input 2 2 2 7 8" xfId="29126"/>
    <cellStyle name="Input 2 2 2 7 9" xfId="29127"/>
    <cellStyle name="Input 2 2 2 8" xfId="29128"/>
    <cellStyle name="Input 2 2 2 8 2" xfId="29129"/>
    <cellStyle name="Input 2 2 2 8 3" xfId="29130"/>
    <cellStyle name="Input 2 2 2 8 4" xfId="29131"/>
    <cellStyle name="Input 2 2 2 8 5" xfId="29132"/>
    <cellStyle name="Input 2 2 2 8 6" xfId="29133"/>
    <cellStyle name="Input 2 2 2 8 7" xfId="29134"/>
    <cellStyle name="Input 2 2 2 8 8" xfId="29135"/>
    <cellStyle name="Input 2 2 2 8 9" xfId="29136"/>
    <cellStyle name="Input 2 2 2 9" xfId="29137"/>
    <cellStyle name="Input 2 2 2 9 2" xfId="29138"/>
    <cellStyle name="Input 2 2 2 9 3" xfId="29139"/>
    <cellStyle name="Input 2 2 2 9 4" xfId="29140"/>
    <cellStyle name="Input 2 2 2 9 5" xfId="29141"/>
    <cellStyle name="Input 2 2 2 9 6" xfId="29142"/>
    <cellStyle name="Input 2 2 2 9 7" xfId="29143"/>
    <cellStyle name="Input 2 2 2 9 8" xfId="29144"/>
    <cellStyle name="Input 2 2 20" xfId="29145"/>
    <cellStyle name="Input 2 2 21" xfId="29146"/>
    <cellStyle name="Input 2 2 22" xfId="29147"/>
    <cellStyle name="Input 2 2 23" xfId="29148"/>
    <cellStyle name="Input 2 2 24" xfId="29149"/>
    <cellStyle name="Input 2 2 25" xfId="29150"/>
    <cellStyle name="Input 2 2 3" xfId="9753"/>
    <cellStyle name="Input 2 2 3 10" xfId="29151"/>
    <cellStyle name="Input 2 2 3 10 2" xfId="29152"/>
    <cellStyle name="Input 2 2 3 10 3" xfId="29153"/>
    <cellStyle name="Input 2 2 3 10 4" xfId="29154"/>
    <cellStyle name="Input 2 2 3 10 5" xfId="29155"/>
    <cellStyle name="Input 2 2 3 10 6" xfId="29156"/>
    <cellStyle name="Input 2 2 3 10 7" xfId="29157"/>
    <cellStyle name="Input 2 2 3 10 8" xfId="29158"/>
    <cellStyle name="Input 2 2 3 11" xfId="29159"/>
    <cellStyle name="Input 2 2 3 11 2" xfId="29160"/>
    <cellStyle name="Input 2 2 3 11 3" xfId="29161"/>
    <cellStyle name="Input 2 2 3 11 4" xfId="29162"/>
    <cellStyle name="Input 2 2 3 11 5" xfId="29163"/>
    <cellStyle name="Input 2 2 3 11 6" xfId="29164"/>
    <cellStyle name="Input 2 2 3 11 7" xfId="29165"/>
    <cellStyle name="Input 2 2 3 11 8" xfId="29166"/>
    <cellStyle name="Input 2 2 3 12" xfId="29167"/>
    <cellStyle name="Input 2 2 3 13" xfId="29168"/>
    <cellStyle name="Input 2 2 3 14" xfId="29169"/>
    <cellStyle name="Input 2 2 3 15" xfId="29170"/>
    <cellStyle name="Input 2 2 3 16" xfId="29171"/>
    <cellStyle name="Input 2 2 3 17" xfId="29172"/>
    <cellStyle name="Input 2 2 3 18" xfId="29173"/>
    <cellStyle name="Input 2 2 3 19" xfId="29174"/>
    <cellStyle name="Input 2 2 3 2" xfId="10085"/>
    <cellStyle name="Input 2 2 3 2 10" xfId="29175"/>
    <cellStyle name="Input 2 2 3 2 10 2" xfId="29176"/>
    <cellStyle name="Input 2 2 3 2 10 3" xfId="29177"/>
    <cellStyle name="Input 2 2 3 2 10 4" xfId="29178"/>
    <cellStyle name="Input 2 2 3 2 10 5" xfId="29179"/>
    <cellStyle name="Input 2 2 3 2 10 6" xfId="29180"/>
    <cellStyle name="Input 2 2 3 2 10 7" xfId="29181"/>
    <cellStyle name="Input 2 2 3 2 10 8" xfId="29182"/>
    <cellStyle name="Input 2 2 3 2 11" xfId="29183"/>
    <cellStyle name="Input 2 2 3 2 12" xfId="29184"/>
    <cellStyle name="Input 2 2 3 2 13" xfId="29185"/>
    <cellStyle name="Input 2 2 3 2 14" xfId="29186"/>
    <cellStyle name="Input 2 2 3 2 15" xfId="29187"/>
    <cellStyle name="Input 2 2 3 2 16" xfId="29188"/>
    <cellStyle name="Input 2 2 3 2 17" xfId="29189"/>
    <cellStyle name="Input 2 2 3 2 18" xfId="29190"/>
    <cellStyle name="Input 2 2 3 2 19" xfId="29191"/>
    <cellStyle name="Input 2 2 3 2 2" xfId="29192"/>
    <cellStyle name="Input 2 2 3 2 2 10" xfId="29193"/>
    <cellStyle name="Input 2 2 3 2 2 11" xfId="29194"/>
    <cellStyle name="Input 2 2 3 2 2 12" xfId="29195"/>
    <cellStyle name="Input 2 2 3 2 2 13" xfId="29196"/>
    <cellStyle name="Input 2 2 3 2 2 14" xfId="29197"/>
    <cellStyle name="Input 2 2 3 2 2 15" xfId="29198"/>
    <cellStyle name="Input 2 2 3 2 2 16" xfId="29199"/>
    <cellStyle name="Input 2 2 3 2 2 17" xfId="29200"/>
    <cellStyle name="Input 2 2 3 2 2 18" xfId="29201"/>
    <cellStyle name="Input 2 2 3 2 2 19" xfId="29202"/>
    <cellStyle name="Input 2 2 3 2 2 2" xfId="29203"/>
    <cellStyle name="Input 2 2 3 2 2 2 10" xfId="29204"/>
    <cellStyle name="Input 2 2 3 2 2 2 11" xfId="29205"/>
    <cellStyle name="Input 2 2 3 2 2 2 12" xfId="29206"/>
    <cellStyle name="Input 2 2 3 2 2 2 13" xfId="29207"/>
    <cellStyle name="Input 2 2 3 2 2 2 14" xfId="29208"/>
    <cellStyle name="Input 2 2 3 2 2 2 15" xfId="29209"/>
    <cellStyle name="Input 2 2 3 2 2 2 2" xfId="29210"/>
    <cellStyle name="Input 2 2 3 2 2 2 2 2" xfId="29211"/>
    <cellStyle name="Input 2 2 3 2 2 2 2 3" xfId="29212"/>
    <cellStyle name="Input 2 2 3 2 2 2 2 4" xfId="29213"/>
    <cellStyle name="Input 2 2 3 2 2 2 2 5" xfId="29214"/>
    <cellStyle name="Input 2 2 3 2 2 2 2 6" xfId="29215"/>
    <cellStyle name="Input 2 2 3 2 2 2 2 7" xfId="29216"/>
    <cellStyle name="Input 2 2 3 2 2 2 2 8" xfId="29217"/>
    <cellStyle name="Input 2 2 3 2 2 2 2 9" xfId="29218"/>
    <cellStyle name="Input 2 2 3 2 2 2 3" xfId="29219"/>
    <cellStyle name="Input 2 2 3 2 2 2 3 2" xfId="29220"/>
    <cellStyle name="Input 2 2 3 2 2 2 3 3" xfId="29221"/>
    <cellStyle name="Input 2 2 3 2 2 2 3 4" xfId="29222"/>
    <cellStyle name="Input 2 2 3 2 2 2 3 5" xfId="29223"/>
    <cellStyle name="Input 2 2 3 2 2 2 3 6" xfId="29224"/>
    <cellStyle name="Input 2 2 3 2 2 2 3 7" xfId="29225"/>
    <cellStyle name="Input 2 2 3 2 2 2 3 8" xfId="29226"/>
    <cellStyle name="Input 2 2 3 2 2 2 3 9" xfId="29227"/>
    <cellStyle name="Input 2 2 3 2 2 2 4" xfId="29228"/>
    <cellStyle name="Input 2 2 3 2 2 2 4 2" xfId="29229"/>
    <cellStyle name="Input 2 2 3 2 2 2 4 3" xfId="29230"/>
    <cellStyle name="Input 2 2 3 2 2 2 4 4" xfId="29231"/>
    <cellStyle name="Input 2 2 3 2 2 2 4 5" xfId="29232"/>
    <cellStyle name="Input 2 2 3 2 2 2 4 6" xfId="29233"/>
    <cellStyle name="Input 2 2 3 2 2 2 4 7" xfId="29234"/>
    <cellStyle name="Input 2 2 3 2 2 2 4 8" xfId="29235"/>
    <cellStyle name="Input 2 2 3 2 2 2 4 9" xfId="29236"/>
    <cellStyle name="Input 2 2 3 2 2 2 5" xfId="29237"/>
    <cellStyle name="Input 2 2 3 2 2 2 5 2" xfId="29238"/>
    <cellStyle name="Input 2 2 3 2 2 2 5 3" xfId="29239"/>
    <cellStyle name="Input 2 2 3 2 2 2 5 4" xfId="29240"/>
    <cellStyle name="Input 2 2 3 2 2 2 5 5" xfId="29241"/>
    <cellStyle name="Input 2 2 3 2 2 2 5 6" xfId="29242"/>
    <cellStyle name="Input 2 2 3 2 2 2 5 7" xfId="29243"/>
    <cellStyle name="Input 2 2 3 2 2 2 5 8" xfId="29244"/>
    <cellStyle name="Input 2 2 3 2 2 2 6" xfId="29245"/>
    <cellStyle name="Input 2 2 3 2 2 2 6 2" xfId="29246"/>
    <cellStyle name="Input 2 2 3 2 2 2 6 3" xfId="29247"/>
    <cellStyle name="Input 2 2 3 2 2 2 6 4" xfId="29248"/>
    <cellStyle name="Input 2 2 3 2 2 2 6 5" xfId="29249"/>
    <cellStyle name="Input 2 2 3 2 2 2 6 6" xfId="29250"/>
    <cellStyle name="Input 2 2 3 2 2 2 6 7" xfId="29251"/>
    <cellStyle name="Input 2 2 3 2 2 2 6 8" xfId="29252"/>
    <cellStyle name="Input 2 2 3 2 2 2 7" xfId="29253"/>
    <cellStyle name="Input 2 2 3 2 2 2 7 2" xfId="29254"/>
    <cellStyle name="Input 2 2 3 2 2 2 7 3" xfId="29255"/>
    <cellStyle name="Input 2 2 3 2 2 2 7 4" xfId="29256"/>
    <cellStyle name="Input 2 2 3 2 2 2 7 5" xfId="29257"/>
    <cellStyle name="Input 2 2 3 2 2 2 7 6" xfId="29258"/>
    <cellStyle name="Input 2 2 3 2 2 2 7 7" xfId="29259"/>
    <cellStyle name="Input 2 2 3 2 2 2 7 8" xfId="29260"/>
    <cellStyle name="Input 2 2 3 2 2 2 8" xfId="29261"/>
    <cellStyle name="Input 2 2 3 2 2 2 9" xfId="29262"/>
    <cellStyle name="Input 2 2 3 2 2 20" xfId="29263"/>
    <cellStyle name="Input 2 2 3 2 2 21" xfId="29264"/>
    <cellStyle name="Input 2 2 3 2 2 22" xfId="29265"/>
    <cellStyle name="Input 2 2 3 2 2 23" xfId="29266"/>
    <cellStyle name="Input 2 2 3 2 2 24" xfId="29267"/>
    <cellStyle name="Input 2 2 3 2 2 25" xfId="29268"/>
    <cellStyle name="Input 2 2 3 2 2 26" xfId="29269"/>
    <cellStyle name="Input 2 2 3 2 2 27" xfId="29270"/>
    <cellStyle name="Input 2 2 3 2 2 3" xfId="29271"/>
    <cellStyle name="Input 2 2 3 2 2 3 10" xfId="29272"/>
    <cellStyle name="Input 2 2 3 2 2 3 11" xfId="29273"/>
    <cellStyle name="Input 2 2 3 2 2 3 12" xfId="29274"/>
    <cellStyle name="Input 2 2 3 2 2 3 13" xfId="29275"/>
    <cellStyle name="Input 2 2 3 2 2 3 14" xfId="29276"/>
    <cellStyle name="Input 2 2 3 2 2 3 15" xfId="29277"/>
    <cellStyle name="Input 2 2 3 2 2 3 2" xfId="29278"/>
    <cellStyle name="Input 2 2 3 2 2 3 2 2" xfId="29279"/>
    <cellStyle name="Input 2 2 3 2 2 3 2 3" xfId="29280"/>
    <cellStyle name="Input 2 2 3 2 2 3 2 4" xfId="29281"/>
    <cellStyle name="Input 2 2 3 2 2 3 2 5" xfId="29282"/>
    <cellStyle name="Input 2 2 3 2 2 3 2 6" xfId="29283"/>
    <cellStyle name="Input 2 2 3 2 2 3 2 7" xfId="29284"/>
    <cellStyle name="Input 2 2 3 2 2 3 2 8" xfId="29285"/>
    <cellStyle name="Input 2 2 3 2 2 3 3" xfId="29286"/>
    <cellStyle name="Input 2 2 3 2 2 3 3 2" xfId="29287"/>
    <cellStyle name="Input 2 2 3 2 2 3 3 3" xfId="29288"/>
    <cellStyle name="Input 2 2 3 2 2 3 3 4" xfId="29289"/>
    <cellStyle name="Input 2 2 3 2 2 3 3 5" xfId="29290"/>
    <cellStyle name="Input 2 2 3 2 2 3 3 6" xfId="29291"/>
    <cellStyle name="Input 2 2 3 2 2 3 3 7" xfId="29292"/>
    <cellStyle name="Input 2 2 3 2 2 3 3 8" xfId="29293"/>
    <cellStyle name="Input 2 2 3 2 2 3 4" xfId="29294"/>
    <cellStyle name="Input 2 2 3 2 2 3 4 2" xfId="29295"/>
    <cellStyle name="Input 2 2 3 2 2 3 4 3" xfId="29296"/>
    <cellStyle name="Input 2 2 3 2 2 3 4 4" xfId="29297"/>
    <cellStyle name="Input 2 2 3 2 2 3 4 5" xfId="29298"/>
    <cellStyle name="Input 2 2 3 2 2 3 4 6" xfId="29299"/>
    <cellStyle name="Input 2 2 3 2 2 3 4 7" xfId="29300"/>
    <cellStyle name="Input 2 2 3 2 2 3 4 8" xfId="29301"/>
    <cellStyle name="Input 2 2 3 2 2 3 5" xfId="29302"/>
    <cellStyle name="Input 2 2 3 2 2 3 5 2" xfId="29303"/>
    <cellStyle name="Input 2 2 3 2 2 3 5 3" xfId="29304"/>
    <cellStyle name="Input 2 2 3 2 2 3 5 4" xfId="29305"/>
    <cellStyle name="Input 2 2 3 2 2 3 5 5" xfId="29306"/>
    <cellStyle name="Input 2 2 3 2 2 3 5 6" xfId="29307"/>
    <cellStyle name="Input 2 2 3 2 2 3 5 7" xfId="29308"/>
    <cellStyle name="Input 2 2 3 2 2 3 5 8" xfId="29309"/>
    <cellStyle name="Input 2 2 3 2 2 3 6" xfId="29310"/>
    <cellStyle name="Input 2 2 3 2 2 3 6 2" xfId="29311"/>
    <cellStyle name="Input 2 2 3 2 2 3 6 3" xfId="29312"/>
    <cellStyle name="Input 2 2 3 2 2 3 6 4" xfId="29313"/>
    <cellStyle name="Input 2 2 3 2 2 3 6 5" xfId="29314"/>
    <cellStyle name="Input 2 2 3 2 2 3 6 6" xfId="29315"/>
    <cellStyle name="Input 2 2 3 2 2 3 6 7" xfId="29316"/>
    <cellStyle name="Input 2 2 3 2 2 3 6 8" xfId="29317"/>
    <cellStyle name="Input 2 2 3 2 2 3 7" xfId="29318"/>
    <cellStyle name="Input 2 2 3 2 2 3 7 2" xfId="29319"/>
    <cellStyle name="Input 2 2 3 2 2 3 7 3" xfId="29320"/>
    <cellStyle name="Input 2 2 3 2 2 3 7 4" xfId="29321"/>
    <cellStyle name="Input 2 2 3 2 2 3 7 5" xfId="29322"/>
    <cellStyle name="Input 2 2 3 2 2 3 7 6" xfId="29323"/>
    <cellStyle name="Input 2 2 3 2 2 3 7 7" xfId="29324"/>
    <cellStyle name="Input 2 2 3 2 2 3 7 8" xfId="29325"/>
    <cellStyle name="Input 2 2 3 2 2 3 8" xfId="29326"/>
    <cellStyle name="Input 2 2 3 2 2 3 9" xfId="29327"/>
    <cellStyle name="Input 2 2 3 2 2 4" xfId="29328"/>
    <cellStyle name="Input 2 2 3 2 2 4 2" xfId="29329"/>
    <cellStyle name="Input 2 2 3 2 2 4 3" xfId="29330"/>
    <cellStyle name="Input 2 2 3 2 2 4 4" xfId="29331"/>
    <cellStyle name="Input 2 2 3 2 2 4 5" xfId="29332"/>
    <cellStyle name="Input 2 2 3 2 2 4 6" xfId="29333"/>
    <cellStyle name="Input 2 2 3 2 2 4 7" xfId="29334"/>
    <cellStyle name="Input 2 2 3 2 2 4 8" xfId="29335"/>
    <cellStyle name="Input 2 2 3 2 2 4 9" xfId="29336"/>
    <cellStyle name="Input 2 2 3 2 2 5" xfId="29337"/>
    <cellStyle name="Input 2 2 3 2 2 5 2" xfId="29338"/>
    <cellStyle name="Input 2 2 3 2 2 5 3" xfId="29339"/>
    <cellStyle name="Input 2 2 3 2 2 5 4" xfId="29340"/>
    <cellStyle name="Input 2 2 3 2 2 5 5" xfId="29341"/>
    <cellStyle name="Input 2 2 3 2 2 5 6" xfId="29342"/>
    <cellStyle name="Input 2 2 3 2 2 5 7" xfId="29343"/>
    <cellStyle name="Input 2 2 3 2 2 5 8" xfId="29344"/>
    <cellStyle name="Input 2 2 3 2 2 5 9" xfId="29345"/>
    <cellStyle name="Input 2 2 3 2 2 6" xfId="29346"/>
    <cellStyle name="Input 2 2 3 2 2 6 2" xfId="29347"/>
    <cellStyle name="Input 2 2 3 2 2 6 3" xfId="29348"/>
    <cellStyle name="Input 2 2 3 2 2 6 4" xfId="29349"/>
    <cellStyle name="Input 2 2 3 2 2 6 5" xfId="29350"/>
    <cellStyle name="Input 2 2 3 2 2 6 6" xfId="29351"/>
    <cellStyle name="Input 2 2 3 2 2 6 7" xfId="29352"/>
    <cellStyle name="Input 2 2 3 2 2 6 8" xfId="29353"/>
    <cellStyle name="Input 2 2 3 2 2 6 9" xfId="29354"/>
    <cellStyle name="Input 2 2 3 2 2 7" xfId="29355"/>
    <cellStyle name="Input 2 2 3 2 2 7 2" xfId="29356"/>
    <cellStyle name="Input 2 2 3 2 2 7 3" xfId="29357"/>
    <cellStyle name="Input 2 2 3 2 2 7 4" xfId="29358"/>
    <cellStyle name="Input 2 2 3 2 2 7 5" xfId="29359"/>
    <cellStyle name="Input 2 2 3 2 2 7 6" xfId="29360"/>
    <cellStyle name="Input 2 2 3 2 2 7 7" xfId="29361"/>
    <cellStyle name="Input 2 2 3 2 2 7 8" xfId="29362"/>
    <cellStyle name="Input 2 2 3 2 2 8" xfId="29363"/>
    <cellStyle name="Input 2 2 3 2 2 8 2" xfId="29364"/>
    <cellStyle name="Input 2 2 3 2 2 8 3" xfId="29365"/>
    <cellStyle name="Input 2 2 3 2 2 8 4" xfId="29366"/>
    <cellStyle name="Input 2 2 3 2 2 8 5" xfId="29367"/>
    <cellStyle name="Input 2 2 3 2 2 8 6" xfId="29368"/>
    <cellStyle name="Input 2 2 3 2 2 8 7" xfId="29369"/>
    <cellStyle name="Input 2 2 3 2 2 8 8" xfId="29370"/>
    <cellStyle name="Input 2 2 3 2 2 9" xfId="29371"/>
    <cellStyle name="Input 2 2 3 2 2 9 2" xfId="29372"/>
    <cellStyle name="Input 2 2 3 2 2 9 3" xfId="29373"/>
    <cellStyle name="Input 2 2 3 2 2 9 4" xfId="29374"/>
    <cellStyle name="Input 2 2 3 2 2 9 5" xfId="29375"/>
    <cellStyle name="Input 2 2 3 2 2 9 6" xfId="29376"/>
    <cellStyle name="Input 2 2 3 2 2 9 7" xfId="29377"/>
    <cellStyle name="Input 2 2 3 2 2 9 8" xfId="29378"/>
    <cellStyle name="Input 2 2 3 2 20" xfId="29379"/>
    <cellStyle name="Input 2 2 3 2 21" xfId="29380"/>
    <cellStyle name="Input 2 2 3 2 22" xfId="29381"/>
    <cellStyle name="Input 2 2 3 2 23" xfId="29382"/>
    <cellStyle name="Input 2 2 3 2 24" xfId="29383"/>
    <cellStyle name="Input 2 2 3 2 25" xfId="29384"/>
    <cellStyle name="Input 2 2 3 2 26" xfId="29385"/>
    <cellStyle name="Input 2 2 3 2 3" xfId="29386"/>
    <cellStyle name="Input 2 2 3 2 3 10" xfId="29387"/>
    <cellStyle name="Input 2 2 3 2 3 11" xfId="29388"/>
    <cellStyle name="Input 2 2 3 2 3 12" xfId="29389"/>
    <cellStyle name="Input 2 2 3 2 3 13" xfId="29390"/>
    <cellStyle name="Input 2 2 3 2 3 14" xfId="29391"/>
    <cellStyle name="Input 2 2 3 2 3 15" xfId="29392"/>
    <cellStyle name="Input 2 2 3 2 3 16" xfId="29393"/>
    <cellStyle name="Input 2 2 3 2 3 17" xfId="29394"/>
    <cellStyle name="Input 2 2 3 2 3 18" xfId="29395"/>
    <cellStyle name="Input 2 2 3 2 3 19" xfId="29396"/>
    <cellStyle name="Input 2 2 3 2 3 2" xfId="29397"/>
    <cellStyle name="Input 2 2 3 2 3 2 2" xfId="29398"/>
    <cellStyle name="Input 2 2 3 2 3 2 3" xfId="29399"/>
    <cellStyle name="Input 2 2 3 2 3 2 4" xfId="29400"/>
    <cellStyle name="Input 2 2 3 2 3 2 5" xfId="29401"/>
    <cellStyle name="Input 2 2 3 2 3 2 6" xfId="29402"/>
    <cellStyle name="Input 2 2 3 2 3 2 7" xfId="29403"/>
    <cellStyle name="Input 2 2 3 2 3 2 8" xfId="29404"/>
    <cellStyle name="Input 2 2 3 2 3 2 9" xfId="29405"/>
    <cellStyle name="Input 2 2 3 2 3 20" xfId="29406"/>
    <cellStyle name="Input 2 2 3 2 3 21" xfId="29407"/>
    <cellStyle name="Input 2 2 3 2 3 22" xfId="29408"/>
    <cellStyle name="Input 2 2 3 2 3 23" xfId="29409"/>
    <cellStyle name="Input 2 2 3 2 3 24" xfId="29410"/>
    <cellStyle name="Input 2 2 3 2 3 3" xfId="29411"/>
    <cellStyle name="Input 2 2 3 2 3 3 2" xfId="29412"/>
    <cellStyle name="Input 2 2 3 2 3 3 3" xfId="29413"/>
    <cellStyle name="Input 2 2 3 2 3 3 4" xfId="29414"/>
    <cellStyle name="Input 2 2 3 2 3 3 5" xfId="29415"/>
    <cellStyle name="Input 2 2 3 2 3 3 6" xfId="29416"/>
    <cellStyle name="Input 2 2 3 2 3 3 7" xfId="29417"/>
    <cellStyle name="Input 2 2 3 2 3 3 8" xfId="29418"/>
    <cellStyle name="Input 2 2 3 2 3 3 9" xfId="29419"/>
    <cellStyle name="Input 2 2 3 2 3 4" xfId="29420"/>
    <cellStyle name="Input 2 2 3 2 3 4 2" xfId="29421"/>
    <cellStyle name="Input 2 2 3 2 3 4 3" xfId="29422"/>
    <cellStyle name="Input 2 2 3 2 3 4 4" xfId="29423"/>
    <cellStyle name="Input 2 2 3 2 3 4 5" xfId="29424"/>
    <cellStyle name="Input 2 2 3 2 3 4 6" xfId="29425"/>
    <cellStyle name="Input 2 2 3 2 3 4 7" xfId="29426"/>
    <cellStyle name="Input 2 2 3 2 3 4 8" xfId="29427"/>
    <cellStyle name="Input 2 2 3 2 3 4 9" xfId="29428"/>
    <cellStyle name="Input 2 2 3 2 3 5" xfId="29429"/>
    <cellStyle name="Input 2 2 3 2 3 5 2" xfId="29430"/>
    <cellStyle name="Input 2 2 3 2 3 5 3" xfId="29431"/>
    <cellStyle name="Input 2 2 3 2 3 5 4" xfId="29432"/>
    <cellStyle name="Input 2 2 3 2 3 5 5" xfId="29433"/>
    <cellStyle name="Input 2 2 3 2 3 5 6" xfId="29434"/>
    <cellStyle name="Input 2 2 3 2 3 5 7" xfId="29435"/>
    <cellStyle name="Input 2 2 3 2 3 5 8" xfId="29436"/>
    <cellStyle name="Input 2 2 3 2 3 6" xfId="29437"/>
    <cellStyle name="Input 2 2 3 2 3 6 2" xfId="29438"/>
    <cellStyle name="Input 2 2 3 2 3 6 3" xfId="29439"/>
    <cellStyle name="Input 2 2 3 2 3 6 4" xfId="29440"/>
    <cellStyle name="Input 2 2 3 2 3 6 5" xfId="29441"/>
    <cellStyle name="Input 2 2 3 2 3 6 6" xfId="29442"/>
    <cellStyle name="Input 2 2 3 2 3 6 7" xfId="29443"/>
    <cellStyle name="Input 2 2 3 2 3 6 8" xfId="29444"/>
    <cellStyle name="Input 2 2 3 2 3 7" xfId="29445"/>
    <cellStyle name="Input 2 2 3 2 3 7 2" xfId="29446"/>
    <cellStyle name="Input 2 2 3 2 3 7 3" xfId="29447"/>
    <cellStyle name="Input 2 2 3 2 3 7 4" xfId="29448"/>
    <cellStyle name="Input 2 2 3 2 3 7 5" xfId="29449"/>
    <cellStyle name="Input 2 2 3 2 3 7 6" xfId="29450"/>
    <cellStyle name="Input 2 2 3 2 3 7 7" xfId="29451"/>
    <cellStyle name="Input 2 2 3 2 3 7 8" xfId="29452"/>
    <cellStyle name="Input 2 2 3 2 3 8" xfId="29453"/>
    <cellStyle name="Input 2 2 3 2 3 9" xfId="29454"/>
    <cellStyle name="Input 2 2 3 2 4" xfId="29455"/>
    <cellStyle name="Input 2 2 3 2 4 10" xfId="29456"/>
    <cellStyle name="Input 2 2 3 2 4 11" xfId="29457"/>
    <cellStyle name="Input 2 2 3 2 4 12" xfId="29458"/>
    <cellStyle name="Input 2 2 3 2 4 13" xfId="29459"/>
    <cellStyle name="Input 2 2 3 2 4 14" xfId="29460"/>
    <cellStyle name="Input 2 2 3 2 4 15" xfId="29461"/>
    <cellStyle name="Input 2 2 3 2 4 16" xfId="29462"/>
    <cellStyle name="Input 2 2 3 2 4 17" xfId="29463"/>
    <cellStyle name="Input 2 2 3 2 4 18" xfId="29464"/>
    <cellStyle name="Input 2 2 3 2 4 2" xfId="29465"/>
    <cellStyle name="Input 2 2 3 2 4 3" xfId="29466"/>
    <cellStyle name="Input 2 2 3 2 4 4" xfId="29467"/>
    <cellStyle name="Input 2 2 3 2 4 5" xfId="29468"/>
    <cellStyle name="Input 2 2 3 2 4 6" xfId="29469"/>
    <cellStyle name="Input 2 2 3 2 4 7" xfId="29470"/>
    <cellStyle name="Input 2 2 3 2 4 8" xfId="29471"/>
    <cellStyle name="Input 2 2 3 2 4 9" xfId="29472"/>
    <cellStyle name="Input 2 2 3 2 5" xfId="29473"/>
    <cellStyle name="Input 2 2 3 2 5 10" xfId="29474"/>
    <cellStyle name="Input 2 2 3 2 5 11" xfId="29475"/>
    <cellStyle name="Input 2 2 3 2 5 12" xfId="29476"/>
    <cellStyle name="Input 2 2 3 2 5 13" xfId="29477"/>
    <cellStyle name="Input 2 2 3 2 5 14" xfId="29478"/>
    <cellStyle name="Input 2 2 3 2 5 15" xfId="29479"/>
    <cellStyle name="Input 2 2 3 2 5 16" xfId="29480"/>
    <cellStyle name="Input 2 2 3 2 5 17" xfId="29481"/>
    <cellStyle name="Input 2 2 3 2 5 18" xfId="29482"/>
    <cellStyle name="Input 2 2 3 2 5 2" xfId="29483"/>
    <cellStyle name="Input 2 2 3 2 5 3" xfId="29484"/>
    <cellStyle name="Input 2 2 3 2 5 4" xfId="29485"/>
    <cellStyle name="Input 2 2 3 2 5 5" xfId="29486"/>
    <cellStyle name="Input 2 2 3 2 5 6" xfId="29487"/>
    <cellStyle name="Input 2 2 3 2 5 7" xfId="29488"/>
    <cellStyle name="Input 2 2 3 2 5 8" xfId="29489"/>
    <cellStyle name="Input 2 2 3 2 5 9" xfId="29490"/>
    <cellStyle name="Input 2 2 3 2 6" xfId="29491"/>
    <cellStyle name="Input 2 2 3 2 6 10" xfId="29492"/>
    <cellStyle name="Input 2 2 3 2 6 11" xfId="29493"/>
    <cellStyle name="Input 2 2 3 2 6 12" xfId="29494"/>
    <cellStyle name="Input 2 2 3 2 6 13" xfId="29495"/>
    <cellStyle name="Input 2 2 3 2 6 14" xfId="29496"/>
    <cellStyle name="Input 2 2 3 2 6 15" xfId="29497"/>
    <cellStyle name="Input 2 2 3 2 6 16" xfId="29498"/>
    <cellStyle name="Input 2 2 3 2 6 17" xfId="29499"/>
    <cellStyle name="Input 2 2 3 2 6 18" xfId="29500"/>
    <cellStyle name="Input 2 2 3 2 6 2" xfId="29501"/>
    <cellStyle name="Input 2 2 3 2 6 3" xfId="29502"/>
    <cellStyle name="Input 2 2 3 2 6 4" xfId="29503"/>
    <cellStyle name="Input 2 2 3 2 6 5" xfId="29504"/>
    <cellStyle name="Input 2 2 3 2 6 6" xfId="29505"/>
    <cellStyle name="Input 2 2 3 2 6 7" xfId="29506"/>
    <cellStyle name="Input 2 2 3 2 6 8" xfId="29507"/>
    <cellStyle name="Input 2 2 3 2 6 9" xfId="29508"/>
    <cellStyle name="Input 2 2 3 2 7" xfId="29509"/>
    <cellStyle name="Input 2 2 3 2 7 2" xfId="29510"/>
    <cellStyle name="Input 2 2 3 2 7 3" xfId="29511"/>
    <cellStyle name="Input 2 2 3 2 7 4" xfId="29512"/>
    <cellStyle name="Input 2 2 3 2 7 5" xfId="29513"/>
    <cellStyle name="Input 2 2 3 2 7 6" xfId="29514"/>
    <cellStyle name="Input 2 2 3 2 7 7" xfId="29515"/>
    <cellStyle name="Input 2 2 3 2 7 8" xfId="29516"/>
    <cellStyle name="Input 2 2 3 2 7 9" xfId="29517"/>
    <cellStyle name="Input 2 2 3 2 8" xfId="29518"/>
    <cellStyle name="Input 2 2 3 2 8 2" xfId="29519"/>
    <cellStyle name="Input 2 2 3 2 8 3" xfId="29520"/>
    <cellStyle name="Input 2 2 3 2 8 4" xfId="29521"/>
    <cellStyle name="Input 2 2 3 2 8 5" xfId="29522"/>
    <cellStyle name="Input 2 2 3 2 8 6" xfId="29523"/>
    <cellStyle name="Input 2 2 3 2 8 7" xfId="29524"/>
    <cellStyle name="Input 2 2 3 2 8 8" xfId="29525"/>
    <cellStyle name="Input 2 2 3 2 8 9" xfId="29526"/>
    <cellStyle name="Input 2 2 3 2 9" xfId="29527"/>
    <cellStyle name="Input 2 2 3 2 9 2" xfId="29528"/>
    <cellStyle name="Input 2 2 3 2 9 3" xfId="29529"/>
    <cellStyle name="Input 2 2 3 2 9 4" xfId="29530"/>
    <cellStyle name="Input 2 2 3 2 9 5" xfId="29531"/>
    <cellStyle name="Input 2 2 3 2 9 6" xfId="29532"/>
    <cellStyle name="Input 2 2 3 2 9 7" xfId="29533"/>
    <cellStyle name="Input 2 2 3 2 9 8" xfId="29534"/>
    <cellStyle name="Input 2 2 3 20" xfId="29535"/>
    <cellStyle name="Input 2 2 3 21" xfId="29536"/>
    <cellStyle name="Input 2 2 3 22" xfId="29537"/>
    <cellStyle name="Input 2 2 3 23" xfId="29538"/>
    <cellStyle name="Input 2 2 3 24" xfId="29539"/>
    <cellStyle name="Input 2 2 3 25" xfId="29540"/>
    <cellStyle name="Input 2 2 3 26" xfId="29541"/>
    <cellStyle name="Input 2 2 3 27" xfId="29542"/>
    <cellStyle name="Input 2 2 3 3" xfId="29543"/>
    <cellStyle name="Input 2 2 3 3 10" xfId="29544"/>
    <cellStyle name="Input 2 2 3 3 11" xfId="29545"/>
    <cellStyle name="Input 2 2 3 3 12" xfId="29546"/>
    <cellStyle name="Input 2 2 3 3 13" xfId="29547"/>
    <cellStyle name="Input 2 2 3 3 14" xfId="29548"/>
    <cellStyle name="Input 2 2 3 3 15" xfId="29549"/>
    <cellStyle name="Input 2 2 3 3 16" xfId="29550"/>
    <cellStyle name="Input 2 2 3 3 17" xfId="29551"/>
    <cellStyle name="Input 2 2 3 3 18" xfId="29552"/>
    <cellStyle name="Input 2 2 3 3 19" xfId="29553"/>
    <cellStyle name="Input 2 2 3 3 2" xfId="29554"/>
    <cellStyle name="Input 2 2 3 3 2 10" xfId="29555"/>
    <cellStyle name="Input 2 2 3 3 2 11" xfId="29556"/>
    <cellStyle name="Input 2 2 3 3 2 12" xfId="29557"/>
    <cellStyle name="Input 2 2 3 3 2 13" xfId="29558"/>
    <cellStyle name="Input 2 2 3 3 2 14" xfId="29559"/>
    <cellStyle name="Input 2 2 3 3 2 15" xfId="29560"/>
    <cellStyle name="Input 2 2 3 3 2 2" xfId="29561"/>
    <cellStyle name="Input 2 2 3 3 2 2 2" xfId="29562"/>
    <cellStyle name="Input 2 2 3 3 2 2 3" xfId="29563"/>
    <cellStyle name="Input 2 2 3 3 2 2 4" xfId="29564"/>
    <cellStyle name="Input 2 2 3 3 2 2 5" xfId="29565"/>
    <cellStyle name="Input 2 2 3 3 2 2 6" xfId="29566"/>
    <cellStyle name="Input 2 2 3 3 2 2 7" xfId="29567"/>
    <cellStyle name="Input 2 2 3 3 2 2 8" xfId="29568"/>
    <cellStyle name="Input 2 2 3 3 2 2 9" xfId="29569"/>
    <cellStyle name="Input 2 2 3 3 2 3" xfId="29570"/>
    <cellStyle name="Input 2 2 3 3 2 3 2" xfId="29571"/>
    <cellStyle name="Input 2 2 3 3 2 3 3" xfId="29572"/>
    <cellStyle name="Input 2 2 3 3 2 3 4" xfId="29573"/>
    <cellStyle name="Input 2 2 3 3 2 3 5" xfId="29574"/>
    <cellStyle name="Input 2 2 3 3 2 3 6" xfId="29575"/>
    <cellStyle name="Input 2 2 3 3 2 3 7" xfId="29576"/>
    <cellStyle name="Input 2 2 3 3 2 3 8" xfId="29577"/>
    <cellStyle name="Input 2 2 3 3 2 3 9" xfId="29578"/>
    <cellStyle name="Input 2 2 3 3 2 4" xfId="29579"/>
    <cellStyle name="Input 2 2 3 3 2 4 2" xfId="29580"/>
    <cellStyle name="Input 2 2 3 3 2 4 3" xfId="29581"/>
    <cellStyle name="Input 2 2 3 3 2 4 4" xfId="29582"/>
    <cellStyle name="Input 2 2 3 3 2 4 5" xfId="29583"/>
    <cellStyle name="Input 2 2 3 3 2 4 6" xfId="29584"/>
    <cellStyle name="Input 2 2 3 3 2 4 7" xfId="29585"/>
    <cellStyle name="Input 2 2 3 3 2 4 8" xfId="29586"/>
    <cellStyle name="Input 2 2 3 3 2 4 9" xfId="29587"/>
    <cellStyle name="Input 2 2 3 3 2 5" xfId="29588"/>
    <cellStyle name="Input 2 2 3 3 2 5 2" xfId="29589"/>
    <cellStyle name="Input 2 2 3 3 2 5 3" xfId="29590"/>
    <cellStyle name="Input 2 2 3 3 2 5 4" xfId="29591"/>
    <cellStyle name="Input 2 2 3 3 2 5 5" xfId="29592"/>
    <cellStyle name="Input 2 2 3 3 2 5 6" xfId="29593"/>
    <cellStyle name="Input 2 2 3 3 2 5 7" xfId="29594"/>
    <cellStyle name="Input 2 2 3 3 2 5 8" xfId="29595"/>
    <cellStyle name="Input 2 2 3 3 2 6" xfId="29596"/>
    <cellStyle name="Input 2 2 3 3 2 6 2" xfId="29597"/>
    <cellStyle name="Input 2 2 3 3 2 6 3" xfId="29598"/>
    <cellStyle name="Input 2 2 3 3 2 6 4" xfId="29599"/>
    <cellStyle name="Input 2 2 3 3 2 6 5" xfId="29600"/>
    <cellStyle name="Input 2 2 3 3 2 6 6" xfId="29601"/>
    <cellStyle name="Input 2 2 3 3 2 6 7" xfId="29602"/>
    <cellStyle name="Input 2 2 3 3 2 6 8" xfId="29603"/>
    <cellStyle name="Input 2 2 3 3 2 7" xfId="29604"/>
    <cellStyle name="Input 2 2 3 3 2 7 2" xfId="29605"/>
    <cellStyle name="Input 2 2 3 3 2 7 3" xfId="29606"/>
    <cellStyle name="Input 2 2 3 3 2 7 4" xfId="29607"/>
    <cellStyle name="Input 2 2 3 3 2 7 5" xfId="29608"/>
    <cellStyle name="Input 2 2 3 3 2 7 6" xfId="29609"/>
    <cellStyle name="Input 2 2 3 3 2 7 7" xfId="29610"/>
    <cellStyle name="Input 2 2 3 3 2 7 8" xfId="29611"/>
    <cellStyle name="Input 2 2 3 3 2 8" xfId="29612"/>
    <cellStyle name="Input 2 2 3 3 2 9" xfId="29613"/>
    <cellStyle name="Input 2 2 3 3 20" xfId="29614"/>
    <cellStyle name="Input 2 2 3 3 21" xfId="29615"/>
    <cellStyle name="Input 2 2 3 3 22" xfId="29616"/>
    <cellStyle name="Input 2 2 3 3 23" xfId="29617"/>
    <cellStyle name="Input 2 2 3 3 24" xfId="29618"/>
    <cellStyle name="Input 2 2 3 3 25" xfId="29619"/>
    <cellStyle name="Input 2 2 3 3 26" xfId="29620"/>
    <cellStyle name="Input 2 2 3 3 27" xfId="29621"/>
    <cellStyle name="Input 2 2 3 3 3" xfId="29622"/>
    <cellStyle name="Input 2 2 3 3 3 10" xfId="29623"/>
    <cellStyle name="Input 2 2 3 3 3 11" xfId="29624"/>
    <cellStyle name="Input 2 2 3 3 3 12" xfId="29625"/>
    <cellStyle name="Input 2 2 3 3 3 13" xfId="29626"/>
    <cellStyle name="Input 2 2 3 3 3 14" xfId="29627"/>
    <cellStyle name="Input 2 2 3 3 3 15" xfId="29628"/>
    <cellStyle name="Input 2 2 3 3 3 2" xfId="29629"/>
    <cellStyle name="Input 2 2 3 3 3 2 2" xfId="29630"/>
    <cellStyle name="Input 2 2 3 3 3 2 3" xfId="29631"/>
    <cellStyle name="Input 2 2 3 3 3 2 4" xfId="29632"/>
    <cellStyle name="Input 2 2 3 3 3 2 5" xfId="29633"/>
    <cellStyle name="Input 2 2 3 3 3 2 6" xfId="29634"/>
    <cellStyle name="Input 2 2 3 3 3 2 7" xfId="29635"/>
    <cellStyle name="Input 2 2 3 3 3 2 8" xfId="29636"/>
    <cellStyle name="Input 2 2 3 3 3 3" xfId="29637"/>
    <cellStyle name="Input 2 2 3 3 3 3 2" xfId="29638"/>
    <cellStyle name="Input 2 2 3 3 3 3 3" xfId="29639"/>
    <cellStyle name="Input 2 2 3 3 3 3 4" xfId="29640"/>
    <cellStyle name="Input 2 2 3 3 3 3 5" xfId="29641"/>
    <cellStyle name="Input 2 2 3 3 3 3 6" xfId="29642"/>
    <cellStyle name="Input 2 2 3 3 3 3 7" xfId="29643"/>
    <cellStyle name="Input 2 2 3 3 3 3 8" xfId="29644"/>
    <cellStyle name="Input 2 2 3 3 3 4" xfId="29645"/>
    <cellStyle name="Input 2 2 3 3 3 4 2" xfId="29646"/>
    <cellStyle name="Input 2 2 3 3 3 4 3" xfId="29647"/>
    <cellStyle name="Input 2 2 3 3 3 4 4" xfId="29648"/>
    <cellStyle name="Input 2 2 3 3 3 4 5" xfId="29649"/>
    <cellStyle name="Input 2 2 3 3 3 4 6" xfId="29650"/>
    <cellStyle name="Input 2 2 3 3 3 4 7" xfId="29651"/>
    <cellStyle name="Input 2 2 3 3 3 4 8" xfId="29652"/>
    <cellStyle name="Input 2 2 3 3 3 5" xfId="29653"/>
    <cellStyle name="Input 2 2 3 3 3 5 2" xfId="29654"/>
    <cellStyle name="Input 2 2 3 3 3 5 3" xfId="29655"/>
    <cellStyle name="Input 2 2 3 3 3 5 4" xfId="29656"/>
    <cellStyle name="Input 2 2 3 3 3 5 5" xfId="29657"/>
    <cellStyle name="Input 2 2 3 3 3 5 6" xfId="29658"/>
    <cellStyle name="Input 2 2 3 3 3 5 7" xfId="29659"/>
    <cellStyle name="Input 2 2 3 3 3 5 8" xfId="29660"/>
    <cellStyle name="Input 2 2 3 3 3 6" xfId="29661"/>
    <cellStyle name="Input 2 2 3 3 3 6 2" xfId="29662"/>
    <cellStyle name="Input 2 2 3 3 3 6 3" xfId="29663"/>
    <cellStyle name="Input 2 2 3 3 3 6 4" xfId="29664"/>
    <cellStyle name="Input 2 2 3 3 3 6 5" xfId="29665"/>
    <cellStyle name="Input 2 2 3 3 3 6 6" xfId="29666"/>
    <cellStyle name="Input 2 2 3 3 3 6 7" xfId="29667"/>
    <cellStyle name="Input 2 2 3 3 3 6 8" xfId="29668"/>
    <cellStyle name="Input 2 2 3 3 3 7" xfId="29669"/>
    <cellStyle name="Input 2 2 3 3 3 7 2" xfId="29670"/>
    <cellStyle name="Input 2 2 3 3 3 7 3" xfId="29671"/>
    <cellStyle name="Input 2 2 3 3 3 7 4" xfId="29672"/>
    <cellStyle name="Input 2 2 3 3 3 7 5" xfId="29673"/>
    <cellStyle name="Input 2 2 3 3 3 7 6" xfId="29674"/>
    <cellStyle name="Input 2 2 3 3 3 7 7" xfId="29675"/>
    <cellStyle name="Input 2 2 3 3 3 7 8" xfId="29676"/>
    <cellStyle name="Input 2 2 3 3 3 8" xfId="29677"/>
    <cellStyle name="Input 2 2 3 3 3 9" xfId="29678"/>
    <cellStyle name="Input 2 2 3 3 4" xfId="29679"/>
    <cellStyle name="Input 2 2 3 3 4 2" xfId="29680"/>
    <cellStyle name="Input 2 2 3 3 4 3" xfId="29681"/>
    <cellStyle name="Input 2 2 3 3 4 4" xfId="29682"/>
    <cellStyle name="Input 2 2 3 3 4 5" xfId="29683"/>
    <cellStyle name="Input 2 2 3 3 4 6" xfId="29684"/>
    <cellStyle name="Input 2 2 3 3 4 7" xfId="29685"/>
    <cellStyle name="Input 2 2 3 3 4 8" xfId="29686"/>
    <cellStyle name="Input 2 2 3 3 4 9" xfId="29687"/>
    <cellStyle name="Input 2 2 3 3 5" xfId="29688"/>
    <cellStyle name="Input 2 2 3 3 5 2" xfId="29689"/>
    <cellStyle name="Input 2 2 3 3 5 3" xfId="29690"/>
    <cellStyle name="Input 2 2 3 3 5 4" xfId="29691"/>
    <cellStyle name="Input 2 2 3 3 5 5" xfId="29692"/>
    <cellStyle name="Input 2 2 3 3 5 6" xfId="29693"/>
    <cellStyle name="Input 2 2 3 3 5 7" xfId="29694"/>
    <cellStyle name="Input 2 2 3 3 5 8" xfId="29695"/>
    <cellStyle name="Input 2 2 3 3 5 9" xfId="29696"/>
    <cellStyle name="Input 2 2 3 3 6" xfId="29697"/>
    <cellStyle name="Input 2 2 3 3 6 2" xfId="29698"/>
    <cellStyle name="Input 2 2 3 3 6 3" xfId="29699"/>
    <cellStyle name="Input 2 2 3 3 6 4" xfId="29700"/>
    <cellStyle name="Input 2 2 3 3 6 5" xfId="29701"/>
    <cellStyle name="Input 2 2 3 3 6 6" xfId="29702"/>
    <cellStyle name="Input 2 2 3 3 6 7" xfId="29703"/>
    <cellStyle name="Input 2 2 3 3 6 8" xfId="29704"/>
    <cellStyle name="Input 2 2 3 3 6 9" xfId="29705"/>
    <cellStyle name="Input 2 2 3 3 7" xfId="29706"/>
    <cellStyle name="Input 2 2 3 3 7 2" xfId="29707"/>
    <cellStyle name="Input 2 2 3 3 7 3" xfId="29708"/>
    <cellStyle name="Input 2 2 3 3 7 4" xfId="29709"/>
    <cellStyle name="Input 2 2 3 3 7 5" xfId="29710"/>
    <cellStyle name="Input 2 2 3 3 7 6" xfId="29711"/>
    <cellStyle name="Input 2 2 3 3 7 7" xfId="29712"/>
    <cellStyle name="Input 2 2 3 3 7 8" xfId="29713"/>
    <cellStyle name="Input 2 2 3 3 8" xfId="29714"/>
    <cellStyle name="Input 2 2 3 3 8 2" xfId="29715"/>
    <cellStyle name="Input 2 2 3 3 8 3" xfId="29716"/>
    <cellStyle name="Input 2 2 3 3 8 4" xfId="29717"/>
    <cellStyle name="Input 2 2 3 3 8 5" xfId="29718"/>
    <cellStyle name="Input 2 2 3 3 8 6" xfId="29719"/>
    <cellStyle name="Input 2 2 3 3 8 7" xfId="29720"/>
    <cellStyle name="Input 2 2 3 3 8 8" xfId="29721"/>
    <cellStyle name="Input 2 2 3 3 9" xfId="29722"/>
    <cellStyle name="Input 2 2 3 3 9 2" xfId="29723"/>
    <cellStyle name="Input 2 2 3 3 9 3" xfId="29724"/>
    <cellStyle name="Input 2 2 3 3 9 4" xfId="29725"/>
    <cellStyle name="Input 2 2 3 3 9 5" xfId="29726"/>
    <cellStyle name="Input 2 2 3 3 9 6" xfId="29727"/>
    <cellStyle name="Input 2 2 3 3 9 7" xfId="29728"/>
    <cellStyle name="Input 2 2 3 3 9 8" xfId="29729"/>
    <cellStyle name="Input 2 2 3 4" xfId="29730"/>
    <cellStyle name="Input 2 2 3 4 10" xfId="29731"/>
    <cellStyle name="Input 2 2 3 4 11" xfId="29732"/>
    <cellStyle name="Input 2 2 3 4 12" xfId="29733"/>
    <cellStyle name="Input 2 2 3 4 13" xfId="29734"/>
    <cellStyle name="Input 2 2 3 4 14" xfId="29735"/>
    <cellStyle name="Input 2 2 3 4 15" xfId="29736"/>
    <cellStyle name="Input 2 2 3 4 16" xfId="29737"/>
    <cellStyle name="Input 2 2 3 4 17" xfId="29738"/>
    <cellStyle name="Input 2 2 3 4 18" xfId="29739"/>
    <cellStyle name="Input 2 2 3 4 19" xfId="29740"/>
    <cellStyle name="Input 2 2 3 4 2" xfId="29741"/>
    <cellStyle name="Input 2 2 3 4 2 10" xfId="29742"/>
    <cellStyle name="Input 2 2 3 4 2 2" xfId="29743"/>
    <cellStyle name="Input 2 2 3 4 2 2 2" xfId="29744"/>
    <cellStyle name="Input 2 2 3 4 2 2 3" xfId="29745"/>
    <cellStyle name="Input 2 2 3 4 2 2 4" xfId="29746"/>
    <cellStyle name="Input 2 2 3 4 2 2 5" xfId="29747"/>
    <cellStyle name="Input 2 2 3 4 2 2 6" xfId="29748"/>
    <cellStyle name="Input 2 2 3 4 2 2 7" xfId="29749"/>
    <cellStyle name="Input 2 2 3 4 2 2 8" xfId="29750"/>
    <cellStyle name="Input 2 2 3 4 2 2 9" xfId="29751"/>
    <cellStyle name="Input 2 2 3 4 2 3" xfId="29752"/>
    <cellStyle name="Input 2 2 3 4 2 4" xfId="29753"/>
    <cellStyle name="Input 2 2 3 4 2 5" xfId="29754"/>
    <cellStyle name="Input 2 2 3 4 2 6" xfId="29755"/>
    <cellStyle name="Input 2 2 3 4 2 7" xfId="29756"/>
    <cellStyle name="Input 2 2 3 4 2 8" xfId="29757"/>
    <cellStyle name="Input 2 2 3 4 2 9" xfId="29758"/>
    <cellStyle name="Input 2 2 3 4 20" xfId="29759"/>
    <cellStyle name="Input 2 2 3 4 21" xfId="29760"/>
    <cellStyle name="Input 2 2 3 4 22" xfId="29761"/>
    <cellStyle name="Input 2 2 3 4 23" xfId="29762"/>
    <cellStyle name="Input 2 2 3 4 24" xfId="29763"/>
    <cellStyle name="Input 2 2 3 4 3" xfId="29764"/>
    <cellStyle name="Input 2 2 3 4 3 2" xfId="29765"/>
    <cellStyle name="Input 2 2 3 4 3 3" xfId="29766"/>
    <cellStyle name="Input 2 2 3 4 3 4" xfId="29767"/>
    <cellStyle name="Input 2 2 3 4 3 5" xfId="29768"/>
    <cellStyle name="Input 2 2 3 4 3 6" xfId="29769"/>
    <cellStyle name="Input 2 2 3 4 3 7" xfId="29770"/>
    <cellStyle name="Input 2 2 3 4 3 8" xfId="29771"/>
    <cellStyle name="Input 2 2 3 4 3 9" xfId="29772"/>
    <cellStyle name="Input 2 2 3 4 4" xfId="29773"/>
    <cellStyle name="Input 2 2 3 4 4 2" xfId="29774"/>
    <cellStyle name="Input 2 2 3 4 4 3" xfId="29775"/>
    <cellStyle name="Input 2 2 3 4 4 4" xfId="29776"/>
    <cellStyle name="Input 2 2 3 4 4 5" xfId="29777"/>
    <cellStyle name="Input 2 2 3 4 4 6" xfId="29778"/>
    <cellStyle name="Input 2 2 3 4 4 7" xfId="29779"/>
    <cellStyle name="Input 2 2 3 4 4 8" xfId="29780"/>
    <cellStyle name="Input 2 2 3 4 4 9" xfId="29781"/>
    <cellStyle name="Input 2 2 3 4 5" xfId="29782"/>
    <cellStyle name="Input 2 2 3 4 5 2" xfId="29783"/>
    <cellStyle name="Input 2 2 3 4 5 3" xfId="29784"/>
    <cellStyle name="Input 2 2 3 4 5 4" xfId="29785"/>
    <cellStyle name="Input 2 2 3 4 5 5" xfId="29786"/>
    <cellStyle name="Input 2 2 3 4 5 6" xfId="29787"/>
    <cellStyle name="Input 2 2 3 4 5 7" xfId="29788"/>
    <cellStyle name="Input 2 2 3 4 5 8" xfId="29789"/>
    <cellStyle name="Input 2 2 3 4 6" xfId="29790"/>
    <cellStyle name="Input 2 2 3 4 6 2" xfId="29791"/>
    <cellStyle name="Input 2 2 3 4 6 3" xfId="29792"/>
    <cellStyle name="Input 2 2 3 4 6 4" xfId="29793"/>
    <cellStyle name="Input 2 2 3 4 6 5" xfId="29794"/>
    <cellStyle name="Input 2 2 3 4 6 6" xfId="29795"/>
    <cellStyle name="Input 2 2 3 4 6 7" xfId="29796"/>
    <cellStyle name="Input 2 2 3 4 6 8" xfId="29797"/>
    <cellStyle name="Input 2 2 3 4 7" xfId="29798"/>
    <cellStyle name="Input 2 2 3 4 7 2" xfId="29799"/>
    <cellStyle name="Input 2 2 3 4 7 3" xfId="29800"/>
    <cellStyle name="Input 2 2 3 4 7 4" xfId="29801"/>
    <cellStyle name="Input 2 2 3 4 7 5" xfId="29802"/>
    <cellStyle name="Input 2 2 3 4 7 6" xfId="29803"/>
    <cellStyle name="Input 2 2 3 4 7 7" xfId="29804"/>
    <cellStyle name="Input 2 2 3 4 7 8" xfId="29805"/>
    <cellStyle name="Input 2 2 3 4 8" xfId="29806"/>
    <cellStyle name="Input 2 2 3 4 9" xfId="29807"/>
    <cellStyle name="Input 2 2 3 5" xfId="29808"/>
    <cellStyle name="Input 2 2 3 5 10" xfId="29809"/>
    <cellStyle name="Input 2 2 3 5 11" xfId="29810"/>
    <cellStyle name="Input 2 2 3 5 12" xfId="29811"/>
    <cellStyle name="Input 2 2 3 5 13" xfId="29812"/>
    <cellStyle name="Input 2 2 3 5 14" xfId="29813"/>
    <cellStyle name="Input 2 2 3 5 15" xfId="29814"/>
    <cellStyle name="Input 2 2 3 5 16" xfId="29815"/>
    <cellStyle name="Input 2 2 3 5 17" xfId="29816"/>
    <cellStyle name="Input 2 2 3 5 18" xfId="29817"/>
    <cellStyle name="Input 2 2 3 5 2" xfId="29818"/>
    <cellStyle name="Input 2 2 3 5 2 10" xfId="29819"/>
    <cellStyle name="Input 2 2 3 5 2 2" xfId="29820"/>
    <cellStyle name="Input 2 2 3 5 2 2 2" xfId="29821"/>
    <cellStyle name="Input 2 2 3 5 2 2 3" xfId="29822"/>
    <cellStyle name="Input 2 2 3 5 2 2 4" xfId="29823"/>
    <cellStyle name="Input 2 2 3 5 2 2 5" xfId="29824"/>
    <cellStyle name="Input 2 2 3 5 2 2 6" xfId="29825"/>
    <cellStyle name="Input 2 2 3 5 2 2 7" xfId="29826"/>
    <cellStyle name="Input 2 2 3 5 2 2 8" xfId="29827"/>
    <cellStyle name="Input 2 2 3 5 2 2 9" xfId="29828"/>
    <cellStyle name="Input 2 2 3 5 2 3" xfId="29829"/>
    <cellStyle name="Input 2 2 3 5 2 4" xfId="29830"/>
    <cellStyle name="Input 2 2 3 5 2 5" xfId="29831"/>
    <cellStyle name="Input 2 2 3 5 2 6" xfId="29832"/>
    <cellStyle name="Input 2 2 3 5 2 7" xfId="29833"/>
    <cellStyle name="Input 2 2 3 5 2 8" xfId="29834"/>
    <cellStyle name="Input 2 2 3 5 2 9" xfId="29835"/>
    <cellStyle name="Input 2 2 3 5 3" xfId="29836"/>
    <cellStyle name="Input 2 2 3 5 3 2" xfId="29837"/>
    <cellStyle name="Input 2 2 3 5 3 3" xfId="29838"/>
    <cellStyle name="Input 2 2 3 5 3 4" xfId="29839"/>
    <cellStyle name="Input 2 2 3 5 3 5" xfId="29840"/>
    <cellStyle name="Input 2 2 3 5 3 6" xfId="29841"/>
    <cellStyle name="Input 2 2 3 5 3 7" xfId="29842"/>
    <cellStyle name="Input 2 2 3 5 3 8" xfId="29843"/>
    <cellStyle name="Input 2 2 3 5 4" xfId="29844"/>
    <cellStyle name="Input 2 2 3 5 4 2" xfId="29845"/>
    <cellStyle name="Input 2 2 3 5 4 3" xfId="29846"/>
    <cellStyle name="Input 2 2 3 5 4 4" xfId="29847"/>
    <cellStyle name="Input 2 2 3 5 4 5" xfId="29848"/>
    <cellStyle name="Input 2 2 3 5 4 6" xfId="29849"/>
    <cellStyle name="Input 2 2 3 5 4 7" xfId="29850"/>
    <cellStyle name="Input 2 2 3 5 4 8" xfId="29851"/>
    <cellStyle name="Input 2 2 3 5 4 9" xfId="29852"/>
    <cellStyle name="Input 2 2 3 5 5" xfId="29853"/>
    <cellStyle name="Input 2 2 3 5 6" xfId="29854"/>
    <cellStyle name="Input 2 2 3 5 7" xfId="29855"/>
    <cellStyle name="Input 2 2 3 5 8" xfId="29856"/>
    <cellStyle name="Input 2 2 3 5 9" xfId="29857"/>
    <cellStyle name="Input 2 2 3 6" xfId="29858"/>
    <cellStyle name="Input 2 2 3 6 10" xfId="29859"/>
    <cellStyle name="Input 2 2 3 6 11" xfId="29860"/>
    <cellStyle name="Input 2 2 3 6 12" xfId="29861"/>
    <cellStyle name="Input 2 2 3 6 13" xfId="29862"/>
    <cellStyle name="Input 2 2 3 6 14" xfId="29863"/>
    <cellStyle name="Input 2 2 3 6 15" xfId="29864"/>
    <cellStyle name="Input 2 2 3 6 16" xfId="29865"/>
    <cellStyle name="Input 2 2 3 6 17" xfId="29866"/>
    <cellStyle name="Input 2 2 3 6 18" xfId="29867"/>
    <cellStyle name="Input 2 2 3 6 2" xfId="29868"/>
    <cellStyle name="Input 2 2 3 6 2 2" xfId="29869"/>
    <cellStyle name="Input 2 2 3 6 2 3" xfId="29870"/>
    <cellStyle name="Input 2 2 3 6 2 4" xfId="29871"/>
    <cellStyle name="Input 2 2 3 6 2 5" xfId="29872"/>
    <cellStyle name="Input 2 2 3 6 2 6" xfId="29873"/>
    <cellStyle name="Input 2 2 3 6 2 7" xfId="29874"/>
    <cellStyle name="Input 2 2 3 6 2 8" xfId="29875"/>
    <cellStyle name="Input 2 2 3 6 2 9" xfId="29876"/>
    <cellStyle name="Input 2 2 3 6 3" xfId="29877"/>
    <cellStyle name="Input 2 2 3 6 4" xfId="29878"/>
    <cellStyle name="Input 2 2 3 6 5" xfId="29879"/>
    <cellStyle name="Input 2 2 3 6 6" xfId="29880"/>
    <cellStyle name="Input 2 2 3 6 7" xfId="29881"/>
    <cellStyle name="Input 2 2 3 6 8" xfId="29882"/>
    <cellStyle name="Input 2 2 3 6 9" xfId="29883"/>
    <cellStyle name="Input 2 2 3 7" xfId="29884"/>
    <cellStyle name="Input 2 2 3 7 10" xfId="29885"/>
    <cellStyle name="Input 2 2 3 7 11" xfId="29886"/>
    <cellStyle name="Input 2 2 3 7 12" xfId="29887"/>
    <cellStyle name="Input 2 2 3 7 13" xfId="29888"/>
    <cellStyle name="Input 2 2 3 7 14" xfId="29889"/>
    <cellStyle name="Input 2 2 3 7 15" xfId="29890"/>
    <cellStyle name="Input 2 2 3 7 16" xfId="29891"/>
    <cellStyle name="Input 2 2 3 7 17" xfId="29892"/>
    <cellStyle name="Input 2 2 3 7 18" xfId="29893"/>
    <cellStyle name="Input 2 2 3 7 2" xfId="29894"/>
    <cellStyle name="Input 2 2 3 7 3" xfId="29895"/>
    <cellStyle name="Input 2 2 3 7 4" xfId="29896"/>
    <cellStyle name="Input 2 2 3 7 5" xfId="29897"/>
    <cellStyle name="Input 2 2 3 7 6" xfId="29898"/>
    <cellStyle name="Input 2 2 3 7 7" xfId="29899"/>
    <cellStyle name="Input 2 2 3 7 8" xfId="29900"/>
    <cellStyle name="Input 2 2 3 7 9" xfId="29901"/>
    <cellStyle name="Input 2 2 3 8" xfId="29902"/>
    <cellStyle name="Input 2 2 3 8 2" xfId="29903"/>
    <cellStyle name="Input 2 2 3 8 3" xfId="29904"/>
    <cellStyle name="Input 2 2 3 8 4" xfId="29905"/>
    <cellStyle name="Input 2 2 3 8 5" xfId="29906"/>
    <cellStyle name="Input 2 2 3 8 6" xfId="29907"/>
    <cellStyle name="Input 2 2 3 8 7" xfId="29908"/>
    <cellStyle name="Input 2 2 3 8 8" xfId="29909"/>
    <cellStyle name="Input 2 2 3 8 9" xfId="29910"/>
    <cellStyle name="Input 2 2 3 9" xfId="29911"/>
    <cellStyle name="Input 2 2 3 9 2" xfId="29912"/>
    <cellStyle name="Input 2 2 3 9 3" xfId="29913"/>
    <cellStyle name="Input 2 2 3 9 4" xfId="29914"/>
    <cellStyle name="Input 2 2 3 9 5" xfId="29915"/>
    <cellStyle name="Input 2 2 3 9 6" xfId="29916"/>
    <cellStyle name="Input 2 2 3 9 7" xfId="29917"/>
    <cellStyle name="Input 2 2 3 9 8" xfId="29918"/>
    <cellStyle name="Input 2 2 3 9 9" xfId="29919"/>
    <cellStyle name="Input 2 2 4" xfId="9778"/>
    <cellStyle name="Input 2 2 4 10" xfId="29920"/>
    <cellStyle name="Input 2 2 4 11" xfId="29921"/>
    <cellStyle name="Input 2 2 4 12" xfId="29922"/>
    <cellStyle name="Input 2 2 4 13" xfId="29923"/>
    <cellStyle name="Input 2 2 4 14" xfId="29924"/>
    <cellStyle name="Input 2 2 4 15" xfId="29925"/>
    <cellStyle name="Input 2 2 4 16" xfId="29926"/>
    <cellStyle name="Input 2 2 4 17" xfId="29927"/>
    <cellStyle name="Input 2 2 4 18" xfId="29928"/>
    <cellStyle name="Input 2 2 4 19" xfId="29929"/>
    <cellStyle name="Input 2 2 4 2" xfId="10110"/>
    <cellStyle name="Input 2 2 4 2 10" xfId="29930"/>
    <cellStyle name="Input 2 2 4 2 11" xfId="29931"/>
    <cellStyle name="Input 2 2 4 2 12" xfId="29932"/>
    <cellStyle name="Input 2 2 4 2 13" xfId="29933"/>
    <cellStyle name="Input 2 2 4 2 14" xfId="29934"/>
    <cellStyle name="Input 2 2 4 2 15" xfId="29935"/>
    <cellStyle name="Input 2 2 4 2 16" xfId="29936"/>
    <cellStyle name="Input 2 2 4 2 17" xfId="29937"/>
    <cellStyle name="Input 2 2 4 2 18" xfId="29938"/>
    <cellStyle name="Input 2 2 4 2 19" xfId="29939"/>
    <cellStyle name="Input 2 2 4 2 2" xfId="29940"/>
    <cellStyle name="Input 2 2 4 2 2 10" xfId="29941"/>
    <cellStyle name="Input 2 2 4 2 2 11" xfId="29942"/>
    <cellStyle name="Input 2 2 4 2 2 12" xfId="29943"/>
    <cellStyle name="Input 2 2 4 2 2 13" xfId="29944"/>
    <cellStyle name="Input 2 2 4 2 2 14" xfId="29945"/>
    <cellStyle name="Input 2 2 4 2 2 15" xfId="29946"/>
    <cellStyle name="Input 2 2 4 2 2 2" xfId="29947"/>
    <cellStyle name="Input 2 2 4 2 2 2 2" xfId="29948"/>
    <cellStyle name="Input 2 2 4 2 2 2 3" xfId="29949"/>
    <cellStyle name="Input 2 2 4 2 2 2 4" xfId="29950"/>
    <cellStyle name="Input 2 2 4 2 2 2 5" xfId="29951"/>
    <cellStyle name="Input 2 2 4 2 2 2 6" xfId="29952"/>
    <cellStyle name="Input 2 2 4 2 2 2 7" xfId="29953"/>
    <cellStyle name="Input 2 2 4 2 2 2 8" xfId="29954"/>
    <cellStyle name="Input 2 2 4 2 2 2 9" xfId="29955"/>
    <cellStyle name="Input 2 2 4 2 2 3" xfId="29956"/>
    <cellStyle name="Input 2 2 4 2 2 3 2" xfId="29957"/>
    <cellStyle name="Input 2 2 4 2 2 3 3" xfId="29958"/>
    <cellStyle name="Input 2 2 4 2 2 3 4" xfId="29959"/>
    <cellStyle name="Input 2 2 4 2 2 3 5" xfId="29960"/>
    <cellStyle name="Input 2 2 4 2 2 3 6" xfId="29961"/>
    <cellStyle name="Input 2 2 4 2 2 3 7" xfId="29962"/>
    <cellStyle name="Input 2 2 4 2 2 3 8" xfId="29963"/>
    <cellStyle name="Input 2 2 4 2 2 4" xfId="29964"/>
    <cellStyle name="Input 2 2 4 2 2 4 2" xfId="29965"/>
    <cellStyle name="Input 2 2 4 2 2 4 3" xfId="29966"/>
    <cellStyle name="Input 2 2 4 2 2 4 4" xfId="29967"/>
    <cellStyle name="Input 2 2 4 2 2 4 5" xfId="29968"/>
    <cellStyle name="Input 2 2 4 2 2 4 6" xfId="29969"/>
    <cellStyle name="Input 2 2 4 2 2 4 7" xfId="29970"/>
    <cellStyle name="Input 2 2 4 2 2 4 8" xfId="29971"/>
    <cellStyle name="Input 2 2 4 2 2 5" xfId="29972"/>
    <cellStyle name="Input 2 2 4 2 2 5 2" xfId="29973"/>
    <cellStyle name="Input 2 2 4 2 2 5 3" xfId="29974"/>
    <cellStyle name="Input 2 2 4 2 2 5 4" xfId="29975"/>
    <cellStyle name="Input 2 2 4 2 2 5 5" xfId="29976"/>
    <cellStyle name="Input 2 2 4 2 2 5 6" xfId="29977"/>
    <cellStyle name="Input 2 2 4 2 2 5 7" xfId="29978"/>
    <cellStyle name="Input 2 2 4 2 2 5 8" xfId="29979"/>
    <cellStyle name="Input 2 2 4 2 2 6" xfId="29980"/>
    <cellStyle name="Input 2 2 4 2 2 6 2" xfId="29981"/>
    <cellStyle name="Input 2 2 4 2 2 6 3" xfId="29982"/>
    <cellStyle name="Input 2 2 4 2 2 6 4" xfId="29983"/>
    <cellStyle name="Input 2 2 4 2 2 6 5" xfId="29984"/>
    <cellStyle name="Input 2 2 4 2 2 6 6" xfId="29985"/>
    <cellStyle name="Input 2 2 4 2 2 6 7" xfId="29986"/>
    <cellStyle name="Input 2 2 4 2 2 6 8" xfId="29987"/>
    <cellStyle name="Input 2 2 4 2 2 7" xfId="29988"/>
    <cellStyle name="Input 2 2 4 2 2 7 2" xfId="29989"/>
    <cellStyle name="Input 2 2 4 2 2 7 3" xfId="29990"/>
    <cellStyle name="Input 2 2 4 2 2 7 4" xfId="29991"/>
    <cellStyle name="Input 2 2 4 2 2 7 5" xfId="29992"/>
    <cellStyle name="Input 2 2 4 2 2 7 6" xfId="29993"/>
    <cellStyle name="Input 2 2 4 2 2 7 7" xfId="29994"/>
    <cellStyle name="Input 2 2 4 2 2 7 8" xfId="29995"/>
    <cellStyle name="Input 2 2 4 2 2 8" xfId="29996"/>
    <cellStyle name="Input 2 2 4 2 2 9" xfId="29997"/>
    <cellStyle name="Input 2 2 4 2 20" xfId="29998"/>
    <cellStyle name="Input 2 2 4 2 21" xfId="29999"/>
    <cellStyle name="Input 2 2 4 2 22" xfId="30000"/>
    <cellStyle name="Input 2 2 4 2 23" xfId="30001"/>
    <cellStyle name="Input 2 2 4 2 24" xfId="30002"/>
    <cellStyle name="Input 2 2 4 2 25" xfId="30003"/>
    <cellStyle name="Input 2 2 4 2 26" xfId="30004"/>
    <cellStyle name="Input 2 2 4 2 27" xfId="30005"/>
    <cellStyle name="Input 2 2 4 2 3" xfId="30006"/>
    <cellStyle name="Input 2 2 4 2 3 10" xfId="30007"/>
    <cellStyle name="Input 2 2 4 2 3 11" xfId="30008"/>
    <cellStyle name="Input 2 2 4 2 3 12" xfId="30009"/>
    <cellStyle name="Input 2 2 4 2 3 13" xfId="30010"/>
    <cellStyle name="Input 2 2 4 2 3 14" xfId="30011"/>
    <cellStyle name="Input 2 2 4 2 3 15" xfId="30012"/>
    <cellStyle name="Input 2 2 4 2 3 2" xfId="30013"/>
    <cellStyle name="Input 2 2 4 2 3 2 2" xfId="30014"/>
    <cellStyle name="Input 2 2 4 2 3 2 3" xfId="30015"/>
    <cellStyle name="Input 2 2 4 2 3 2 4" xfId="30016"/>
    <cellStyle name="Input 2 2 4 2 3 2 5" xfId="30017"/>
    <cellStyle name="Input 2 2 4 2 3 2 6" xfId="30018"/>
    <cellStyle name="Input 2 2 4 2 3 2 7" xfId="30019"/>
    <cellStyle name="Input 2 2 4 2 3 2 8" xfId="30020"/>
    <cellStyle name="Input 2 2 4 2 3 3" xfId="30021"/>
    <cellStyle name="Input 2 2 4 2 3 3 2" xfId="30022"/>
    <cellStyle name="Input 2 2 4 2 3 3 3" xfId="30023"/>
    <cellStyle name="Input 2 2 4 2 3 3 4" xfId="30024"/>
    <cellStyle name="Input 2 2 4 2 3 3 5" xfId="30025"/>
    <cellStyle name="Input 2 2 4 2 3 3 6" xfId="30026"/>
    <cellStyle name="Input 2 2 4 2 3 3 7" xfId="30027"/>
    <cellStyle name="Input 2 2 4 2 3 3 8" xfId="30028"/>
    <cellStyle name="Input 2 2 4 2 3 4" xfId="30029"/>
    <cellStyle name="Input 2 2 4 2 3 4 2" xfId="30030"/>
    <cellStyle name="Input 2 2 4 2 3 4 3" xfId="30031"/>
    <cellStyle name="Input 2 2 4 2 3 4 4" xfId="30032"/>
    <cellStyle name="Input 2 2 4 2 3 4 5" xfId="30033"/>
    <cellStyle name="Input 2 2 4 2 3 4 6" xfId="30034"/>
    <cellStyle name="Input 2 2 4 2 3 4 7" xfId="30035"/>
    <cellStyle name="Input 2 2 4 2 3 4 8" xfId="30036"/>
    <cellStyle name="Input 2 2 4 2 3 5" xfId="30037"/>
    <cellStyle name="Input 2 2 4 2 3 5 2" xfId="30038"/>
    <cellStyle name="Input 2 2 4 2 3 5 3" xfId="30039"/>
    <cellStyle name="Input 2 2 4 2 3 5 4" xfId="30040"/>
    <cellStyle name="Input 2 2 4 2 3 5 5" xfId="30041"/>
    <cellStyle name="Input 2 2 4 2 3 5 6" xfId="30042"/>
    <cellStyle name="Input 2 2 4 2 3 5 7" xfId="30043"/>
    <cellStyle name="Input 2 2 4 2 3 5 8" xfId="30044"/>
    <cellStyle name="Input 2 2 4 2 3 6" xfId="30045"/>
    <cellStyle name="Input 2 2 4 2 3 6 2" xfId="30046"/>
    <cellStyle name="Input 2 2 4 2 3 6 3" xfId="30047"/>
    <cellStyle name="Input 2 2 4 2 3 6 4" xfId="30048"/>
    <cellStyle name="Input 2 2 4 2 3 6 5" xfId="30049"/>
    <cellStyle name="Input 2 2 4 2 3 6 6" xfId="30050"/>
    <cellStyle name="Input 2 2 4 2 3 6 7" xfId="30051"/>
    <cellStyle name="Input 2 2 4 2 3 6 8" xfId="30052"/>
    <cellStyle name="Input 2 2 4 2 3 7" xfId="30053"/>
    <cellStyle name="Input 2 2 4 2 3 7 2" xfId="30054"/>
    <cellStyle name="Input 2 2 4 2 3 7 3" xfId="30055"/>
    <cellStyle name="Input 2 2 4 2 3 7 4" xfId="30056"/>
    <cellStyle name="Input 2 2 4 2 3 7 5" xfId="30057"/>
    <cellStyle name="Input 2 2 4 2 3 7 6" xfId="30058"/>
    <cellStyle name="Input 2 2 4 2 3 7 7" xfId="30059"/>
    <cellStyle name="Input 2 2 4 2 3 7 8" xfId="30060"/>
    <cellStyle name="Input 2 2 4 2 3 8" xfId="30061"/>
    <cellStyle name="Input 2 2 4 2 3 9" xfId="30062"/>
    <cellStyle name="Input 2 2 4 2 4" xfId="30063"/>
    <cellStyle name="Input 2 2 4 2 4 2" xfId="30064"/>
    <cellStyle name="Input 2 2 4 2 4 3" xfId="30065"/>
    <cellStyle name="Input 2 2 4 2 4 4" xfId="30066"/>
    <cellStyle name="Input 2 2 4 2 4 5" xfId="30067"/>
    <cellStyle name="Input 2 2 4 2 4 6" xfId="30068"/>
    <cellStyle name="Input 2 2 4 2 4 7" xfId="30069"/>
    <cellStyle name="Input 2 2 4 2 4 8" xfId="30070"/>
    <cellStyle name="Input 2 2 4 2 4 9" xfId="30071"/>
    <cellStyle name="Input 2 2 4 2 5" xfId="30072"/>
    <cellStyle name="Input 2 2 4 2 5 2" xfId="30073"/>
    <cellStyle name="Input 2 2 4 2 5 3" xfId="30074"/>
    <cellStyle name="Input 2 2 4 2 5 4" xfId="30075"/>
    <cellStyle name="Input 2 2 4 2 5 5" xfId="30076"/>
    <cellStyle name="Input 2 2 4 2 5 6" xfId="30077"/>
    <cellStyle name="Input 2 2 4 2 5 7" xfId="30078"/>
    <cellStyle name="Input 2 2 4 2 5 8" xfId="30079"/>
    <cellStyle name="Input 2 2 4 2 6" xfId="30080"/>
    <cellStyle name="Input 2 2 4 2 6 2" xfId="30081"/>
    <cellStyle name="Input 2 2 4 2 6 3" xfId="30082"/>
    <cellStyle name="Input 2 2 4 2 6 4" xfId="30083"/>
    <cellStyle name="Input 2 2 4 2 6 5" xfId="30084"/>
    <cellStyle name="Input 2 2 4 2 6 6" xfId="30085"/>
    <cellStyle name="Input 2 2 4 2 6 7" xfId="30086"/>
    <cellStyle name="Input 2 2 4 2 6 8" xfId="30087"/>
    <cellStyle name="Input 2 2 4 2 7" xfId="30088"/>
    <cellStyle name="Input 2 2 4 2 7 2" xfId="30089"/>
    <cellStyle name="Input 2 2 4 2 7 3" xfId="30090"/>
    <cellStyle name="Input 2 2 4 2 7 4" xfId="30091"/>
    <cellStyle name="Input 2 2 4 2 7 5" xfId="30092"/>
    <cellStyle name="Input 2 2 4 2 7 6" xfId="30093"/>
    <cellStyle name="Input 2 2 4 2 7 7" xfId="30094"/>
    <cellStyle name="Input 2 2 4 2 7 8" xfId="30095"/>
    <cellStyle name="Input 2 2 4 2 8" xfId="30096"/>
    <cellStyle name="Input 2 2 4 2 8 2" xfId="30097"/>
    <cellStyle name="Input 2 2 4 2 8 3" xfId="30098"/>
    <cellStyle name="Input 2 2 4 2 8 4" xfId="30099"/>
    <cellStyle name="Input 2 2 4 2 8 5" xfId="30100"/>
    <cellStyle name="Input 2 2 4 2 8 6" xfId="30101"/>
    <cellStyle name="Input 2 2 4 2 8 7" xfId="30102"/>
    <cellStyle name="Input 2 2 4 2 8 8" xfId="30103"/>
    <cellStyle name="Input 2 2 4 2 9" xfId="30104"/>
    <cellStyle name="Input 2 2 4 2 9 2" xfId="30105"/>
    <cellStyle name="Input 2 2 4 2 9 3" xfId="30106"/>
    <cellStyle name="Input 2 2 4 2 9 4" xfId="30107"/>
    <cellStyle name="Input 2 2 4 2 9 5" xfId="30108"/>
    <cellStyle name="Input 2 2 4 2 9 6" xfId="30109"/>
    <cellStyle name="Input 2 2 4 2 9 7" xfId="30110"/>
    <cellStyle name="Input 2 2 4 2 9 8" xfId="30111"/>
    <cellStyle name="Input 2 2 4 20" xfId="30112"/>
    <cellStyle name="Input 2 2 4 21" xfId="30113"/>
    <cellStyle name="Input 2 2 4 22" xfId="30114"/>
    <cellStyle name="Input 2 2 4 23" xfId="30115"/>
    <cellStyle name="Input 2 2 4 24" xfId="30116"/>
    <cellStyle name="Input 2 2 4 3" xfId="30117"/>
    <cellStyle name="Input 2 2 4 3 10" xfId="30118"/>
    <cellStyle name="Input 2 2 4 3 11" xfId="30119"/>
    <cellStyle name="Input 2 2 4 3 12" xfId="30120"/>
    <cellStyle name="Input 2 2 4 3 13" xfId="30121"/>
    <cellStyle name="Input 2 2 4 3 14" xfId="30122"/>
    <cellStyle name="Input 2 2 4 3 15" xfId="30123"/>
    <cellStyle name="Input 2 2 4 3 16" xfId="30124"/>
    <cellStyle name="Input 2 2 4 3 17" xfId="30125"/>
    <cellStyle name="Input 2 2 4 3 18" xfId="30126"/>
    <cellStyle name="Input 2 2 4 3 19" xfId="30127"/>
    <cellStyle name="Input 2 2 4 3 2" xfId="30128"/>
    <cellStyle name="Input 2 2 4 3 2 10" xfId="30129"/>
    <cellStyle name="Input 2 2 4 3 2 2" xfId="30130"/>
    <cellStyle name="Input 2 2 4 3 2 2 2" xfId="30131"/>
    <cellStyle name="Input 2 2 4 3 2 2 3" xfId="30132"/>
    <cellStyle name="Input 2 2 4 3 2 2 4" xfId="30133"/>
    <cellStyle name="Input 2 2 4 3 2 2 5" xfId="30134"/>
    <cellStyle name="Input 2 2 4 3 2 2 6" xfId="30135"/>
    <cellStyle name="Input 2 2 4 3 2 2 7" xfId="30136"/>
    <cellStyle name="Input 2 2 4 3 2 2 8" xfId="30137"/>
    <cellStyle name="Input 2 2 4 3 2 2 9" xfId="30138"/>
    <cellStyle name="Input 2 2 4 3 2 3" xfId="30139"/>
    <cellStyle name="Input 2 2 4 3 2 4" xfId="30140"/>
    <cellStyle name="Input 2 2 4 3 2 5" xfId="30141"/>
    <cellStyle name="Input 2 2 4 3 2 6" xfId="30142"/>
    <cellStyle name="Input 2 2 4 3 2 7" xfId="30143"/>
    <cellStyle name="Input 2 2 4 3 2 8" xfId="30144"/>
    <cellStyle name="Input 2 2 4 3 2 9" xfId="30145"/>
    <cellStyle name="Input 2 2 4 3 20" xfId="30146"/>
    <cellStyle name="Input 2 2 4 3 21" xfId="30147"/>
    <cellStyle name="Input 2 2 4 3 22" xfId="30148"/>
    <cellStyle name="Input 2 2 4 3 23" xfId="30149"/>
    <cellStyle name="Input 2 2 4 3 24" xfId="30150"/>
    <cellStyle name="Input 2 2 4 3 3" xfId="30151"/>
    <cellStyle name="Input 2 2 4 3 3 2" xfId="30152"/>
    <cellStyle name="Input 2 2 4 3 3 3" xfId="30153"/>
    <cellStyle name="Input 2 2 4 3 3 4" xfId="30154"/>
    <cellStyle name="Input 2 2 4 3 3 5" xfId="30155"/>
    <cellStyle name="Input 2 2 4 3 3 6" xfId="30156"/>
    <cellStyle name="Input 2 2 4 3 3 7" xfId="30157"/>
    <cellStyle name="Input 2 2 4 3 3 8" xfId="30158"/>
    <cellStyle name="Input 2 2 4 3 4" xfId="30159"/>
    <cellStyle name="Input 2 2 4 3 4 2" xfId="30160"/>
    <cellStyle name="Input 2 2 4 3 4 3" xfId="30161"/>
    <cellStyle name="Input 2 2 4 3 4 4" xfId="30162"/>
    <cellStyle name="Input 2 2 4 3 4 5" xfId="30163"/>
    <cellStyle name="Input 2 2 4 3 4 6" xfId="30164"/>
    <cellStyle name="Input 2 2 4 3 4 7" xfId="30165"/>
    <cellStyle name="Input 2 2 4 3 4 8" xfId="30166"/>
    <cellStyle name="Input 2 2 4 3 4 9" xfId="30167"/>
    <cellStyle name="Input 2 2 4 3 5" xfId="30168"/>
    <cellStyle name="Input 2 2 4 3 5 2" xfId="30169"/>
    <cellStyle name="Input 2 2 4 3 5 3" xfId="30170"/>
    <cellStyle name="Input 2 2 4 3 5 4" xfId="30171"/>
    <cellStyle name="Input 2 2 4 3 5 5" xfId="30172"/>
    <cellStyle name="Input 2 2 4 3 5 6" xfId="30173"/>
    <cellStyle name="Input 2 2 4 3 5 7" xfId="30174"/>
    <cellStyle name="Input 2 2 4 3 5 8" xfId="30175"/>
    <cellStyle name="Input 2 2 4 3 6" xfId="30176"/>
    <cellStyle name="Input 2 2 4 3 6 2" xfId="30177"/>
    <cellStyle name="Input 2 2 4 3 6 3" xfId="30178"/>
    <cellStyle name="Input 2 2 4 3 6 4" xfId="30179"/>
    <cellStyle name="Input 2 2 4 3 6 5" xfId="30180"/>
    <cellStyle name="Input 2 2 4 3 6 6" xfId="30181"/>
    <cellStyle name="Input 2 2 4 3 6 7" xfId="30182"/>
    <cellStyle name="Input 2 2 4 3 6 8" xfId="30183"/>
    <cellStyle name="Input 2 2 4 3 7" xfId="30184"/>
    <cellStyle name="Input 2 2 4 3 7 2" xfId="30185"/>
    <cellStyle name="Input 2 2 4 3 7 3" xfId="30186"/>
    <cellStyle name="Input 2 2 4 3 7 4" xfId="30187"/>
    <cellStyle name="Input 2 2 4 3 7 5" xfId="30188"/>
    <cellStyle name="Input 2 2 4 3 7 6" xfId="30189"/>
    <cellStyle name="Input 2 2 4 3 7 7" xfId="30190"/>
    <cellStyle name="Input 2 2 4 3 7 8" xfId="30191"/>
    <cellStyle name="Input 2 2 4 3 8" xfId="30192"/>
    <cellStyle name="Input 2 2 4 3 9" xfId="30193"/>
    <cellStyle name="Input 2 2 4 4" xfId="30194"/>
    <cellStyle name="Input 2 2 4 4 10" xfId="30195"/>
    <cellStyle name="Input 2 2 4 4 11" xfId="30196"/>
    <cellStyle name="Input 2 2 4 4 12" xfId="30197"/>
    <cellStyle name="Input 2 2 4 4 13" xfId="30198"/>
    <cellStyle name="Input 2 2 4 4 14" xfId="30199"/>
    <cellStyle name="Input 2 2 4 4 15" xfId="30200"/>
    <cellStyle name="Input 2 2 4 4 16" xfId="30201"/>
    <cellStyle name="Input 2 2 4 4 17" xfId="30202"/>
    <cellStyle name="Input 2 2 4 4 18" xfId="30203"/>
    <cellStyle name="Input 2 2 4 4 2" xfId="30204"/>
    <cellStyle name="Input 2 2 4 4 2 10" xfId="30205"/>
    <cellStyle name="Input 2 2 4 4 2 2" xfId="30206"/>
    <cellStyle name="Input 2 2 4 4 2 2 2" xfId="30207"/>
    <cellStyle name="Input 2 2 4 4 2 2 3" xfId="30208"/>
    <cellStyle name="Input 2 2 4 4 2 2 4" xfId="30209"/>
    <cellStyle name="Input 2 2 4 4 2 2 5" xfId="30210"/>
    <cellStyle name="Input 2 2 4 4 2 2 6" xfId="30211"/>
    <cellStyle name="Input 2 2 4 4 2 2 7" xfId="30212"/>
    <cellStyle name="Input 2 2 4 4 2 2 8" xfId="30213"/>
    <cellStyle name="Input 2 2 4 4 2 2 9" xfId="30214"/>
    <cellStyle name="Input 2 2 4 4 2 3" xfId="30215"/>
    <cellStyle name="Input 2 2 4 4 2 4" xfId="30216"/>
    <cellStyle name="Input 2 2 4 4 2 5" xfId="30217"/>
    <cellStyle name="Input 2 2 4 4 2 6" xfId="30218"/>
    <cellStyle name="Input 2 2 4 4 2 7" xfId="30219"/>
    <cellStyle name="Input 2 2 4 4 2 8" xfId="30220"/>
    <cellStyle name="Input 2 2 4 4 2 9" xfId="30221"/>
    <cellStyle name="Input 2 2 4 4 3" xfId="30222"/>
    <cellStyle name="Input 2 2 4 4 3 2" xfId="30223"/>
    <cellStyle name="Input 2 2 4 4 3 3" xfId="30224"/>
    <cellStyle name="Input 2 2 4 4 3 4" xfId="30225"/>
    <cellStyle name="Input 2 2 4 4 3 5" xfId="30226"/>
    <cellStyle name="Input 2 2 4 4 3 6" xfId="30227"/>
    <cellStyle name="Input 2 2 4 4 3 7" xfId="30228"/>
    <cellStyle name="Input 2 2 4 4 3 8" xfId="30229"/>
    <cellStyle name="Input 2 2 4 4 4" xfId="30230"/>
    <cellStyle name="Input 2 2 4 4 4 2" xfId="30231"/>
    <cellStyle name="Input 2 2 4 4 4 3" xfId="30232"/>
    <cellStyle name="Input 2 2 4 4 4 4" xfId="30233"/>
    <cellStyle name="Input 2 2 4 4 4 5" xfId="30234"/>
    <cellStyle name="Input 2 2 4 4 4 6" xfId="30235"/>
    <cellStyle name="Input 2 2 4 4 4 7" xfId="30236"/>
    <cellStyle name="Input 2 2 4 4 4 8" xfId="30237"/>
    <cellStyle name="Input 2 2 4 4 4 9" xfId="30238"/>
    <cellStyle name="Input 2 2 4 4 5" xfId="30239"/>
    <cellStyle name="Input 2 2 4 4 6" xfId="30240"/>
    <cellStyle name="Input 2 2 4 4 7" xfId="30241"/>
    <cellStyle name="Input 2 2 4 4 8" xfId="30242"/>
    <cellStyle name="Input 2 2 4 4 9" xfId="30243"/>
    <cellStyle name="Input 2 2 4 5" xfId="30244"/>
    <cellStyle name="Input 2 2 4 5 10" xfId="30245"/>
    <cellStyle name="Input 2 2 4 5 11" xfId="30246"/>
    <cellStyle name="Input 2 2 4 5 12" xfId="30247"/>
    <cellStyle name="Input 2 2 4 5 13" xfId="30248"/>
    <cellStyle name="Input 2 2 4 5 14" xfId="30249"/>
    <cellStyle name="Input 2 2 4 5 15" xfId="30250"/>
    <cellStyle name="Input 2 2 4 5 16" xfId="30251"/>
    <cellStyle name="Input 2 2 4 5 17" xfId="30252"/>
    <cellStyle name="Input 2 2 4 5 18" xfId="30253"/>
    <cellStyle name="Input 2 2 4 5 2" xfId="30254"/>
    <cellStyle name="Input 2 2 4 5 2 10" xfId="30255"/>
    <cellStyle name="Input 2 2 4 5 2 2" xfId="30256"/>
    <cellStyle name="Input 2 2 4 5 2 2 2" xfId="30257"/>
    <cellStyle name="Input 2 2 4 5 2 2 3" xfId="30258"/>
    <cellStyle name="Input 2 2 4 5 2 2 4" xfId="30259"/>
    <cellStyle name="Input 2 2 4 5 2 2 5" xfId="30260"/>
    <cellStyle name="Input 2 2 4 5 2 2 6" xfId="30261"/>
    <cellStyle name="Input 2 2 4 5 2 2 7" xfId="30262"/>
    <cellStyle name="Input 2 2 4 5 2 2 8" xfId="30263"/>
    <cellStyle name="Input 2 2 4 5 2 2 9" xfId="30264"/>
    <cellStyle name="Input 2 2 4 5 2 3" xfId="30265"/>
    <cellStyle name="Input 2 2 4 5 2 4" xfId="30266"/>
    <cellStyle name="Input 2 2 4 5 2 5" xfId="30267"/>
    <cellStyle name="Input 2 2 4 5 2 6" xfId="30268"/>
    <cellStyle name="Input 2 2 4 5 2 7" xfId="30269"/>
    <cellStyle name="Input 2 2 4 5 2 8" xfId="30270"/>
    <cellStyle name="Input 2 2 4 5 2 9" xfId="30271"/>
    <cellStyle name="Input 2 2 4 5 3" xfId="30272"/>
    <cellStyle name="Input 2 2 4 5 3 2" xfId="30273"/>
    <cellStyle name="Input 2 2 4 5 3 3" xfId="30274"/>
    <cellStyle name="Input 2 2 4 5 3 4" xfId="30275"/>
    <cellStyle name="Input 2 2 4 5 3 5" xfId="30276"/>
    <cellStyle name="Input 2 2 4 5 3 6" xfId="30277"/>
    <cellStyle name="Input 2 2 4 5 3 7" xfId="30278"/>
    <cellStyle name="Input 2 2 4 5 3 8" xfId="30279"/>
    <cellStyle name="Input 2 2 4 5 4" xfId="30280"/>
    <cellStyle name="Input 2 2 4 5 4 2" xfId="30281"/>
    <cellStyle name="Input 2 2 4 5 4 3" xfId="30282"/>
    <cellStyle name="Input 2 2 4 5 4 4" xfId="30283"/>
    <cellStyle name="Input 2 2 4 5 4 5" xfId="30284"/>
    <cellStyle name="Input 2 2 4 5 4 6" xfId="30285"/>
    <cellStyle name="Input 2 2 4 5 4 7" xfId="30286"/>
    <cellStyle name="Input 2 2 4 5 4 8" xfId="30287"/>
    <cellStyle name="Input 2 2 4 5 4 9" xfId="30288"/>
    <cellStyle name="Input 2 2 4 5 5" xfId="30289"/>
    <cellStyle name="Input 2 2 4 5 6" xfId="30290"/>
    <cellStyle name="Input 2 2 4 5 7" xfId="30291"/>
    <cellStyle name="Input 2 2 4 5 8" xfId="30292"/>
    <cellStyle name="Input 2 2 4 5 9" xfId="30293"/>
    <cellStyle name="Input 2 2 4 6" xfId="30294"/>
    <cellStyle name="Input 2 2 4 6 10" xfId="30295"/>
    <cellStyle name="Input 2 2 4 6 11" xfId="30296"/>
    <cellStyle name="Input 2 2 4 6 12" xfId="30297"/>
    <cellStyle name="Input 2 2 4 6 13" xfId="30298"/>
    <cellStyle name="Input 2 2 4 6 14" xfId="30299"/>
    <cellStyle name="Input 2 2 4 6 15" xfId="30300"/>
    <cellStyle name="Input 2 2 4 6 16" xfId="30301"/>
    <cellStyle name="Input 2 2 4 6 17" xfId="30302"/>
    <cellStyle name="Input 2 2 4 6 18" xfId="30303"/>
    <cellStyle name="Input 2 2 4 6 2" xfId="30304"/>
    <cellStyle name="Input 2 2 4 6 2 2" xfId="30305"/>
    <cellStyle name="Input 2 2 4 6 2 3" xfId="30306"/>
    <cellStyle name="Input 2 2 4 6 2 4" xfId="30307"/>
    <cellStyle name="Input 2 2 4 6 2 5" xfId="30308"/>
    <cellStyle name="Input 2 2 4 6 2 6" xfId="30309"/>
    <cellStyle name="Input 2 2 4 6 2 7" xfId="30310"/>
    <cellStyle name="Input 2 2 4 6 2 8" xfId="30311"/>
    <cellStyle name="Input 2 2 4 6 2 9" xfId="30312"/>
    <cellStyle name="Input 2 2 4 6 3" xfId="30313"/>
    <cellStyle name="Input 2 2 4 6 4" xfId="30314"/>
    <cellStyle name="Input 2 2 4 6 5" xfId="30315"/>
    <cellStyle name="Input 2 2 4 6 6" xfId="30316"/>
    <cellStyle name="Input 2 2 4 6 7" xfId="30317"/>
    <cellStyle name="Input 2 2 4 6 8" xfId="30318"/>
    <cellStyle name="Input 2 2 4 6 9" xfId="30319"/>
    <cellStyle name="Input 2 2 4 7" xfId="30320"/>
    <cellStyle name="Input 2 2 4 7 2" xfId="30321"/>
    <cellStyle name="Input 2 2 4 7 3" xfId="30322"/>
    <cellStyle name="Input 2 2 4 7 4" xfId="30323"/>
    <cellStyle name="Input 2 2 4 7 5" xfId="30324"/>
    <cellStyle name="Input 2 2 4 7 6" xfId="30325"/>
    <cellStyle name="Input 2 2 4 7 7" xfId="30326"/>
    <cellStyle name="Input 2 2 4 7 8" xfId="30327"/>
    <cellStyle name="Input 2 2 4 7 9" xfId="30328"/>
    <cellStyle name="Input 2 2 4 8" xfId="30329"/>
    <cellStyle name="Input 2 2 4 8 2" xfId="30330"/>
    <cellStyle name="Input 2 2 4 8 3" xfId="30331"/>
    <cellStyle name="Input 2 2 4 8 4" xfId="30332"/>
    <cellStyle name="Input 2 2 4 8 5" xfId="30333"/>
    <cellStyle name="Input 2 2 4 8 6" xfId="30334"/>
    <cellStyle name="Input 2 2 4 8 7" xfId="30335"/>
    <cellStyle name="Input 2 2 4 8 8" xfId="30336"/>
    <cellStyle name="Input 2 2 4 8 9" xfId="30337"/>
    <cellStyle name="Input 2 2 4 9" xfId="30338"/>
    <cellStyle name="Input 2 2 5" xfId="9859"/>
    <cellStyle name="Input 2 2 5 10" xfId="30339"/>
    <cellStyle name="Input 2 2 5 11" xfId="30340"/>
    <cellStyle name="Input 2 2 5 12" xfId="30341"/>
    <cellStyle name="Input 2 2 5 13" xfId="30342"/>
    <cellStyle name="Input 2 2 5 14" xfId="30343"/>
    <cellStyle name="Input 2 2 5 15" xfId="30344"/>
    <cellStyle name="Input 2 2 5 16" xfId="30345"/>
    <cellStyle name="Input 2 2 5 17" xfId="30346"/>
    <cellStyle name="Input 2 2 5 18" xfId="30347"/>
    <cellStyle name="Input 2 2 5 19" xfId="30348"/>
    <cellStyle name="Input 2 2 5 2" xfId="10150"/>
    <cellStyle name="Input 2 2 5 2 10" xfId="30349"/>
    <cellStyle name="Input 2 2 5 2 2" xfId="10290"/>
    <cellStyle name="Input 2 2 5 2 2 2" xfId="30350"/>
    <cellStyle name="Input 2 2 5 2 2 3" xfId="30351"/>
    <cellStyle name="Input 2 2 5 2 2 4" xfId="30352"/>
    <cellStyle name="Input 2 2 5 2 2 5" xfId="30353"/>
    <cellStyle name="Input 2 2 5 2 2 6" xfId="30354"/>
    <cellStyle name="Input 2 2 5 2 2 7" xfId="30355"/>
    <cellStyle name="Input 2 2 5 2 2 8" xfId="30356"/>
    <cellStyle name="Input 2 2 5 2 2 9" xfId="30357"/>
    <cellStyle name="Input 2 2 5 2 3" xfId="10388"/>
    <cellStyle name="Input 2 2 5 2 4" xfId="30358"/>
    <cellStyle name="Input 2 2 5 2 5" xfId="30359"/>
    <cellStyle name="Input 2 2 5 2 6" xfId="30360"/>
    <cellStyle name="Input 2 2 5 2 7" xfId="30361"/>
    <cellStyle name="Input 2 2 5 2 8" xfId="30362"/>
    <cellStyle name="Input 2 2 5 2 9" xfId="30363"/>
    <cellStyle name="Input 2 2 5 3" xfId="30364"/>
    <cellStyle name="Input 2 2 5 3 2" xfId="30365"/>
    <cellStyle name="Input 2 2 5 3 3" xfId="30366"/>
    <cellStyle name="Input 2 2 5 3 4" xfId="30367"/>
    <cellStyle name="Input 2 2 5 3 5" xfId="30368"/>
    <cellStyle name="Input 2 2 5 3 6" xfId="30369"/>
    <cellStyle name="Input 2 2 5 3 7" xfId="30370"/>
    <cellStyle name="Input 2 2 5 3 8" xfId="30371"/>
    <cellStyle name="Input 2 2 5 4" xfId="30372"/>
    <cellStyle name="Input 2 2 5 4 2" xfId="30373"/>
    <cellStyle name="Input 2 2 5 4 3" xfId="30374"/>
    <cellStyle name="Input 2 2 5 4 4" xfId="30375"/>
    <cellStyle name="Input 2 2 5 4 5" xfId="30376"/>
    <cellStyle name="Input 2 2 5 4 6" xfId="30377"/>
    <cellStyle name="Input 2 2 5 4 7" xfId="30378"/>
    <cellStyle name="Input 2 2 5 4 8" xfId="30379"/>
    <cellStyle name="Input 2 2 5 4 9" xfId="30380"/>
    <cellStyle name="Input 2 2 5 5" xfId="30381"/>
    <cellStyle name="Input 2 2 5 6" xfId="30382"/>
    <cellStyle name="Input 2 2 5 7" xfId="30383"/>
    <cellStyle name="Input 2 2 5 8" xfId="30384"/>
    <cellStyle name="Input 2 2 5 9" xfId="30385"/>
    <cellStyle name="Input 2 2 6" xfId="10329"/>
    <cellStyle name="Input 2 2 6 10" xfId="30386"/>
    <cellStyle name="Input 2 2 6 11" xfId="30387"/>
    <cellStyle name="Input 2 2 6 12" xfId="30388"/>
    <cellStyle name="Input 2 2 6 13" xfId="30389"/>
    <cellStyle name="Input 2 2 6 14" xfId="30390"/>
    <cellStyle name="Input 2 2 6 15" xfId="30391"/>
    <cellStyle name="Input 2 2 6 16" xfId="30392"/>
    <cellStyle name="Input 2 2 6 17" xfId="30393"/>
    <cellStyle name="Input 2 2 6 18" xfId="30394"/>
    <cellStyle name="Input 2 2 6 2" xfId="30395"/>
    <cellStyle name="Input 2 2 6 2 10" xfId="30396"/>
    <cellStyle name="Input 2 2 6 2 2" xfId="30397"/>
    <cellStyle name="Input 2 2 6 2 2 2" xfId="30398"/>
    <cellStyle name="Input 2 2 6 2 2 3" xfId="30399"/>
    <cellStyle name="Input 2 2 6 2 2 4" xfId="30400"/>
    <cellStyle name="Input 2 2 6 2 2 5" xfId="30401"/>
    <cellStyle name="Input 2 2 6 2 2 6" xfId="30402"/>
    <cellStyle name="Input 2 2 6 2 2 7" xfId="30403"/>
    <cellStyle name="Input 2 2 6 2 2 8" xfId="30404"/>
    <cellStyle name="Input 2 2 6 2 2 9" xfId="30405"/>
    <cellStyle name="Input 2 2 6 2 3" xfId="30406"/>
    <cellStyle name="Input 2 2 6 2 4" xfId="30407"/>
    <cellStyle name="Input 2 2 6 2 5" xfId="30408"/>
    <cellStyle name="Input 2 2 6 2 6" xfId="30409"/>
    <cellStyle name="Input 2 2 6 2 7" xfId="30410"/>
    <cellStyle name="Input 2 2 6 2 8" xfId="30411"/>
    <cellStyle name="Input 2 2 6 2 9" xfId="30412"/>
    <cellStyle name="Input 2 2 6 3" xfId="30413"/>
    <cellStyle name="Input 2 2 6 3 2" xfId="30414"/>
    <cellStyle name="Input 2 2 6 3 3" xfId="30415"/>
    <cellStyle name="Input 2 2 6 3 4" xfId="30416"/>
    <cellStyle name="Input 2 2 6 3 5" xfId="30417"/>
    <cellStyle name="Input 2 2 6 3 6" xfId="30418"/>
    <cellStyle name="Input 2 2 6 3 7" xfId="30419"/>
    <cellStyle name="Input 2 2 6 3 8" xfId="30420"/>
    <cellStyle name="Input 2 2 6 4" xfId="30421"/>
    <cellStyle name="Input 2 2 6 4 2" xfId="30422"/>
    <cellStyle name="Input 2 2 6 4 3" xfId="30423"/>
    <cellStyle name="Input 2 2 6 4 4" xfId="30424"/>
    <cellStyle name="Input 2 2 6 4 5" xfId="30425"/>
    <cellStyle name="Input 2 2 6 4 6" xfId="30426"/>
    <cellStyle name="Input 2 2 6 4 7" xfId="30427"/>
    <cellStyle name="Input 2 2 6 4 8" xfId="30428"/>
    <cellStyle name="Input 2 2 6 4 9" xfId="30429"/>
    <cellStyle name="Input 2 2 6 5" xfId="30430"/>
    <cellStyle name="Input 2 2 6 6" xfId="30431"/>
    <cellStyle name="Input 2 2 6 7" xfId="30432"/>
    <cellStyle name="Input 2 2 6 8" xfId="30433"/>
    <cellStyle name="Input 2 2 6 9" xfId="30434"/>
    <cellStyle name="Input 2 2 7" xfId="30435"/>
    <cellStyle name="Input 2 2 7 10" xfId="30436"/>
    <cellStyle name="Input 2 2 7 11" xfId="30437"/>
    <cellStyle name="Input 2 2 7 12" xfId="30438"/>
    <cellStyle name="Input 2 2 7 13" xfId="30439"/>
    <cellStyle name="Input 2 2 7 14" xfId="30440"/>
    <cellStyle name="Input 2 2 7 15" xfId="30441"/>
    <cellStyle name="Input 2 2 7 16" xfId="30442"/>
    <cellStyle name="Input 2 2 7 17" xfId="30443"/>
    <cellStyle name="Input 2 2 7 18" xfId="30444"/>
    <cellStyle name="Input 2 2 7 2" xfId="30445"/>
    <cellStyle name="Input 2 2 7 3" xfId="30446"/>
    <cellStyle name="Input 2 2 7 4" xfId="30447"/>
    <cellStyle name="Input 2 2 7 5" xfId="30448"/>
    <cellStyle name="Input 2 2 7 6" xfId="30449"/>
    <cellStyle name="Input 2 2 7 7" xfId="30450"/>
    <cellStyle name="Input 2 2 7 8" xfId="30451"/>
    <cellStyle name="Input 2 2 7 9" xfId="30452"/>
    <cellStyle name="Input 2 2 8" xfId="30453"/>
    <cellStyle name="Input 2 2 8 10" xfId="30454"/>
    <cellStyle name="Input 2 2 8 11" xfId="30455"/>
    <cellStyle name="Input 2 2 8 12" xfId="30456"/>
    <cellStyle name="Input 2 2 8 13" xfId="30457"/>
    <cellStyle name="Input 2 2 8 14" xfId="30458"/>
    <cellStyle name="Input 2 2 8 15" xfId="30459"/>
    <cellStyle name="Input 2 2 8 16" xfId="30460"/>
    <cellStyle name="Input 2 2 8 17" xfId="30461"/>
    <cellStyle name="Input 2 2 8 18" xfId="30462"/>
    <cellStyle name="Input 2 2 8 2" xfId="30463"/>
    <cellStyle name="Input 2 2 8 3" xfId="30464"/>
    <cellStyle name="Input 2 2 8 4" xfId="30465"/>
    <cellStyle name="Input 2 2 8 5" xfId="30466"/>
    <cellStyle name="Input 2 2 8 6" xfId="30467"/>
    <cellStyle name="Input 2 2 8 7" xfId="30468"/>
    <cellStyle name="Input 2 2 8 8" xfId="30469"/>
    <cellStyle name="Input 2 2 8 9" xfId="30470"/>
    <cellStyle name="Input 2 2 9" xfId="30471"/>
    <cellStyle name="Input 2 2 9 10" xfId="30472"/>
    <cellStyle name="Input 2 2 9 11" xfId="30473"/>
    <cellStyle name="Input 2 2 9 12" xfId="30474"/>
    <cellStyle name="Input 2 2 9 13" xfId="30475"/>
    <cellStyle name="Input 2 2 9 14" xfId="30476"/>
    <cellStyle name="Input 2 2 9 15" xfId="30477"/>
    <cellStyle name="Input 2 2 9 16" xfId="30478"/>
    <cellStyle name="Input 2 2 9 17" xfId="30479"/>
    <cellStyle name="Input 2 2 9 18" xfId="30480"/>
    <cellStyle name="Input 2 2 9 2" xfId="30481"/>
    <cellStyle name="Input 2 2 9 3" xfId="30482"/>
    <cellStyle name="Input 2 2 9 4" xfId="30483"/>
    <cellStyle name="Input 2 2 9 5" xfId="30484"/>
    <cellStyle name="Input 2 2 9 6" xfId="30485"/>
    <cellStyle name="Input 2 2 9 7" xfId="30486"/>
    <cellStyle name="Input 2 2 9 8" xfId="30487"/>
    <cellStyle name="Input 2 2 9 9" xfId="30488"/>
    <cellStyle name="Input 2 20" xfId="30489"/>
    <cellStyle name="Input 2 21" xfId="30490"/>
    <cellStyle name="Input 2 22" xfId="30491"/>
    <cellStyle name="Input 2 23" xfId="30492"/>
    <cellStyle name="Input 2 24" xfId="30493"/>
    <cellStyle name="Input 2 25" xfId="30494"/>
    <cellStyle name="Input 2 26" xfId="30495"/>
    <cellStyle name="Input 2 27" xfId="30496"/>
    <cellStyle name="Input 2 28" xfId="30497"/>
    <cellStyle name="Input 2 29" xfId="30498"/>
    <cellStyle name="Input 2 3" xfId="79"/>
    <cellStyle name="Input 2 3 10" xfId="30499"/>
    <cellStyle name="Input 2 3 10 2" xfId="30500"/>
    <cellStyle name="Input 2 3 11" xfId="30501"/>
    <cellStyle name="Input 2 3 12" xfId="30502"/>
    <cellStyle name="Input 2 3 13" xfId="30503"/>
    <cellStyle name="Input 2 3 14" xfId="30504"/>
    <cellStyle name="Input 2 3 15" xfId="30505"/>
    <cellStyle name="Input 2 3 16" xfId="30506"/>
    <cellStyle name="Input 2 3 17" xfId="30507"/>
    <cellStyle name="Input 2 3 18" xfId="30508"/>
    <cellStyle name="Input 2 3 19" xfId="30509"/>
    <cellStyle name="Input 2 3 2" xfId="9761"/>
    <cellStyle name="Input 2 3 2 10" xfId="30510"/>
    <cellStyle name="Input 2 3 2 10 2" xfId="30511"/>
    <cellStyle name="Input 2 3 2 10 3" xfId="30512"/>
    <cellStyle name="Input 2 3 2 10 4" xfId="30513"/>
    <cellStyle name="Input 2 3 2 10 5" xfId="30514"/>
    <cellStyle name="Input 2 3 2 10 6" xfId="30515"/>
    <cellStyle name="Input 2 3 2 10 7" xfId="30516"/>
    <cellStyle name="Input 2 3 2 10 8" xfId="30517"/>
    <cellStyle name="Input 2 3 2 11" xfId="30518"/>
    <cellStyle name="Input 2 3 2 12" xfId="30519"/>
    <cellStyle name="Input 2 3 2 13" xfId="30520"/>
    <cellStyle name="Input 2 3 2 14" xfId="30521"/>
    <cellStyle name="Input 2 3 2 15" xfId="30522"/>
    <cellStyle name="Input 2 3 2 16" xfId="30523"/>
    <cellStyle name="Input 2 3 2 17" xfId="30524"/>
    <cellStyle name="Input 2 3 2 18" xfId="30525"/>
    <cellStyle name="Input 2 3 2 19" xfId="30526"/>
    <cellStyle name="Input 2 3 2 2" xfId="10093"/>
    <cellStyle name="Input 2 3 2 2 10" xfId="30527"/>
    <cellStyle name="Input 2 3 2 2 11" xfId="30528"/>
    <cellStyle name="Input 2 3 2 2 12" xfId="30529"/>
    <cellStyle name="Input 2 3 2 2 13" xfId="30530"/>
    <cellStyle name="Input 2 3 2 2 14" xfId="30531"/>
    <cellStyle name="Input 2 3 2 2 15" xfId="30532"/>
    <cellStyle name="Input 2 3 2 2 16" xfId="30533"/>
    <cellStyle name="Input 2 3 2 2 17" xfId="30534"/>
    <cellStyle name="Input 2 3 2 2 18" xfId="30535"/>
    <cellStyle name="Input 2 3 2 2 19" xfId="30536"/>
    <cellStyle name="Input 2 3 2 2 2" xfId="30537"/>
    <cellStyle name="Input 2 3 2 2 2 10" xfId="30538"/>
    <cellStyle name="Input 2 3 2 2 2 11" xfId="30539"/>
    <cellStyle name="Input 2 3 2 2 2 12" xfId="30540"/>
    <cellStyle name="Input 2 3 2 2 2 13" xfId="30541"/>
    <cellStyle name="Input 2 3 2 2 2 14" xfId="30542"/>
    <cellStyle name="Input 2 3 2 2 2 15" xfId="30543"/>
    <cellStyle name="Input 2 3 2 2 2 2" xfId="30544"/>
    <cellStyle name="Input 2 3 2 2 2 2 10" xfId="30545"/>
    <cellStyle name="Input 2 3 2 2 2 2 2" xfId="30546"/>
    <cellStyle name="Input 2 3 2 2 2 2 2 2" xfId="30547"/>
    <cellStyle name="Input 2 3 2 2 2 2 2 3" xfId="30548"/>
    <cellStyle name="Input 2 3 2 2 2 2 2 4" xfId="30549"/>
    <cellStyle name="Input 2 3 2 2 2 2 2 5" xfId="30550"/>
    <cellStyle name="Input 2 3 2 2 2 2 2 6" xfId="30551"/>
    <cellStyle name="Input 2 3 2 2 2 2 2 7" xfId="30552"/>
    <cellStyle name="Input 2 3 2 2 2 2 2 8" xfId="30553"/>
    <cellStyle name="Input 2 3 2 2 2 2 2 9" xfId="30554"/>
    <cellStyle name="Input 2 3 2 2 2 2 3" xfId="30555"/>
    <cellStyle name="Input 2 3 2 2 2 2 4" xfId="30556"/>
    <cellStyle name="Input 2 3 2 2 2 2 5" xfId="30557"/>
    <cellStyle name="Input 2 3 2 2 2 2 6" xfId="30558"/>
    <cellStyle name="Input 2 3 2 2 2 2 7" xfId="30559"/>
    <cellStyle name="Input 2 3 2 2 2 2 8" xfId="30560"/>
    <cellStyle name="Input 2 3 2 2 2 2 9" xfId="30561"/>
    <cellStyle name="Input 2 3 2 2 2 3" xfId="30562"/>
    <cellStyle name="Input 2 3 2 2 2 3 2" xfId="30563"/>
    <cellStyle name="Input 2 3 2 2 2 3 3" xfId="30564"/>
    <cellStyle name="Input 2 3 2 2 2 3 4" xfId="30565"/>
    <cellStyle name="Input 2 3 2 2 2 3 5" xfId="30566"/>
    <cellStyle name="Input 2 3 2 2 2 3 6" xfId="30567"/>
    <cellStyle name="Input 2 3 2 2 2 3 7" xfId="30568"/>
    <cellStyle name="Input 2 3 2 2 2 3 8" xfId="30569"/>
    <cellStyle name="Input 2 3 2 2 2 3 9" xfId="30570"/>
    <cellStyle name="Input 2 3 2 2 2 4" xfId="30571"/>
    <cellStyle name="Input 2 3 2 2 2 4 2" xfId="30572"/>
    <cellStyle name="Input 2 3 2 2 2 4 3" xfId="30573"/>
    <cellStyle name="Input 2 3 2 2 2 4 4" xfId="30574"/>
    <cellStyle name="Input 2 3 2 2 2 4 5" xfId="30575"/>
    <cellStyle name="Input 2 3 2 2 2 4 6" xfId="30576"/>
    <cellStyle name="Input 2 3 2 2 2 4 7" xfId="30577"/>
    <cellStyle name="Input 2 3 2 2 2 4 8" xfId="30578"/>
    <cellStyle name="Input 2 3 2 2 2 4 9" xfId="30579"/>
    <cellStyle name="Input 2 3 2 2 2 5" xfId="30580"/>
    <cellStyle name="Input 2 3 2 2 2 5 2" xfId="30581"/>
    <cellStyle name="Input 2 3 2 2 2 5 3" xfId="30582"/>
    <cellStyle name="Input 2 3 2 2 2 5 4" xfId="30583"/>
    <cellStyle name="Input 2 3 2 2 2 5 5" xfId="30584"/>
    <cellStyle name="Input 2 3 2 2 2 5 6" xfId="30585"/>
    <cellStyle name="Input 2 3 2 2 2 5 7" xfId="30586"/>
    <cellStyle name="Input 2 3 2 2 2 5 8" xfId="30587"/>
    <cellStyle name="Input 2 3 2 2 2 6" xfId="30588"/>
    <cellStyle name="Input 2 3 2 2 2 6 2" xfId="30589"/>
    <cellStyle name="Input 2 3 2 2 2 6 3" xfId="30590"/>
    <cellStyle name="Input 2 3 2 2 2 6 4" xfId="30591"/>
    <cellStyle name="Input 2 3 2 2 2 6 5" xfId="30592"/>
    <cellStyle name="Input 2 3 2 2 2 6 6" xfId="30593"/>
    <cellStyle name="Input 2 3 2 2 2 6 7" xfId="30594"/>
    <cellStyle name="Input 2 3 2 2 2 6 8" xfId="30595"/>
    <cellStyle name="Input 2 3 2 2 2 7" xfId="30596"/>
    <cellStyle name="Input 2 3 2 2 2 7 2" xfId="30597"/>
    <cellStyle name="Input 2 3 2 2 2 7 3" xfId="30598"/>
    <cellStyle name="Input 2 3 2 2 2 7 4" xfId="30599"/>
    <cellStyle name="Input 2 3 2 2 2 7 5" xfId="30600"/>
    <cellStyle name="Input 2 3 2 2 2 7 6" xfId="30601"/>
    <cellStyle name="Input 2 3 2 2 2 7 7" xfId="30602"/>
    <cellStyle name="Input 2 3 2 2 2 7 8" xfId="30603"/>
    <cellStyle name="Input 2 3 2 2 2 8" xfId="30604"/>
    <cellStyle name="Input 2 3 2 2 2 9" xfId="30605"/>
    <cellStyle name="Input 2 3 2 2 20" xfId="30606"/>
    <cellStyle name="Input 2 3 2 2 21" xfId="30607"/>
    <cellStyle name="Input 2 3 2 2 22" xfId="30608"/>
    <cellStyle name="Input 2 3 2 2 23" xfId="30609"/>
    <cellStyle name="Input 2 3 2 2 24" xfId="30610"/>
    <cellStyle name="Input 2 3 2 2 25" xfId="30611"/>
    <cellStyle name="Input 2 3 2 2 26" xfId="30612"/>
    <cellStyle name="Input 2 3 2 2 27" xfId="30613"/>
    <cellStyle name="Input 2 3 2 2 3" xfId="30614"/>
    <cellStyle name="Input 2 3 2 2 3 10" xfId="30615"/>
    <cellStyle name="Input 2 3 2 2 3 11" xfId="30616"/>
    <cellStyle name="Input 2 3 2 2 3 12" xfId="30617"/>
    <cellStyle name="Input 2 3 2 2 3 13" xfId="30618"/>
    <cellStyle name="Input 2 3 2 2 3 14" xfId="30619"/>
    <cellStyle name="Input 2 3 2 2 3 15" xfId="30620"/>
    <cellStyle name="Input 2 3 2 2 3 2" xfId="30621"/>
    <cellStyle name="Input 2 3 2 2 3 2 10" xfId="30622"/>
    <cellStyle name="Input 2 3 2 2 3 2 2" xfId="30623"/>
    <cellStyle name="Input 2 3 2 2 3 2 2 2" xfId="30624"/>
    <cellStyle name="Input 2 3 2 2 3 2 2 3" xfId="30625"/>
    <cellStyle name="Input 2 3 2 2 3 2 2 4" xfId="30626"/>
    <cellStyle name="Input 2 3 2 2 3 2 2 5" xfId="30627"/>
    <cellStyle name="Input 2 3 2 2 3 2 2 6" xfId="30628"/>
    <cellStyle name="Input 2 3 2 2 3 2 2 7" xfId="30629"/>
    <cellStyle name="Input 2 3 2 2 3 2 2 8" xfId="30630"/>
    <cellStyle name="Input 2 3 2 2 3 2 2 9" xfId="30631"/>
    <cellStyle name="Input 2 3 2 2 3 2 3" xfId="30632"/>
    <cellStyle name="Input 2 3 2 2 3 2 4" xfId="30633"/>
    <cellStyle name="Input 2 3 2 2 3 2 5" xfId="30634"/>
    <cellStyle name="Input 2 3 2 2 3 2 6" xfId="30635"/>
    <cellStyle name="Input 2 3 2 2 3 2 7" xfId="30636"/>
    <cellStyle name="Input 2 3 2 2 3 2 8" xfId="30637"/>
    <cellStyle name="Input 2 3 2 2 3 2 9" xfId="30638"/>
    <cellStyle name="Input 2 3 2 2 3 3" xfId="30639"/>
    <cellStyle name="Input 2 3 2 2 3 3 2" xfId="30640"/>
    <cellStyle name="Input 2 3 2 2 3 3 3" xfId="30641"/>
    <cellStyle name="Input 2 3 2 2 3 3 4" xfId="30642"/>
    <cellStyle name="Input 2 3 2 2 3 3 5" xfId="30643"/>
    <cellStyle name="Input 2 3 2 2 3 3 6" xfId="30644"/>
    <cellStyle name="Input 2 3 2 2 3 3 7" xfId="30645"/>
    <cellStyle name="Input 2 3 2 2 3 3 8" xfId="30646"/>
    <cellStyle name="Input 2 3 2 2 3 4" xfId="30647"/>
    <cellStyle name="Input 2 3 2 2 3 4 2" xfId="30648"/>
    <cellStyle name="Input 2 3 2 2 3 4 3" xfId="30649"/>
    <cellStyle name="Input 2 3 2 2 3 4 4" xfId="30650"/>
    <cellStyle name="Input 2 3 2 2 3 4 5" xfId="30651"/>
    <cellStyle name="Input 2 3 2 2 3 4 6" xfId="30652"/>
    <cellStyle name="Input 2 3 2 2 3 4 7" xfId="30653"/>
    <cellStyle name="Input 2 3 2 2 3 4 8" xfId="30654"/>
    <cellStyle name="Input 2 3 2 2 3 4 9" xfId="30655"/>
    <cellStyle name="Input 2 3 2 2 3 5" xfId="30656"/>
    <cellStyle name="Input 2 3 2 2 3 5 2" xfId="30657"/>
    <cellStyle name="Input 2 3 2 2 3 5 3" xfId="30658"/>
    <cellStyle name="Input 2 3 2 2 3 5 4" xfId="30659"/>
    <cellStyle name="Input 2 3 2 2 3 5 5" xfId="30660"/>
    <cellStyle name="Input 2 3 2 2 3 5 6" xfId="30661"/>
    <cellStyle name="Input 2 3 2 2 3 5 7" xfId="30662"/>
    <cellStyle name="Input 2 3 2 2 3 5 8" xfId="30663"/>
    <cellStyle name="Input 2 3 2 2 3 6" xfId="30664"/>
    <cellStyle name="Input 2 3 2 2 3 6 2" xfId="30665"/>
    <cellStyle name="Input 2 3 2 2 3 6 3" xfId="30666"/>
    <cellStyle name="Input 2 3 2 2 3 6 4" xfId="30667"/>
    <cellStyle name="Input 2 3 2 2 3 6 5" xfId="30668"/>
    <cellStyle name="Input 2 3 2 2 3 6 6" xfId="30669"/>
    <cellStyle name="Input 2 3 2 2 3 6 7" xfId="30670"/>
    <cellStyle name="Input 2 3 2 2 3 6 8" xfId="30671"/>
    <cellStyle name="Input 2 3 2 2 3 7" xfId="30672"/>
    <cellStyle name="Input 2 3 2 2 3 7 2" xfId="30673"/>
    <cellStyle name="Input 2 3 2 2 3 7 3" xfId="30674"/>
    <cellStyle name="Input 2 3 2 2 3 7 4" xfId="30675"/>
    <cellStyle name="Input 2 3 2 2 3 7 5" xfId="30676"/>
    <cellStyle name="Input 2 3 2 2 3 7 6" xfId="30677"/>
    <cellStyle name="Input 2 3 2 2 3 7 7" xfId="30678"/>
    <cellStyle name="Input 2 3 2 2 3 7 8" xfId="30679"/>
    <cellStyle name="Input 2 3 2 2 3 8" xfId="30680"/>
    <cellStyle name="Input 2 3 2 2 3 9" xfId="30681"/>
    <cellStyle name="Input 2 3 2 2 4" xfId="30682"/>
    <cellStyle name="Input 2 3 2 2 4 10" xfId="30683"/>
    <cellStyle name="Input 2 3 2 2 4 11" xfId="30684"/>
    <cellStyle name="Input 2 3 2 2 4 12" xfId="30685"/>
    <cellStyle name="Input 2 3 2 2 4 13" xfId="30686"/>
    <cellStyle name="Input 2 3 2 2 4 2" xfId="30687"/>
    <cellStyle name="Input 2 3 2 2 4 2 10" xfId="30688"/>
    <cellStyle name="Input 2 3 2 2 4 2 2" xfId="30689"/>
    <cellStyle name="Input 2 3 2 2 4 2 2 2" xfId="30690"/>
    <cellStyle name="Input 2 3 2 2 4 2 2 3" xfId="30691"/>
    <cellStyle name="Input 2 3 2 2 4 2 2 4" xfId="30692"/>
    <cellStyle name="Input 2 3 2 2 4 2 2 5" xfId="30693"/>
    <cellStyle name="Input 2 3 2 2 4 2 2 6" xfId="30694"/>
    <cellStyle name="Input 2 3 2 2 4 2 2 7" xfId="30695"/>
    <cellStyle name="Input 2 3 2 2 4 2 2 8" xfId="30696"/>
    <cellStyle name="Input 2 3 2 2 4 2 2 9" xfId="30697"/>
    <cellStyle name="Input 2 3 2 2 4 2 3" xfId="30698"/>
    <cellStyle name="Input 2 3 2 2 4 2 4" xfId="30699"/>
    <cellStyle name="Input 2 3 2 2 4 2 5" xfId="30700"/>
    <cellStyle name="Input 2 3 2 2 4 2 6" xfId="30701"/>
    <cellStyle name="Input 2 3 2 2 4 2 7" xfId="30702"/>
    <cellStyle name="Input 2 3 2 2 4 2 8" xfId="30703"/>
    <cellStyle name="Input 2 3 2 2 4 2 9" xfId="30704"/>
    <cellStyle name="Input 2 3 2 2 4 3" xfId="30705"/>
    <cellStyle name="Input 2 3 2 2 4 3 2" xfId="30706"/>
    <cellStyle name="Input 2 3 2 2 4 3 3" xfId="30707"/>
    <cellStyle name="Input 2 3 2 2 4 3 4" xfId="30708"/>
    <cellStyle name="Input 2 3 2 2 4 3 5" xfId="30709"/>
    <cellStyle name="Input 2 3 2 2 4 3 6" xfId="30710"/>
    <cellStyle name="Input 2 3 2 2 4 3 7" xfId="30711"/>
    <cellStyle name="Input 2 3 2 2 4 3 8" xfId="30712"/>
    <cellStyle name="Input 2 3 2 2 4 4" xfId="30713"/>
    <cellStyle name="Input 2 3 2 2 4 4 2" xfId="30714"/>
    <cellStyle name="Input 2 3 2 2 4 4 3" xfId="30715"/>
    <cellStyle name="Input 2 3 2 2 4 4 4" xfId="30716"/>
    <cellStyle name="Input 2 3 2 2 4 4 5" xfId="30717"/>
    <cellStyle name="Input 2 3 2 2 4 4 6" xfId="30718"/>
    <cellStyle name="Input 2 3 2 2 4 4 7" xfId="30719"/>
    <cellStyle name="Input 2 3 2 2 4 4 8" xfId="30720"/>
    <cellStyle name="Input 2 3 2 2 4 4 9" xfId="30721"/>
    <cellStyle name="Input 2 3 2 2 4 5" xfId="30722"/>
    <cellStyle name="Input 2 3 2 2 4 6" xfId="30723"/>
    <cellStyle name="Input 2 3 2 2 4 7" xfId="30724"/>
    <cellStyle name="Input 2 3 2 2 4 8" xfId="30725"/>
    <cellStyle name="Input 2 3 2 2 4 9" xfId="30726"/>
    <cellStyle name="Input 2 3 2 2 5" xfId="30727"/>
    <cellStyle name="Input 2 3 2 2 5 10" xfId="30728"/>
    <cellStyle name="Input 2 3 2 2 5 11" xfId="30729"/>
    <cellStyle name="Input 2 3 2 2 5 12" xfId="30730"/>
    <cellStyle name="Input 2 3 2 2 5 13" xfId="30731"/>
    <cellStyle name="Input 2 3 2 2 5 2" xfId="30732"/>
    <cellStyle name="Input 2 3 2 2 5 2 10" xfId="30733"/>
    <cellStyle name="Input 2 3 2 2 5 2 2" xfId="30734"/>
    <cellStyle name="Input 2 3 2 2 5 2 2 2" xfId="30735"/>
    <cellStyle name="Input 2 3 2 2 5 2 2 3" xfId="30736"/>
    <cellStyle name="Input 2 3 2 2 5 2 2 4" xfId="30737"/>
    <cellStyle name="Input 2 3 2 2 5 2 2 5" xfId="30738"/>
    <cellStyle name="Input 2 3 2 2 5 2 2 6" xfId="30739"/>
    <cellStyle name="Input 2 3 2 2 5 2 2 7" xfId="30740"/>
    <cellStyle name="Input 2 3 2 2 5 2 2 8" xfId="30741"/>
    <cellStyle name="Input 2 3 2 2 5 2 2 9" xfId="30742"/>
    <cellStyle name="Input 2 3 2 2 5 2 3" xfId="30743"/>
    <cellStyle name="Input 2 3 2 2 5 2 4" xfId="30744"/>
    <cellStyle name="Input 2 3 2 2 5 2 5" xfId="30745"/>
    <cellStyle name="Input 2 3 2 2 5 2 6" xfId="30746"/>
    <cellStyle name="Input 2 3 2 2 5 2 7" xfId="30747"/>
    <cellStyle name="Input 2 3 2 2 5 2 8" xfId="30748"/>
    <cellStyle name="Input 2 3 2 2 5 2 9" xfId="30749"/>
    <cellStyle name="Input 2 3 2 2 5 3" xfId="30750"/>
    <cellStyle name="Input 2 3 2 2 5 3 2" xfId="30751"/>
    <cellStyle name="Input 2 3 2 2 5 3 3" xfId="30752"/>
    <cellStyle name="Input 2 3 2 2 5 3 4" xfId="30753"/>
    <cellStyle name="Input 2 3 2 2 5 3 5" xfId="30754"/>
    <cellStyle name="Input 2 3 2 2 5 3 6" xfId="30755"/>
    <cellStyle name="Input 2 3 2 2 5 3 7" xfId="30756"/>
    <cellStyle name="Input 2 3 2 2 5 3 8" xfId="30757"/>
    <cellStyle name="Input 2 3 2 2 5 4" xfId="30758"/>
    <cellStyle name="Input 2 3 2 2 5 4 2" xfId="30759"/>
    <cellStyle name="Input 2 3 2 2 5 4 3" xfId="30760"/>
    <cellStyle name="Input 2 3 2 2 5 4 4" xfId="30761"/>
    <cellStyle name="Input 2 3 2 2 5 4 5" xfId="30762"/>
    <cellStyle name="Input 2 3 2 2 5 4 6" xfId="30763"/>
    <cellStyle name="Input 2 3 2 2 5 4 7" xfId="30764"/>
    <cellStyle name="Input 2 3 2 2 5 4 8" xfId="30765"/>
    <cellStyle name="Input 2 3 2 2 5 4 9" xfId="30766"/>
    <cellStyle name="Input 2 3 2 2 5 5" xfId="30767"/>
    <cellStyle name="Input 2 3 2 2 5 6" xfId="30768"/>
    <cellStyle name="Input 2 3 2 2 5 7" xfId="30769"/>
    <cellStyle name="Input 2 3 2 2 5 8" xfId="30770"/>
    <cellStyle name="Input 2 3 2 2 5 9" xfId="30771"/>
    <cellStyle name="Input 2 3 2 2 6" xfId="30772"/>
    <cellStyle name="Input 2 3 2 2 6 10" xfId="30773"/>
    <cellStyle name="Input 2 3 2 2 6 2" xfId="30774"/>
    <cellStyle name="Input 2 3 2 2 6 2 2" xfId="30775"/>
    <cellStyle name="Input 2 3 2 2 6 2 3" xfId="30776"/>
    <cellStyle name="Input 2 3 2 2 6 2 4" xfId="30777"/>
    <cellStyle name="Input 2 3 2 2 6 2 5" xfId="30778"/>
    <cellStyle name="Input 2 3 2 2 6 2 6" xfId="30779"/>
    <cellStyle name="Input 2 3 2 2 6 2 7" xfId="30780"/>
    <cellStyle name="Input 2 3 2 2 6 2 8" xfId="30781"/>
    <cellStyle name="Input 2 3 2 2 6 2 9" xfId="30782"/>
    <cellStyle name="Input 2 3 2 2 6 3" xfId="30783"/>
    <cellStyle name="Input 2 3 2 2 6 4" xfId="30784"/>
    <cellStyle name="Input 2 3 2 2 6 5" xfId="30785"/>
    <cellStyle name="Input 2 3 2 2 6 6" xfId="30786"/>
    <cellStyle name="Input 2 3 2 2 6 7" xfId="30787"/>
    <cellStyle name="Input 2 3 2 2 6 8" xfId="30788"/>
    <cellStyle name="Input 2 3 2 2 6 9" xfId="30789"/>
    <cellStyle name="Input 2 3 2 2 7" xfId="30790"/>
    <cellStyle name="Input 2 3 2 2 7 2" xfId="30791"/>
    <cellStyle name="Input 2 3 2 2 7 3" xfId="30792"/>
    <cellStyle name="Input 2 3 2 2 7 4" xfId="30793"/>
    <cellStyle name="Input 2 3 2 2 7 5" xfId="30794"/>
    <cellStyle name="Input 2 3 2 2 7 6" xfId="30795"/>
    <cellStyle name="Input 2 3 2 2 7 7" xfId="30796"/>
    <cellStyle name="Input 2 3 2 2 7 8" xfId="30797"/>
    <cellStyle name="Input 2 3 2 2 8" xfId="30798"/>
    <cellStyle name="Input 2 3 2 2 8 2" xfId="30799"/>
    <cellStyle name="Input 2 3 2 2 8 3" xfId="30800"/>
    <cellStyle name="Input 2 3 2 2 8 4" xfId="30801"/>
    <cellStyle name="Input 2 3 2 2 8 5" xfId="30802"/>
    <cellStyle name="Input 2 3 2 2 8 6" xfId="30803"/>
    <cellStyle name="Input 2 3 2 2 8 7" xfId="30804"/>
    <cellStyle name="Input 2 3 2 2 8 8" xfId="30805"/>
    <cellStyle name="Input 2 3 2 2 8 9" xfId="30806"/>
    <cellStyle name="Input 2 3 2 2 9" xfId="30807"/>
    <cellStyle name="Input 2 3 2 2 9 2" xfId="30808"/>
    <cellStyle name="Input 2 3 2 2 9 3" xfId="30809"/>
    <cellStyle name="Input 2 3 2 2 9 4" xfId="30810"/>
    <cellStyle name="Input 2 3 2 2 9 5" xfId="30811"/>
    <cellStyle name="Input 2 3 2 2 9 6" xfId="30812"/>
    <cellStyle name="Input 2 3 2 2 9 7" xfId="30813"/>
    <cellStyle name="Input 2 3 2 2 9 8" xfId="30814"/>
    <cellStyle name="Input 2 3 2 20" xfId="30815"/>
    <cellStyle name="Input 2 3 2 21" xfId="30816"/>
    <cellStyle name="Input 2 3 2 22" xfId="30817"/>
    <cellStyle name="Input 2 3 2 23" xfId="30818"/>
    <cellStyle name="Input 2 3 2 24" xfId="30819"/>
    <cellStyle name="Input 2 3 2 25" xfId="30820"/>
    <cellStyle name="Input 2 3 2 26" xfId="30821"/>
    <cellStyle name="Input 2 3 2 3" xfId="30822"/>
    <cellStyle name="Input 2 3 2 3 10" xfId="30823"/>
    <cellStyle name="Input 2 3 2 3 11" xfId="30824"/>
    <cellStyle name="Input 2 3 2 3 12" xfId="30825"/>
    <cellStyle name="Input 2 3 2 3 13" xfId="30826"/>
    <cellStyle name="Input 2 3 2 3 14" xfId="30827"/>
    <cellStyle name="Input 2 3 2 3 15" xfId="30828"/>
    <cellStyle name="Input 2 3 2 3 16" xfId="30829"/>
    <cellStyle name="Input 2 3 2 3 17" xfId="30830"/>
    <cellStyle name="Input 2 3 2 3 18" xfId="30831"/>
    <cellStyle name="Input 2 3 2 3 19" xfId="30832"/>
    <cellStyle name="Input 2 3 2 3 2" xfId="30833"/>
    <cellStyle name="Input 2 3 2 3 2 10" xfId="30834"/>
    <cellStyle name="Input 2 3 2 3 2 11" xfId="30835"/>
    <cellStyle name="Input 2 3 2 3 2 12" xfId="30836"/>
    <cellStyle name="Input 2 3 2 3 2 13" xfId="30837"/>
    <cellStyle name="Input 2 3 2 3 2 2" xfId="30838"/>
    <cellStyle name="Input 2 3 2 3 2 2 10" xfId="30839"/>
    <cellStyle name="Input 2 3 2 3 2 2 2" xfId="30840"/>
    <cellStyle name="Input 2 3 2 3 2 2 2 2" xfId="30841"/>
    <cellStyle name="Input 2 3 2 3 2 2 2 3" xfId="30842"/>
    <cellStyle name="Input 2 3 2 3 2 2 2 4" xfId="30843"/>
    <cellStyle name="Input 2 3 2 3 2 2 2 5" xfId="30844"/>
    <cellStyle name="Input 2 3 2 3 2 2 2 6" xfId="30845"/>
    <cellStyle name="Input 2 3 2 3 2 2 2 7" xfId="30846"/>
    <cellStyle name="Input 2 3 2 3 2 2 2 8" xfId="30847"/>
    <cellStyle name="Input 2 3 2 3 2 2 2 9" xfId="30848"/>
    <cellStyle name="Input 2 3 2 3 2 2 3" xfId="30849"/>
    <cellStyle name="Input 2 3 2 3 2 2 4" xfId="30850"/>
    <cellStyle name="Input 2 3 2 3 2 2 5" xfId="30851"/>
    <cellStyle name="Input 2 3 2 3 2 2 6" xfId="30852"/>
    <cellStyle name="Input 2 3 2 3 2 2 7" xfId="30853"/>
    <cellStyle name="Input 2 3 2 3 2 2 8" xfId="30854"/>
    <cellStyle name="Input 2 3 2 3 2 2 9" xfId="30855"/>
    <cellStyle name="Input 2 3 2 3 2 3" xfId="30856"/>
    <cellStyle name="Input 2 3 2 3 2 3 2" xfId="30857"/>
    <cellStyle name="Input 2 3 2 3 2 3 3" xfId="30858"/>
    <cellStyle name="Input 2 3 2 3 2 3 4" xfId="30859"/>
    <cellStyle name="Input 2 3 2 3 2 3 5" xfId="30860"/>
    <cellStyle name="Input 2 3 2 3 2 3 6" xfId="30861"/>
    <cellStyle name="Input 2 3 2 3 2 3 7" xfId="30862"/>
    <cellStyle name="Input 2 3 2 3 2 3 8" xfId="30863"/>
    <cellStyle name="Input 2 3 2 3 2 4" xfId="30864"/>
    <cellStyle name="Input 2 3 2 3 2 4 2" xfId="30865"/>
    <cellStyle name="Input 2 3 2 3 2 4 3" xfId="30866"/>
    <cellStyle name="Input 2 3 2 3 2 4 4" xfId="30867"/>
    <cellStyle name="Input 2 3 2 3 2 4 5" xfId="30868"/>
    <cellStyle name="Input 2 3 2 3 2 4 6" xfId="30869"/>
    <cellStyle name="Input 2 3 2 3 2 4 7" xfId="30870"/>
    <cellStyle name="Input 2 3 2 3 2 4 8" xfId="30871"/>
    <cellStyle name="Input 2 3 2 3 2 4 9" xfId="30872"/>
    <cellStyle name="Input 2 3 2 3 2 5" xfId="30873"/>
    <cellStyle name="Input 2 3 2 3 2 6" xfId="30874"/>
    <cellStyle name="Input 2 3 2 3 2 7" xfId="30875"/>
    <cellStyle name="Input 2 3 2 3 2 8" xfId="30876"/>
    <cellStyle name="Input 2 3 2 3 2 9" xfId="30877"/>
    <cellStyle name="Input 2 3 2 3 20" xfId="30878"/>
    <cellStyle name="Input 2 3 2 3 21" xfId="30879"/>
    <cellStyle name="Input 2 3 2 3 22" xfId="30880"/>
    <cellStyle name="Input 2 3 2 3 23" xfId="30881"/>
    <cellStyle name="Input 2 3 2 3 24" xfId="30882"/>
    <cellStyle name="Input 2 3 2 3 3" xfId="30883"/>
    <cellStyle name="Input 2 3 2 3 3 10" xfId="30884"/>
    <cellStyle name="Input 2 3 2 3 3 11" xfId="30885"/>
    <cellStyle name="Input 2 3 2 3 3 12" xfId="30886"/>
    <cellStyle name="Input 2 3 2 3 3 13" xfId="30887"/>
    <cellStyle name="Input 2 3 2 3 3 2" xfId="30888"/>
    <cellStyle name="Input 2 3 2 3 3 2 10" xfId="30889"/>
    <cellStyle name="Input 2 3 2 3 3 2 2" xfId="30890"/>
    <cellStyle name="Input 2 3 2 3 3 2 2 2" xfId="30891"/>
    <cellStyle name="Input 2 3 2 3 3 2 2 3" xfId="30892"/>
    <cellStyle name="Input 2 3 2 3 3 2 2 4" xfId="30893"/>
    <cellStyle name="Input 2 3 2 3 3 2 2 5" xfId="30894"/>
    <cellStyle name="Input 2 3 2 3 3 2 2 6" xfId="30895"/>
    <cellStyle name="Input 2 3 2 3 3 2 2 7" xfId="30896"/>
    <cellStyle name="Input 2 3 2 3 3 2 2 8" xfId="30897"/>
    <cellStyle name="Input 2 3 2 3 3 2 2 9" xfId="30898"/>
    <cellStyle name="Input 2 3 2 3 3 2 3" xfId="30899"/>
    <cellStyle name="Input 2 3 2 3 3 2 4" xfId="30900"/>
    <cellStyle name="Input 2 3 2 3 3 2 5" xfId="30901"/>
    <cellStyle name="Input 2 3 2 3 3 2 6" xfId="30902"/>
    <cellStyle name="Input 2 3 2 3 3 2 7" xfId="30903"/>
    <cellStyle name="Input 2 3 2 3 3 2 8" xfId="30904"/>
    <cellStyle name="Input 2 3 2 3 3 2 9" xfId="30905"/>
    <cellStyle name="Input 2 3 2 3 3 3" xfId="30906"/>
    <cellStyle name="Input 2 3 2 3 3 3 2" xfId="30907"/>
    <cellStyle name="Input 2 3 2 3 3 3 3" xfId="30908"/>
    <cellStyle name="Input 2 3 2 3 3 3 4" xfId="30909"/>
    <cellStyle name="Input 2 3 2 3 3 3 5" xfId="30910"/>
    <cellStyle name="Input 2 3 2 3 3 3 6" xfId="30911"/>
    <cellStyle name="Input 2 3 2 3 3 3 7" xfId="30912"/>
    <cellStyle name="Input 2 3 2 3 3 3 8" xfId="30913"/>
    <cellStyle name="Input 2 3 2 3 3 4" xfId="30914"/>
    <cellStyle name="Input 2 3 2 3 3 4 2" xfId="30915"/>
    <cellStyle name="Input 2 3 2 3 3 4 3" xfId="30916"/>
    <cellStyle name="Input 2 3 2 3 3 4 4" xfId="30917"/>
    <cellStyle name="Input 2 3 2 3 3 4 5" xfId="30918"/>
    <cellStyle name="Input 2 3 2 3 3 4 6" xfId="30919"/>
    <cellStyle name="Input 2 3 2 3 3 4 7" xfId="30920"/>
    <cellStyle name="Input 2 3 2 3 3 4 8" xfId="30921"/>
    <cellStyle name="Input 2 3 2 3 3 4 9" xfId="30922"/>
    <cellStyle name="Input 2 3 2 3 3 5" xfId="30923"/>
    <cellStyle name="Input 2 3 2 3 3 6" xfId="30924"/>
    <cellStyle name="Input 2 3 2 3 3 7" xfId="30925"/>
    <cellStyle name="Input 2 3 2 3 3 8" xfId="30926"/>
    <cellStyle name="Input 2 3 2 3 3 9" xfId="30927"/>
    <cellStyle name="Input 2 3 2 3 4" xfId="30928"/>
    <cellStyle name="Input 2 3 2 3 4 10" xfId="30929"/>
    <cellStyle name="Input 2 3 2 3 4 11" xfId="30930"/>
    <cellStyle name="Input 2 3 2 3 4 12" xfId="30931"/>
    <cellStyle name="Input 2 3 2 3 4 13" xfId="30932"/>
    <cellStyle name="Input 2 3 2 3 4 2" xfId="30933"/>
    <cellStyle name="Input 2 3 2 3 4 2 10" xfId="30934"/>
    <cellStyle name="Input 2 3 2 3 4 2 2" xfId="30935"/>
    <cellStyle name="Input 2 3 2 3 4 2 2 2" xfId="30936"/>
    <cellStyle name="Input 2 3 2 3 4 2 2 3" xfId="30937"/>
    <cellStyle name="Input 2 3 2 3 4 2 2 4" xfId="30938"/>
    <cellStyle name="Input 2 3 2 3 4 2 2 5" xfId="30939"/>
    <cellStyle name="Input 2 3 2 3 4 2 2 6" xfId="30940"/>
    <cellStyle name="Input 2 3 2 3 4 2 2 7" xfId="30941"/>
    <cellStyle name="Input 2 3 2 3 4 2 2 8" xfId="30942"/>
    <cellStyle name="Input 2 3 2 3 4 2 2 9" xfId="30943"/>
    <cellStyle name="Input 2 3 2 3 4 2 3" xfId="30944"/>
    <cellStyle name="Input 2 3 2 3 4 2 4" xfId="30945"/>
    <cellStyle name="Input 2 3 2 3 4 2 5" xfId="30946"/>
    <cellStyle name="Input 2 3 2 3 4 2 6" xfId="30947"/>
    <cellStyle name="Input 2 3 2 3 4 2 7" xfId="30948"/>
    <cellStyle name="Input 2 3 2 3 4 2 8" xfId="30949"/>
    <cellStyle name="Input 2 3 2 3 4 2 9" xfId="30950"/>
    <cellStyle name="Input 2 3 2 3 4 3" xfId="30951"/>
    <cellStyle name="Input 2 3 2 3 4 3 2" xfId="30952"/>
    <cellStyle name="Input 2 3 2 3 4 3 3" xfId="30953"/>
    <cellStyle name="Input 2 3 2 3 4 3 4" xfId="30954"/>
    <cellStyle name="Input 2 3 2 3 4 3 5" xfId="30955"/>
    <cellStyle name="Input 2 3 2 3 4 3 6" xfId="30956"/>
    <cellStyle name="Input 2 3 2 3 4 3 7" xfId="30957"/>
    <cellStyle name="Input 2 3 2 3 4 3 8" xfId="30958"/>
    <cellStyle name="Input 2 3 2 3 4 4" xfId="30959"/>
    <cellStyle name="Input 2 3 2 3 4 4 2" xfId="30960"/>
    <cellStyle name="Input 2 3 2 3 4 4 3" xfId="30961"/>
    <cellStyle name="Input 2 3 2 3 4 4 4" xfId="30962"/>
    <cellStyle name="Input 2 3 2 3 4 4 5" xfId="30963"/>
    <cellStyle name="Input 2 3 2 3 4 4 6" xfId="30964"/>
    <cellStyle name="Input 2 3 2 3 4 4 7" xfId="30965"/>
    <cellStyle name="Input 2 3 2 3 4 4 8" xfId="30966"/>
    <cellStyle name="Input 2 3 2 3 4 4 9" xfId="30967"/>
    <cellStyle name="Input 2 3 2 3 4 5" xfId="30968"/>
    <cellStyle name="Input 2 3 2 3 4 6" xfId="30969"/>
    <cellStyle name="Input 2 3 2 3 4 7" xfId="30970"/>
    <cellStyle name="Input 2 3 2 3 4 8" xfId="30971"/>
    <cellStyle name="Input 2 3 2 3 4 9" xfId="30972"/>
    <cellStyle name="Input 2 3 2 3 5" xfId="30973"/>
    <cellStyle name="Input 2 3 2 3 5 10" xfId="30974"/>
    <cellStyle name="Input 2 3 2 3 5 2" xfId="30975"/>
    <cellStyle name="Input 2 3 2 3 5 2 2" xfId="30976"/>
    <cellStyle name="Input 2 3 2 3 5 2 3" xfId="30977"/>
    <cellStyle name="Input 2 3 2 3 5 2 4" xfId="30978"/>
    <cellStyle name="Input 2 3 2 3 5 2 5" xfId="30979"/>
    <cellStyle name="Input 2 3 2 3 5 2 6" xfId="30980"/>
    <cellStyle name="Input 2 3 2 3 5 2 7" xfId="30981"/>
    <cellStyle name="Input 2 3 2 3 5 2 8" xfId="30982"/>
    <cellStyle name="Input 2 3 2 3 5 2 9" xfId="30983"/>
    <cellStyle name="Input 2 3 2 3 5 3" xfId="30984"/>
    <cellStyle name="Input 2 3 2 3 5 4" xfId="30985"/>
    <cellStyle name="Input 2 3 2 3 5 5" xfId="30986"/>
    <cellStyle name="Input 2 3 2 3 5 6" xfId="30987"/>
    <cellStyle name="Input 2 3 2 3 5 7" xfId="30988"/>
    <cellStyle name="Input 2 3 2 3 5 8" xfId="30989"/>
    <cellStyle name="Input 2 3 2 3 5 9" xfId="30990"/>
    <cellStyle name="Input 2 3 2 3 6" xfId="30991"/>
    <cellStyle name="Input 2 3 2 3 6 2" xfId="30992"/>
    <cellStyle name="Input 2 3 2 3 6 3" xfId="30993"/>
    <cellStyle name="Input 2 3 2 3 6 4" xfId="30994"/>
    <cellStyle name="Input 2 3 2 3 6 5" xfId="30995"/>
    <cellStyle name="Input 2 3 2 3 6 6" xfId="30996"/>
    <cellStyle name="Input 2 3 2 3 6 7" xfId="30997"/>
    <cellStyle name="Input 2 3 2 3 6 8" xfId="30998"/>
    <cellStyle name="Input 2 3 2 3 7" xfId="30999"/>
    <cellStyle name="Input 2 3 2 3 7 2" xfId="31000"/>
    <cellStyle name="Input 2 3 2 3 7 3" xfId="31001"/>
    <cellStyle name="Input 2 3 2 3 7 4" xfId="31002"/>
    <cellStyle name="Input 2 3 2 3 7 5" xfId="31003"/>
    <cellStyle name="Input 2 3 2 3 7 6" xfId="31004"/>
    <cellStyle name="Input 2 3 2 3 7 7" xfId="31005"/>
    <cellStyle name="Input 2 3 2 3 7 8" xfId="31006"/>
    <cellStyle name="Input 2 3 2 3 7 9" xfId="31007"/>
    <cellStyle name="Input 2 3 2 3 8" xfId="31008"/>
    <cellStyle name="Input 2 3 2 3 9" xfId="31009"/>
    <cellStyle name="Input 2 3 2 4" xfId="31010"/>
    <cellStyle name="Input 2 3 2 4 10" xfId="31011"/>
    <cellStyle name="Input 2 3 2 4 11" xfId="31012"/>
    <cellStyle name="Input 2 3 2 4 12" xfId="31013"/>
    <cellStyle name="Input 2 3 2 4 13" xfId="31014"/>
    <cellStyle name="Input 2 3 2 4 14" xfId="31015"/>
    <cellStyle name="Input 2 3 2 4 15" xfId="31016"/>
    <cellStyle name="Input 2 3 2 4 16" xfId="31017"/>
    <cellStyle name="Input 2 3 2 4 17" xfId="31018"/>
    <cellStyle name="Input 2 3 2 4 18" xfId="31019"/>
    <cellStyle name="Input 2 3 2 4 2" xfId="31020"/>
    <cellStyle name="Input 2 3 2 4 2 10" xfId="31021"/>
    <cellStyle name="Input 2 3 2 4 2 2" xfId="31022"/>
    <cellStyle name="Input 2 3 2 4 2 2 2" xfId="31023"/>
    <cellStyle name="Input 2 3 2 4 2 2 3" xfId="31024"/>
    <cellStyle name="Input 2 3 2 4 2 2 4" xfId="31025"/>
    <cellStyle name="Input 2 3 2 4 2 2 5" xfId="31026"/>
    <cellStyle name="Input 2 3 2 4 2 2 6" xfId="31027"/>
    <cellStyle name="Input 2 3 2 4 2 2 7" xfId="31028"/>
    <cellStyle name="Input 2 3 2 4 2 2 8" xfId="31029"/>
    <cellStyle name="Input 2 3 2 4 2 2 9" xfId="31030"/>
    <cellStyle name="Input 2 3 2 4 2 3" xfId="31031"/>
    <cellStyle name="Input 2 3 2 4 2 4" xfId="31032"/>
    <cellStyle name="Input 2 3 2 4 2 5" xfId="31033"/>
    <cellStyle name="Input 2 3 2 4 2 6" xfId="31034"/>
    <cellStyle name="Input 2 3 2 4 2 7" xfId="31035"/>
    <cellStyle name="Input 2 3 2 4 2 8" xfId="31036"/>
    <cellStyle name="Input 2 3 2 4 2 9" xfId="31037"/>
    <cellStyle name="Input 2 3 2 4 3" xfId="31038"/>
    <cellStyle name="Input 2 3 2 4 3 2" xfId="31039"/>
    <cellStyle name="Input 2 3 2 4 3 3" xfId="31040"/>
    <cellStyle name="Input 2 3 2 4 3 4" xfId="31041"/>
    <cellStyle name="Input 2 3 2 4 3 5" xfId="31042"/>
    <cellStyle name="Input 2 3 2 4 3 6" xfId="31043"/>
    <cellStyle name="Input 2 3 2 4 3 7" xfId="31044"/>
    <cellStyle name="Input 2 3 2 4 3 8" xfId="31045"/>
    <cellStyle name="Input 2 3 2 4 4" xfId="31046"/>
    <cellStyle name="Input 2 3 2 4 4 2" xfId="31047"/>
    <cellStyle name="Input 2 3 2 4 4 3" xfId="31048"/>
    <cellStyle name="Input 2 3 2 4 4 4" xfId="31049"/>
    <cellStyle name="Input 2 3 2 4 4 5" xfId="31050"/>
    <cellStyle name="Input 2 3 2 4 4 6" xfId="31051"/>
    <cellStyle name="Input 2 3 2 4 4 7" xfId="31052"/>
    <cellStyle name="Input 2 3 2 4 4 8" xfId="31053"/>
    <cellStyle name="Input 2 3 2 4 4 9" xfId="31054"/>
    <cellStyle name="Input 2 3 2 4 5" xfId="31055"/>
    <cellStyle name="Input 2 3 2 4 6" xfId="31056"/>
    <cellStyle name="Input 2 3 2 4 7" xfId="31057"/>
    <cellStyle name="Input 2 3 2 4 8" xfId="31058"/>
    <cellStyle name="Input 2 3 2 4 9" xfId="31059"/>
    <cellStyle name="Input 2 3 2 5" xfId="31060"/>
    <cellStyle name="Input 2 3 2 5 10" xfId="31061"/>
    <cellStyle name="Input 2 3 2 5 11" xfId="31062"/>
    <cellStyle name="Input 2 3 2 5 12" xfId="31063"/>
    <cellStyle name="Input 2 3 2 5 13" xfId="31064"/>
    <cellStyle name="Input 2 3 2 5 14" xfId="31065"/>
    <cellStyle name="Input 2 3 2 5 15" xfId="31066"/>
    <cellStyle name="Input 2 3 2 5 16" xfId="31067"/>
    <cellStyle name="Input 2 3 2 5 17" xfId="31068"/>
    <cellStyle name="Input 2 3 2 5 18" xfId="31069"/>
    <cellStyle name="Input 2 3 2 5 2" xfId="31070"/>
    <cellStyle name="Input 2 3 2 5 3" xfId="31071"/>
    <cellStyle name="Input 2 3 2 5 4" xfId="31072"/>
    <cellStyle name="Input 2 3 2 5 5" xfId="31073"/>
    <cellStyle name="Input 2 3 2 5 6" xfId="31074"/>
    <cellStyle name="Input 2 3 2 5 7" xfId="31075"/>
    <cellStyle name="Input 2 3 2 5 8" xfId="31076"/>
    <cellStyle name="Input 2 3 2 5 9" xfId="31077"/>
    <cellStyle name="Input 2 3 2 6" xfId="31078"/>
    <cellStyle name="Input 2 3 2 6 10" xfId="31079"/>
    <cellStyle name="Input 2 3 2 6 11" xfId="31080"/>
    <cellStyle name="Input 2 3 2 6 12" xfId="31081"/>
    <cellStyle name="Input 2 3 2 6 13" xfId="31082"/>
    <cellStyle name="Input 2 3 2 6 14" xfId="31083"/>
    <cellStyle name="Input 2 3 2 6 15" xfId="31084"/>
    <cellStyle name="Input 2 3 2 6 16" xfId="31085"/>
    <cellStyle name="Input 2 3 2 6 17" xfId="31086"/>
    <cellStyle name="Input 2 3 2 6 18" xfId="31087"/>
    <cellStyle name="Input 2 3 2 6 2" xfId="31088"/>
    <cellStyle name="Input 2 3 2 6 3" xfId="31089"/>
    <cellStyle name="Input 2 3 2 6 4" xfId="31090"/>
    <cellStyle name="Input 2 3 2 6 5" xfId="31091"/>
    <cellStyle name="Input 2 3 2 6 6" xfId="31092"/>
    <cellStyle name="Input 2 3 2 6 7" xfId="31093"/>
    <cellStyle name="Input 2 3 2 6 8" xfId="31094"/>
    <cellStyle name="Input 2 3 2 6 9" xfId="31095"/>
    <cellStyle name="Input 2 3 2 7" xfId="31096"/>
    <cellStyle name="Input 2 3 2 7 2" xfId="31097"/>
    <cellStyle name="Input 2 3 2 7 3" xfId="31098"/>
    <cellStyle name="Input 2 3 2 7 4" xfId="31099"/>
    <cellStyle name="Input 2 3 2 7 5" xfId="31100"/>
    <cellStyle name="Input 2 3 2 7 6" xfId="31101"/>
    <cellStyle name="Input 2 3 2 7 7" xfId="31102"/>
    <cellStyle name="Input 2 3 2 7 8" xfId="31103"/>
    <cellStyle name="Input 2 3 2 7 9" xfId="31104"/>
    <cellStyle name="Input 2 3 2 8" xfId="31105"/>
    <cellStyle name="Input 2 3 2 8 2" xfId="31106"/>
    <cellStyle name="Input 2 3 2 8 3" xfId="31107"/>
    <cellStyle name="Input 2 3 2 8 4" xfId="31108"/>
    <cellStyle name="Input 2 3 2 8 5" xfId="31109"/>
    <cellStyle name="Input 2 3 2 8 6" xfId="31110"/>
    <cellStyle name="Input 2 3 2 8 7" xfId="31111"/>
    <cellStyle name="Input 2 3 2 8 8" xfId="31112"/>
    <cellStyle name="Input 2 3 2 8 9" xfId="31113"/>
    <cellStyle name="Input 2 3 2 9" xfId="31114"/>
    <cellStyle name="Input 2 3 2 9 2" xfId="31115"/>
    <cellStyle name="Input 2 3 2 9 3" xfId="31116"/>
    <cellStyle name="Input 2 3 2 9 4" xfId="31117"/>
    <cellStyle name="Input 2 3 2 9 5" xfId="31118"/>
    <cellStyle name="Input 2 3 2 9 6" xfId="31119"/>
    <cellStyle name="Input 2 3 2 9 7" xfId="31120"/>
    <cellStyle name="Input 2 3 2 9 8" xfId="31121"/>
    <cellStyle name="Input 2 3 20" xfId="31122"/>
    <cellStyle name="Input 2 3 21" xfId="31123"/>
    <cellStyle name="Input 2 3 22" xfId="31124"/>
    <cellStyle name="Input 2 3 23" xfId="31125"/>
    <cellStyle name="Input 2 3 24" xfId="31126"/>
    <cellStyle name="Input 2 3 25" xfId="31127"/>
    <cellStyle name="Input 2 3 3" xfId="9779"/>
    <cellStyle name="Input 2 3 3 10" xfId="31128"/>
    <cellStyle name="Input 2 3 3 10 2" xfId="31129"/>
    <cellStyle name="Input 2 3 3 10 3" xfId="31130"/>
    <cellStyle name="Input 2 3 3 10 4" xfId="31131"/>
    <cellStyle name="Input 2 3 3 10 5" xfId="31132"/>
    <cellStyle name="Input 2 3 3 10 6" xfId="31133"/>
    <cellStyle name="Input 2 3 3 10 7" xfId="31134"/>
    <cellStyle name="Input 2 3 3 10 8" xfId="31135"/>
    <cellStyle name="Input 2 3 3 11" xfId="31136"/>
    <cellStyle name="Input 2 3 3 11 2" xfId="31137"/>
    <cellStyle name="Input 2 3 3 11 3" xfId="31138"/>
    <cellStyle name="Input 2 3 3 11 4" xfId="31139"/>
    <cellStyle name="Input 2 3 3 11 5" xfId="31140"/>
    <cellStyle name="Input 2 3 3 11 6" xfId="31141"/>
    <cellStyle name="Input 2 3 3 11 7" xfId="31142"/>
    <cellStyle name="Input 2 3 3 11 8" xfId="31143"/>
    <cellStyle name="Input 2 3 3 12" xfId="31144"/>
    <cellStyle name="Input 2 3 3 13" xfId="31145"/>
    <cellStyle name="Input 2 3 3 14" xfId="31146"/>
    <cellStyle name="Input 2 3 3 15" xfId="31147"/>
    <cellStyle name="Input 2 3 3 16" xfId="31148"/>
    <cellStyle name="Input 2 3 3 17" xfId="31149"/>
    <cellStyle name="Input 2 3 3 18" xfId="31150"/>
    <cellStyle name="Input 2 3 3 19" xfId="31151"/>
    <cellStyle name="Input 2 3 3 2" xfId="10111"/>
    <cellStyle name="Input 2 3 3 2 10" xfId="31152"/>
    <cellStyle name="Input 2 3 3 2 10 2" xfId="31153"/>
    <cellStyle name="Input 2 3 3 2 10 3" xfId="31154"/>
    <cellStyle name="Input 2 3 3 2 10 4" xfId="31155"/>
    <cellStyle name="Input 2 3 3 2 10 5" xfId="31156"/>
    <cellStyle name="Input 2 3 3 2 10 6" xfId="31157"/>
    <cellStyle name="Input 2 3 3 2 10 7" xfId="31158"/>
    <cellStyle name="Input 2 3 3 2 10 8" xfId="31159"/>
    <cellStyle name="Input 2 3 3 2 11" xfId="31160"/>
    <cellStyle name="Input 2 3 3 2 12" xfId="31161"/>
    <cellStyle name="Input 2 3 3 2 13" xfId="31162"/>
    <cellStyle name="Input 2 3 3 2 14" xfId="31163"/>
    <cellStyle name="Input 2 3 3 2 15" xfId="31164"/>
    <cellStyle name="Input 2 3 3 2 16" xfId="31165"/>
    <cellStyle name="Input 2 3 3 2 17" xfId="31166"/>
    <cellStyle name="Input 2 3 3 2 18" xfId="31167"/>
    <cellStyle name="Input 2 3 3 2 19" xfId="31168"/>
    <cellStyle name="Input 2 3 3 2 2" xfId="31169"/>
    <cellStyle name="Input 2 3 3 2 2 10" xfId="31170"/>
    <cellStyle name="Input 2 3 3 2 2 11" xfId="31171"/>
    <cellStyle name="Input 2 3 3 2 2 12" xfId="31172"/>
    <cellStyle name="Input 2 3 3 2 2 13" xfId="31173"/>
    <cellStyle name="Input 2 3 3 2 2 14" xfId="31174"/>
    <cellStyle name="Input 2 3 3 2 2 15" xfId="31175"/>
    <cellStyle name="Input 2 3 3 2 2 16" xfId="31176"/>
    <cellStyle name="Input 2 3 3 2 2 17" xfId="31177"/>
    <cellStyle name="Input 2 3 3 2 2 18" xfId="31178"/>
    <cellStyle name="Input 2 3 3 2 2 19" xfId="31179"/>
    <cellStyle name="Input 2 3 3 2 2 2" xfId="31180"/>
    <cellStyle name="Input 2 3 3 2 2 2 10" xfId="31181"/>
    <cellStyle name="Input 2 3 3 2 2 2 11" xfId="31182"/>
    <cellStyle name="Input 2 3 3 2 2 2 12" xfId="31183"/>
    <cellStyle name="Input 2 3 3 2 2 2 13" xfId="31184"/>
    <cellStyle name="Input 2 3 3 2 2 2 14" xfId="31185"/>
    <cellStyle name="Input 2 3 3 2 2 2 15" xfId="31186"/>
    <cellStyle name="Input 2 3 3 2 2 2 2" xfId="31187"/>
    <cellStyle name="Input 2 3 3 2 2 2 2 2" xfId="31188"/>
    <cellStyle name="Input 2 3 3 2 2 2 2 3" xfId="31189"/>
    <cellStyle name="Input 2 3 3 2 2 2 2 4" xfId="31190"/>
    <cellStyle name="Input 2 3 3 2 2 2 2 5" xfId="31191"/>
    <cellStyle name="Input 2 3 3 2 2 2 2 6" xfId="31192"/>
    <cellStyle name="Input 2 3 3 2 2 2 2 7" xfId="31193"/>
    <cellStyle name="Input 2 3 3 2 2 2 2 8" xfId="31194"/>
    <cellStyle name="Input 2 3 3 2 2 2 2 9" xfId="31195"/>
    <cellStyle name="Input 2 3 3 2 2 2 3" xfId="31196"/>
    <cellStyle name="Input 2 3 3 2 2 2 3 2" xfId="31197"/>
    <cellStyle name="Input 2 3 3 2 2 2 3 3" xfId="31198"/>
    <cellStyle name="Input 2 3 3 2 2 2 3 4" xfId="31199"/>
    <cellStyle name="Input 2 3 3 2 2 2 3 5" xfId="31200"/>
    <cellStyle name="Input 2 3 3 2 2 2 3 6" xfId="31201"/>
    <cellStyle name="Input 2 3 3 2 2 2 3 7" xfId="31202"/>
    <cellStyle name="Input 2 3 3 2 2 2 3 8" xfId="31203"/>
    <cellStyle name="Input 2 3 3 2 2 2 3 9" xfId="31204"/>
    <cellStyle name="Input 2 3 3 2 2 2 4" xfId="31205"/>
    <cellStyle name="Input 2 3 3 2 2 2 4 2" xfId="31206"/>
    <cellStyle name="Input 2 3 3 2 2 2 4 3" xfId="31207"/>
    <cellStyle name="Input 2 3 3 2 2 2 4 4" xfId="31208"/>
    <cellStyle name="Input 2 3 3 2 2 2 4 5" xfId="31209"/>
    <cellStyle name="Input 2 3 3 2 2 2 4 6" xfId="31210"/>
    <cellStyle name="Input 2 3 3 2 2 2 4 7" xfId="31211"/>
    <cellStyle name="Input 2 3 3 2 2 2 4 8" xfId="31212"/>
    <cellStyle name="Input 2 3 3 2 2 2 4 9" xfId="31213"/>
    <cellStyle name="Input 2 3 3 2 2 2 5" xfId="31214"/>
    <cellStyle name="Input 2 3 3 2 2 2 5 2" xfId="31215"/>
    <cellStyle name="Input 2 3 3 2 2 2 5 3" xfId="31216"/>
    <cellStyle name="Input 2 3 3 2 2 2 5 4" xfId="31217"/>
    <cellStyle name="Input 2 3 3 2 2 2 5 5" xfId="31218"/>
    <cellStyle name="Input 2 3 3 2 2 2 5 6" xfId="31219"/>
    <cellStyle name="Input 2 3 3 2 2 2 5 7" xfId="31220"/>
    <cellStyle name="Input 2 3 3 2 2 2 5 8" xfId="31221"/>
    <cellStyle name="Input 2 3 3 2 2 2 6" xfId="31222"/>
    <cellStyle name="Input 2 3 3 2 2 2 6 2" xfId="31223"/>
    <cellStyle name="Input 2 3 3 2 2 2 6 3" xfId="31224"/>
    <cellStyle name="Input 2 3 3 2 2 2 6 4" xfId="31225"/>
    <cellStyle name="Input 2 3 3 2 2 2 6 5" xfId="31226"/>
    <cellStyle name="Input 2 3 3 2 2 2 6 6" xfId="31227"/>
    <cellStyle name="Input 2 3 3 2 2 2 6 7" xfId="31228"/>
    <cellStyle name="Input 2 3 3 2 2 2 6 8" xfId="31229"/>
    <cellStyle name="Input 2 3 3 2 2 2 7" xfId="31230"/>
    <cellStyle name="Input 2 3 3 2 2 2 7 2" xfId="31231"/>
    <cellStyle name="Input 2 3 3 2 2 2 7 3" xfId="31232"/>
    <cellStyle name="Input 2 3 3 2 2 2 7 4" xfId="31233"/>
    <cellStyle name="Input 2 3 3 2 2 2 7 5" xfId="31234"/>
    <cellStyle name="Input 2 3 3 2 2 2 7 6" xfId="31235"/>
    <cellStyle name="Input 2 3 3 2 2 2 7 7" xfId="31236"/>
    <cellStyle name="Input 2 3 3 2 2 2 7 8" xfId="31237"/>
    <cellStyle name="Input 2 3 3 2 2 2 8" xfId="31238"/>
    <cellStyle name="Input 2 3 3 2 2 2 9" xfId="31239"/>
    <cellStyle name="Input 2 3 3 2 2 20" xfId="31240"/>
    <cellStyle name="Input 2 3 3 2 2 21" xfId="31241"/>
    <cellStyle name="Input 2 3 3 2 2 22" xfId="31242"/>
    <cellStyle name="Input 2 3 3 2 2 23" xfId="31243"/>
    <cellStyle name="Input 2 3 3 2 2 24" xfId="31244"/>
    <cellStyle name="Input 2 3 3 2 2 25" xfId="31245"/>
    <cellStyle name="Input 2 3 3 2 2 26" xfId="31246"/>
    <cellStyle name="Input 2 3 3 2 2 27" xfId="31247"/>
    <cellStyle name="Input 2 3 3 2 2 3" xfId="31248"/>
    <cellStyle name="Input 2 3 3 2 2 3 10" xfId="31249"/>
    <cellStyle name="Input 2 3 3 2 2 3 11" xfId="31250"/>
    <cellStyle name="Input 2 3 3 2 2 3 12" xfId="31251"/>
    <cellStyle name="Input 2 3 3 2 2 3 13" xfId="31252"/>
    <cellStyle name="Input 2 3 3 2 2 3 14" xfId="31253"/>
    <cellStyle name="Input 2 3 3 2 2 3 15" xfId="31254"/>
    <cellStyle name="Input 2 3 3 2 2 3 2" xfId="31255"/>
    <cellStyle name="Input 2 3 3 2 2 3 2 2" xfId="31256"/>
    <cellStyle name="Input 2 3 3 2 2 3 2 3" xfId="31257"/>
    <cellStyle name="Input 2 3 3 2 2 3 2 4" xfId="31258"/>
    <cellStyle name="Input 2 3 3 2 2 3 2 5" xfId="31259"/>
    <cellStyle name="Input 2 3 3 2 2 3 2 6" xfId="31260"/>
    <cellStyle name="Input 2 3 3 2 2 3 2 7" xfId="31261"/>
    <cellStyle name="Input 2 3 3 2 2 3 2 8" xfId="31262"/>
    <cellStyle name="Input 2 3 3 2 2 3 3" xfId="31263"/>
    <cellStyle name="Input 2 3 3 2 2 3 3 2" xfId="31264"/>
    <cellStyle name="Input 2 3 3 2 2 3 3 3" xfId="31265"/>
    <cellStyle name="Input 2 3 3 2 2 3 3 4" xfId="31266"/>
    <cellStyle name="Input 2 3 3 2 2 3 3 5" xfId="31267"/>
    <cellStyle name="Input 2 3 3 2 2 3 3 6" xfId="31268"/>
    <cellStyle name="Input 2 3 3 2 2 3 3 7" xfId="31269"/>
    <cellStyle name="Input 2 3 3 2 2 3 3 8" xfId="31270"/>
    <cellStyle name="Input 2 3 3 2 2 3 4" xfId="31271"/>
    <cellStyle name="Input 2 3 3 2 2 3 4 2" xfId="31272"/>
    <cellStyle name="Input 2 3 3 2 2 3 4 3" xfId="31273"/>
    <cellStyle name="Input 2 3 3 2 2 3 4 4" xfId="31274"/>
    <cellStyle name="Input 2 3 3 2 2 3 4 5" xfId="31275"/>
    <cellStyle name="Input 2 3 3 2 2 3 4 6" xfId="31276"/>
    <cellStyle name="Input 2 3 3 2 2 3 4 7" xfId="31277"/>
    <cellStyle name="Input 2 3 3 2 2 3 4 8" xfId="31278"/>
    <cellStyle name="Input 2 3 3 2 2 3 5" xfId="31279"/>
    <cellStyle name="Input 2 3 3 2 2 3 5 2" xfId="31280"/>
    <cellStyle name="Input 2 3 3 2 2 3 5 3" xfId="31281"/>
    <cellStyle name="Input 2 3 3 2 2 3 5 4" xfId="31282"/>
    <cellStyle name="Input 2 3 3 2 2 3 5 5" xfId="31283"/>
    <cellStyle name="Input 2 3 3 2 2 3 5 6" xfId="31284"/>
    <cellStyle name="Input 2 3 3 2 2 3 5 7" xfId="31285"/>
    <cellStyle name="Input 2 3 3 2 2 3 5 8" xfId="31286"/>
    <cellStyle name="Input 2 3 3 2 2 3 6" xfId="31287"/>
    <cellStyle name="Input 2 3 3 2 2 3 6 2" xfId="31288"/>
    <cellStyle name="Input 2 3 3 2 2 3 6 3" xfId="31289"/>
    <cellStyle name="Input 2 3 3 2 2 3 6 4" xfId="31290"/>
    <cellStyle name="Input 2 3 3 2 2 3 6 5" xfId="31291"/>
    <cellStyle name="Input 2 3 3 2 2 3 6 6" xfId="31292"/>
    <cellStyle name="Input 2 3 3 2 2 3 6 7" xfId="31293"/>
    <cellStyle name="Input 2 3 3 2 2 3 6 8" xfId="31294"/>
    <cellStyle name="Input 2 3 3 2 2 3 7" xfId="31295"/>
    <cellStyle name="Input 2 3 3 2 2 3 7 2" xfId="31296"/>
    <cellStyle name="Input 2 3 3 2 2 3 7 3" xfId="31297"/>
    <cellStyle name="Input 2 3 3 2 2 3 7 4" xfId="31298"/>
    <cellStyle name="Input 2 3 3 2 2 3 7 5" xfId="31299"/>
    <cellStyle name="Input 2 3 3 2 2 3 7 6" xfId="31300"/>
    <cellStyle name="Input 2 3 3 2 2 3 7 7" xfId="31301"/>
    <cellStyle name="Input 2 3 3 2 2 3 7 8" xfId="31302"/>
    <cellStyle name="Input 2 3 3 2 2 3 8" xfId="31303"/>
    <cellStyle name="Input 2 3 3 2 2 3 9" xfId="31304"/>
    <cellStyle name="Input 2 3 3 2 2 4" xfId="31305"/>
    <cellStyle name="Input 2 3 3 2 2 4 2" xfId="31306"/>
    <cellStyle name="Input 2 3 3 2 2 4 3" xfId="31307"/>
    <cellStyle name="Input 2 3 3 2 2 4 4" xfId="31308"/>
    <cellStyle name="Input 2 3 3 2 2 4 5" xfId="31309"/>
    <cellStyle name="Input 2 3 3 2 2 4 6" xfId="31310"/>
    <cellStyle name="Input 2 3 3 2 2 4 7" xfId="31311"/>
    <cellStyle name="Input 2 3 3 2 2 4 8" xfId="31312"/>
    <cellStyle name="Input 2 3 3 2 2 4 9" xfId="31313"/>
    <cellStyle name="Input 2 3 3 2 2 5" xfId="31314"/>
    <cellStyle name="Input 2 3 3 2 2 5 2" xfId="31315"/>
    <cellStyle name="Input 2 3 3 2 2 5 3" xfId="31316"/>
    <cellStyle name="Input 2 3 3 2 2 5 4" xfId="31317"/>
    <cellStyle name="Input 2 3 3 2 2 5 5" xfId="31318"/>
    <cellStyle name="Input 2 3 3 2 2 5 6" xfId="31319"/>
    <cellStyle name="Input 2 3 3 2 2 5 7" xfId="31320"/>
    <cellStyle name="Input 2 3 3 2 2 5 8" xfId="31321"/>
    <cellStyle name="Input 2 3 3 2 2 5 9" xfId="31322"/>
    <cellStyle name="Input 2 3 3 2 2 6" xfId="31323"/>
    <cellStyle name="Input 2 3 3 2 2 6 2" xfId="31324"/>
    <cellStyle name="Input 2 3 3 2 2 6 3" xfId="31325"/>
    <cellStyle name="Input 2 3 3 2 2 6 4" xfId="31326"/>
    <cellStyle name="Input 2 3 3 2 2 6 5" xfId="31327"/>
    <cellStyle name="Input 2 3 3 2 2 6 6" xfId="31328"/>
    <cellStyle name="Input 2 3 3 2 2 6 7" xfId="31329"/>
    <cellStyle name="Input 2 3 3 2 2 6 8" xfId="31330"/>
    <cellStyle name="Input 2 3 3 2 2 6 9" xfId="31331"/>
    <cellStyle name="Input 2 3 3 2 2 7" xfId="31332"/>
    <cellStyle name="Input 2 3 3 2 2 7 2" xfId="31333"/>
    <cellStyle name="Input 2 3 3 2 2 7 3" xfId="31334"/>
    <cellStyle name="Input 2 3 3 2 2 7 4" xfId="31335"/>
    <cellStyle name="Input 2 3 3 2 2 7 5" xfId="31336"/>
    <cellStyle name="Input 2 3 3 2 2 7 6" xfId="31337"/>
    <cellStyle name="Input 2 3 3 2 2 7 7" xfId="31338"/>
    <cellStyle name="Input 2 3 3 2 2 7 8" xfId="31339"/>
    <cellStyle name="Input 2 3 3 2 2 8" xfId="31340"/>
    <cellStyle name="Input 2 3 3 2 2 8 2" xfId="31341"/>
    <cellStyle name="Input 2 3 3 2 2 8 3" xfId="31342"/>
    <cellStyle name="Input 2 3 3 2 2 8 4" xfId="31343"/>
    <cellStyle name="Input 2 3 3 2 2 8 5" xfId="31344"/>
    <cellStyle name="Input 2 3 3 2 2 8 6" xfId="31345"/>
    <cellStyle name="Input 2 3 3 2 2 8 7" xfId="31346"/>
    <cellStyle name="Input 2 3 3 2 2 8 8" xfId="31347"/>
    <cellStyle name="Input 2 3 3 2 2 9" xfId="31348"/>
    <cellStyle name="Input 2 3 3 2 2 9 2" xfId="31349"/>
    <cellStyle name="Input 2 3 3 2 2 9 3" xfId="31350"/>
    <cellStyle name="Input 2 3 3 2 2 9 4" xfId="31351"/>
    <cellStyle name="Input 2 3 3 2 2 9 5" xfId="31352"/>
    <cellStyle name="Input 2 3 3 2 2 9 6" xfId="31353"/>
    <cellStyle name="Input 2 3 3 2 2 9 7" xfId="31354"/>
    <cellStyle name="Input 2 3 3 2 2 9 8" xfId="31355"/>
    <cellStyle name="Input 2 3 3 2 20" xfId="31356"/>
    <cellStyle name="Input 2 3 3 2 21" xfId="31357"/>
    <cellStyle name="Input 2 3 3 2 22" xfId="31358"/>
    <cellStyle name="Input 2 3 3 2 23" xfId="31359"/>
    <cellStyle name="Input 2 3 3 2 24" xfId="31360"/>
    <cellStyle name="Input 2 3 3 2 25" xfId="31361"/>
    <cellStyle name="Input 2 3 3 2 26" xfId="31362"/>
    <cellStyle name="Input 2 3 3 2 3" xfId="31363"/>
    <cellStyle name="Input 2 3 3 2 3 10" xfId="31364"/>
    <cellStyle name="Input 2 3 3 2 3 11" xfId="31365"/>
    <cellStyle name="Input 2 3 3 2 3 12" xfId="31366"/>
    <cellStyle name="Input 2 3 3 2 3 13" xfId="31367"/>
    <cellStyle name="Input 2 3 3 2 3 14" xfId="31368"/>
    <cellStyle name="Input 2 3 3 2 3 15" xfId="31369"/>
    <cellStyle name="Input 2 3 3 2 3 16" xfId="31370"/>
    <cellStyle name="Input 2 3 3 2 3 17" xfId="31371"/>
    <cellStyle name="Input 2 3 3 2 3 18" xfId="31372"/>
    <cellStyle name="Input 2 3 3 2 3 19" xfId="31373"/>
    <cellStyle name="Input 2 3 3 2 3 2" xfId="31374"/>
    <cellStyle name="Input 2 3 3 2 3 2 2" xfId="31375"/>
    <cellStyle name="Input 2 3 3 2 3 2 3" xfId="31376"/>
    <cellStyle name="Input 2 3 3 2 3 2 4" xfId="31377"/>
    <cellStyle name="Input 2 3 3 2 3 2 5" xfId="31378"/>
    <cellStyle name="Input 2 3 3 2 3 2 6" xfId="31379"/>
    <cellStyle name="Input 2 3 3 2 3 2 7" xfId="31380"/>
    <cellStyle name="Input 2 3 3 2 3 2 8" xfId="31381"/>
    <cellStyle name="Input 2 3 3 2 3 2 9" xfId="31382"/>
    <cellStyle name="Input 2 3 3 2 3 20" xfId="31383"/>
    <cellStyle name="Input 2 3 3 2 3 21" xfId="31384"/>
    <cellStyle name="Input 2 3 3 2 3 22" xfId="31385"/>
    <cellStyle name="Input 2 3 3 2 3 23" xfId="31386"/>
    <cellStyle name="Input 2 3 3 2 3 24" xfId="31387"/>
    <cellStyle name="Input 2 3 3 2 3 3" xfId="31388"/>
    <cellStyle name="Input 2 3 3 2 3 3 2" xfId="31389"/>
    <cellStyle name="Input 2 3 3 2 3 3 3" xfId="31390"/>
    <cellStyle name="Input 2 3 3 2 3 3 4" xfId="31391"/>
    <cellStyle name="Input 2 3 3 2 3 3 5" xfId="31392"/>
    <cellStyle name="Input 2 3 3 2 3 3 6" xfId="31393"/>
    <cellStyle name="Input 2 3 3 2 3 3 7" xfId="31394"/>
    <cellStyle name="Input 2 3 3 2 3 3 8" xfId="31395"/>
    <cellStyle name="Input 2 3 3 2 3 3 9" xfId="31396"/>
    <cellStyle name="Input 2 3 3 2 3 4" xfId="31397"/>
    <cellStyle name="Input 2 3 3 2 3 4 2" xfId="31398"/>
    <cellStyle name="Input 2 3 3 2 3 4 3" xfId="31399"/>
    <cellStyle name="Input 2 3 3 2 3 4 4" xfId="31400"/>
    <cellStyle name="Input 2 3 3 2 3 4 5" xfId="31401"/>
    <cellStyle name="Input 2 3 3 2 3 4 6" xfId="31402"/>
    <cellStyle name="Input 2 3 3 2 3 4 7" xfId="31403"/>
    <cellStyle name="Input 2 3 3 2 3 4 8" xfId="31404"/>
    <cellStyle name="Input 2 3 3 2 3 4 9" xfId="31405"/>
    <cellStyle name="Input 2 3 3 2 3 5" xfId="31406"/>
    <cellStyle name="Input 2 3 3 2 3 5 2" xfId="31407"/>
    <cellStyle name="Input 2 3 3 2 3 5 3" xfId="31408"/>
    <cellStyle name="Input 2 3 3 2 3 5 4" xfId="31409"/>
    <cellStyle name="Input 2 3 3 2 3 5 5" xfId="31410"/>
    <cellStyle name="Input 2 3 3 2 3 5 6" xfId="31411"/>
    <cellStyle name="Input 2 3 3 2 3 5 7" xfId="31412"/>
    <cellStyle name="Input 2 3 3 2 3 5 8" xfId="31413"/>
    <cellStyle name="Input 2 3 3 2 3 6" xfId="31414"/>
    <cellStyle name="Input 2 3 3 2 3 6 2" xfId="31415"/>
    <cellStyle name="Input 2 3 3 2 3 6 3" xfId="31416"/>
    <cellStyle name="Input 2 3 3 2 3 6 4" xfId="31417"/>
    <cellStyle name="Input 2 3 3 2 3 6 5" xfId="31418"/>
    <cellStyle name="Input 2 3 3 2 3 6 6" xfId="31419"/>
    <cellStyle name="Input 2 3 3 2 3 6 7" xfId="31420"/>
    <cellStyle name="Input 2 3 3 2 3 6 8" xfId="31421"/>
    <cellStyle name="Input 2 3 3 2 3 7" xfId="31422"/>
    <cellStyle name="Input 2 3 3 2 3 7 2" xfId="31423"/>
    <cellStyle name="Input 2 3 3 2 3 7 3" xfId="31424"/>
    <cellStyle name="Input 2 3 3 2 3 7 4" xfId="31425"/>
    <cellStyle name="Input 2 3 3 2 3 7 5" xfId="31426"/>
    <cellStyle name="Input 2 3 3 2 3 7 6" xfId="31427"/>
    <cellStyle name="Input 2 3 3 2 3 7 7" xfId="31428"/>
    <cellStyle name="Input 2 3 3 2 3 7 8" xfId="31429"/>
    <cellStyle name="Input 2 3 3 2 3 8" xfId="31430"/>
    <cellStyle name="Input 2 3 3 2 3 9" xfId="31431"/>
    <cellStyle name="Input 2 3 3 2 4" xfId="31432"/>
    <cellStyle name="Input 2 3 3 2 4 10" xfId="31433"/>
    <cellStyle name="Input 2 3 3 2 4 11" xfId="31434"/>
    <cellStyle name="Input 2 3 3 2 4 12" xfId="31435"/>
    <cellStyle name="Input 2 3 3 2 4 13" xfId="31436"/>
    <cellStyle name="Input 2 3 3 2 4 14" xfId="31437"/>
    <cellStyle name="Input 2 3 3 2 4 15" xfId="31438"/>
    <cellStyle name="Input 2 3 3 2 4 16" xfId="31439"/>
    <cellStyle name="Input 2 3 3 2 4 17" xfId="31440"/>
    <cellStyle name="Input 2 3 3 2 4 18" xfId="31441"/>
    <cellStyle name="Input 2 3 3 2 4 2" xfId="31442"/>
    <cellStyle name="Input 2 3 3 2 4 3" xfId="31443"/>
    <cellStyle name="Input 2 3 3 2 4 4" xfId="31444"/>
    <cellStyle name="Input 2 3 3 2 4 5" xfId="31445"/>
    <cellStyle name="Input 2 3 3 2 4 6" xfId="31446"/>
    <cellStyle name="Input 2 3 3 2 4 7" xfId="31447"/>
    <cellStyle name="Input 2 3 3 2 4 8" xfId="31448"/>
    <cellStyle name="Input 2 3 3 2 4 9" xfId="31449"/>
    <cellStyle name="Input 2 3 3 2 5" xfId="31450"/>
    <cellStyle name="Input 2 3 3 2 5 10" xfId="31451"/>
    <cellStyle name="Input 2 3 3 2 5 11" xfId="31452"/>
    <cellStyle name="Input 2 3 3 2 5 12" xfId="31453"/>
    <cellStyle name="Input 2 3 3 2 5 13" xfId="31454"/>
    <cellStyle name="Input 2 3 3 2 5 14" xfId="31455"/>
    <cellStyle name="Input 2 3 3 2 5 15" xfId="31456"/>
    <cellStyle name="Input 2 3 3 2 5 16" xfId="31457"/>
    <cellStyle name="Input 2 3 3 2 5 17" xfId="31458"/>
    <cellStyle name="Input 2 3 3 2 5 18" xfId="31459"/>
    <cellStyle name="Input 2 3 3 2 5 2" xfId="31460"/>
    <cellStyle name="Input 2 3 3 2 5 3" xfId="31461"/>
    <cellStyle name="Input 2 3 3 2 5 4" xfId="31462"/>
    <cellStyle name="Input 2 3 3 2 5 5" xfId="31463"/>
    <cellStyle name="Input 2 3 3 2 5 6" xfId="31464"/>
    <cellStyle name="Input 2 3 3 2 5 7" xfId="31465"/>
    <cellStyle name="Input 2 3 3 2 5 8" xfId="31466"/>
    <cellStyle name="Input 2 3 3 2 5 9" xfId="31467"/>
    <cellStyle name="Input 2 3 3 2 6" xfId="31468"/>
    <cellStyle name="Input 2 3 3 2 6 10" xfId="31469"/>
    <cellStyle name="Input 2 3 3 2 6 11" xfId="31470"/>
    <cellStyle name="Input 2 3 3 2 6 12" xfId="31471"/>
    <cellStyle name="Input 2 3 3 2 6 13" xfId="31472"/>
    <cellStyle name="Input 2 3 3 2 6 14" xfId="31473"/>
    <cellStyle name="Input 2 3 3 2 6 15" xfId="31474"/>
    <cellStyle name="Input 2 3 3 2 6 16" xfId="31475"/>
    <cellStyle name="Input 2 3 3 2 6 17" xfId="31476"/>
    <cellStyle name="Input 2 3 3 2 6 18" xfId="31477"/>
    <cellStyle name="Input 2 3 3 2 6 2" xfId="31478"/>
    <cellStyle name="Input 2 3 3 2 6 3" xfId="31479"/>
    <cellStyle name="Input 2 3 3 2 6 4" xfId="31480"/>
    <cellStyle name="Input 2 3 3 2 6 5" xfId="31481"/>
    <cellStyle name="Input 2 3 3 2 6 6" xfId="31482"/>
    <cellStyle name="Input 2 3 3 2 6 7" xfId="31483"/>
    <cellStyle name="Input 2 3 3 2 6 8" xfId="31484"/>
    <cellStyle name="Input 2 3 3 2 6 9" xfId="31485"/>
    <cellStyle name="Input 2 3 3 2 7" xfId="31486"/>
    <cellStyle name="Input 2 3 3 2 7 2" xfId="31487"/>
    <cellStyle name="Input 2 3 3 2 7 3" xfId="31488"/>
    <cellStyle name="Input 2 3 3 2 7 4" xfId="31489"/>
    <cellStyle name="Input 2 3 3 2 7 5" xfId="31490"/>
    <cellStyle name="Input 2 3 3 2 7 6" xfId="31491"/>
    <cellStyle name="Input 2 3 3 2 7 7" xfId="31492"/>
    <cellStyle name="Input 2 3 3 2 7 8" xfId="31493"/>
    <cellStyle name="Input 2 3 3 2 7 9" xfId="31494"/>
    <cellStyle name="Input 2 3 3 2 8" xfId="31495"/>
    <cellStyle name="Input 2 3 3 2 8 2" xfId="31496"/>
    <cellStyle name="Input 2 3 3 2 8 3" xfId="31497"/>
    <cellStyle name="Input 2 3 3 2 8 4" xfId="31498"/>
    <cellStyle name="Input 2 3 3 2 8 5" xfId="31499"/>
    <cellStyle name="Input 2 3 3 2 8 6" xfId="31500"/>
    <cellStyle name="Input 2 3 3 2 8 7" xfId="31501"/>
    <cellStyle name="Input 2 3 3 2 8 8" xfId="31502"/>
    <cellStyle name="Input 2 3 3 2 8 9" xfId="31503"/>
    <cellStyle name="Input 2 3 3 2 9" xfId="31504"/>
    <cellStyle name="Input 2 3 3 2 9 2" xfId="31505"/>
    <cellStyle name="Input 2 3 3 2 9 3" xfId="31506"/>
    <cellStyle name="Input 2 3 3 2 9 4" xfId="31507"/>
    <cellStyle name="Input 2 3 3 2 9 5" xfId="31508"/>
    <cellStyle name="Input 2 3 3 2 9 6" xfId="31509"/>
    <cellStyle name="Input 2 3 3 2 9 7" xfId="31510"/>
    <cellStyle name="Input 2 3 3 2 9 8" xfId="31511"/>
    <cellStyle name="Input 2 3 3 20" xfId="31512"/>
    <cellStyle name="Input 2 3 3 21" xfId="31513"/>
    <cellStyle name="Input 2 3 3 22" xfId="31514"/>
    <cellStyle name="Input 2 3 3 23" xfId="31515"/>
    <cellStyle name="Input 2 3 3 24" xfId="31516"/>
    <cellStyle name="Input 2 3 3 25" xfId="31517"/>
    <cellStyle name="Input 2 3 3 26" xfId="31518"/>
    <cellStyle name="Input 2 3 3 27" xfId="31519"/>
    <cellStyle name="Input 2 3 3 3" xfId="31520"/>
    <cellStyle name="Input 2 3 3 3 10" xfId="31521"/>
    <cellStyle name="Input 2 3 3 3 11" xfId="31522"/>
    <cellStyle name="Input 2 3 3 3 12" xfId="31523"/>
    <cellStyle name="Input 2 3 3 3 13" xfId="31524"/>
    <cellStyle name="Input 2 3 3 3 14" xfId="31525"/>
    <cellStyle name="Input 2 3 3 3 15" xfId="31526"/>
    <cellStyle name="Input 2 3 3 3 16" xfId="31527"/>
    <cellStyle name="Input 2 3 3 3 17" xfId="31528"/>
    <cellStyle name="Input 2 3 3 3 18" xfId="31529"/>
    <cellStyle name="Input 2 3 3 3 19" xfId="31530"/>
    <cellStyle name="Input 2 3 3 3 2" xfId="31531"/>
    <cellStyle name="Input 2 3 3 3 2 10" xfId="31532"/>
    <cellStyle name="Input 2 3 3 3 2 11" xfId="31533"/>
    <cellStyle name="Input 2 3 3 3 2 12" xfId="31534"/>
    <cellStyle name="Input 2 3 3 3 2 13" xfId="31535"/>
    <cellStyle name="Input 2 3 3 3 2 14" xfId="31536"/>
    <cellStyle name="Input 2 3 3 3 2 15" xfId="31537"/>
    <cellStyle name="Input 2 3 3 3 2 2" xfId="31538"/>
    <cellStyle name="Input 2 3 3 3 2 2 2" xfId="31539"/>
    <cellStyle name="Input 2 3 3 3 2 2 3" xfId="31540"/>
    <cellStyle name="Input 2 3 3 3 2 2 4" xfId="31541"/>
    <cellStyle name="Input 2 3 3 3 2 2 5" xfId="31542"/>
    <cellStyle name="Input 2 3 3 3 2 2 6" xfId="31543"/>
    <cellStyle name="Input 2 3 3 3 2 2 7" xfId="31544"/>
    <cellStyle name="Input 2 3 3 3 2 2 8" xfId="31545"/>
    <cellStyle name="Input 2 3 3 3 2 2 9" xfId="31546"/>
    <cellStyle name="Input 2 3 3 3 2 3" xfId="31547"/>
    <cellStyle name="Input 2 3 3 3 2 3 2" xfId="31548"/>
    <cellStyle name="Input 2 3 3 3 2 3 3" xfId="31549"/>
    <cellStyle name="Input 2 3 3 3 2 3 4" xfId="31550"/>
    <cellStyle name="Input 2 3 3 3 2 3 5" xfId="31551"/>
    <cellStyle name="Input 2 3 3 3 2 3 6" xfId="31552"/>
    <cellStyle name="Input 2 3 3 3 2 3 7" xfId="31553"/>
    <cellStyle name="Input 2 3 3 3 2 3 8" xfId="31554"/>
    <cellStyle name="Input 2 3 3 3 2 3 9" xfId="31555"/>
    <cellStyle name="Input 2 3 3 3 2 4" xfId="31556"/>
    <cellStyle name="Input 2 3 3 3 2 4 2" xfId="31557"/>
    <cellStyle name="Input 2 3 3 3 2 4 3" xfId="31558"/>
    <cellStyle name="Input 2 3 3 3 2 4 4" xfId="31559"/>
    <cellStyle name="Input 2 3 3 3 2 4 5" xfId="31560"/>
    <cellStyle name="Input 2 3 3 3 2 4 6" xfId="31561"/>
    <cellStyle name="Input 2 3 3 3 2 4 7" xfId="31562"/>
    <cellStyle name="Input 2 3 3 3 2 4 8" xfId="31563"/>
    <cellStyle name="Input 2 3 3 3 2 4 9" xfId="31564"/>
    <cellStyle name="Input 2 3 3 3 2 5" xfId="31565"/>
    <cellStyle name="Input 2 3 3 3 2 5 2" xfId="31566"/>
    <cellStyle name="Input 2 3 3 3 2 5 3" xfId="31567"/>
    <cellStyle name="Input 2 3 3 3 2 5 4" xfId="31568"/>
    <cellStyle name="Input 2 3 3 3 2 5 5" xfId="31569"/>
    <cellStyle name="Input 2 3 3 3 2 5 6" xfId="31570"/>
    <cellStyle name="Input 2 3 3 3 2 5 7" xfId="31571"/>
    <cellStyle name="Input 2 3 3 3 2 5 8" xfId="31572"/>
    <cellStyle name="Input 2 3 3 3 2 6" xfId="31573"/>
    <cellStyle name="Input 2 3 3 3 2 6 2" xfId="31574"/>
    <cellStyle name="Input 2 3 3 3 2 6 3" xfId="31575"/>
    <cellStyle name="Input 2 3 3 3 2 6 4" xfId="31576"/>
    <cellStyle name="Input 2 3 3 3 2 6 5" xfId="31577"/>
    <cellStyle name="Input 2 3 3 3 2 6 6" xfId="31578"/>
    <cellStyle name="Input 2 3 3 3 2 6 7" xfId="31579"/>
    <cellStyle name="Input 2 3 3 3 2 6 8" xfId="31580"/>
    <cellStyle name="Input 2 3 3 3 2 7" xfId="31581"/>
    <cellStyle name="Input 2 3 3 3 2 7 2" xfId="31582"/>
    <cellStyle name="Input 2 3 3 3 2 7 3" xfId="31583"/>
    <cellStyle name="Input 2 3 3 3 2 7 4" xfId="31584"/>
    <cellStyle name="Input 2 3 3 3 2 7 5" xfId="31585"/>
    <cellStyle name="Input 2 3 3 3 2 7 6" xfId="31586"/>
    <cellStyle name="Input 2 3 3 3 2 7 7" xfId="31587"/>
    <cellStyle name="Input 2 3 3 3 2 7 8" xfId="31588"/>
    <cellStyle name="Input 2 3 3 3 2 8" xfId="31589"/>
    <cellStyle name="Input 2 3 3 3 2 9" xfId="31590"/>
    <cellStyle name="Input 2 3 3 3 20" xfId="31591"/>
    <cellStyle name="Input 2 3 3 3 21" xfId="31592"/>
    <cellStyle name="Input 2 3 3 3 22" xfId="31593"/>
    <cellStyle name="Input 2 3 3 3 23" xfId="31594"/>
    <cellStyle name="Input 2 3 3 3 24" xfId="31595"/>
    <cellStyle name="Input 2 3 3 3 25" xfId="31596"/>
    <cellStyle name="Input 2 3 3 3 26" xfId="31597"/>
    <cellStyle name="Input 2 3 3 3 27" xfId="31598"/>
    <cellStyle name="Input 2 3 3 3 3" xfId="31599"/>
    <cellStyle name="Input 2 3 3 3 3 10" xfId="31600"/>
    <cellStyle name="Input 2 3 3 3 3 11" xfId="31601"/>
    <cellStyle name="Input 2 3 3 3 3 12" xfId="31602"/>
    <cellStyle name="Input 2 3 3 3 3 13" xfId="31603"/>
    <cellStyle name="Input 2 3 3 3 3 14" xfId="31604"/>
    <cellStyle name="Input 2 3 3 3 3 15" xfId="31605"/>
    <cellStyle name="Input 2 3 3 3 3 2" xfId="31606"/>
    <cellStyle name="Input 2 3 3 3 3 2 2" xfId="31607"/>
    <cellStyle name="Input 2 3 3 3 3 2 3" xfId="31608"/>
    <cellStyle name="Input 2 3 3 3 3 2 4" xfId="31609"/>
    <cellStyle name="Input 2 3 3 3 3 2 5" xfId="31610"/>
    <cellStyle name="Input 2 3 3 3 3 2 6" xfId="31611"/>
    <cellStyle name="Input 2 3 3 3 3 2 7" xfId="31612"/>
    <cellStyle name="Input 2 3 3 3 3 2 8" xfId="31613"/>
    <cellStyle name="Input 2 3 3 3 3 3" xfId="31614"/>
    <cellStyle name="Input 2 3 3 3 3 3 2" xfId="31615"/>
    <cellStyle name="Input 2 3 3 3 3 3 3" xfId="31616"/>
    <cellStyle name="Input 2 3 3 3 3 3 4" xfId="31617"/>
    <cellStyle name="Input 2 3 3 3 3 3 5" xfId="31618"/>
    <cellStyle name="Input 2 3 3 3 3 3 6" xfId="31619"/>
    <cellStyle name="Input 2 3 3 3 3 3 7" xfId="31620"/>
    <cellStyle name="Input 2 3 3 3 3 3 8" xfId="31621"/>
    <cellStyle name="Input 2 3 3 3 3 4" xfId="31622"/>
    <cellStyle name="Input 2 3 3 3 3 4 2" xfId="31623"/>
    <cellStyle name="Input 2 3 3 3 3 4 3" xfId="31624"/>
    <cellStyle name="Input 2 3 3 3 3 4 4" xfId="31625"/>
    <cellStyle name="Input 2 3 3 3 3 4 5" xfId="31626"/>
    <cellStyle name="Input 2 3 3 3 3 4 6" xfId="31627"/>
    <cellStyle name="Input 2 3 3 3 3 4 7" xfId="31628"/>
    <cellStyle name="Input 2 3 3 3 3 4 8" xfId="31629"/>
    <cellStyle name="Input 2 3 3 3 3 5" xfId="31630"/>
    <cellStyle name="Input 2 3 3 3 3 5 2" xfId="31631"/>
    <cellStyle name="Input 2 3 3 3 3 5 3" xfId="31632"/>
    <cellStyle name="Input 2 3 3 3 3 5 4" xfId="31633"/>
    <cellStyle name="Input 2 3 3 3 3 5 5" xfId="31634"/>
    <cellStyle name="Input 2 3 3 3 3 5 6" xfId="31635"/>
    <cellStyle name="Input 2 3 3 3 3 5 7" xfId="31636"/>
    <cellStyle name="Input 2 3 3 3 3 5 8" xfId="31637"/>
    <cellStyle name="Input 2 3 3 3 3 6" xfId="31638"/>
    <cellStyle name="Input 2 3 3 3 3 6 2" xfId="31639"/>
    <cellStyle name="Input 2 3 3 3 3 6 3" xfId="31640"/>
    <cellStyle name="Input 2 3 3 3 3 6 4" xfId="31641"/>
    <cellStyle name="Input 2 3 3 3 3 6 5" xfId="31642"/>
    <cellStyle name="Input 2 3 3 3 3 6 6" xfId="31643"/>
    <cellStyle name="Input 2 3 3 3 3 6 7" xfId="31644"/>
    <cellStyle name="Input 2 3 3 3 3 6 8" xfId="31645"/>
    <cellStyle name="Input 2 3 3 3 3 7" xfId="31646"/>
    <cellStyle name="Input 2 3 3 3 3 7 2" xfId="31647"/>
    <cellStyle name="Input 2 3 3 3 3 7 3" xfId="31648"/>
    <cellStyle name="Input 2 3 3 3 3 7 4" xfId="31649"/>
    <cellStyle name="Input 2 3 3 3 3 7 5" xfId="31650"/>
    <cellStyle name="Input 2 3 3 3 3 7 6" xfId="31651"/>
    <cellStyle name="Input 2 3 3 3 3 7 7" xfId="31652"/>
    <cellStyle name="Input 2 3 3 3 3 7 8" xfId="31653"/>
    <cellStyle name="Input 2 3 3 3 3 8" xfId="31654"/>
    <cellStyle name="Input 2 3 3 3 3 9" xfId="31655"/>
    <cellStyle name="Input 2 3 3 3 4" xfId="31656"/>
    <cellStyle name="Input 2 3 3 3 4 2" xfId="31657"/>
    <cellStyle name="Input 2 3 3 3 4 3" xfId="31658"/>
    <cellStyle name="Input 2 3 3 3 4 4" xfId="31659"/>
    <cellStyle name="Input 2 3 3 3 4 5" xfId="31660"/>
    <cellStyle name="Input 2 3 3 3 4 6" xfId="31661"/>
    <cellStyle name="Input 2 3 3 3 4 7" xfId="31662"/>
    <cellStyle name="Input 2 3 3 3 4 8" xfId="31663"/>
    <cellStyle name="Input 2 3 3 3 4 9" xfId="31664"/>
    <cellStyle name="Input 2 3 3 3 5" xfId="31665"/>
    <cellStyle name="Input 2 3 3 3 5 2" xfId="31666"/>
    <cellStyle name="Input 2 3 3 3 5 3" xfId="31667"/>
    <cellStyle name="Input 2 3 3 3 5 4" xfId="31668"/>
    <cellStyle name="Input 2 3 3 3 5 5" xfId="31669"/>
    <cellStyle name="Input 2 3 3 3 5 6" xfId="31670"/>
    <cellStyle name="Input 2 3 3 3 5 7" xfId="31671"/>
    <cellStyle name="Input 2 3 3 3 5 8" xfId="31672"/>
    <cellStyle name="Input 2 3 3 3 5 9" xfId="31673"/>
    <cellStyle name="Input 2 3 3 3 6" xfId="31674"/>
    <cellStyle name="Input 2 3 3 3 6 2" xfId="31675"/>
    <cellStyle name="Input 2 3 3 3 6 3" xfId="31676"/>
    <cellStyle name="Input 2 3 3 3 6 4" xfId="31677"/>
    <cellStyle name="Input 2 3 3 3 6 5" xfId="31678"/>
    <cellStyle name="Input 2 3 3 3 6 6" xfId="31679"/>
    <cellStyle name="Input 2 3 3 3 6 7" xfId="31680"/>
    <cellStyle name="Input 2 3 3 3 6 8" xfId="31681"/>
    <cellStyle name="Input 2 3 3 3 6 9" xfId="31682"/>
    <cellStyle name="Input 2 3 3 3 7" xfId="31683"/>
    <cellStyle name="Input 2 3 3 3 7 2" xfId="31684"/>
    <cellStyle name="Input 2 3 3 3 7 3" xfId="31685"/>
    <cellStyle name="Input 2 3 3 3 7 4" xfId="31686"/>
    <cellStyle name="Input 2 3 3 3 7 5" xfId="31687"/>
    <cellStyle name="Input 2 3 3 3 7 6" xfId="31688"/>
    <cellStyle name="Input 2 3 3 3 7 7" xfId="31689"/>
    <cellStyle name="Input 2 3 3 3 7 8" xfId="31690"/>
    <cellStyle name="Input 2 3 3 3 8" xfId="31691"/>
    <cellStyle name="Input 2 3 3 3 8 2" xfId="31692"/>
    <cellStyle name="Input 2 3 3 3 8 3" xfId="31693"/>
    <cellStyle name="Input 2 3 3 3 8 4" xfId="31694"/>
    <cellStyle name="Input 2 3 3 3 8 5" xfId="31695"/>
    <cellStyle name="Input 2 3 3 3 8 6" xfId="31696"/>
    <cellStyle name="Input 2 3 3 3 8 7" xfId="31697"/>
    <cellStyle name="Input 2 3 3 3 8 8" xfId="31698"/>
    <cellStyle name="Input 2 3 3 3 9" xfId="31699"/>
    <cellStyle name="Input 2 3 3 3 9 2" xfId="31700"/>
    <cellStyle name="Input 2 3 3 3 9 3" xfId="31701"/>
    <cellStyle name="Input 2 3 3 3 9 4" xfId="31702"/>
    <cellStyle name="Input 2 3 3 3 9 5" xfId="31703"/>
    <cellStyle name="Input 2 3 3 3 9 6" xfId="31704"/>
    <cellStyle name="Input 2 3 3 3 9 7" xfId="31705"/>
    <cellStyle name="Input 2 3 3 3 9 8" xfId="31706"/>
    <cellStyle name="Input 2 3 3 4" xfId="31707"/>
    <cellStyle name="Input 2 3 3 4 10" xfId="31708"/>
    <cellStyle name="Input 2 3 3 4 11" xfId="31709"/>
    <cellStyle name="Input 2 3 3 4 12" xfId="31710"/>
    <cellStyle name="Input 2 3 3 4 13" xfId="31711"/>
    <cellStyle name="Input 2 3 3 4 14" xfId="31712"/>
    <cellStyle name="Input 2 3 3 4 15" xfId="31713"/>
    <cellStyle name="Input 2 3 3 4 16" xfId="31714"/>
    <cellStyle name="Input 2 3 3 4 17" xfId="31715"/>
    <cellStyle name="Input 2 3 3 4 18" xfId="31716"/>
    <cellStyle name="Input 2 3 3 4 19" xfId="31717"/>
    <cellStyle name="Input 2 3 3 4 2" xfId="31718"/>
    <cellStyle name="Input 2 3 3 4 2 10" xfId="31719"/>
    <cellStyle name="Input 2 3 3 4 2 2" xfId="31720"/>
    <cellStyle name="Input 2 3 3 4 2 2 2" xfId="31721"/>
    <cellStyle name="Input 2 3 3 4 2 2 3" xfId="31722"/>
    <cellStyle name="Input 2 3 3 4 2 2 4" xfId="31723"/>
    <cellStyle name="Input 2 3 3 4 2 2 5" xfId="31724"/>
    <cellStyle name="Input 2 3 3 4 2 2 6" xfId="31725"/>
    <cellStyle name="Input 2 3 3 4 2 2 7" xfId="31726"/>
    <cellStyle name="Input 2 3 3 4 2 2 8" xfId="31727"/>
    <cellStyle name="Input 2 3 3 4 2 2 9" xfId="31728"/>
    <cellStyle name="Input 2 3 3 4 2 3" xfId="31729"/>
    <cellStyle name="Input 2 3 3 4 2 4" xfId="31730"/>
    <cellStyle name="Input 2 3 3 4 2 5" xfId="31731"/>
    <cellStyle name="Input 2 3 3 4 2 6" xfId="31732"/>
    <cellStyle name="Input 2 3 3 4 2 7" xfId="31733"/>
    <cellStyle name="Input 2 3 3 4 2 8" xfId="31734"/>
    <cellStyle name="Input 2 3 3 4 2 9" xfId="31735"/>
    <cellStyle name="Input 2 3 3 4 20" xfId="31736"/>
    <cellStyle name="Input 2 3 3 4 21" xfId="31737"/>
    <cellStyle name="Input 2 3 3 4 22" xfId="31738"/>
    <cellStyle name="Input 2 3 3 4 23" xfId="31739"/>
    <cellStyle name="Input 2 3 3 4 24" xfId="31740"/>
    <cellStyle name="Input 2 3 3 4 3" xfId="31741"/>
    <cellStyle name="Input 2 3 3 4 3 2" xfId="31742"/>
    <cellStyle name="Input 2 3 3 4 3 3" xfId="31743"/>
    <cellStyle name="Input 2 3 3 4 3 4" xfId="31744"/>
    <cellStyle name="Input 2 3 3 4 3 5" xfId="31745"/>
    <cellStyle name="Input 2 3 3 4 3 6" xfId="31746"/>
    <cellStyle name="Input 2 3 3 4 3 7" xfId="31747"/>
    <cellStyle name="Input 2 3 3 4 3 8" xfId="31748"/>
    <cellStyle name="Input 2 3 3 4 3 9" xfId="31749"/>
    <cellStyle name="Input 2 3 3 4 4" xfId="31750"/>
    <cellStyle name="Input 2 3 3 4 4 2" xfId="31751"/>
    <cellStyle name="Input 2 3 3 4 4 3" xfId="31752"/>
    <cellStyle name="Input 2 3 3 4 4 4" xfId="31753"/>
    <cellStyle name="Input 2 3 3 4 4 5" xfId="31754"/>
    <cellStyle name="Input 2 3 3 4 4 6" xfId="31755"/>
    <cellStyle name="Input 2 3 3 4 4 7" xfId="31756"/>
    <cellStyle name="Input 2 3 3 4 4 8" xfId="31757"/>
    <cellStyle name="Input 2 3 3 4 4 9" xfId="31758"/>
    <cellStyle name="Input 2 3 3 4 5" xfId="31759"/>
    <cellStyle name="Input 2 3 3 4 5 2" xfId="31760"/>
    <cellStyle name="Input 2 3 3 4 5 3" xfId="31761"/>
    <cellStyle name="Input 2 3 3 4 5 4" xfId="31762"/>
    <cellStyle name="Input 2 3 3 4 5 5" xfId="31763"/>
    <cellStyle name="Input 2 3 3 4 5 6" xfId="31764"/>
    <cellStyle name="Input 2 3 3 4 5 7" xfId="31765"/>
    <cellStyle name="Input 2 3 3 4 5 8" xfId="31766"/>
    <cellStyle name="Input 2 3 3 4 6" xfId="31767"/>
    <cellStyle name="Input 2 3 3 4 6 2" xfId="31768"/>
    <cellStyle name="Input 2 3 3 4 6 3" xfId="31769"/>
    <cellStyle name="Input 2 3 3 4 6 4" xfId="31770"/>
    <cellStyle name="Input 2 3 3 4 6 5" xfId="31771"/>
    <cellStyle name="Input 2 3 3 4 6 6" xfId="31772"/>
    <cellStyle name="Input 2 3 3 4 6 7" xfId="31773"/>
    <cellStyle name="Input 2 3 3 4 6 8" xfId="31774"/>
    <cellStyle name="Input 2 3 3 4 7" xfId="31775"/>
    <cellStyle name="Input 2 3 3 4 7 2" xfId="31776"/>
    <cellStyle name="Input 2 3 3 4 7 3" xfId="31777"/>
    <cellStyle name="Input 2 3 3 4 7 4" xfId="31778"/>
    <cellStyle name="Input 2 3 3 4 7 5" xfId="31779"/>
    <cellStyle name="Input 2 3 3 4 7 6" xfId="31780"/>
    <cellStyle name="Input 2 3 3 4 7 7" xfId="31781"/>
    <cellStyle name="Input 2 3 3 4 7 8" xfId="31782"/>
    <cellStyle name="Input 2 3 3 4 8" xfId="31783"/>
    <cellStyle name="Input 2 3 3 4 9" xfId="31784"/>
    <cellStyle name="Input 2 3 3 5" xfId="31785"/>
    <cellStyle name="Input 2 3 3 5 10" xfId="31786"/>
    <cellStyle name="Input 2 3 3 5 11" xfId="31787"/>
    <cellStyle name="Input 2 3 3 5 12" xfId="31788"/>
    <cellStyle name="Input 2 3 3 5 13" xfId="31789"/>
    <cellStyle name="Input 2 3 3 5 14" xfId="31790"/>
    <cellStyle name="Input 2 3 3 5 15" xfId="31791"/>
    <cellStyle name="Input 2 3 3 5 16" xfId="31792"/>
    <cellStyle name="Input 2 3 3 5 17" xfId="31793"/>
    <cellStyle name="Input 2 3 3 5 18" xfId="31794"/>
    <cellStyle name="Input 2 3 3 5 2" xfId="31795"/>
    <cellStyle name="Input 2 3 3 5 2 10" xfId="31796"/>
    <cellStyle name="Input 2 3 3 5 2 2" xfId="31797"/>
    <cellStyle name="Input 2 3 3 5 2 2 2" xfId="31798"/>
    <cellStyle name="Input 2 3 3 5 2 2 3" xfId="31799"/>
    <cellStyle name="Input 2 3 3 5 2 2 4" xfId="31800"/>
    <cellStyle name="Input 2 3 3 5 2 2 5" xfId="31801"/>
    <cellStyle name="Input 2 3 3 5 2 2 6" xfId="31802"/>
    <cellStyle name="Input 2 3 3 5 2 2 7" xfId="31803"/>
    <cellStyle name="Input 2 3 3 5 2 2 8" xfId="31804"/>
    <cellStyle name="Input 2 3 3 5 2 2 9" xfId="31805"/>
    <cellStyle name="Input 2 3 3 5 2 3" xfId="31806"/>
    <cellStyle name="Input 2 3 3 5 2 4" xfId="31807"/>
    <cellStyle name="Input 2 3 3 5 2 5" xfId="31808"/>
    <cellStyle name="Input 2 3 3 5 2 6" xfId="31809"/>
    <cellStyle name="Input 2 3 3 5 2 7" xfId="31810"/>
    <cellStyle name="Input 2 3 3 5 2 8" xfId="31811"/>
    <cellStyle name="Input 2 3 3 5 2 9" xfId="31812"/>
    <cellStyle name="Input 2 3 3 5 3" xfId="31813"/>
    <cellStyle name="Input 2 3 3 5 3 2" xfId="31814"/>
    <cellStyle name="Input 2 3 3 5 3 3" xfId="31815"/>
    <cellStyle name="Input 2 3 3 5 3 4" xfId="31816"/>
    <cellStyle name="Input 2 3 3 5 3 5" xfId="31817"/>
    <cellStyle name="Input 2 3 3 5 3 6" xfId="31818"/>
    <cellStyle name="Input 2 3 3 5 3 7" xfId="31819"/>
    <cellStyle name="Input 2 3 3 5 3 8" xfId="31820"/>
    <cellStyle name="Input 2 3 3 5 4" xfId="31821"/>
    <cellStyle name="Input 2 3 3 5 4 2" xfId="31822"/>
    <cellStyle name="Input 2 3 3 5 4 3" xfId="31823"/>
    <cellStyle name="Input 2 3 3 5 4 4" xfId="31824"/>
    <cellStyle name="Input 2 3 3 5 4 5" xfId="31825"/>
    <cellStyle name="Input 2 3 3 5 4 6" xfId="31826"/>
    <cellStyle name="Input 2 3 3 5 4 7" xfId="31827"/>
    <cellStyle name="Input 2 3 3 5 4 8" xfId="31828"/>
    <cellStyle name="Input 2 3 3 5 4 9" xfId="31829"/>
    <cellStyle name="Input 2 3 3 5 5" xfId="31830"/>
    <cellStyle name="Input 2 3 3 5 6" xfId="31831"/>
    <cellStyle name="Input 2 3 3 5 7" xfId="31832"/>
    <cellStyle name="Input 2 3 3 5 8" xfId="31833"/>
    <cellStyle name="Input 2 3 3 5 9" xfId="31834"/>
    <cellStyle name="Input 2 3 3 6" xfId="31835"/>
    <cellStyle name="Input 2 3 3 6 10" xfId="31836"/>
    <cellStyle name="Input 2 3 3 6 11" xfId="31837"/>
    <cellStyle name="Input 2 3 3 6 12" xfId="31838"/>
    <cellStyle name="Input 2 3 3 6 13" xfId="31839"/>
    <cellStyle name="Input 2 3 3 6 14" xfId="31840"/>
    <cellStyle name="Input 2 3 3 6 15" xfId="31841"/>
    <cellStyle name="Input 2 3 3 6 16" xfId="31842"/>
    <cellStyle name="Input 2 3 3 6 17" xfId="31843"/>
    <cellStyle name="Input 2 3 3 6 18" xfId="31844"/>
    <cellStyle name="Input 2 3 3 6 2" xfId="31845"/>
    <cellStyle name="Input 2 3 3 6 2 2" xfId="31846"/>
    <cellStyle name="Input 2 3 3 6 2 3" xfId="31847"/>
    <cellStyle name="Input 2 3 3 6 2 4" xfId="31848"/>
    <cellStyle name="Input 2 3 3 6 2 5" xfId="31849"/>
    <cellStyle name="Input 2 3 3 6 2 6" xfId="31850"/>
    <cellStyle name="Input 2 3 3 6 2 7" xfId="31851"/>
    <cellStyle name="Input 2 3 3 6 2 8" xfId="31852"/>
    <cellStyle name="Input 2 3 3 6 2 9" xfId="31853"/>
    <cellStyle name="Input 2 3 3 6 3" xfId="31854"/>
    <cellStyle name="Input 2 3 3 6 4" xfId="31855"/>
    <cellStyle name="Input 2 3 3 6 5" xfId="31856"/>
    <cellStyle name="Input 2 3 3 6 6" xfId="31857"/>
    <cellStyle name="Input 2 3 3 6 7" xfId="31858"/>
    <cellStyle name="Input 2 3 3 6 8" xfId="31859"/>
    <cellStyle name="Input 2 3 3 6 9" xfId="31860"/>
    <cellStyle name="Input 2 3 3 7" xfId="31861"/>
    <cellStyle name="Input 2 3 3 7 10" xfId="31862"/>
    <cellStyle name="Input 2 3 3 7 11" xfId="31863"/>
    <cellStyle name="Input 2 3 3 7 12" xfId="31864"/>
    <cellStyle name="Input 2 3 3 7 13" xfId="31865"/>
    <cellStyle name="Input 2 3 3 7 14" xfId="31866"/>
    <cellStyle name="Input 2 3 3 7 15" xfId="31867"/>
    <cellStyle name="Input 2 3 3 7 16" xfId="31868"/>
    <cellStyle name="Input 2 3 3 7 17" xfId="31869"/>
    <cellStyle name="Input 2 3 3 7 18" xfId="31870"/>
    <cellStyle name="Input 2 3 3 7 2" xfId="31871"/>
    <cellStyle name="Input 2 3 3 7 3" xfId="31872"/>
    <cellStyle name="Input 2 3 3 7 4" xfId="31873"/>
    <cellStyle name="Input 2 3 3 7 5" xfId="31874"/>
    <cellStyle name="Input 2 3 3 7 6" xfId="31875"/>
    <cellStyle name="Input 2 3 3 7 7" xfId="31876"/>
    <cellStyle name="Input 2 3 3 7 8" xfId="31877"/>
    <cellStyle name="Input 2 3 3 7 9" xfId="31878"/>
    <cellStyle name="Input 2 3 3 8" xfId="31879"/>
    <cellStyle name="Input 2 3 3 8 2" xfId="31880"/>
    <cellStyle name="Input 2 3 3 8 3" xfId="31881"/>
    <cellStyle name="Input 2 3 3 8 4" xfId="31882"/>
    <cellStyle name="Input 2 3 3 8 5" xfId="31883"/>
    <cellStyle name="Input 2 3 3 8 6" xfId="31884"/>
    <cellStyle name="Input 2 3 3 8 7" xfId="31885"/>
    <cellStyle name="Input 2 3 3 8 8" xfId="31886"/>
    <cellStyle name="Input 2 3 3 8 9" xfId="31887"/>
    <cellStyle name="Input 2 3 3 9" xfId="31888"/>
    <cellStyle name="Input 2 3 3 9 2" xfId="31889"/>
    <cellStyle name="Input 2 3 3 9 3" xfId="31890"/>
    <cellStyle name="Input 2 3 3 9 4" xfId="31891"/>
    <cellStyle name="Input 2 3 3 9 5" xfId="31892"/>
    <cellStyle name="Input 2 3 3 9 6" xfId="31893"/>
    <cellStyle name="Input 2 3 3 9 7" xfId="31894"/>
    <cellStyle name="Input 2 3 3 9 8" xfId="31895"/>
    <cellStyle name="Input 2 3 3 9 9" xfId="31896"/>
    <cellStyle name="Input 2 3 4" xfId="9858"/>
    <cellStyle name="Input 2 3 4 10" xfId="31897"/>
    <cellStyle name="Input 2 3 4 11" xfId="31898"/>
    <cellStyle name="Input 2 3 4 12" xfId="31899"/>
    <cellStyle name="Input 2 3 4 13" xfId="31900"/>
    <cellStyle name="Input 2 3 4 14" xfId="31901"/>
    <cellStyle name="Input 2 3 4 15" xfId="31902"/>
    <cellStyle name="Input 2 3 4 16" xfId="31903"/>
    <cellStyle name="Input 2 3 4 17" xfId="31904"/>
    <cellStyle name="Input 2 3 4 18" xfId="31905"/>
    <cellStyle name="Input 2 3 4 19" xfId="31906"/>
    <cellStyle name="Input 2 3 4 2" xfId="10149"/>
    <cellStyle name="Input 2 3 4 2 10" xfId="31907"/>
    <cellStyle name="Input 2 3 4 2 11" xfId="31908"/>
    <cellStyle name="Input 2 3 4 2 12" xfId="31909"/>
    <cellStyle name="Input 2 3 4 2 13" xfId="31910"/>
    <cellStyle name="Input 2 3 4 2 14" xfId="31911"/>
    <cellStyle name="Input 2 3 4 2 15" xfId="31912"/>
    <cellStyle name="Input 2 3 4 2 16" xfId="31913"/>
    <cellStyle name="Input 2 3 4 2 17" xfId="31914"/>
    <cellStyle name="Input 2 3 4 2 18" xfId="31915"/>
    <cellStyle name="Input 2 3 4 2 19" xfId="31916"/>
    <cellStyle name="Input 2 3 4 2 2" xfId="10289"/>
    <cellStyle name="Input 2 3 4 2 2 10" xfId="31917"/>
    <cellStyle name="Input 2 3 4 2 2 11" xfId="31918"/>
    <cellStyle name="Input 2 3 4 2 2 12" xfId="31919"/>
    <cellStyle name="Input 2 3 4 2 2 13" xfId="31920"/>
    <cellStyle name="Input 2 3 4 2 2 14" xfId="31921"/>
    <cellStyle name="Input 2 3 4 2 2 15" xfId="31922"/>
    <cellStyle name="Input 2 3 4 2 2 2" xfId="31923"/>
    <cellStyle name="Input 2 3 4 2 2 2 2" xfId="31924"/>
    <cellStyle name="Input 2 3 4 2 2 2 3" xfId="31925"/>
    <cellStyle name="Input 2 3 4 2 2 2 4" xfId="31926"/>
    <cellStyle name="Input 2 3 4 2 2 2 5" xfId="31927"/>
    <cellStyle name="Input 2 3 4 2 2 2 6" xfId="31928"/>
    <cellStyle name="Input 2 3 4 2 2 2 7" xfId="31929"/>
    <cellStyle name="Input 2 3 4 2 2 2 8" xfId="31930"/>
    <cellStyle name="Input 2 3 4 2 2 2 9" xfId="31931"/>
    <cellStyle name="Input 2 3 4 2 2 3" xfId="31932"/>
    <cellStyle name="Input 2 3 4 2 2 3 2" xfId="31933"/>
    <cellStyle name="Input 2 3 4 2 2 3 3" xfId="31934"/>
    <cellStyle name="Input 2 3 4 2 2 3 4" xfId="31935"/>
    <cellStyle name="Input 2 3 4 2 2 3 5" xfId="31936"/>
    <cellStyle name="Input 2 3 4 2 2 3 6" xfId="31937"/>
    <cellStyle name="Input 2 3 4 2 2 3 7" xfId="31938"/>
    <cellStyle name="Input 2 3 4 2 2 3 8" xfId="31939"/>
    <cellStyle name="Input 2 3 4 2 2 4" xfId="31940"/>
    <cellStyle name="Input 2 3 4 2 2 4 2" xfId="31941"/>
    <cellStyle name="Input 2 3 4 2 2 4 3" xfId="31942"/>
    <cellStyle name="Input 2 3 4 2 2 4 4" xfId="31943"/>
    <cellStyle name="Input 2 3 4 2 2 4 5" xfId="31944"/>
    <cellStyle name="Input 2 3 4 2 2 4 6" xfId="31945"/>
    <cellStyle name="Input 2 3 4 2 2 4 7" xfId="31946"/>
    <cellStyle name="Input 2 3 4 2 2 4 8" xfId="31947"/>
    <cellStyle name="Input 2 3 4 2 2 5" xfId="31948"/>
    <cellStyle name="Input 2 3 4 2 2 5 2" xfId="31949"/>
    <cellStyle name="Input 2 3 4 2 2 5 3" xfId="31950"/>
    <cellStyle name="Input 2 3 4 2 2 5 4" xfId="31951"/>
    <cellStyle name="Input 2 3 4 2 2 5 5" xfId="31952"/>
    <cellStyle name="Input 2 3 4 2 2 5 6" xfId="31953"/>
    <cellStyle name="Input 2 3 4 2 2 5 7" xfId="31954"/>
    <cellStyle name="Input 2 3 4 2 2 5 8" xfId="31955"/>
    <cellStyle name="Input 2 3 4 2 2 6" xfId="31956"/>
    <cellStyle name="Input 2 3 4 2 2 6 2" xfId="31957"/>
    <cellStyle name="Input 2 3 4 2 2 6 3" xfId="31958"/>
    <cellStyle name="Input 2 3 4 2 2 6 4" xfId="31959"/>
    <cellStyle name="Input 2 3 4 2 2 6 5" xfId="31960"/>
    <cellStyle name="Input 2 3 4 2 2 6 6" xfId="31961"/>
    <cellStyle name="Input 2 3 4 2 2 6 7" xfId="31962"/>
    <cellStyle name="Input 2 3 4 2 2 6 8" xfId="31963"/>
    <cellStyle name="Input 2 3 4 2 2 7" xfId="31964"/>
    <cellStyle name="Input 2 3 4 2 2 7 2" xfId="31965"/>
    <cellStyle name="Input 2 3 4 2 2 7 3" xfId="31966"/>
    <cellStyle name="Input 2 3 4 2 2 7 4" xfId="31967"/>
    <cellStyle name="Input 2 3 4 2 2 7 5" xfId="31968"/>
    <cellStyle name="Input 2 3 4 2 2 7 6" xfId="31969"/>
    <cellStyle name="Input 2 3 4 2 2 7 7" xfId="31970"/>
    <cellStyle name="Input 2 3 4 2 2 7 8" xfId="31971"/>
    <cellStyle name="Input 2 3 4 2 2 8" xfId="31972"/>
    <cellStyle name="Input 2 3 4 2 2 9" xfId="31973"/>
    <cellStyle name="Input 2 3 4 2 20" xfId="31974"/>
    <cellStyle name="Input 2 3 4 2 21" xfId="31975"/>
    <cellStyle name="Input 2 3 4 2 22" xfId="31976"/>
    <cellStyle name="Input 2 3 4 2 23" xfId="31977"/>
    <cellStyle name="Input 2 3 4 2 24" xfId="31978"/>
    <cellStyle name="Input 2 3 4 2 25" xfId="31979"/>
    <cellStyle name="Input 2 3 4 2 26" xfId="31980"/>
    <cellStyle name="Input 2 3 4 2 27" xfId="31981"/>
    <cellStyle name="Input 2 3 4 2 3" xfId="10387"/>
    <cellStyle name="Input 2 3 4 2 3 10" xfId="31982"/>
    <cellStyle name="Input 2 3 4 2 3 11" xfId="31983"/>
    <cellStyle name="Input 2 3 4 2 3 12" xfId="31984"/>
    <cellStyle name="Input 2 3 4 2 3 13" xfId="31985"/>
    <cellStyle name="Input 2 3 4 2 3 14" xfId="31986"/>
    <cellStyle name="Input 2 3 4 2 3 15" xfId="31987"/>
    <cellStyle name="Input 2 3 4 2 3 2" xfId="31988"/>
    <cellStyle name="Input 2 3 4 2 3 2 2" xfId="31989"/>
    <cellStyle name="Input 2 3 4 2 3 2 3" xfId="31990"/>
    <cellStyle name="Input 2 3 4 2 3 2 4" xfId="31991"/>
    <cellStyle name="Input 2 3 4 2 3 2 5" xfId="31992"/>
    <cellStyle name="Input 2 3 4 2 3 2 6" xfId="31993"/>
    <cellStyle name="Input 2 3 4 2 3 2 7" xfId="31994"/>
    <cellStyle name="Input 2 3 4 2 3 2 8" xfId="31995"/>
    <cellStyle name="Input 2 3 4 2 3 3" xfId="31996"/>
    <cellStyle name="Input 2 3 4 2 3 3 2" xfId="31997"/>
    <cellStyle name="Input 2 3 4 2 3 3 3" xfId="31998"/>
    <cellStyle name="Input 2 3 4 2 3 3 4" xfId="31999"/>
    <cellStyle name="Input 2 3 4 2 3 3 5" xfId="32000"/>
    <cellStyle name="Input 2 3 4 2 3 3 6" xfId="32001"/>
    <cellStyle name="Input 2 3 4 2 3 3 7" xfId="32002"/>
    <cellStyle name="Input 2 3 4 2 3 3 8" xfId="32003"/>
    <cellStyle name="Input 2 3 4 2 3 4" xfId="32004"/>
    <cellStyle name="Input 2 3 4 2 3 4 2" xfId="32005"/>
    <cellStyle name="Input 2 3 4 2 3 4 3" xfId="32006"/>
    <cellStyle name="Input 2 3 4 2 3 4 4" xfId="32007"/>
    <cellStyle name="Input 2 3 4 2 3 4 5" xfId="32008"/>
    <cellStyle name="Input 2 3 4 2 3 4 6" xfId="32009"/>
    <cellStyle name="Input 2 3 4 2 3 4 7" xfId="32010"/>
    <cellStyle name="Input 2 3 4 2 3 4 8" xfId="32011"/>
    <cellStyle name="Input 2 3 4 2 3 5" xfId="32012"/>
    <cellStyle name="Input 2 3 4 2 3 5 2" xfId="32013"/>
    <cellStyle name="Input 2 3 4 2 3 5 3" xfId="32014"/>
    <cellStyle name="Input 2 3 4 2 3 5 4" xfId="32015"/>
    <cellStyle name="Input 2 3 4 2 3 5 5" xfId="32016"/>
    <cellStyle name="Input 2 3 4 2 3 5 6" xfId="32017"/>
    <cellStyle name="Input 2 3 4 2 3 5 7" xfId="32018"/>
    <cellStyle name="Input 2 3 4 2 3 5 8" xfId="32019"/>
    <cellStyle name="Input 2 3 4 2 3 6" xfId="32020"/>
    <cellStyle name="Input 2 3 4 2 3 6 2" xfId="32021"/>
    <cellStyle name="Input 2 3 4 2 3 6 3" xfId="32022"/>
    <cellStyle name="Input 2 3 4 2 3 6 4" xfId="32023"/>
    <cellStyle name="Input 2 3 4 2 3 6 5" xfId="32024"/>
    <cellStyle name="Input 2 3 4 2 3 6 6" xfId="32025"/>
    <cellStyle name="Input 2 3 4 2 3 6 7" xfId="32026"/>
    <cellStyle name="Input 2 3 4 2 3 6 8" xfId="32027"/>
    <cellStyle name="Input 2 3 4 2 3 7" xfId="32028"/>
    <cellStyle name="Input 2 3 4 2 3 7 2" xfId="32029"/>
    <cellStyle name="Input 2 3 4 2 3 7 3" xfId="32030"/>
    <cellStyle name="Input 2 3 4 2 3 7 4" xfId="32031"/>
    <cellStyle name="Input 2 3 4 2 3 7 5" xfId="32032"/>
    <cellStyle name="Input 2 3 4 2 3 7 6" xfId="32033"/>
    <cellStyle name="Input 2 3 4 2 3 7 7" xfId="32034"/>
    <cellStyle name="Input 2 3 4 2 3 7 8" xfId="32035"/>
    <cellStyle name="Input 2 3 4 2 3 8" xfId="32036"/>
    <cellStyle name="Input 2 3 4 2 3 9" xfId="32037"/>
    <cellStyle name="Input 2 3 4 2 4" xfId="32038"/>
    <cellStyle name="Input 2 3 4 2 4 2" xfId="32039"/>
    <cellStyle name="Input 2 3 4 2 4 3" xfId="32040"/>
    <cellStyle name="Input 2 3 4 2 4 4" xfId="32041"/>
    <cellStyle name="Input 2 3 4 2 4 5" xfId="32042"/>
    <cellStyle name="Input 2 3 4 2 4 6" xfId="32043"/>
    <cellStyle name="Input 2 3 4 2 4 7" xfId="32044"/>
    <cellStyle name="Input 2 3 4 2 4 8" xfId="32045"/>
    <cellStyle name="Input 2 3 4 2 4 9" xfId="32046"/>
    <cellStyle name="Input 2 3 4 2 5" xfId="32047"/>
    <cellStyle name="Input 2 3 4 2 5 2" xfId="32048"/>
    <cellStyle name="Input 2 3 4 2 5 3" xfId="32049"/>
    <cellStyle name="Input 2 3 4 2 5 4" xfId="32050"/>
    <cellStyle name="Input 2 3 4 2 5 5" xfId="32051"/>
    <cellStyle name="Input 2 3 4 2 5 6" xfId="32052"/>
    <cellStyle name="Input 2 3 4 2 5 7" xfId="32053"/>
    <cellStyle name="Input 2 3 4 2 5 8" xfId="32054"/>
    <cellStyle name="Input 2 3 4 2 6" xfId="32055"/>
    <cellStyle name="Input 2 3 4 2 6 2" xfId="32056"/>
    <cellStyle name="Input 2 3 4 2 6 3" xfId="32057"/>
    <cellStyle name="Input 2 3 4 2 6 4" xfId="32058"/>
    <cellStyle name="Input 2 3 4 2 6 5" xfId="32059"/>
    <cellStyle name="Input 2 3 4 2 6 6" xfId="32060"/>
    <cellStyle name="Input 2 3 4 2 6 7" xfId="32061"/>
    <cellStyle name="Input 2 3 4 2 6 8" xfId="32062"/>
    <cellStyle name="Input 2 3 4 2 7" xfId="32063"/>
    <cellStyle name="Input 2 3 4 2 7 2" xfId="32064"/>
    <cellStyle name="Input 2 3 4 2 7 3" xfId="32065"/>
    <cellStyle name="Input 2 3 4 2 7 4" xfId="32066"/>
    <cellStyle name="Input 2 3 4 2 7 5" xfId="32067"/>
    <cellStyle name="Input 2 3 4 2 7 6" xfId="32068"/>
    <cellStyle name="Input 2 3 4 2 7 7" xfId="32069"/>
    <cellStyle name="Input 2 3 4 2 7 8" xfId="32070"/>
    <cellStyle name="Input 2 3 4 2 8" xfId="32071"/>
    <cellStyle name="Input 2 3 4 2 8 2" xfId="32072"/>
    <cellStyle name="Input 2 3 4 2 8 3" xfId="32073"/>
    <cellStyle name="Input 2 3 4 2 8 4" xfId="32074"/>
    <cellStyle name="Input 2 3 4 2 8 5" xfId="32075"/>
    <cellStyle name="Input 2 3 4 2 8 6" xfId="32076"/>
    <cellStyle name="Input 2 3 4 2 8 7" xfId="32077"/>
    <cellStyle name="Input 2 3 4 2 8 8" xfId="32078"/>
    <cellStyle name="Input 2 3 4 2 9" xfId="32079"/>
    <cellStyle name="Input 2 3 4 2 9 2" xfId="32080"/>
    <cellStyle name="Input 2 3 4 2 9 3" xfId="32081"/>
    <cellStyle name="Input 2 3 4 2 9 4" xfId="32082"/>
    <cellStyle name="Input 2 3 4 2 9 5" xfId="32083"/>
    <cellStyle name="Input 2 3 4 2 9 6" xfId="32084"/>
    <cellStyle name="Input 2 3 4 2 9 7" xfId="32085"/>
    <cellStyle name="Input 2 3 4 2 9 8" xfId="32086"/>
    <cellStyle name="Input 2 3 4 20" xfId="32087"/>
    <cellStyle name="Input 2 3 4 21" xfId="32088"/>
    <cellStyle name="Input 2 3 4 22" xfId="32089"/>
    <cellStyle name="Input 2 3 4 23" xfId="32090"/>
    <cellStyle name="Input 2 3 4 24" xfId="32091"/>
    <cellStyle name="Input 2 3 4 3" xfId="32092"/>
    <cellStyle name="Input 2 3 4 3 10" xfId="32093"/>
    <cellStyle name="Input 2 3 4 3 11" xfId="32094"/>
    <cellStyle name="Input 2 3 4 3 12" xfId="32095"/>
    <cellStyle name="Input 2 3 4 3 13" xfId="32096"/>
    <cellStyle name="Input 2 3 4 3 14" xfId="32097"/>
    <cellStyle name="Input 2 3 4 3 15" xfId="32098"/>
    <cellStyle name="Input 2 3 4 3 16" xfId="32099"/>
    <cellStyle name="Input 2 3 4 3 17" xfId="32100"/>
    <cellStyle name="Input 2 3 4 3 18" xfId="32101"/>
    <cellStyle name="Input 2 3 4 3 19" xfId="32102"/>
    <cellStyle name="Input 2 3 4 3 2" xfId="32103"/>
    <cellStyle name="Input 2 3 4 3 2 10" xfId="32104"/>
    <cellStyle name="Input 2 3 4 3 2 2" xfId="32105"/>
    <cellStyle name="Input 2 3 4 3 2 2 2" xfId="32106"/>
    <cellStyle name="Input 2 3 4 3 2 2 3" xfId="32107"/>
    <cellStyle name="Input 2 3 4 3 2 2 4" xfId="32108"/>
    <cellStyle name="Input 2 3 4 3 2 2 5" xfId="32109"/>
    <cellStyle name="Input 2 3 4 3 2 2 6" xfId="32110"/>
    <cellStyle name="Input 2 3 4 3 2 2 7" xfId="32111"/>
    <cellStyle name="Input 2 3 4 3 2 2 8" xfId="32112"/>
    <cellStyle name="Input 2 3 4 3 2 2 9" xfId="32113"/>
    <cellStyle name="Input 2 3 4 3 2 3" xfId="32114"/>
    <cellStyle name="Input 2 3 4 3 2 4" xfId="32115"/>
    <cellStyle name="Input 2 3 4 3 2 5" xfId="32116"/>
    <cellStyle name="Input 2 3 4 3 2 6" xfId="32117"/>
    <cellStyle name="Input 2 3 4 3 2 7" xfId="32118"/>
    <cellStyle name="Input 2 3 4 3 2 8" xfId="32119"/>
    <cellStyle name="Input 2 3 4 3 2 9" xfId="32120"/>
    <cellStyle name="Input 2 3 4 3 20" xfId="32121"/>
    <cellStyle name="Input 2 3 4 3 21" xfId="32122"/>
    <cellStyle name="Input 2 3 4 3 22" xfId="32123"/>
    <cellStyle name="Input 2 3 4 3 23" xfId="32124"/>
    <cellStyle name="Input 2 3 4 3 24" xfId="32125"/>
    <cellStyle name="Input 2 3 4 3 3" xfId="32126"/>
    <cellStyle name="Input 2 3 4 3 3 2" xfId="32127"/>
    <cellStyle name="Input 2 3 4 3 3 3" xfId="32128"/>
    <cellStyle name="Input 2 3 4 3 3 4" xfId="32129"/>
    <cellStyle name="Input 2 3 4 3 3 5" xfId="32130"/>
    <cellStyle name="Input 2 3 4 3 3 6" xfId="32131"/>
    <cellStyle name="Input 2 3 4 3 3 7" xfId="32132"/>
    <cellStyle name="Input 2 3 4 3 3 8" xfId="32133"/>
    <cellStyle name="Input 2 3 4 3 4" xfId="32134"/>
    <cellStyle name="Input 2 3 4 3 4 2" xfId="32135"/>
    <cellStyle name="Input 2 3 4 3 4 3" xfId="32136"/>
    <cellStyle name="Input 2 3 4 3 4 4" xfId="32137"/>
    <cellStyle name="Input 2 3 4 3 4 5" xfId="32138"/>
    <cellStyle name="Input 2 3 4 3 4 6" xfId="32139"/>
    <cellStyle name="Input 2 3 4 3 4 7" xfId="32140"/>
    <cellStyle name="Input 2 3 4 3 4 8" xfId="32141"/>
    <cellStyle name="Input 2 3 4 3 4 9" xfId="32142"/>
    <cellStyle name="Input 2 3 4 3 5" xfId="32143"/>
    <cellStyle name="Input 2 3 4 3 5 2" xfId="32144"/>
    <cellStyle name="Input 2 3 4 3 5 3" xfId="32145"/>
    <cellStyle name="Input 2 3 4 3 5 4" xfId="32146"/>
    <cellStyle name="Input 2 3 4 3 5 5" xfId="32147"/>
    <cellStyle name="Input 2 3 4 3 5 6" xfId="32148"/>
    <cellStyle name="Input 2 3 4 3 5 7" xfId="32149"/>
    <cellStyle name="Input 2 3 4 3 5 8" xfId="32150"/>
    <cellStyle name="Input 2 3 4 3 6" xfId="32151"/>
    <cellStyle name="Input 2 3 4 3 6 2" xfId="32152"/>
    <cellStyle name="Input 2 3 4 3 6 3" xfId="32153"/>
    <cellStyle name="Input 2 3 4 3 6 4" xfId="32154"/>
    <cellStyle name="Input 2 3 4 3 6 5" xfId="32155"/>
    <cellStyle name="Input 2 3 4 3 6 6" xfId="32156"/>
    <cellStyle name="Input 2 3 4 3 6 7" xfId="32157"/>
    <cellStyle name="Input 2 3 4 3 6 8" xfId="32158"/>
    <cellStyle name="Input 2 3 4 3 7" xfId="32159"/>
    <cellStyle name="Input 2 3 4 3 7 2" xfId="32160"/>
    <cellStyle name="Input 2 3 4 3 7 3" xfId="32161"/>
    <cellStyle name="Input 2 3 4 3 7 4" xfId="32162"/>
    <cellStyle name="Input 2 3 4 3 7 5" xfId="32163"/>
    <cellStyle name="Input 2 3 4 3 7 6" xfId="32164"/>
    <cellStyle name="Input 2 3 4 3 7 7" xfId="32165"/>
    <cellStyle name="Input 2 3 4 3 7 8" xfId="32166"/>
    <cellStyle name="Input 2 3 4 3 8" xfId="32167"/>
    <cellStyle name="Input 2 3 4 3 9" xfId="32168"/>
    <cellStyle name="Input 2 3 4 4" xfId="32169"/>
    <cellStyle name="Input 2 3 4 4 10" xfId="32170"/>
    <cellStyle name="Input 2 3 4 4 11" xfId="32171"/>
    <cellStyle name="Input 2 3 4 4 12" xfId="32172"/>
    <cellStyle name="Input 2 3 4 4 13" xfId="32173"/>
    <cellStyle name="Input 2 3 4 4 14" xfId="32174"/>
    <cellStyle name="Input 2 3 4 4 15" xfId="32175"/>
    <cellStyle name="Input 2 3 4 4 16" xfId="32176"/>
    <cellStyle name="Input 2 3 4 4 17" xfId="32177"/>
    <cellStyle name="Input 2 3 4 4 18" xfId="32178"/>
    <cellStyle name="Input 2 3 4 4 2" xfId="32179"/>
    <cellStyle name="Input 2 3 4 4 2 10" xfId="32180"/>
    <cellStyle name="Input 2 3 4 4 2 2" xfId="32181"/>
    <cellStyle name="Input 2 3 4 4 2 2 2" xfId="32182"/>
    <cellStyle name="Input 2 3 4 4 2 2 3" xfId="32183"/>
    <cellStyle name="Input 2 3 4 4 2 2 4" xfId="32184"/>
    <cellStyle name="Input 2 3 4 4 2 2 5" xfId="32185"/>
    <cellStyle name="Input 2 3 4 4 2 2 6" xfId="32186"/>
    <cellStyle name="Input 2 3 4 4 2 2 7" xfId="32187"/>
    <cellStyle name="Input 2 3 4 4 2 2 8" xfId="32188"/>
    <cellStyle name="Input 2 3 4 4 2 2 9" xfId="32189"/>
    <cellStyle name="Input 2 3 4 4 2 3" xfId="32190"/>
    <cellStyle name="Input 2 3 4 4 2 4" xfId="32191"/>
    <cellStyle name="Input 2 3 4 4 2 5" xfId="32192"/>
    <cellStyle name="Input 2 3 4 4 2 6" xfId="32193"/>
    <cellStyle name="Input 2 3 4 4 2 7" xfId="32194"/>
    <cellStyle name="Input 2 3 4 4 2 8" xfId="32195"/>
    <cellStyle name="Input 2 3 4 4 2 9" xfId="32196"/>
    <cellStyle name="Input 2 3 4 4 3" xfId="32197"/>
    <cellStyle name="Input 2 3 4 4 3 2" xfId="32198"/>
    <cellStyle name="Input 2 3 4 4 3 3" xfId="32199"/>
    <cellStyle name="Input 2 3 4 4 3 4" xfId="32200"/>
    <cellStyle name="Input 2 3 4 4 3 5" xfId="32201"/>
    <cellStyle name="Input 2 3 4 4 3 6" xfId="32202"/>
    <cellStyle name="Input 2 3 4 4 3 7" xfId="32203"/>
    <cellStyle name="Input 2 3 4 4 3 8" xfId="32204"/>
    <cellStyle name="Input 2 3 4 4 4" xfId="32205"/>
    <cellStyle name="Input 2 3 4 4 4 2" xfId="32206"/>
    <cellStyle name="Input 2 3 4 4 4 3" xfId="32207"/>
    <cellStyle name="Input 2 3 4 4 4 4" xfId="32208"/>
    <cellStyle name="Input 2 3 4 4 4 5" xfId="32209"/>
    <cellStyle name="Input 2 3 4 4 4 6" xfId="32210"/>
    <cellStyle name="Input 2 3 4 4 4 7" xfId="32211"/>
    <cellStyle name="Input 2 3 4 4 4 8" xfId="32212"/>
    <cellStyle name="Input 2 3 4 4 4 9" xfId="32213"/>
    <cellStyle name="Input 2 3 4 4 5" xfId="32214"/>
    <cellStyle name="Input 2 3 4 4 6" xfId="32215"/>
    <cellStyle name="Input 2 3 4 4 7" xfId="32216"/>
    <cellStyle name="Input 2 3 4 4 8" xfId="32217"/>
    <cellStyle name="Input 2 3 4 4 9" xfId="32218"/>
    <cellStyle name="Input 2 3 4 5" xfId="32219"/>
    <cellStyle name="Input 2 3 4 5 10" xfId="32220"/>
    <cellStyle name="Input 2 3 4 5 11" xfId="32221"/>
    <cellStyle name="Input 2 3 4 5 12" xfId="32222"/>
    <cellStyle name="Input 2 3 4 5 13" xfId="32223"/>
    <cellStyle name="Input 2 3 4 5 14" xfId="32224"/>
    <cellStyle name="Input 2 3 4 5 15" xfId="32225"/>
    <cellStyle name="Input 2 3 4 5 16" xfId="32226"/>
    <cellStyle name="Input 2 3 4 5 17" xfId="32227"/>
    <cellStyle name="Input 2 3 4 5 18" xfId="32228"/>
    <cellStyle name="Input 2 3 4 5 2" xfId="32229"/>
    <cellStyle name="Input 2 3 4 5 2 10" xfId="32230"/>
    <cellStyle name="Input 2 3 4 5 2 2" xfId="32231"/>
    <cellStyle name="Input 2 3 4 5 2 2 2" xfId="32232"/>
    <cellStyle name="Input 2 3 4 5 2 2 3" xfId="32233"/>
    <cellStyle name="Input 2 3 4 5 2 2 4" xfId="32234"/>
    <cellStyle name="Input 2 3 4 5 2 2 5" xfId="32235"/>
    <cellStyle name="Input 2 3 4 5 2 2 6" xfId="32236"/>
    <cellStyle name="Input 2 3 4 5 2 2 7" xfId="32237"/>
    <cellStyle name="Input 2 3 4 5 2 2 8" xfId="32238"/>
    <cellStyle name="Input 2 3 4 5 2 2 9" xfId="32239"/>
    <cellStyle name="Input 2 3 4 5 2 3" xfId="32240"/>
    <cellStyle name="Input 2 3 4 5 2 4" xfId="32241"/>
    <cellStyle name="Input 2 3 4 5 2 5" xfId="32242"/>
    <cellStyle name="Input 2 3 4 5 2 6" xfId="32243"/>
    <cellStyle name="Input 2 3 4 5 2 7" xfId="32244"/>
    <cellStyle name="Input 2 3 4 5 2 8" xfId="32245"/>
    <cellStyle name="Input 2 3 4 5 2 9" xfId="32246"/>
    <cellStyle name="Input 2 3 4 5 3" xfId="32247"/>
    <cellStyle name="Input 2 3 4 5 3 2" xfId="32248"/>
    <cellStyle name="Input 2 3 4 5 3 3" xfId="32249"/>
    <cellStyle name="Input 2 3 4 5 3 4" xfId="32250"/>
    <cellStyle name="Input 2 3 4 5 3 5" xfId="32251"/>
    <cellStyle name="Input 2 3 4 5 3 6" xfId="32252"/>
    <cellStyle name="Input 2 3 4 5 3 7" xfId="32253"/>
    <cellStyle name="Input 2 3 4 5 3 8" xfId="32254"/>
    <cellStyle name="Input 2 3 4 5 4" xfId="32255"/>
    <cellStyle name="Input 2 3 4 5 4 2" xfId="32256"/>
    <cellStyle name="Input 2 3 4 5 4 3" xfId="32257"/>
    <cellStyle name="Input 2 3 4 5 4 4" xfId="32258"/>
    <cellStyle name="Input 2 3 4 5 4 5" xfId="32259"/>
    <cellStyle name="Input 2 3 4 5 4 6" xfId="32260"/>
    <cellStyle name="Input 2 3 4 5 4 7" xfId="32261"/>
    <cellStyle name="Input 2 3 4 5 4 8" xfId="32262"/>
    <cellStyle name="Input 2 3 4 5 4 9" xfId="32263"/>
    <cellStyle name="Input 2 3 4 5 5" xfId="32264"/>
    <cellStyle name="Input 2 3 4 5 6" xfId="32265"/>
    <cellStyle name="Input 2 3 4 5 7" xfId="32266"/>
    <cellStyle name="Input 2 3 4 5 8" xfId="32267"/>
    <cellStyle name="Input 2 3 4 5 9" xfId="32268"/>
    <cellStyle name="Input 2 3 4 6" xfId="32269"/>
    <cellStyle name="Input 2 3 4 6 10" xfId="32270"/>
    <cellStyle name="Input 2 3 4 6 11" xfId="32271"/>
    <cellStyle name="Input 2 3 4 6 12" xfId="32272"/>
    <cellStyle name="Input 2 3 4 6 13" xfId="32273"/>
    <cellStyle name="Input 2 3 4 6 14" xfId="32274"/>
    <cellStyle name="Input 2 3 4 6 15" xfId="32275"/>
    <cellStyle name="Input 2 3 4 6 16" xfId="32276"/>
    <cellStyle name="Input 2 3 4 6 17" xfId="32277"/>
    <cellStyle name="Input 2 3 4 6 18" xfId="32278"/>
    <cellStyle name="Input 2 3 4 6 2" xfId="32279"/>
    <cellStyle name="Input 2 3 4 6 2 2" xfId="32280"/>
    <cellStyle name="Input 2 3 4 6 2 3" xfId="32281"/>
    <cellStyle name="Input 2 3 4 6 2 4" xfId="32282"/>
    <cellStyle name="Input 2 3 4 6 2 5" xfId="32283"/>
    <cellStyle name="Input 2 3 4 6 2 6" xfId="32284"/>
    <cellStyle name="Input 2 3 4 6 2 7" xfId="32285"/>
    <cellStyle name="Input 2 3 4 6 2 8" xfId="32286"/>
    <cellStyle name="Input 2 3 4 6 2 9" xfId="32287"/>
    <cellStyle name="Input 2 3 4 6 3" xfId="32288"/>
    <cellStyle name="Input 2 3 4 6 4" xfId="32289"/>
    <cellStyle name="Input 2 3 4 6 5" xfId="32290"/>
    <cellStyle name="Input 2 3 4 6 6" xfId="32291"/>
    <cellStyle name="Input 2 3 4 6 7" xfId="32292"/>
    <cellStyle name="Input 2 3 4 6 8" xfId="32293"/>
    <cellStyle name="Input 2 3 4 6 9" xfId="32294"/>
    <cellStyle name="Input 2 3 4 7" xfId="32295"/>
    <cellStyle name="Input 2 3 4 7 2" xfId="32296"/>
    <cellStyle name="Input 2 3 4 7 3" xfId="32297"/>
    <cellStyle name="Input 2 3 4 7 4" xfId="32298"/>
    <cellStyle name="Input 2 3 4 7 5" xfId="32299"/>
    <cellStyle name="Input 2 3 4 7 6" xfId="32300"/>
    <cellStyle name="Input 2 3 4 7 7" xfId="32301"/>
    <cellStyle name="Input 2 3 4 7 8" xfId="32302"/>
    <cellStyle name="Input 2 3 4 7 9" xfId="32303"/>
    <cellStyle name="Input 2 3 4 8" xfId="32304"/>
    <cellStyle name="Input 2 3 4 8 2" xfId="32305"/>
    <cellStyle name="Input 2 3 4 8 3" xfId="32306"/>
    <cellStyle name="Input 2 3 4 8 4" xfId="32307"/>
    <cellStyle name="Input 2 3 4 8 5" xfId="32308"/>
    <cellStyle name="Input 2 3 4 8 6" xfId="32309"/>
    <cellStyle name="Input 2 3 4 8 7" xfId="32310"/>
    <cellStyle name="Input 2 3 4 8 8" xfId="32311"/>
    <cellStyle name="Input 2 3 4 8 9" xfId="32312"/>
    <cellStyle name="Input 2 3 4 9" xfId="32313"/>
    <cellStyle name="Input 2 3 5" xfId="10337"/>
    <cellStyle name="Input 2 3 5 10" xfId="32314"/>
    <cellStyle name="Input 2 3 5 11" xfId="32315"/>
    <cellStyle name="Input 2 3 5 12" xfId="32316"/>
    <cellStyle name="Input 2 3 5 13" xfId="32317"/>
    <cellStyle name="Input 2 3 5 14" xfId="32318"/>
    <cellStyle name="Input 2 3 5 15" xfId="32319"/>
    <cellStyle name="Input 2 3 5 16" xfId="32320"/>
    <cellStyle name="Input 2 3 5 17" xfId="32321"/>
    <cellStyle name="Input 2 3 5 18" xfId="32322"/>
    <cellStyle name="Input 2 3 5 19" xfId="32323"/>
    <cellStyle name="Input 2 3 5 2" xfId="32324"/>
    <cellStyle name="Input 2 3 5 2 10" xfId="32325"/>
    <cellStyle name="Input 2 3 5 2 2" xfId="32326"/>
    <cellStyle name="Input 2 3 5 2 2 2" xfId="32327"/>
    <cellStyle name="Input 2 3 5 2 2 3" xfId="32328"/>
    <cellStyle name="Input 2 3 5 2 2 4" xfId="32329"/>
    <cellStyle name="Input 2 3 5 2 2 5" xfId="32330"/>
    <cellStyle name="Input 2 3 5 2 2 6" xfId="32331"/>
    <cellStyle name="Input 2 3 5 2 2 7" xfId="32332"/>
    <cellStyle name="Input 2 3 5 2 2 8" xfId="32333"/>
    <cellStyle name="Input 2 3 5 2 2 9" xfId="32334"/>
    <cellStyle name="Input 2 3 5 2 3" xfId="32335"/>
    <cellStyle name="Input 2 3 5 2 4" xfId="32336"/>
    <cellStyle name="Input 2 3 5 2 5" xfId="32337"/>
    <cellStyle name="Input 2 3 5 2 6" xfId="32338"/>
    <cellStyle name="Input 2 3 5 2 7" xfId="32339"/>
    <cellStyle name="Input 2 3 5 2 8" xfId="32340"/>
    <cellStyle name="Input 2 3 5 2 9" xfId="32341"/>
    <cellStyle name="Input 2 3 5 3" xfId="32342"/>
    <cellStyle name="Input 2 3 5 3 2" xfId="32343"/>
    <cellStyle name="Input 2 3 5 3 3" xfId="32344"/>
    <cellStyle name="Input 2 3 5 3 4" xfId="32345"/>
    <cellStyle name="Input 2 3 5 3 5" xfId="32346"/>
    <cellStyle name="Input 2 3 5 3 6" xfId="32347"/>
    <cellStyle name="Input 2 3 5 3 7" xfId="32348"/>
    <cellStyle name="Input 2 3 5 3 8" xfId="32349"/>
    <cellStyle name="Input 2 3 5 4" xfId="32350"/>
    <cellStyle name="Input 2 3 5 4 2" xfId="32351"/>
    <cellStyle name="Input 2 3 5 4 3" xfId="32352"/>
    <cellStyle name="Input 2 3 5 4 4" xfId="32353"/>
    <cellStyle name="Input 2 3 5 4 5" xfId="32354"/>
    <cellStyle name="Input 2 3 5 4 6" xfId="32355"/>
    <cellStyle name="Input 2 3 5 4 7" xfId="32356"/>
    <cellStyle name="Input 2 3 5 4 8" xfId="32357"/>
    <cellStyle name="Input 2 3 5 4 9" xfId="32358"/>
    <cellStyle name="Input 2 3 5 5" xfId="32359"/>
    <cellStyle name="Input 2 3 5 6" xfId="32360"/>
    <cellStyle name="Input 2 3 5 7" xfId="32361"/>
    <cellStyle name="Input 2 3 5 8" xfId="32362"/>
    <cellStyle name="Input 2 3 5 9" xfId="32363"/>
    <cellStyle name="Input 2 3 6" xfId="32364"/>
    <cellStyle name="Input 2 3 6 10" xfId="32365"/>
    <cellStyle name="Input 2 3 6 11" xfId="32366"/>
    <cellStyle name="Input 2 3 6 12" xfId="32367"/>
    <cellStyle name="Input 2 3 6 13" xfId="32368"/>
    <cellStyle name="Input 2 3 6 14" xfId="32369"/>
    <cellStyle name="Input 2 3 6 15" xfId="32370"/>
    <cellStyle name="Input 2 3 6 16" xfId="32371"/>
    <cellStyle name="Input 2 3 6 17" xfId="32372"/>
    <cellStyle name="Input 2 3 6 18" xfId="32373"/>
    <cellStyle name="Input 2 3 6 2" xfId="32374"/>
    <cellStyle name="Input 2 3 6 2 10" xfId="32375"/>
    <cellStyle name="Input 2 3 6 2 2" xfId="32376"/>
    <cellStyle name="Input 2 3 6 2 2 2" xfId="32377"/>
    <cellStyle name="Input 2 3 6 2 2 3" xfId="32378"/>
    <cellStyle name="Input 2 3 6 2 2 4" xfId="32379"/>
    <cellStyle name="Input 2 3 6 2 2 5" xfId="32380"/>
    <cellStyle name="Input 2 3 6 2 2 6" xfId="32381"/>
    <cellStyle name="Input 2 3 6 2 2 7" xfId="32382"/>
    <cellStyle name="Input 2 3 6 2 2 8" xfId="32383"/>
    <cellStyle name="Input 2 3 6 2 2 9" xfId="32384"/>
    <cellStyle name="Input 2 3 6 2 3" xfId="32385"/>
    <cellStyle name="Input 2 3 6 2 4" xfId="32386"/>
    <cellStyle name="Input 2 3 6 2 5" xfId="32387"/>
    <cellStyle name="Input 2 3 6 2 6" xfId="32388"/>
    <cellStyle name="Input 2 3 6 2 7" xfId="32389"/>
    <cellStyle name="Input 2 3 6 2 8" xfId="32390"/>
    <cellStyle name="Input 2 3 6 2 9" xfId="32391"/>
    <cellStyle name="Input 2 3 6 3" xfId="32392"/>
    <cellStyle name="Input 2 3 6 3 2" xfId="32393"/>
    <cellStyle name="Input 2 3 6 3 3" xfId="32394"/>
    <cellStyle name="Input 2 3 6 3 4" xfId="32395"/>
    <cellStyle name="Input 2 3 6 3 5" xfId="32396"/>
    <cellStyle name="Input 2 3 6 3 6" xfId="32397"/>
    <cellStyle name="Input 2 3 6 3 7" xfId="32398"/>
    <cellStyle name="Input 2 3 6 3 8" xfId="32399"/>
    <cellStyle name="Input 2 3 6 4" xfId="32400"/>
    <cellStyle name="Input 2 3 6 4 2" xfId="32401"/>
    <cellStyle name="Input 2 3 6 4 3" xfId="32402"/>
    <cellStyle name="Input 2 3 6 4 4" xfId="32403"/>
    <cellStyle name="Input 2 3 6 4 5" xfId="32404"/>
    <cellStyle name="Input 2 3 6 4 6" xfId="32405"/>
    <cellStyle name="Input 2 3 6 4 7" xfId="32406"/>
    <cellStyle name="Input 2 3 6 4 8" xfId="32407"/>
    <cellStyle name="Input 2 3 6 4 9" xfId="32408"/>
    <cellStyle name="Input 2 3 6 5" xfId="32409"/>
    <cellStyle name="Input 2 3 6 6" xfId="32410"/>
    <cellStyle name="Input 2 3 6 7" xfId="32411"/>
    <cellStyle name="Input 2 3 6 8" xfId="32412"/>
    <cellStyle name="Input 2 3 6 9" xfId="32413"/>
    <cellStyle name="Input 2 3 7" xfId="32414"/>
    <cellStyle name="Input 2 3 7 10" xfId="32415"/>
    <cellStyle name="Input 2 3 7 11" xfId="32416"/>
    <cellStyle name="Input 2 3 7 12" xfId="32417"/>
    <cellStyle name="Input 2 3 7 13" xfId="32418"/>
    <cellStyle name="Input 2 3 7 14" xfId="32419"/>
    <cellStyle name="Input 2 3 7 15" xfId="32420"/>
    <cellStyle name="Input 2 3 7 16" xfId="32421"/>
    <cellStyle name="Input 2 3 7 17" xfId="32422"/>
    <cellStyle name="Input 2 3 7 18" xfId="32423"/>
    <cellStyle name="Input 2 3 7 2" xfId="32424"/>
    <cellStyle name="Input 2 3 7 3" xfId="32425"/>
    <cellStyle name="Input 2 3 7 4" xfId="32426"/>
    <cellStyle name="Input 2 3 7 5" xfId="32427"/>
    <cellStyle name="Input 2 3 7 6" xfId="32428"/>
    <cellStyle name="Input 2 3 7 7" xfId="32429"/>
    <cellStyle name="Input 2 3 7 8" xfId="32430"/>
    <cellStyle name="Input 2 3 7 9" xfId="32431"/>
    <cellStyle name="Input 2 3 8" xfId="32432"/>
    <cellStyle name="Input 2 3 8 10" xfId="32433"/>
    <cellStyle name="Input 2 3 8 11" xfId="32434"/>
    <cellStyle name="Input 2 3 8 12" xfId="32435"/>
    <cellStyle name="Input 2 3 8 13" xfId="32436"/>
    <cellStyle name="Input 2 3 8 14" xfId="32437"/>
    <cellStyle name="Input 2 3 8 15" xfId="32438"/>
    <cellStyle name="Input 2 3 8 16" xfId="32439"/>
    <cellStyle name="Input 2 3 8 17" xfId="32440"/>
    <cellStyle name="Input 2 3 8 18" xfId="32441"/>
    <cellStyle name="Input 2 3 8 2" xfId="32442"/>
    <cellStyle name="Input 2 3 8 3" xfId="32443"/>
    <cellStyle name="Input 2 3 8 4" xfId="32444"/>
    <cellStyle name="Input 2 3 8 5" xfId="32445"/>
    <cellStyle name="Input 2 3 8 6" xfId="32446"/>
    <cellStyle name="Input 2 3 8 7" xfId="32447"/>
    <cellStyle name="Input 2 3 8 8" xfId="32448"/>
    <cellStyle name="Input 2 3 8 9" xfId="32449"/>
    <cellStyle name="Input 2 3 9" xfId="32450"/>
    <cellStyle name="Input 2 3 9 10" xfId="32451"/>
    <cellStyle name="Input 2 3 9 11" xfId="32452"/>
    <cellStyle name="Input 2 3 9 12" xfId="32453"/>
    <cellStyle name="Input 2 3 9 13" xfId="32454"/>
    <cellStyle name="Input 2 3 9 14" xfId="32455"/>
    <cellStyle name="Input 2 3 9 15" xfId="32456"/>
    <cellStyle name="Input 2 3 9 16" xfId="32457"/>
    <cellStyle name="Input 2 3 9 17" xfId="32458"/>
    <cellStyle name="Input 2 3 9 18" xfId="32459"/>
    <cellStyle name="Input 2 3 9 2" xfId="32460"/>
    <cellStyle name="Input 2 3 9 3" xfId="32461"/>
    <cellStyle name="Input 2 3 9 4" xfId="32462"/>
    <cellStyle name="Input 2 3 9 5" xfId="32463"/>
    <cellStyle name="Input 2 3 9 6" xfId="32464"/>
    <cellStyle name="Input 2 3 9 7" xfId="32465"/>
    <cellStyle name="Input 2 3 9 8" xfId="32466"/>
    <cellStyle name="Input 2 3 9 9" xfId="32467"/>
    <cellStyle name="Input 2 4" xfId="2311"/>
    <cellStyle name="Input 2 4 10" xfId="32468"/>
    <cellStyle name="Input 2 4 10 2" xfId="32469"/>
    <cellStyle name="Input 2 4 10 3" xfId="32470"/>
    <cellStyle name="Input 2 4 10 4" xfId="32471"/>
    <cellStyle name="Input 2 4 10 5" xfId="32472"/>
    <cellStyle name="Input 2 4 10 6" xfId="32473"/>
    <cellStyle name="Input 2 4 10 7" xfId="32474"/>
    <cellStyle name="Input 2 4 10 8" xfId="32475"/>
    <cellStyle name="Input 2 4 11" xfId="32476"/>
    <cellStyle name="Input 2 4 12" xfId="32477"/>
    <cellStyle name="Input 2 4 13" xfId="32478"/>
    <cellStyle name="Input 2 4 14" xfId="32479"/>
    <cellStyle name="Input 2 4 15" xfId="32480"/>
    <cellStyle name="Input 2 4 16" xfId="32481"/>
    <cellStyle name="Input 2 4 17" xfId="32482"/>
    <cellStyle name="Input 2 4 18" xfId="32483"/>
    <cellStyle name="Input 2 4 19" xfId="32484"/>
    <cellStyle name="Input 2 4 2" xfId="32485"/>
    <cellStyle name="Input 2 4 2 10" xfId="32486"/>
    <cellStyle name="Input 2 4 2 11" xfId="32487"/>
    <cellStyle name="Input 2 4 2 12" xfId="32488"/>
    <cellStyle name="Input 2 4 2 13" xfId="32489"/>
    <cellStyle name="Input 2 4 2 14" xfId="32490"/>
    <cellStyle name="Input 2 4 2 15" xfId="32491"/>
    <cellStyle name="Input 2 4 2 16" xfId="32492"/>
    <cellStyle name="Input 2 4 2 17" xfId="32493"/>
    <cellStyle name="Input 2 4 2 18" xfId="32494"/>
    <cellStyle name="Input 2 4 2 19" xfId="32495"/>
    <cellStyle name="Input 2 4 2 2" xfId="32496"/>
    <cellStyle name="Input 2 4 2 2 10" xfId="32497"/>
    <cellStyle name="Input 2 4 2 2 11" xfId="32498"/>
    <cellStyle name="Input 2 4 2 2 12" xfId="32499"/>
    <cellStyle name="Input 2 4 2 2 13" xfId="32500"/>
    <cellStyle name="Input 2 4 2 2 14" xfId="32501"/>
    <cellStyle name="Input 2 4 2 2 15" xfId="32502"/>
    <cellStyle name="Input 2 4 2 2 16" xfId="32503"/>
    <cellStyle name="Input 2 4 2 2 17" xfId="32504"/>
    <cellStyle name="Input 2 4 2 2 18" xfId="32505"/>
    <cellStyle name="Input 2 4 2 2 19" xfId="32506"/>
    <cellStyle name="Input 2 4 2 2 2" xfId="32507"/>
    <cellStyle name="Input 2 4 2 2 2 10" xfId="32508"/>
    <cellStyle name="Input 2 4 2 2 2 11" xfId="32509"/>
    <cellStyle name="Input 2 4 2 2 2 12" xfId="32510"/>
    <cellStyle name="Input 2 4 2 2 2 13" xfId="32511"/>
    <cellStyle name="Input 2 4 2 2 2 2" xfId="32512"/>
    <cellStyle name="Input 2 4 2 2 2 2 10" xfId="32513"/>
    <cellStyle name="Input 2 4 2 2 2 2 2" xfId="32514"/>
    <cellStyle name="Input 2 4 2 2 2 2 2 2" xfId="32515"/>
    <cellStyle name="Input 2 4 2 2 2 2 2 3" xfId="32516"/>
    <cellStyle name="Input 2 4 2 2 2 2 2 4" xfId="32517"/>
    <cellStyle name="Input 2 4 2 2 2 2 2 5" xfId="32518"/>
    <cellStyle name="Input 2 4 2 2 2 2 2 6" xfId="32519"/>
    <cellStyle name="Input 2 4 2 2 2 2 2 7" xfId="32520"/>
    <cellStyle name="Input 2 4 2 2 2 2 2 8" xfId="32521"/>
    <cellStyle name="Input 2 4 2 2 2 2 2 9" xfId="32522"/>
    <cellStyle name="Input 2 4 2 2 2 2 3" xfId="32523"/>
    <cellStyle name="Input 2 4 2 2 2 2 4" xfId="32524"/>
    <cellStyle name="Input 2 4 2 2 2 2 5" xfId="32525"/>
    <cellStyle name="Input 2 4 2 2 2 2 6" xfId="32526"/>
    <cellStyle name="Input 2 4 2 2 2 2 7" xfId="32527"/>
    <cellStyle name="Input 2 4 2 2 2 2 8" xfId="32528"/>
    <cellStyle name="Input 2 4 2 2 2 2 9" xfId="32529"/>
    <cellStyle name="Input 2 4 2 2 2 3" xfId="32530"/>
    <cellStyle name="Input 2 4 2 2 2 3 2" xfId="32531"/>
    <cellStyle name="Input 2 4 2 2 2 3 3" xfId="32532"/>
    <cellStyle name="Input 2 4 2 2 2 3 4" xfId="32533"/>
    <cellStyle name="Input 2 4 2 2 2 3 5" xfId="32534"/>
    <cellStyle name="Input 2 4 2 2 2 3 6" xfId="32535"/>
    <cellStyle name="Input 2 4 2 2 2 3 7" xfId="32536"/>
    <cellStyle name="Input 2 4 2 2 2 3 8" xfId="32537"/>
    <cellStyle name="Input 2 4 2 2 2 4" xfId="32538"/>
    <cellStyle name="Input 2 4 2 2 2 4 2" xfId="32539"/>
    <cellStyle name="Input 2 4 2 2 2 4 3" xfId="32540"/>
    <cellStyle name="Input 2 4 2 2 2 4 4" xfId="32541"/>
    <cellStyle name="Input 2 4 2 2 2 4 5" xfId="32542"/>
    <cellStyle name="Input 2 4 2 2 2 4 6" xfId="32543"/>
    <cellStyle name="Input 2 4 2 2 2 4 7" xfId="32544"/>
    <cellStyle name="Input 2 4 2 2 2 4 8" xfId="32545"/>
    <cellStyle name="Input 2 4 2 2 2 4 9" xfId="32546"/>
    <cellStyle name="Input 2 4 2 2 2 5" xfId="32547"/>
    <cellStyle name="Input 2 4 2 2 2 6" xfId="32548"/>
    <cellStyle name="Input 2 4 2 2 2 7" xfId="32549"/>
    <cellStyle name="Input 2 4 2 2 2 8" xfId="32550"/>
    <cellStyle name="Input 2 4 2 2 2 9" xfId="32551"/>
    <cellStyle name="Input 2 4 2 2 3" xfId="32552"/>
    <cellStyle name="Input 2 4 2 2 3 10" xfId="32553"/>
    <cellStyle name="Input 2 4 2 2 3 11" xfId="32554"/>
    <cellStyle name="Input 2 4 2 2 3 12" xfId="32555"/>
    <cellStyle name="Input 2 4 2 2 3 13" xfId="32556"/>
    <cellStyle name="Input 2 4 2 2 3 2" xfId="32557"/>
    <cellStyle name="Input 2 4 2 2 3 2 10" xfId="32558"/>
    <cellStyle name="Input 2 4 2 2 3 2 2" xfId="32559"/>
    <cellStyle name="Input 2 4 2 2 3 2 2 2" xfId="32560"/>
    <cellStyle name="Input 2 4 2 2 3 2 2 3" xfId="32561"/>
    <cellStyle name="Input 2 4 2 2 3 2 2 4" xfId="32562"/>
    <cellStyle name="Input 2 4 2 2 3 2 2 5" xfId="32563"/>
    <cellStyle name="Input 2 4 2 2 3 2 2 6" xfId="32564"/>
    <cellStyle name="Input 2 4 2 2 3 2 2 7" xfId="32565"/>
    <cellStyle name="Input 2 4 2 2 3 2 2 8" xfId="32566"/>
    <cellStyle name="Input 2 4 2 2 3 2 2 9" xfId="32567"/>
    <cellStyle name="Input 2 4 2 2 3 2 3" xfId="32568"/>
    <cellStyle name="Input 2 4 2 2 3 2 4" xfId="32569"/>
    <cellStyle name="Input 2 4 2 2 3 2 5" xfId="32570"/>
    <cellStyle name="Input 2 4 2 2 3 2 6" xfId="32571"/>
    <cellStyle name="Input 2 4 2 2 3 2 7" xfId="32572"/>
    <cellStyle name="Input 2 4 2 2 3 2 8" xfId="32573"/>
    <cellStyle name="Input 2 4 2 2 3 2 9" xfId="32574"/>
    <cellStyle name="Input 2 4 2 2 3 3" xfId="32575"/>
    <cellStyle name="Input 2 4 2 2 3 3 2" xfId="32576"/>
    <cellStyle name="Input 2 4 2 2 3 3 3" xfId="32577"/>
    <cellStyle name="Input 2 4 2 2 3 3 4" xfId="32578"/>
    <cellStyle name="Input 2 4 2 2 3 3 5" xfId="32579"/>
    <cellStyle name="Input 2 4 2 2 3 3 6" xfId="32580"/>
    <cellStyle name="Input 2 4 2 2 3 3 7" xfId="32581"/>
    <cellStyle name="Input 2 4 2 2 3 3 8" xfId="32582"/>
    <cellStyle name="Input 2 4 2 2 3 4" xfId="32583"/>
    <cellStyle name="Input 2 4 2 2 3 4 2" xfId="32584"/>
    <cellStyle name="Input 2 4 2 2 3 4 3" xfId="32585"/>
    <cellStyle name="Input 2 4 2 2 3 4 4" xfId="32586"/>
    <cellStyle name="Input 2 4 2 2 3 4 5" xfId="32587"/>
    <cellStyle name="Input 2 4 2 2 3 4 6" xfId="32588"/>
    <cellStyle name="Input 2 4 2 2 3 4 7" xfId="32589"/>
    <cellStyle name="Input 2 4 2 2 3 4 8" xfId="32590"/>
    <cellStyle name="Input 2 4 2 2 3 4 9" xfId="32591"/>
    <cellStyle name="Input 2 4 2 2 3 5" xfId="32592"/>
    <cellStyle name="Input 2 4 2 2 3 6" xfId="32593"/>
    <cellStyle name="Input 2 4 2 2 3 7" xfId="32594"/>
    <cellStyle name="Input 2 4 2 2 3 8" xfId="32595"/>
    <cellStyle name="Input 2 4 2 2 3 9" xfId="32596"/>
    <cellStyle name="Input 2 4 2 2 4" xfId="32597"/>
    <cellStyle name="Input 2 4 2 2 4 10" xfId="32598"/>
    <cellStyle name="Input 2 4 2 2 4 11" xfId="32599"/>
    <cellStyle name="Input 2 4 2 2 4 12" xfId="32600"/>
    <cellStyle name="Input 2 4 2 2 4 13" xfId="32601"/>
    <cellStyle name="Input 2 4 2 2 4 2" xfId="32602"/>
    <cellStyle name="Input 2 4 2 2 4 2 10" xfId="32603"/>
    <cellStyle name="Input 2 4 2 2 4 2 2" xfId="32604"/>
    <cellStyle name="Input 2 4 2 2 4 2 2 2" xfId="32605"/>
    <cellStyle name="Input 2 4 2 2 4 2 2 3" xfId="32606"/>
    <cellStyle name="Input 2 4 2 2 4 2 2 4" xfId="32607"/>
    <cellStyle name="Input 2 4 2 2 4 2 2 5" xfId="32608"/>
    <cellStyle name="Input 2 4 2 2 4 2 2 6" xfId="32609"/>
    <cellStyle name="Input 2 4 2 2 4 2 2 7" xfId="32610"/>
    <cellStyle name="Input 2 4 2 2 4 2 2 8" xfId="32611"/>
    <cellStyle name="Input 2 4 2 2 4 2 2 9" xfId="32612"/>
    <cellStyle name="Input 2 4 2 2 4 2 3" xfId="32613"/>
    <cellStyle name="Input 2 4 2 2 4 2 4" xfId="32614"/>
    <cellStyle name="Input 2 4 2 2 4 2 5" xfId="32615"/>
    <cellStyle name="Input 2 4 2 2 4 2 6" xfId="32616"/>
    <cellStyle name="Input 2 4 2 2 4 2 7" xfId="32617"/>
    <cellStyle name="Input 2 4 2 2 4 2 8" xfId="32618"/>
    <cellStyle name="Input 2 4 2 2 4 2 9" xfId="32619"/>
    <cellStyle name="Input 2 4 2 2 4 3" xfId="32620"/>
    <cellStyle name="Input 2 4 2 2 4 3 2" xfId="32621"/>
    <cellStyle name="Input 2 4 2 2 4 3 3" xfId="32622"/>
    <cellStyle name="Input 2 4 2 2 4 3 4" xfId="32623"/>
    <cellStyle name="Input 2 4 2 2 4 3 5" xfId="32624"/>
    <cellStyle name="Input 2 4 2 2 4 3 6" xfId="32625"/>
    <cellStyle name="Input 2 4 2 2 4 3 7" xfId="32626"/>
    <cellStyle name="Input 2 4 2 2 4 3 8" xfId="32627"/>
    <cellStyle name="Input 2 4 2 2 4 4" xfId="32628"/>
    <cellStyle name="Input 2 4 2 2 4 4 2" xfId="32629"/>
    <cellStyle name="Input 2 4 2 2 4 4 3" xfId="32630"/>
    <cellStyle name="Input 2 4 2 2 4 4 4" xfId="32631"/>
    <cellStyle name="Input 2 4 2 2 4 4 5" xfId="32632"/>
    <cellStyle name="Input 2 4 2 2 4 4 6" xfId="32633"/>
    <cellStyle name="Input 2 4 2 2 4 4 7" xfId="32634"/>
    <cellStyle name="Input 2 4 2 2 4 4 8" xfId="32635"/>
    <cellStyle name="Input 2 4 2 2 4 4 9" xfId="32636"/>
    <cellStyle name="Input 2 4 2 2 4 5" xfId="32637"/>
    <cellStyle name="Input 2 4 2 2 4 6" xfId="32638"/>
    <cellStyle name="Input 2 4 2 2 4 7" xfId="32639"/>
    <cellStyle name="Input 2 4 2 2 4 8" xfId="32640"/>
    <cellStyle name="Input 2 4 2 2 4 9" xfId="32641"/>
    <cellStyle name="Input 2 4 2 2 5" xfId="32642"/>
    <cellStyle name="Input 2 4 2 2 5 10" xfId="32643"/>
    <cellStyle name="Input 2 4 2 2 5 11" xfId="32644"/>
    <cellStyle name="Input 2 4 2 2 5 12" xfId="32645"/>
    <cellStyle name="Input 2 4 2 2 5 13" xfId="32646"/>
    <cellStyle name="Input 2 4 2 2 5 2" xfId="32647"/>
    <cellStyle name="Input 2 4 2 2 5 2 10" xfId="32648"/>
    <cellStyle name="Input 2 4 2 2 5 2 2" xfId="32649"/>
    <cellStyle name="Input 2 4 2 2 5 2 2 2" xfId="32650"/>
    <cellStyle name="Input 2 4 2 2 5 2 2 3" xfId="32651"/>
    <cellStyle name="Input 2 4 2 2 5 2 2 4" xfId="32652"/>
    <cellStyle name="Input 2 4 2 2 5 2 2 5" xfId="32653"/>
    <cellStyle name="Input 2 4 2 2 5 2 2 6" xfId="32654"/>
    <cellStyle name="Input 2 4 2 2 5 2 2 7" xfId="32655"/>
    <cellStyle name="Input 2 4 2 2 5 2 2 8" xfId="32656"/>
    <cellStyle name="Input 2 4 2 2 5 2 2 9" xfId="32657"/>
    <cellStyle name="Input 2 4 2 2 5 2 3" xfId="32658"/>
    <cellStyle name="Input 2 4 2 2 5 2 4" xfId="32659"/>
    <cellStyle name="Input 2 4 2 2 5 2 5" xfId="32660"/>
    <cellStyle name="Input 2 4 2 2 5 2 6" xfId="32661"/>
    <cellStyle name="Input 2 4 2 2 5 2 7" xfId="32662"/>
    <cellStyle name="Input 2 4 2 2 5 2 8" xfId="32663"/>
    <cellStyle name="Input 2 4 2 2 5 2 9" xfId="32664"/>
    <cellStyle name="Input 2 4 2 2 5 3" xfId="32665"/>
    <cellStyle name="Input 2 4 2 2 5 3 2" xfId="32666"/>
    <cellStyle name="Input 2 4 2 2 5 3 3" xfId="32667"/>
    <cellStyle name="Input 2 4 2 2 5 3 4" xfId="32668"/>
    <cellStyle name="Input 2 4 2 2 5 3 5" xfId="32669"/>
    <cellStyle name="Input 2 4 2 2 5 3 6" xfId="32670"/>
    <cellStyle name="Input 2 4 2 2 5 3 7" xfId="32671"/>
    <cellStyle name="Input 2 4 2 2 5 3 8" xfId="32672"/>
    <cellStyle name="Input 2 4 2 2 5 4" xfId="32673"/>
    <cellStyle name="Input 2 4 2 2 5 4 2" xfId="32674"/>
    <cellStyle name="Input 2 4 2 2 5 4 3" xfId="32675"/>
    <cellStyle name="Input 2 4 2 2 5 4 4" xfId="32676"/>
    <cellStyle name="Input 2 4 2 2 5 4 5" xfId="32677"/>
    <cellStyle name="Input 2 4 2 2 5 4 6" xfId="32678"/>
    <cellStyle name="Input 2 4 2 2 5 4 7" xfId="32679"/>
    <cellStyle name="Input 2 4 2 2 5 4 8" xfId="32680"/>
    <cellStyle name="Input 2 4 2 2 5 4 9" xfId="32681"/>
    <cellStyle name="Input 2 4 2 2 5 5" xfId="32682"/>
    <cellStyle name="Input 2 4 2 2 5 6" xfId="32683"/>
    <cellStyle name="Input 2 4 2 2 5 7" xfId="32684"/>
    <cellStyle name="Input 2 4 2 2 5 8" xfId="32685"/>
    <cellStyle name="Input 2 4 2 2 5 9" xfId="32686"/>
    <cellStyle name="Input 2 4 2 2 6" xfId="32687"/>
    <cellStyle name="Input 2 4 2 2 6 10" xfId="32688"/>
    <cellStyle name="Input 2 4 2 2 6 2" xfId="32689"/>
    <cellStyle name="Input 2 4 2 2 6 2 2" xfId="32690"/>
    <cellStyle name="Input 2 4 2 2 6 2 3" xfId="32691"/>
    <cellStyle name="Input 2 4 2 2 6 2 4" xfId="32692"/>
    <cellStyle name="Input 2 4 2 2 6 2 5" xfId="32693"/>
    <cellStyle name="Input 2 4 2 2 6 2 6" xfId="32694"/>
    <cellStyle name="Input 2 4 2 2 6 2 7" xfId="32695"/>
    <cellStyle name="Input 2 4 2 2 6 2 8" xfId="32696"/>
    <cellStyle name="Input 2 4 2 2 6 2 9" xfId="32697"/>
    <cellStyle name="Input 2 4 2 2 6 3" xfId="32698"/>
    <cellStyle name="Input 2 4 2 2 6 4" xfId="32699"/>
    <cellStyle name="Input 2 4 2 2 6 5" xfId="32700"/>
    <cellStyle name="Input 2 4 2 2 6 6" xfId="32701"/>
    <cellStyle name="Input 2 4 2 2 6 7" xfId="32702"/>
    <cellStyle name="Input 2 4 2 2 6 8" xfId="32703"/>
    <cellStyle name="Input 2 4 2 2 6 9" xfId="32704"/>
    <cellStyle name="Input 2 4 2 2 7" xfId="32705"/>
    <cellStyle name="Input 2 4 2 2 7 2" xfId="32706"/>
    <cellStyle name="Input 2 4 2 2 7 3" xfId="32707"/>
    <cellStyle name="Input 2 4 2 2 7 4" xfId="32708"/>
    <cellStyle name="Input 2 4 2 2 7 5" xfId="32709"/>
    <cellStyle name="Input 2 4 2 2 7 6" xfId="32710"/>
    <cellStyle name="Input 2 4 2 2 7 7" xfId="32711"/>
    <cellStyle name="Input 2 4 2 2 7 8" xfId="32712"/>
    <cellStyle name="Input 2 4 2 2 8" xfId="32713"/>
    <cellStyle name="Input 2 4 2 2 8 2" xfId="32714"/>
    <cellStyle name="Input 2 4 2 2 8 3" xfId="32715"/>
    <cellStyle name="Input 2 4 2 2 8 4" xfId="32716"/>
    <cellStyle name="Input 2 4 2 2 8 5" xfId="32717"/>
    <cellStyle name="Input 2 4 2 2 8 6" xfId="32718"/>
    <cellStyle name="Input 2 4 2 2 8 7" xfId="32719"/>
    <cellStyle name="Input 2 4 2 2 8 8" xfId="32720"/>
    <cellStyle name="Input 2 4 2 2 8 9" xfId="32721"/>
    <cellStyle name="Input 2 4 2 2 9" xfId="32722"/>
    <cellStyle name="Input 2 4 2 20" xfId="32723"/>
    <cellStyle name="Input 2 4 2 21" xfId="32724"/>
    <cellStyle name="Input 2 4 2 22" xfId="32725"/>
    <cellStyle name="Input 2 4 2 23" xfId="32726"/>
    <cellStyle name="Input 2 4 2 24" xfId="32727"/>
    <cellStyle name="Input 2 4 2 25" xfId="32728"/>
    <cellStyle name="Input 2 4 2 26" xfId="32729"/>
    <cellStyle name="Input 2 4 2 27" xfId="32730"/>
    <cellStyle name="Input 2 4 2 3" xfId="32731"/>
    <cellStyle name="Input 2 4 2 3 10" xfId="32732"/>
    <cellStyle name="Input 2 4 2 3 11" xfId="32733"/>
    <cellStyle name="Input 2 4 2 3 12" xfId="32734"/>
    <cellStyle name="Input 2 4 2 3 13" xfId="32735"/>
    <cellStyle name="Input 2 4 2 3 14" xfId="32736"/>
    <cellStyle name="Input 2 4 2 3 15" xfId="32737"/>
    <cellStyle name="Input 2 4 2 3 16" xfId="32738"/>
    <cellStyle name="Input 2 4 2 3 17" xfId="32739"/>
    <cellStyle name="Input 2 4 2 3 2" xfId="32740"/>
    <cellStyle name="Input 2 4 2 3 2 10" xfId="32741"/>
    <cellStyle name="Input 2 4 2 3 2 11" xfId="32742"/>
    <cellStyle name="Input 2 4 2 3 2 12" xfId="32743"/>
    <cellStyle name="Input 2 4 2 3 2 13" xfId="32744"/>
    <cellStyle name="Input 2 4 2 3 2 2" xfId="32745"/>
    <cellStyle name="Input 2 4 2 3 2 2 10" xfId="32746"/>
    <cellStyle name="Input 2 4 2 3 2 2 2" xfId="32747"/>
    <cellStyle name="Input 2 4 2 3 2 2 2 2" xfId="32748"/>
    <cellStyle name="Input 2 4 2 3 2 2 2 3" xfId="32749"/>
    <cellStyle name="Input 2 4 2 3 2 2 2 4" xfId="32750"/>
    <cellStyle name="Input 2 4 2 3 2 2 2 5" xfId="32751"/>
    <cellStyle name="Input 2 4 2 3 2 2 2 6" xfId="32752"/>
    <cellStyle name="Input 2 4 2 3 2 2 2 7" xfId="32753"/>
    <cellStyle name="Input 2 4 2 3 2 2 2 8" xfId="32754"/>
    <cellStyle name="Input 2 4 2 3 2 2 2 9" xfId="32755"/>
    <cellStyle name="Input 2 4 2 3 2 2 3" xfId="32756"/>
    <cellStyle name="Input 2 4 2 3 2 2 4" xfId="32757"/>
    <cellStyle name="Input 2 4 2 3 2 2 5" xfId="32758"/>
    <cellStyle name="Input 2 4 2 3 2 2 6" xfId="32759"/>
    <cellStyle name="Input 2 4 2 3 2 2 7" xfId="32760"/>
    <cellStyle name="Input 2 4 2 3 2 2 8" xfId="32761"/>
    <cellStyle name="Input 2 4 2 3 2 2 9" xfId="32762"/>
    <cellStyle name="Input 2 4 2 3 2 3" xfId="32763"/>
    <cellStyle name="Input 2 4 2 3 2 3 2" xfId="32764"/>
    <cellStyle name="Input 2 4 2 3 2 3 3" xfId="32765"/>
    <cellStyle name="Input 2 4 2 3 2 3 4" xfId="32766"/>
    <cellStyle name="Input 2 4 2 3 2 3 5" xfId="32767"/>
    <cellStyle name="Input 2 4 2 3 2 3 6" xfId="32768"/>
    <cellStyle name="Input 2 4 2 3 2 3 7" xfId="32769"/>
    <cellStyle name="Input 2 4 2 3 2 3 8" xfId="32770"/>
    <cellStyle name="Input 2 4 2 3 2 4" xfId="32771"/>
    <cellStyle name="Input 2 4 2 3 2 4 2" xfId="32772"/>
    <cellStyle name="Input 2 4 2 3 2 4 3" xfId="32773"/>
    <cellStyle name="Input 2 4 2 3 2 4 4" xfId="32774"/>
    <cellStyle name="Input 2 4 2 3 2 4 5" xfId="32775"/>
    <cellStyle name="Input 2 4 2 3 2 4 6" xfId="32776"/>
    <cellStyle name="Input 2 4 2 3 2 4 7" xfId="32777"/>
    <cellStyle name="Input 2 4 2 3 2 4 8" xfId="32778"/>
    <cellStyle name="Input 2 4 2 3 2 4 9" xfId="32779"/>
    <cellStyle name="Input 2 4 2 3 2 5" xfId="32780"/>
    <cellStyle name="Input 2 4 2 3 2 6" xfId="32781"/>
    <cellStyle name="Input 2 4 2 3 2 7" xfId="32782"/>
    <cellStyle name="Input 2 4 2 3 2 8" xfId="32783"/>
    <cellStyle name="Input 2 4 2 3 2 9" xfId="32784"/>
    <cellStyle name="Input 2 4 2 3 3" xfId="32785"/>
    <cellStyle name="Input 2 4 2 3 3 10" xfId="32786"/>
    <cellStyle name="Input 2 4 2 3 3 11" xfId="32787"/>
    <cellStyle name="Input 2 4 2 3 3 12" xfId="32788"/>
    <cellStyle name="Input 2 4 2 3 3 13" xfId="32789"/>
    <cellStyle name="Input 2 4 2 3 3 2" xfId="32790"/>
    <cellStyle name="Input 2 4 2 3 3 2 10" xfId="32791"/>
    <cellStyle name="Input 2 4 2 3 3 2 2" xfId="32792"/>
    <cellStyle name="Input 2 4 2 3 3 2 2 2" xfId="32793"/>
    <cellStyle name="Input 2 4 2 3 3 2 2 3" xfId="32794"/>
    <cellStyle name="Input 2 4 2 3 3 2 2 4" xfId="32795"/>
    <cellStyle name="Input 2 4 2 3 3 2 2 5" xfId="32796"/>
    <cellStyle name="Input 2 4 2 3 3 2 2 6" xfId="32797"/>
    <cellStyle name="Input 2 4 2 3 3 2 2 7" xfId="32798"/>
    <cellStyle name="Input 2 4 2 3 3 2 2 8" xfId="32799"/>
    <cellStyle name="Input 2 4 2 3 3 2 2 9" xfId="32800"/>
    <cellStyle name="Input 2 4 2 3 3 2 3" xfId="32801"/>
    <cellStyle name="Input 2 4 2 3 3 2 4" xfId="32802"/>
    <cellStyle name="Input 2 4 2 3 3 2 5" xfId="32803"/>
    <cellStyle name="Input 2 4 2 3 3 2 6" xfId="32804"/>
    <cellStyle name="Input 2 4 2 3 3 2 7" xfId="32805"/>
    <cellStyle name="Input 2 4 2 3 3 2 8" xfId="32806"/>
    <cellStyle name="Input 2 4 2 3 3 2 9" xfId="32807"/>
    <cellStyle name="Input 2 4 2 3 3 3" xfId="32808"/>
    <cellStyle name="Input 2 4 2 3 3 3 2" xfId="32809"/>
    <cellStyle name="Input 2 4 2 3 3 3 3" xfId="32810"/>
    <cellStyle name="Input 2 4 2 3 3 3 4" xfId="32811"/>
    <cellStyle name="Input 2 4 2 3 3 3 5" xfId="32812"/>
    <cellStyle name="Input 2 4 2 3 3 3 6" xfId="32813"/>
    <cellStyle name="Input 2 4 2 3 3 3 7" xfId="32814"/>
    <cellStyle name="Input 2 4 2 3 3 3 8" xfId="32815"/>
    <cellStyle name="Input 2 4 2 3 3 4" xfId="32816"/>
    <cellStyle name="Input 2 4 2 3 3 4 2" xfId="32817"/>
    <cellStyle name="Input 2 4 2 3 3 4 3" xfId="32818"/>
    <cellStyle name="Input 2 4 2 3 3 4 4" xfId="32819"/>
    <cellStyle name="Input 2 4 2 3 3 4 5" xfId="32820"/>
    <cellStyle name="Input 2 4 2 3 3 4 6" xfId="32821"/>
    <cellStyle name="Input 2 4 2 3 3 4 7" xfId="32822"/>
    <cellStyle name="Input 2 4 2 3 3 4 8" xfId="32823"/>
    <cellStyle name="Input 2 4 2 3 3 4 9" xfId="32824"/>
    <cellStyle name="Input 2 4 2 3 3 5" xfId="32825"/>
    <cellStyle name="Input 2 4 2 3 3 6" xfId="32826"/>
    <cellStyle name="Input 2 4 2 3 3 7" xfId="32827"/>
    <cellStyle name="Input 2 4 2 3 3 8" xfId="32828"/>
    <cellStyle name="Input 2 4 2 3 3 9" xfId="32829"/>
    <cellStyle name="Input 2 4 2 3 4" xfId="32830"/>
    <cellStyle name="Input 2 4 2 3 4 10" xfId="32831"/>
    <cellStyle name="Input 2 4 2 3 4 11" xfId="32832"/>
    <cellStyle name="Input 2 4 2 3 4 12" xfId="32833"/>
    <cellStyle name="Input 2 4 2 3 4 13" xfId="32834"/>
    <cellStyle name="Input 2 4 2 3 4 2" xfId="32835"/>
    <cellStyle name="Input 2 4 2 3 4 2 10" xfId="32836"/>
    <cellStyle name="Input 2 4 2 3 4 2 2" xfId="32837"/>
    <cellStyle name="Input 2 4 2 3 4 2 2 2" xfId="32838"/>
    <cellStyle name="Input 2 4 2 3 4 2 2 3" xfId="32839"/>
    <cellStyle name="Input 2 4 2 3 4 2 2 4" xfId="32840"/>
    <cellStyle name="Input 2 4 2 3 4 2 2 5" xfId="32841"/>
    <cellStyle name="Input 2 4 2 3 4 2 2 6" xfId="32842"/>
    <cellStyle name="Input 2 4 2 3 4 2 2 7" xfId="32843"/>
    <cellStyle name="Input 2 4 2 3 4 2 2 8" xfId="32844"/>
    <cellStyle name="Input 2 4 2 3 4 2 2 9" xfId="32845"/>
    <cellStyle name="Input 2 4 2 3 4 2 3" xfId="32846"/>
    <cellStyle name="Input 2 4 2 3 4 2 4" xfId="32847"/>
    <cellStyle name="Input 2 4 2 3 4 2 5" xfId="32848"/>
    <cellStyle name="Input 2 4 2 3 4 2 6" xfId="32849"/>
    <cellStyle name="Input 2 4 2 3 4 2 7" xfId="32850"/>
    <cellStyle name="Input 2 4 2 3 4 2 8" xfId="32851"/>
    <cellStyle name="Input 2 4 2 3 4 2 9" xfId="32852"/>
    <cellStyle name="Input 2 4 2 3 4 3" xfId="32853"/>
    <cellStyle name="Input 2 4 2 3 4 3 2" xfId="32854"/>
    <cellStyle name="Input 2 4 2 3 4 3 3" xfId="32855"/>
    <cellStyle name="Input 2 4 2 3 4 3 4" xfId="32856"/>
    <cellStyle name="Input 2 4 2 3 4 3 5" xfId="32857"/>
    <cellStyle name="Input 2 4 2 3 4 3 6" xfId="32858"/>
    <cellStyle name="Input 2 4 2 3 4 3 7" xfId="32859"/>
    <cellStyle name="Input 2 4 2 3 4 3 8" xfId="32860"/>
    <cellStyle name="Input 2 4 2 3 4 4" xfId="32861"/>
    <cellStyle name="Input 2 4 2 3 4 4 2" xfId="32862"/>
    <cellStyle name="Input 2 4 2 3 4 4 3" xfId="32863"/>
    <cellStyle name="Input 2 4 2 3 4 4 4" xfId="32864"/>
    <cellStyle name="Input 2 4 2 3 4 4 5" xfId="32865"/>
    <cellStyle name="Input 2 4 2 3 4 4 6" xfId="32866"/>
    <cellStyle name="Input 2 4 2 3 4 4 7" xfId="32867"/>
    <cellStyle name="Input 2 4 2 3 4 4 8" xfId="32868"/>
    <cellStyle name="Input 2 4 2 3 4 4 9" xfId="32869"/>
    <cellStyle name="Input 2 4 2 3 4 5" xfId="32870"/>
    <cellStyle name="Input 2 4 2 3 4 6" xfId="32871"/>
    <cellStyle name="Input 2 4 2 3 4 7" xfId="32872"/>
    <cellStyle name="Input 2 4 2 3 4 8" xfId="32873"/>
    <cellStyle name="Input 2 4 2 3 4 9" xfId="32874"/>
    <cellStyle name="Input 2 4 2 3 5" xfId="32875"/>
    <cellStyle name="Input 2 4 2 3 5 10" xfId="32876"/>
    <cellStyle name="Input 2 4 2 3 5 2" xfId="32877"/>
    <cellStyle name="Input 2 4 2 3 5 2 2" xfId="32878"/>
    <cellStyle name="Input 2 4 2 3 5 2 3" xfId="32879"/>
    <cellStyle name="Input 2 4 2 3 5 2 4" xfId="32880"/>
    <cellStyle name="Input 2 4 2 3 5 2 5" xfId="32881"/>
    <cellStyle name="Input 2 4 2 3 5 2 6" xfId="32882"/>
    <cellStyle name="Input 2 4 2 3 5 2 7" xfId="32883"/>
    <cellStyle name="Input 2 4 2 3 5 2 8" xfId="32884"/>
    <cellStyle name="Input 2 4 2 3 5 2 9" xfId="32885"/>
    <cellStyle name="Input 2 4 2 3 5 3" xfId="32886"/>
    <cellStyle name="Input 2 4 2 3 5 4" xfId="32887"/>
    <cellStyle name="Input 2 4 2 3 5 5" xfId="32888"/>
    <cellStyle name="Input 2 4 2 3 5 6" xfId="32889"/>
    <cellStyle name="Input 2 4 2 3 5 7" xfId="32890"/>
    <cellStyle name="Input 2 4 2 3 5 8" xfId="32891"/>
    <cellStyle name="Input 2 4 2 3 5 9" xfId="32892"/>
    <cellStyle name="Input 2 4 2 3 6" xfId="32893"/>
    <cellStyle name="Input 2 4 2 3 6 2" xfId="32894"/>
    <cellStyle name="Input 2 4 2 3 6 3" xfId="32895"/>
    <cellStyle name="Input 2 4 2 3 6 4" xfId="32896"/>
    <cellStyle name="Input 2 4 2 3 6 5" xfId="32897"/>
    <cellStyle name="Input 2 4 2 3 6 6" xfId="32898"/>
    <cellStyle name="Input 2 4 2 3 6 7" xfId="32899"/>
    <cellStyle name="Input 2 4 2 3 6 8" xfId="32900"/>
    <cellStyle name="Input 2 4 2 3 7" xfId="32901"/>
    <cellStyle name="Input 2 4 2 3 7 2" xfId="32902"/>
    <cellStyle name="Input 2 4 2 3 7 3" xfId="32903"/>
    <cellStyle name="Input 2 4 2 3 7 4" xfId="32904"/>
    <cellStyle name="Input 2 4 2 3 7 5" xfId="32905"/>
    <cellStyle name="Input 2 4 2 3 7 6" xfId="32906"/>
    <cellStyle name="Input 2 4 2 3 7 7" xfId="32907"/>
    <cellStyle name="Input 2 4 2 3 7 8" xfId="32908"/>
    <cellStyle name="Input 2 4 2 3 7 9" xfId="32909"/>
    <cellStyle name="Input 2 4 2 3 8" xfId="32910"/>
    <cellStyle name="Input 2 4 2 3 9" xfId="32911"/>
    <cellStyle name="Input 2 4 2 4" xfId="32912"/>
    <cellStyle name="Input 2 4 2 4 10" xfId="32913"/>
    <cellStyle name="Input 2 4 2 4 11" xfId="32914"/>
    <cellStyle name="Input 2 4 2 4 12" xfId="32915"/>
    <cellStyle name="Input 2 4 2 4 13" xfId="32916"/>
    <cellStyle name="Input 2 4 2 4 2" xfId="32917"/>
    <cellStyle name="Input 2 4 2 4 2 10" xfId="32918"/>
    <cellStyle name="Input 2 4 2 4 2 2" xfId="32919"/>
    <cellStyle name="Input 2 4 2 4 2 2 2" xfId="32920"/>
    <cellStyle name="Input 2 4 2 4 2 2 3" xfId="32921"/>
    <cellStyle name="Input 2 4 2 4 2 2 4" xfId="32922"/>
    <cellStyle name="Input 2 4 2 4 2 2 5" xfId="32923"/>
    <cellStyle name="Input 2 4 2 4 2 2 6" xfId="32924"/>
    <cellStyle name="Input 2 4 2 4 2 2 7" xfId="32925"/>
    <cellStyle name="Input 2 4 2 4 2 2 8" xfId="32926"/>
    <cellStyle name="Input 2 4 2 4 2 2 9" xfId="32927"/>
    <cellStyle name="Input 2 4 2 4 2 3" xfId="32928"/>
    <cellStyle name="Input 2 4 2 4 2 4" xfId="32929"/>
    <cellStyle name="Input 2 4 2 4 2 5" xfId="32930"/>
    <cellStyle name="Input 2 4 2 4 2 6" xfId="32931"/>
    <cellStyle name="Input 2 4 2 4 2 7" xfId="32932"/>
    <cellStyle name="Input 2 4 2 4 2 8" xfId="32933"/>
    <cellStyle name="Input 2 4 2 4 2 9" xfId="32934"/>
    <cellStyle name="Input 2 4 2 4 3" xfId="32935"/>
    <cellStyle name="Input 2 4 2 4 3 2" xfId="32936"/>
    <cellStyle name="Input 2 4 2 4 3 3" xfId="32937"/>
    <cellStyle name="Input 2 4 2 4 3 4" xfId="32938"/>
    <cellStyle name="Input 2 4 2 4 3 5" xfId="32939"/>
    <cellStyle name="Input 2 4 2 4 3 6" xfId="32940"/>
    <cellStyle name="Input 2 4 2 4 3 7" xfId="32941"/>
    <cellStyle name="Input 2 4 2 4 3 8" xfId="32942"/>
    <cellStyle name="Input 2 4 2 4 4" xfId="32943"/>
    <cellStyle name="Input 2 4 2 4 4 2" xfId="32944"/>
    <cellStyle name="Input 2 4 2 4 4 3" xfId="32945"/>
    <cellStyle name="Input 2 4 2 4 4 4" xfId="32946"/>
    <cellStyle name="Input 2 4 2 4 4 5" xfId="32947"/>
    <cellStyle name="Input 2 4 2 4 4 6" xfId="32948"/>
    <cellStyle name="Input 2 4 2 4 4 7" xfId="32949"/>
    <cellStyle name="Input 2 4 2 4 4 8" xfId="32950"/>
    <cellStyle name="Input 2 4 2 4 4 9" xfId="32951"/>
    <cellStyle name="Input 2 4 2 4 5" xfId="32952"/>
    <cellStyle name="Input 2 4 2 4 6" xfId="32953"/>
    <cellStyle name="Input 2 4 2 4 7" xfId="32954"/>
    <cellStyle name="Input 2 4 2 4 8" xfId="32955"/>
    <cellStyle name="Input 2 4 2 4 9" xfId="32956"/>
    <cellStyle name="Input 2 4 2 5" xfId="32957"/>
    <cellStyle name="Input 2 4 2 5 2" xfId="32958"/>
    <cellStyle name="Input 2 4 2 5 3" xfId="32959"/>
    <cellStyle name="Input 2 4 2 5 4" xfId="32960"/>
    <cellStyle name="Input 2 4 2 5 5" xfId="32961"/>
    <cellStyle name="Input 2 4 2 5 6" xfId="32962"/>
    <cellStyle name="Input 2 4 2 5 7" xfId="32963"/>
    <cellStyle name="Input 2 4 2 5 8" xfId="32964"/>
    <cellStyle name="Input 2 4 2 5 9" xfId="32965"/>
    <cellStyle name="Input 2 4 2 6" xfId="32966"/>
    <cellStyle name="Input 2 4 2 6 2" xfId="32967"/>
    <cellStyle name="Input 2 4 2 6 3" xfId="32968"/>
    <cellStyle name="Input 2 4 2 6 4" xfId="32969"/>
    <cellStyle name="Input 2 4 2 6 5" xfId="32970"/>
    <cellStyle name="Input 2 4 2 6 6" xfId="32971"/>
    <cellStyle name="Input 2 4 2 6 7" xfId="32972"/>
    <cellStyle name="Input 2 4 2 6 8" xfId="32973"/>
    <cellStyle name="Input 2 4 2 6 9" xfId="32974"/>
    <cellStyle name="Input 2 4 2 7" xfId="32975"/>
    <cellStyle name="Input 2 4 2 7 2" xfId="32976"/>
    <cellStyle name="Input 2 4 2 7 3" xfId="32977"/>
    <cellStyle name="Input 2 4 2 7 4" xfId="32978"/>
    <cellStyle name="Input 2 4 2 7 5" xfId="32979"/>
    <cellStyle name="Input 2 4 2 7 6" xfId="32980"/>
    <cellStyle name="Input 2 4 2 7 7" xfId="32981"/>
    <cellStyle name="Input 2 4 2 7 8" xfId="32982"/>
    <cellStyle name="Input 2 4 2 8" xfId="32983"/>
    <cellStyle name="Input 2 4 2 8 2" xfId="32984"/>
    <cellStyle name="Input 2 4 2 8 3" xfId="32985"/>
    <cellStyle name="Input 2 4 2 8 4" xfId="32986"/>
    <cellStyle name="Input 2 4 2 8 5" xfId="32987"/>
    <cellStyle name="Input 2 4 2 8 6" xfId="32988"/>
    <cellStyle name="Input 2 4 2 8 7" xfId="32989"/>
    <cellStyle name="Input 2 4 2 8 8" xfId="32990"/>
    <cellStyle name="Input 2 4 2 9" xfId="32991"/>
    <cellStyle name="Input 2 4 2 9 2" xfId="32992"/>
    <cellStyle name="Input 2 4 2 9 3" xfId="32993"/>
    <cellStyle name="Input 2 4 2 9 4" xfId="32994"/>
    <cellStyle name="Input 2 4 2 9 5" xfId="32995"/>
    <cellStyle name="Input 2 4 2 9 6" xfId="32996"/>
    <cellStyle name="Input 2 4 2 9 7" xfId="32997"/>
    <cellStyle name="Input 2 4 2 9 8" xfId="32998"/>
    <cellStyle name="Input 2 4 20" xfId="32999"/>
    <cellStyle name="Input 2 4 21" xfId="33000"/>
    <cellStyle name="Input 2 4 22" xfId="33001"/>
    <cellStyle name="Input 2 4 23" xfId="33002"/>
    <cellStyle name="Input 2 4 24" xfId="33003"/>
    <cellStyle name="Input 2 4 25" xfId="33004"/>
    <cellStyle name="Input 2 4 26" xfId="33005"/>
    <cellStyle name="Input 2 4 3" xfId="33006"/>
    <cellStyle name="Input 2 4 3 10" xfId="33007"/>
    <cellStyle name="Input 2 4 3 11" xfId="33008"/>
    <cellStyle name="Input 2 4 3 12" xfId="33009"/>
    <cellStyle name="Input 2 4 3 13" xfId="33010"/>
    <cellStyle name="Input 2 4 3 14" xfId="33011"/>
    <cellStyle name="Input 2 4 3 15" xfId="33012"/>
    <cellStyle name="Input 2 4 3 16" xfId="33013"/>
    <cellStyle name="Input 2 4 3 17" xfId="33014"/>
    <cellStyle name="Input 2 4 3 18" xfId="33015"/>
    <cellStyle name="Input 2 4 3 19" xfId="33016"/>
    <cellStyle name="Input 2 4 3 2" xfId="33017"/>
    <cellStyle name="Input 2 4 3 2 10" xfId="33018"/>
    <cellStyle name="Input 2 4 3 2 11" xfId="33019"/>
    <cellStyle name="Input 2 4 3 2 12" xfId="33020"/>
    <cellStyle name="Input 2 4 3 2 13" xfId="33021"/>
    <cellStyle name="Input 2 4 3 2 2" xfId="33022"/>
    <cellStyle name="Input 2 4 3 2 2 10" xfId="33023"/>
    <cellStyle name="Input 2 4 3 2 2 2" xfId="33024"/>
    <cellStyle name="Input 2 4 3 2 2 2 2" xfId="33025"/>
    <cellStyle name="Input 2 4 3 2 2 2 3" xfId="33026"/>
    <cellStyle name="Input 2 4 3 2 2 2 4" xfId="33027"/>
    <cellStyle name="Input 2 4 3 2 2 2 5" xfId="33028"/>
    <cellStyle name="Input 2 4 3 2 2 2 6" xfId="33029"/>
    <cellStyle name="Input 2 4 3 2 2 2 7" xfId="33030"/>
    <cellStyle name="Input 2 4 3 2 2 2 8" xfId="33031"/>
    <cellStyle name="Input 2 4 3 2 2 2 9" xfId="33032"/>
    <cellStyle name="Input 2 4 3 2 2 3" xfId="33033"/>
    <cellStyle name="Input 2 4 3 2 2 4" xfId="33034"/>
    <cellStyle name="Input 2 4 3 2 2 5" xfId="33035"/>
    <cellStyle name="Input 2 4 3 2 2 6" xfId="33036"/>
    <cellStyle name="Input 2 4 3 2 2 7" xfId="33037"/>
    <cellStyle name="Input 2 4 3 2 2 8" xfId="33038"/>
    <cellStyle name="Input 2 4 3 2 2 9" xfId="33039"/>
    <cellStyle name="Input 2 4 3 2 3" xfId="33040"/>
    <cellStyle name="Input 2 4 3 2 3 2" xfId="33041"/>
    <cellStyle name="Input 2 4 3 2 3 3" xfId="33042"/>
    <cellStyle name="Input 2 4 3 2 3 4" xfId="33043"/>
    <cellStyle name="Input 2 4 3 2 3 5" xfId="33044"/>
    <cellStyle name="Input 2 4 3 2 3 6" xfId="33045"/>
    <cellStyle name="Input 2 4 3 2 3 7" xfId="33046"/>
    <cellStyle name="Input 2 4 3 2 3 8" xfId="33047"/>
    <cellStyle name="Input 2 4 3 2 4" xfId="33048"/>
    <cellStyle name="Input 2 4 3 2 4 2" xfId="33049"/>
    <cellStyle name="Input 2 4 3 2 4 3" xfId="33050"/>
    <cellStyle name="Input 2 4 3 2 4 4" xfId="33051"/>
    <cellStyle name="Input 2 4 3 2 4 5" xfId="33052"/>
    <cellStyle name="Input 2 4 3 2 4 6" xfId="33053"/>
    <cellStyle name="Input 2 4 3 2 4 7" xfId="33054"/>
    <cellStyle name="Input 2 4 3 2 4 8" xfId="33055"/>
    <cellStyle name="Input 2 4 3 2 4 9" xfId="33056"/>
    <cellStyle name="Input 2 4 3 2 5" xfId="33057"/>
    <cellStyle name="Input 2 4 3 2 6" xfId="33058"/>
    <cellStyle name="Input 2 4 3 2 7" xfId="33059"/>
    <cellStyle name="Input 2 4 3 2 8" xfId="33060"/>
    <cellStyle name="Input 2 4 3 2 9" xfId="33061"/>
    <cellStyle name="Input 2 4 3 20" xfId="33062"/>
    <cellStyle name="Input 2 4 3 21" xfId="33063"/>
    <cellStyle name="Input 2 4 3 22" xfId="33064"/>
    <cellStyle name="Input 2 4 3 23" xfId="33065"/>
    <cellStyle name="Input 2 4 3 24" xfId="33066"/>
    <cellStyle name="Input 2 4 3 3" xfId="33067"/>
    <cellStyle name="Input 2 4 3 3 10" xfId="33068"/>
    <cellStyle name="Input 2 4 3 3 11" xfId="33069"/>
    <cellStyle name="Input 2 4 3 3 12" xfId="33070"/>
    <cellStyle name="Input 2 4 3 3 13" xfId="33071"/>
    <cellStyle name="Input 2 4 3 3 2" xfId="33072"/>
    <cellStyle name="Input 2 4 3 3 2 10" xfId="33073"/>
    <cellStyle name="Input 2 4 3 3 2 2" xfId="33074"/>
    <cellStyle name="Input 2 4 3 3 2 2 2" xfId="33075"/>
    <cellStyle name="Input 2 4 3 3 2 2 3" xfId="33076"/>
    <cellStyle name="Input 2 4 3 3 2 2 4" xfId="33077"/>
    <cellStyle name="Input 2 4 3 3 2 2 5" xfId="33078"/>
    <cellStyle name="Input 2 4 3 3 2 2 6" xfId="33079"/>
    <cellStyle name="Input 2 4 3 3 2 2 7" xfId="33080"/>
    <cellStyle name="Input 2 4 3 3 2 2 8" xfId="33081"/>
    <cellStyle name="Input 2 4 3 3 2 2 9" xfId="33082"/>
    <cellStyle name="Input 2 4 3 3 2 3" xfId="33083"/>
    <cellStyle name="Input 2 4 3 3 2 4" xfId="33084"/>
    <cellStyle name="Input 2 4 3 3 2 5" xfId="33085"/>
    <cellStyle name="Input 2 4 3 3 2 6" xfId="33086"/>
    <cellStyle name="Input 2 4 3 3 2 7" xfId="33087"/>
    <cellStyle name="Input 2 4 3 3 2 8" xfId="33088"/>
    <cellStyle name="Input 2 4 3 3 2 9" xfId="33089"/>
    <cellStyle name="Input 2 4 3 3 3" xfId="33090"/>
    <cellStyle name="Input 2 4 3 3 3 2" xfId="33091"/>
    <cellStyle name="Input 2 4 3 3 3 3" xfId="33092"/>
    <cellStyle name="Input 2 4 3 3 3 4" xfId="33093"/>
    <cellStyle name="Input 2 4 3 3 3 5" xfId="33094"/>
    <cellStyle name="Input 2 4 3 3 3 6" xfId="33095"/>
    <cellStyle name="Input 2 4 3 3 3 7" xfId="33096"/>
    <cellStyle name="Input 2 4 3 3 3 8" xfId="33097"/>
    <cellStyle name="Input 2 4 3 3 4" xfId="33098"/>
    <cellStyle name="Input 2 4 3 3 4 2" xfId="33099"/>
    <cellStyle name="Input 2 4 3 3 4 3" xfId="33100"/>
    <cellStyle name="Input 2 4 3 3 4 4" xfId="33101"/>
    <cellStyle name="Input 2 4 3 3 4 5" xfId="33102"/>
    <cellStyle name="Input 2 4 3 3 4 6" xfId="33103"/>
    <cellStyle name="Input 2 4 3 3 4 7" xfId="33104"/>
    <cellStyle name="Input 2 4 3 3 4 8" xfId="33105"/>
    <cellStyle name="Input 2 4 3 3 4 9" xfId="33106"/>
    <cellStyle name="Input 2 4 3 3 5" xfId="33107"/>
    <cellStyle name="Input 2 4 3 3 6" xfId="33108"/>
    <cellStyle name="Input 2 4 3 3 7" xfId="33109"/>
    <cellStyle name="Input 2 4 3 3 8" xfId="33110"/>
    <cellStyle name="Input 2 4 3 3 9" xfId="33111"/>
    <cellStyle name="Input 2 4 3 4" xfId="33112"/>
    <cellStyle name="Input 2 4 3 4 10" xfId="33113"/>
    <cellStyle name="Input 2 4 3 4 11" xfId="33114"/>
    <cellStyle name="Input 2 4 3 4 12" xfId="33115"/>
    <cellStyle name="Input 2 4 3 4 13" xfId="33116"/>
    <cellStyle name="Input 2 4 3 4 2" xfId="33117"/>
    <cellStyle name="Input 2 4 3 4 2 10" xfId="33118"/>
    <cellStyle name="Input 2 4 3 4 2 2" xfId="33119"/>
    <cellStyle name="Input 2 4 3 4 2 2 2" xfId="33120"/>
    <cellStyle name="Input 2 4 3 4 2 2 3" xfId="33121"/>
    <cellStyle name="Input 2 4 3 4 2 2 4" xfId="33122"/>
    <cellStyle name="Input 2 4 3 4 2 2 5" xfId="33123"/>
    <cellStyle name="Input 2 4 3 4 2 2 6" xfId="33124"/>
    <cellStyle name="Input 2 4 3 4 2 2 7" xfId="33125"/>
    <cellStyle name="Input 2 4 3 4 2 2 8" xfId="33126"/>
    <cellStyle name="Input 2 4 3 4 2 2 9" xfId="33127"/>
    <cellStyle name="Input 2 4 3 4 2 3" xfId="33128"/>
    <cellStyle name="Input 2 4 3 4 2 4" xfId="33129"/>
    <cellStyle name="Input 2 4 3 4 2 5" xfId="33130"/>
    <cellStyle name="Input 2 4 3 4 2 6" xfId="33131"/>
    <cellStyle name="Input 2 4 3 4 2 7" xfId="33132"/>
    <cellStyle name="Input 2 4 3 4 2 8" xfId="33133"/>
    <cellStyle name="Input 2 4 3 4 2 9" xfId="33134"/>
    <cellStyle name="Input 2 4 3 4 3" xfId="33135"/>
    <cellStyle name="Input 2 4 3 4 3 2" xfId="33136"/>
    <cellStyle name="Input 2 4 3 4 3 3" xfId="33137"/>
    <cellStyle name="Input 2 4 3 4 3 4" xfId="33138"/>
    <cellStyle name="Input 2 4 3 4 3 5" xfId="33139"/>
    <cellStyle name="Input 2 4 3 4 3 6" xfId="33140"/>
    <cellStyle name="Input 2 4 3 4 3 7" xfId="33141"/>
    <cellStyle name="Input 2 4 3 4 3 8" xfId="33142"/>
    <cellStyle name="Input 2 4 3 4 4" xfId="33143"/>
    <cellStyle name="Input 2 4 3 4 4 2" xfId="33144"/>
    <cellStyle name="Input 2 4 3 4 4 3" xfId="33145"/>
    <cellStyle name="Input 2 4 3 4 4 4" xfId="33146"/>
    <cellStyle name="Input 2 4 3 4 4 5" xfId="33147"/>
    <cellStyle name="Input 2 4 3 4 4 6" xfId="33148"/>
    <cellStyle name="Input 2 4 3 4 4 7" xfId="33149"/>
    <cellStyle name="Input 2 4 3 4 4 8" xfId="33150"/>
    <cellStyle name="Input 2 4 3 4 4 9" xfId="33151"/>
    <cellStyle name="Input 2 4 3 4 5" xfId="33152"/>
    <cellStyle name="Input 2 4 3 4 6" xfId="33153"/>
    <cellStyle name="Input 2 4 3 4 7" xfId="33154"/>
    <cellStyle name="Input 2 4 3 4 8" xfId="33155"/>
    <cellStyle name="Input 2 4 3 4 9" xfId="33156"/>
    <cellStyle name="Input 2 4 3 5" xfId="33157"/>
    <cellStyle name="Input 2 4 3 5 10" xfId="33158"/>
    <cellStyle name="Input 2 4 3 5 11" xfId="33159"/>
    <cellStyle name="Input 2 4 3 5 12" xfId="33160"/>
    <cellStyle name="Input 2 4 3 5 13" xfId="33161"/>
    <cellStyle name="Input 2 4 3 5 2" xfId="33162"/>
    <cellStyle name="Input 2 4 3 5 2 10" xfId="33163"/>
    <cellStyle name="Input 2 4 3 5 2 2" xfId="33164"/>
    <cellStyle name="Input 2 4 3 5 2 2 2" xfId="33165"/>
    <cellStyle name="Input 2 4 3 5 2 2 3" xfId="33166"/>
    <cellStyle name="Input 2 4 3 5 2 2 4" xfId="33167"/>
    <cellStyle name="Input 2 4 3 5 2 2 5" xfId="33168"/>
    <cellStyle name="Input 2 4 3 5 2 2 6" xfId="33169"/>
    <cellStyle name="Input 2 4 3 5 2 2 7" xfId="33170"/>
    <cellStyle name="Input 2 4 3 5 2 2 8" xfId="33171"/>
    <cellStyle name="Input 2 4 3 5 2 2 9" xfId="33172"/>
    <cellStyle name="Input 2 4 3 5 2 3" xfId="33173"/>
    <cellStyle name="Input 2 4 3 5 2 4" xfId="33174"/>
    <cellStyle name="Input 2 4 3 5 2 5" xfId="33175"/>
    <cellStyle name="Input 2 4 3 5 2 6" xfId="33176"/>
    <cellStyle name="Input 2 4 3 5 2 7" xfId="33177"/>
    <cellStyle name="Input 2 4 3 5 2 8" xfId="33178"/>
    <cellStyle name="Input 2 4 3 5 2 9" xfId="33179"/>
    <cellStyle name="Input 2 4 3 5 3" xfId="33180"/>
    <cellStyle name="Input 2 4 3 5 3 2" xfId="33181"/>
    <cellStyle name="Input 2 4 3 5 3 3" xfId="33182"/>
    <cellStyle name="Input 2 4 3 5 3 4" xfId="33183"/>
    <cellStyle name="Input 2 4 3 5 3 5" xfId="33184"/>
    <cellStyle name="Input 2 4 3 5 3 6" xfId="33185"/>
    <cellStyle name="Input 2 4 3 5 3 7" xfId="33186"/>
    <cellStyle name="Input 2 4 3 5 3 8" xfId="33187"/>
    <cellStyle name="Input 2 4 3 5 4" xfId="33188"/>
    <cellStyle name="Input 2 4 3 5 4 2" xfId="33189"/>
    <cellStyle name="Input 2 4 3 5 4 3" xfId="33190"/>
    <cellStyle name="Input 2 4 3 5 4 4" xfId="33191"/>
    <cellStyle name="Input 2 4 3 5 4 5" xfId="33192"/>
    <cellStyle name="Input 2 4 3 5 4 6" xfId="33193"/>
    <cellStyle name="Input 2 4 3 5 4 7" xfId="33194"/>
    <cellStyle name="Input 2 4 3 5 4 8" xfId="33195"/>
    <cellStyle name="Input 2 4 3 5 4 9" xfId="33196"/>
    <cellStyle name="Input 2 4 3 5 5" xfId="33197"/>
    <cellStyle name="Input 2 4 3 5 6" xfId="33198"/>
    <cellStyle name="Input 2 4 3 5 7" xfId="33199"/>
    <cellStyle name="Input 2 4 3 5 8" xfId="33200"/>
    <cellStyle name="Input 2 4 3 5 9" xfId="33201"/>
    <cellStyle name="Input 2 4 3 6" xfId="33202"/>
    <cellStyle name="Input 2 4 3 6 10" xfId="33203"/>
    <cellStyle name="Input 2 4 3 6 2" xfId="33204"/>
    <cellStyle name="Input 2 4 3 6 2 2" xfId="33205"/>
    <cellStyle name="Input 2 4 3 6 2 3" xfId="33206"/>
    <cellStyle name="Input 2 4 3 6 2 4" xfId="33207"/>
    <cellStyle name="Input 2 4 3 6 2 5" xfId="33208"/>
    <cellStyle name="Input 2 4 3 6 2 6" xfId="33209"/>
    <cellStyle name="Input 2 4 3 6 2 7" xfId="33210"/>
    <cellStyle name="Input 2 4 3 6 2 8" xfId="33211"/>
    <cellStyle name="Input 2 4 3 6 2 9" xfId="33212"/>
    <cellStyle name="Input 2 4 3 6 3" xfId="33213"/>
    <cellStyle name="Input 2 4 3 6 4" xfId="33214"/>
    <cellStyle name="Input 2 4 3 6 5" xfId="33215"/>
    <cellStyle name="Input 2 4 3 6 6" xfId="33216"/>
    <cellStyle name="Input 2 4 3 6 7" xfId="33217"/>
    <cellStyle name="Input 2 4 3 6 8" xfId="33218"/>
    <cellStyle name="Input 2 4 3 6 9" xfId="33219"/>
    <cellStyle name="Input 2 4 3 7" xfId="33220"/>
    <cellStyle name="Input 2 4 3 7 2" xfId="33221"/>
    <cellStyle name="Input 2 4 3 7 3" xfId="33222"/>
    <cellStyle name="Input 2 4 3 7 4" xfId="33223"/>
    <cellStyle name="Input 2 4 3 7 5" xfId="33224"/>
    <cellStyle name="Input 2 4 3 7 6" xfId="33225"/>
    <cellStyle name="Input 2 4 3 7 7" xfId="33226"/>
    <cellStyle name="Input 2 4 3 7 8" xfId="33227"/>
    <cellStyle name="Input 2 4 3 8" xfId="33228"/>
    <cellStyle name="Input 2 4 3 8 2" xfId="33229"/>
    <cellStyle name="Input 2 4 3 8 3" xfId="33230"/>
    <cellStyle name="Input 2 4 3 8 4" xfId="33231"/>
    <cellStyle name="Input 2 4 3 8 5" xfId="33232"/>
    <cellStyle name="Input 2 4 3 8 6" xfId="33233"/>
    <cellStyle name="Input 2 4 3 8 7" xfId="33234"/>
    <cellStyle name="Input 2 4 3 8 8" xfId="33235"/>
    <cellStyle name="Input 2 4 3 8 9" xfId="33236"/>
    <cellStyle name="Input 2 4 3 9" xfId="33237"/>
    <cellStyle name="Input 2 4 4" xfId="33238"/>
    <cellStyle name="Input 2 4 4 10" xfId="33239"/>
    <cellStyle name="Input 2 4 4 11" xfId="33240"/>
    <cellStyle name="Input 2 4 4 12" xfId="33241"/>
    <cellStyle name="Input 2 4 4 13" xfId="33242"/>
    <cellStyle name="Input 2 4 4 14" xfId="33243"/>
    <cellStyle name="Input 2 4 4 15" xfId="33244"/>
    <cellStyle name="Input 2 4 4 16" xfId="33245"/>
    <cellStyle name="Input 2 4 4 17" xfId="33246"/>
    <cellStyle name="Input 2 4 4 18" xfId="33247"/>
    <cellStyle name="Input 2 4 4 2" xfId="33248"/>
    <cellStyle name="Input 2 4 4 2 10" xfId="33249"/>
    <cellStyle name="Input 2 4 4 2 11" xfId="33250"/>
    <cellStyle name="Input 2 4 4 2 12" xfId="33251"/>
    <cellStyle name="Input 2 4 4 2 13" xfId="33252"/>
    <cellStyle name="Input 2 4 4 2 2" xfId="33253"/>
    <cellStyle name="Input 2 4 4 2 2 10" xfId="33254"/>
    <cellStyle name="Input 2 4 4 2 2 2" xfId="33255"/>
    <cellStyle name="Input 2 4 4 2 2 2 2" xfId="33256"/>
    <cellStyle name="Input 2 4 4 2 2 2 3" xfId="33257"/>
    <cellStyle name="Input 2 4 4 2 2 2 4" xfId="33258"/>
    <cellStyle name="Input 2 4 4 2 2 2 5" xfId="33259"/>
    <cellStyle name="Input 2 4 4 2 2 2 6" xfId="33260"/>
    <cellStyle name="Input 2 4 4 2 2 2 7" xfId="33261"/>
    <cellStyle name="Input 2 4 4 2 2 2 8" xfId="33262"/>
    <cellStyle name="Input 2 4 4 2 2 2 9" xfId="33263"/>
    <cellStyle name="Input 2 4 4 2 2 3" xfId="33264"/>
    <cellStyle name="Input 2 4 4 2 2 4" xfId="33265"/>
    <cellStyle name="Input 2 4 4 2 2 5" xfId="33266"/>
    <cellStyle name="Input 2 4 4 2 2 6" xfId="33267"/>
    <cellStyle name="Input 2 4 4 2 2 7" xfId="33268"/>
    <cellStyle name="Input 2 4 4 2 2 8" xfId="33269"/>
    <cellStyle name="Input 2 4 4 2 2 9" xfId="33270"/>
    <cellStyle name="Input 2 4 4 2 3" xfId="33271"/>
    <cellStyle name="Input 2 4 4 2 3 2" xfId="33272"/>
    <cellStyle name="Input 2 4 4 2 3 3" xfId="33273"/>
    <cellStyle name="Input 2 4 4 2 3 4" xfId="33274"/>
    <cellStyle name="Input 2 4 4 2 3 5" xfId="33275"/>
    <cellStyle name="Input 2 4 4 2 3 6" xfId="33276"/>
    <cellStyle name="Input 2 4 4 2 3 7" xfId="33277"/>
    <cellStyle name="Input 2 4 4 2 3 8" xfId="33278"/>
    <cellStyle name="Input 2 4 4 2 4" xfId="33279"/>
    <cellStyle name="Input 2 4 4 2 4 2" xfId="33280"/>
    <cellStyle name="Input 2 4 4 2 4 3" xfId="33281"/>
    <cellStyle name="Input 2 4 4 2 4 4" xfId="33282"/>
    <cellStyle name="Input 2 4 4 2 4 5" xfId="33283"/>
    <cellStyle name="Input 2 4 4 2 4 6" xfId="33284"/>
    <cellStyle name="Input 2 4 4 2 4 7" xfId="33285"/>
    <cellStyle name="Input 2 4 4 2 4 8" xfId="33286"/>
    <cellStyle name="Input 2 4 4 2 4 9" xfId="33287"/>
    <cellStyle name="Input 2 4 4 2 5" xfId="33288"/>
    <cellStyle name="Input 2 4 4 2 6" xfId="33289"/>
    <cellStyle name="Input 2 4 4 2 7" xfId="33290"/>
    <cellStyle name="Input 2 4 4 2 8" xfId="33291"/>
    <cellStyle name="Input 2 4 4 2 9" xfId="33292"/>
    <cellStyle name="Input 2 4 4 3" xfId="33293"/>
    <cellStyle name="Input 2 4 4 3 10" xfId="33294"/>
    <cellStyle name="Input 2 4 4 3 11" xfId="33295"/>
    <cellStyle name="Input 2 4 4 3 12" xfId="33296"/>
    <cellStyle name="Input 2 4 4 3 13" xfId="33297"/>
    <cellStyle name="Input 2 4 4 3 2" xfId="33298"/>
    <cellStyle name="Input 2 4 4 3 2 10" xfId="33299"/>
    <cellStyle name="Input 2 4 4 3 2 2" xfId="33300"/>
    <cellStyle name="Input 2 4 4 3 2 2 2" xfId="33301"/>
    <cellStyle name="Input 2 4 4 3 2 2 3" xfId="33302"/>
    <cellStyle name="Input 2 4 4 3 2 2 4" xfId="33303"/>
    <cellStyle name="Input 2 4 4 3 2 2 5" xfId="33304"/>
    <cellStyle name="Input 2 4 4 3 2 2 6" xfId="33305"/>
    <cellStyle name="Input 2 4 4 3 2 2 7" xfId="33306"/>
    <cellStyle name="Input 2 4 4 3 2 2 8" xfId="33307"/>
    <cellStyle name="Input 2 4 4 3 2 2 9" xfId="33308"/>
    <cellStyle name="Input 2 4 4 3 2 3" xfId="33309"/>
    <cellStyle name="Input 2 4 4 3 2 4" xfId="33310"/>
    <cellStyle name="Input 2 4 4 3 2 5" xfId="33311"/>
    <cellStyle name="Input 2 4 4 3 2 6" xfId="33312"/>
    <cellStyle name="Input 2 4 4 3 2 7" xfId="33313"/>
    <cellStyle name="Input 2 4 4 3 2 8" xfId="33314"/>
    <cellStyle name="Input 2 4 4 3 2 9" xfId="33315"/>
    <cellStyle name="Input 2 4 4 3 3" xfId="33316"/>
    <cellStyle name="Input 2 4 4 3 3 2" xfId="33317"/>
    <cellStyle name="Input 2 4 4 3 3 3" xfId="33318"/>
    <cellStyle name="Input 2 4 4 3 3 4" xfId="33319"/>
    <cellStyle name="Input 2 4 4 3 3 5" xfId="33320"/>
    <cellStyle name="Input 2 4 4 3 3 6" xfId="33321"/>
    <cellStyle name="Input 2 4 4 3 3 7" xfId="33322"/>
    <cellStyle name="Input 2 4 4 3 3 8" xfId="33323"/>
    <cellStyle name="Input 2 4 4 3 4" xfId="33324"/>
    <cellStyle name="Input 2 4 4 3 4 2" xfId="33325"/>
    <cellStyle name="Input 2 4 4 3 4 3" xfId="33326"/>
    <cellStyle name="Input 2 4 4 3 4 4" xfId="33327"/>
    <cellStyle name="Input 2 4 4 3 4 5" xfId="33328"/>
    <cellStyle name="Input 2 4 4 3 4 6" xfId="33329"/>
    <cellStyle name="Input 2 4 4 3 4 7" xfId="33330"/>
    <cellStyle name="Input 2 4 4 3 4 8" xfId="33331"/>
    <cellStyle name="Input 2 4 4 3 4 9" xfId="33332"/>
    <cellStyle name="Input 2 4 4 3 5" xfId="33333"/>
    <cellStyle name="Input 2 4 4 3 6" xfId="33334"/>
    <cellStyle name="Input 2 4 4 3 7" xfId="33335"/>
    <cellStyle name="Input 2 4 4 3 8" xfId="33336"/>
    <cellStyle name="Input 2 4 4 3 9" xfId="33337"/>
    <cellStyle name="Input 2 4 4 4" xfId="33338"/>
    <cellStyle name="Input 2 4 4 4 10" xfId="33339"/>
    <cellStyle name="Input 2 4 4 4 11" xfId="33340"/>
    <cellStyle name="Input 2 4 4 4 12" xfId="33341"/>
    <cellStyle name="Input 2 4 4 4 13" xfId="33342"/>
    <cellStyle name="Input 2 4 4 4 2" xfId="33343"/>
    <cellStyle name="Input 2 4 4 4 2 10" xfId="33344"/>
    <cellStyle name="Input 2 4 4 4 2 2" xfId="33345"/>
    <cellStyle name="Input 2 4 4 4 2 2 2" xfId="33346"/>
    <cellStyle name="Input 2 4 4 4 2 2 3" xfId="33347"/>
    <cellStyle name="Input 2 4 4 4 2 2 4" xfId="33348"/>
    <cellStyle name="Input 2 4 4 4 2 2 5" xfId="33349"/>
    <cellStyle name="Input 2 4 4 4 2 2 6" xfId="33350"/>
    <cellStyle name="Input 2 4 4 4 2 2 7" xfId="33351"/>
    <cellStyle name="Input 2 4 4 4 2 2 8" xfId="33352"/>
    <cellStyle name="Input 2 4 4 4 2 2 9" xfId="33353"/>
    <cellStyle name="Input 2 4 4 4 2 3" xfId="33354"/>
    <cellStyle name="Input 2 4 4 4 2 4" xfId="33355"/>
    <cellStyle name="Input 2 4 4 4 2 5" xfId="33356"/>
    <cellStyle name="Input 2 4 4 4 2 6" xfId="33357"/>
    <cellStyle name="Input 2 4 4 4 2 7" xfId="33358"/>
    <cellStyle name="Input 2 4 4 4 2 8" xfId="33359"/>
    <cellStyle name="Input 2 4 4 4 2 9" xfId="33360"/>
    <cellStyle name="Input 2 4 4 4 3" xfId="33361"/>
    <cellStyle name="Input 2 4 4 4 3 2" xfId="33362"/>
    <cellStyle name="Input 2 4 4 4 3 3" xfId="33363"/>
    <cellStyle name="Input 2 4 4 4 3 4" xfId="33364"/>
    <cellStyle name="Input 2 4 4 4 3 5" xfId="33365"/>
    <cellStyle name="Input 2 4 4 4 3 6" xfId="33366"/>
    <cellStyle name="Input 2 4 4 4 3 7" xfId="33367"/>
    <cellStyle name="Input 2 4 4 4 3 8" xfId="33368"/>
    <cellStyle name="Input 2 4 4 4 4" xfId="33369"/>
    <cellStyle name="Input 2 4 4 4 4 2" xfId="33370"/>
    <cellStyle name="Input 2 4 4 4 4 3" xfId="33371"/>
    <cellStyle name="Input 2 4 4 4 4 4" xfId="33372"/>
    <cellStyle name="Input 2 4 4 4 4 5" xfId="33373"/>
    <cellStyle name="Input 2 4 4 4 4 6" xfId="33374"/>
    <cellStyle name="Input 2 4 4 4 4 7" xfId="33375"/>
    <cellStyle name="Input 2 4 4 4 4 8" xfId="33376"/>
    <cellStyle name="Input 2 4 4 4 4 9" xfId="33377"/>
    <cellStyle name="Input 2 4 4 4 5" xfId="33378"/>
    <cellStyle name="Input 2 4 4 4 6" xfId="33379"/>
    <cellStyle name="Input 2 4 4 4 7" xfId="33380"/>
    <cellStyle name="Input 2 4 4 4 8" xfId="33381"/>
    <cellStyle name="Input 2 4 4 4 9" xfId="33382"/>
    <cellStyle name="Input 2 4 4 5" xfId="33383"/>
    <cellStyle name="Input 2 4 4 5 10" xfId="33384"/>
    <cellStyle name="Input 2 4 4 5 11" xfId="33385"/>
    <cellStyle name="Input 2 4 4 5 12" xfId="33386"/>
    <cellStyle name="Input 2 4 4 5 13" xfId="33387"/>
    <cellStyle name="Input 2 4 4 5 2" xfId="33388"/>
    <cellStyle name="Input 2 4 4 5 2 10" xfId="33389"/>
    <cellStyle name="Input 2 4 4 5 2 2" xfId="33390"/>
    <cellStyle name="Input 2 4 4 5 2 2 2" xfId="33391"/>
    <cellStyle name="Input 2 4 4 5 2 2 3" xfId="33392"/>
    <cellStyle name="Input 2 4 4 5 2 2 4" xfId="33393"/>
    <cellStyle name="Input 2 4 4 5 2 2 5" xfId="33394"/>
    <cellStyle name="Input 2 4 4 5 2 2 6" xfId="33395"/>
    <cellStyle name="Input 2 4 4 5 2 2 7" xfId="33396"/>
    <cellStyle name="Input 2 4 4 5 2 2 8" xfId="33397"/>
    <cellStyle name="Input 2 4 4 5 2 2 9" xfId="33398"/>
    <cellStyle name="Input 2 4 4 5 2 3" xfId="33399"/>
    <cellStyle name="Input 2 4 4 5 2 4" xfId="33400"/>
    <cellStyle name="Input 2 4 4 5 2 5" xfId="33401"/>
    <cellStyle name="Input 2 4 4 5 2 6" xfId="33402"/>
    <cellStyle name="Input 2 4 4 5 2 7" xfId="33403"/>
    <cellStyle name="Input 2 4 4 5 2 8" xfId="33404"/>
    <cellStyle name="Input 2 4 4 5 2 9" xfId="33405"/>
    <cellStyle name="Input 2 4 4 5 3" xfId="33406"/>
    <cellStyle name="Input 2 4 4 5 3 2" xfId="33407"/>
    <cellStyle name="Input 2 4 4 5 3 3" xfId="33408"/>
    <cellStyle name="Input 2 4 4 5 3 4" xfId="33409"/>
    <cellStyle name="Input 2 4 4 5 3 5" xfId="33410"/>
    <cellStyle name="Input 2 4 4 5 3 6" xfId="33411"/>
    <cellStyle name="Input 2 4 4 5 3 7" xfId="33412"/>
    <cellStyle name="Input 2 4 4 5 3 8" xfId="33413"/>
    <cellStyle name="Input 2 4 4 5 4" xfId="33414"/>
    <cellStyle name="Input 2 4 4 5 4 2" xfId="33415"/>
    <cellStyle name="Input 2 4 4 5 4 3" xfId="33416"/>
    <cellStyle name="Input 2 4 4 5 4 4" xfId="33417"/>
    <cellStyle name="Input 2 4 4 5 4 5" xfId="33418"/>
    <cellStyle name="Input 2 4 4 5 4 6" xfId="33419"/>
    <cellStyle name="Input 2 4 4 5 4 7" xfId="33420"/>
    <cellStyle name="Input 2 4 4 5 4 8" xfId="33421"/>
    <cellStyle name="Input 2 4 4 5 4 9" xfId="33422"/>
    <cellStyle name="Input 2 4 4 5 5" xfId="33423"/>
    <cellStyle name="Input 2 4 4 5 6" xfId="33424"/>
    <cellStyle name="Input 2 4 4 5 7" xfId="33425"/>
    <cellStyle name="Input 2 4 4 5 8" xfId="33426"/>
    <cellStyle name="Input 2 4 4 5 9" xfId="33427"/>
    <cellStyle name="Input 2 4 4 6" xfId="33428"/>
    <cellStyle name="Input 2 4 4 6 10" xfId="33429"/>
    <cellStyle name="Input 2 4 4 6 2" xfId="33430"/>
    <cellStyle name="Input 2 4 4 6 2 2" xfId="33431"/>
    <cellStyle name="Input 2 4 4 6 2 3" xfId="33432"/>
    <cellStyle name="Input 2 4 4 6 2 4" xfId="33433"/>
    <cellStyle name="Input 2 4 4 6 2 5" xfId="33434"/>
    <cellStyle name="Input 2 4 4 6 2 6" xfId="33435"/>
    <cellStyle name="Input 2 4 4 6 2 7" xfId="33436"/>
    <cellStyle name="Input 2 4 4 6 2 8" xfId="33437"/>
    <cellStyle name="Input 2 4 4 6 2 9" xfId="33438"/>
    <cellStyle name="Input 2 4 4 6 3" xfId="33439"/>
    <cellStyle name="Input 2 4 4 6 4" xfId="33440"/>
    <cellStyle name="Input 2 4 4 6 5" xfId="33441"/>
    <cellStyle name="Input 2 4 4 6 6" xfId="33442"/>
    <cellStyle name="Input 2 4 4 6 7" xfId="33443"/>
    <cellStyle name="Input 2 4 4 6 8" xfId="33444"/>
    <cellStyle name="Input 2 4 4 6 9" xfId="33445"/>
    <cellStyle name="Input 2 4 4 7" xfId="33446"/>
    <cellStyle name="Input 2 4 4 7 2" xfId="33447"/>
    <cellStyle name="Input 2 4 4 7 3" xfId="33448"/>
    <cellStyle name="Input 2 4 4 7 4" xfId="33449"/>
    <cellStyle name="Input 2 4 4 7 5" xfId="33450"/>
    <cellStyle name="Input 2 4 4 7 6" xfId="33451"/>
    <cellStyle name="Input 2 4 4 7 7" xfId="33452"/>
    <cellStyle name="Input 2 4 4 7 8" xfId="33453"/>
    <cellStyle name="Input 2 4 4 8" xfId="33454"/>
    <cellStyle name="Input 2 4 4 8 2" xfId="33455"/>
    <cellStyle name="Input 2 4 4 8 3" xfId="33456"/>
    <cellStyle name="Input 2 4 4 8 4" xfId="33457"/>
    <cellStyle name="Input 2 4 4 8 5" xfId="33458"/>
    <cellStyle name="Input 2 4 4 8 6" xfId="33459"/>
    <cellStyle name="Input 2 4 4 8 7" xfId="33460"/>
    <cellStyle name="Input 2 4 4 8 8" xfId="33461"/>
    <cellStyle name="Input 2 4 4 8 9" xfId="33462"/>
    <cellStyle name="Input 2 4 4 9" xfId="33463"/>
    <cellStyle name="Input 2 4 5" xfId="33464"/>
    <cellStyle name="Input 2 4 5 10" xfId="33465"/>
    <cellStyle name="Input 2 4 5 11" xfId="33466"/>
    <cellStyle name="Input 2 4 5 12" xfId="33467"/>
    <cellStyle name="Input 2 4 5 13" xfId="33468"/>
    <cellStyle name="Input 2 4 5 14" xfId="33469"/>
    <cellStyle name="Input 2 4 5 15" xfId="33470"/>
    <cellStyle name="Input 2 4 5 16" xfId="33471"/>
    <cellStyle name="Input 2 4 5 17" xfId="33472"/>
    <cellStyle name="Input 2 4 5 18" xfId="33473"/>
    <cellStyle name="Input 2 4 5 2" xfId="33474"/>
    <cellStyle name="Input 2 4 5 2 10" xfId="33475"/>
    <cellStyle name="Input 2 4 5 2 2" xfId="33476"/>
    <cellStyle name="Input 2 4 5 2 2 2" xfId="33477"/>
    <cellStyle name="Input 2 4 5 2 2 3" xfId="33478"/>
    <cellStyle name="Input 2 4 5 2 2 4" xfId="33479"/>
    <cellStyle name="Input 2 4 5 2 2 5" xfId="33480"/>
    <cellStyle name="Input 2 4 5 2 2 6" xfId="33481"/>
    <cellStyle name="Input 2 4 5 2 2 7" xfId="33482"/>
    <cellStyle name="Input 2 4 5 2 2 8" xfId="33483"/>
    <cellStyle name="Input 2 4 5 2 2 9" xfId="33484"/>
    <cellStyle name="Input 2 4 5 2 3" xfId="33485"/>
    <cellStyle name="Input 2 4 5 2 4" xfId="33486"/>
    <cellStyle name="Input 2 4 5 2 5" xfId="33487"/>
    <cellStyle name="Input 2 4 5 2 6" xfId="33488"/>
    <cellStyle name="Input 2 4 5 2 7" xfId="33489"/>
    <cellStyle name="Input 2 4 5 2 8" xfId="33490"/>
    <cellStyle name="Input 2 4 5 2 9" xfId="33491"/>
    <cellStyle name="Input 2 4 5 3" xfId="33492"/>
    <cellStyle name="Input 2 4 5 3 2" xfId="33493"/>
    <cellStyle name="Input 2 4 5 3 3" xfId="33494"/>
    <cellStyle name="Input 2 4 5 3 4" xfId="33495"/>
    <cellStyle name="Input 2 4 5 3 5" xfId="33496"/>
    <cellStyle name="Input 2 4 5 3 6" xfId="33497"/>
    <cellStyle name="Input 2 4 5 3 7" xfId="33498"/>
    <cellStyle name="Input 2 4 5 3 8" xfId="33499"/>
    <cellStyle name="Input 2 4 5 4" xfId="33500"/>
    <cellStyle name="Input 2 4 5 4 2" xfId="33501"/>
    <cellStyle name="Input 2 4 5 4 3" xfId="33502"/>
    <cellStyle name="Input 2 4 5 4 4" xfId="33503"/>
    <cellStyle name="Input 2 4 5 4 5" xfId="33504"/>
    <cellStyle name="Input 2 4 5 4 6" xfId="33505"/>
    <cellStyle name="Input 2 4 5 4 7" xfId="33506"/>
    <cellStyle name="Input 2 4 5 4 8" xfId="33507"/>
    <cellStyle name="Input 2 4 5 4 9" xfId="33508"/>
    <cellStyle name="Input 2 4 5 5" xfId="33509"/>
    <cellStyle name="Input 2 4 5 6" xfId="33510"/>
    <cellStyle name="Input 2 4 5 7" xfId="33511"/>
    <cellStyle name="Input 2 4 5 8" xfId="33512"/>
    <cellStyle name="Input 2 4 5 9" xfId="33513"/>
    <cellStyle name="Input 2 4 6" xfId="33514"/>
    <cellStyle name="Input 2 4 6 10" xfId="33515"/>
    <cellStyle name="Input 2 4 6 11" xfId="33516"/>
    <cellStyle name="Input 2 4 6 12" xfId="33517"/>
    <cellStyle name="Input 2 4 6 13" xfId="33518"/>
    <cellStyle name="Input 2 4 6 14" xfId="33519"/>
    <cellStyle name="Input 2 4 6 15" xfId="33520"/>
    <cellStyle name="Input 2 4 6 16" xfId="33521"/>
    <cellStyle name="Input 2 4 6 17" xfId="33522"/>
    <cellStyle name="Input 2 4 6 18" xfId="33523"/>
    <cellStyle name="Input 2 4 6 2" xfId="33524"/>
    <cellStyle name="Input 2 4 6 2 10" xfId="33525"/>
    <cellStyle name="Input 2 4 6 2 2" xfId="33526"/>
    <cellStyle name="Input 2 4 6 2 2 2" xfId="33527"/>
    <cellStyle name="Input 2 4 6 2 2 3" xfId="33528"/>
    <cellStyle name="Input 2 4 6 2 2 4" xfId="33529"/>
    <cellStyle name="Input 2 4 6 2 2 5" xfId="33530"/>
    <cellStyle name="Input 2 4 6 2 2 6" xfId="33531"/>
    <cellStyle name="Input 2 4 6 2 2 7" xfId="33532"/>
    <cellStyle name="Input 2 4 6 2 2 8" xfId="33533"/>
    <cellStyle name="Input 2 4 6 2 2 9" xfId="33534"/>
    <cellStyle name="Input 2 4 6 2 3" xfId="33535"/>
    <cellStyle name="Input 2 4 6 2 4" xfId="33536"/>
    <cellStyle name="Input 2 4 6 2 5" xfId="33537"/>
    <cellStyle name="Input 2 4 6 2 6" xfId="33538"/>
    <cellStyle name="Input 2 4 6 2 7" xfId="33539"/>
    <cellStyle name="Input 2 4 6 2 8" xfId="33540"/>
    <cellStyle name="Input 2 4 6 2 9" xfId="33541"/>
    <cellStyle name="Input 2 4 6 3" xfId="33542"/>
    <cellStyle name="Input 2 4 6 3 2" xfId="33543"/>
    <cellStyle name="Input 2 4 6 3 3" xfId="33544"/>
    <cellStyle name="Input 2 4 6 3 4" xfId="33545"/>
    <cellStyle name="Input 2 4 6 3 5" xfId="33546"/>
    <cellStyle name="Input 2 4 6 3 6" xfId="33547"/>
    <cellStyle name="Input 2 4 6 3 7" xfId="33548"/>
    <cellStyle name="Input 2 4 6 3 8" xfId="33549"/>
    <cellStyle name="Input 2 4 6 4" xfId="33550"/>
    <cellStyle name="Input 2 4 6 4 2" xfId="33551"/>
    <cellStyle name="Input 2 4 6 4 3" xfId="33552"/>
    <cellStyle name="Input 2 4 6 4 4" xfId="33553"/>
    <cellStyle name="Input 2 4 6 4 5" xfId="33554"/>
    <cellStyle name="Input 2 4 6 4 6" xfId="33555"/>
    <cellStyle name="Input 2 4 6 4 7" xfId="33556"/>
    <cellStyle name="Input 2 4 6 4 8" xfId="33557"/>
    <cellStyle name="Input 2 4 6 4 9" xfId="33558"/>
    <cellStyle name="Input 2 4 6 5" xfId="33559"/>
    <cellStyle name="Input 2 4 6 6" xfId="33560"/>
    <cellStyle name="Input 2 4 6 7" xfId="33561"/>
    <cellStyle name="Input 2 4 6 8" xfId="33562"/>
    <cellStyle name="Input 2 4 6 9" xfId="33563"/>
    <cellStyle name="Input 2 4 7" xfId="33564"/>
    <cellStyle name="Input 2 4 7 2" xfId="33565"/>
    <cellStyle name="Input 2 4 7 3" xfId="33566"/>
    <cellStyle name="Input 2 4 7 4" xfId="33567"/>
    <cellStyle name="Input 2 4 7 5" xfId="33568"/>
    <cellStyle name="Input 2 4 7 6" xfId="33569"/>
    <cellStyle name="Input 2 4 7 7" xfId="33570"/>
    <cellStyle name="Input 2 4 7 8" xfId="33571"/>
    <cellStyle name="Input 2 4 7 9" xfId="33572"/>
    <cellStyle name="Input 2 4 8" xfId="33573"/>
    <cellStyle name="Input 2 4 8 2" xfId="33574"/>
    <cellStyle name="Input 2 4 8 3" xfId="33575"/>
    <cellStyle name="Input 2 4 8 4" xfId="33576"/>
    <cellStyle name="Input 2 4 8 5" xfId="33577"/>
    <cellStyle name="Input 2 4 8 6" xfId="33578"/>
    <cellStyle name="Input 2 4 8 7" xfId="33579"/>
    <cellStyle name="Input 2 4 8 8" xfId="33580"/>
    <cellStyle name="Input 2 4 8 9" xfId="33581"/>
    <cellStyle name="Input 2 4 9" xfId="33582"/>
    <cellStyle name="Input 2 4 9 2" xfId="33583"/>
    <cellStyle name="Input 2 4 9 3" xfId="33584"/>
    <cellStyle name="Input 2 4 9 4" xfId="33585"/>
    <cellStyle name="Input 2 4 9 5" xfId="33586"/>
    <cellStyle name="Input 2 4 9 6" xfId="33587"/>
    <cellStyle name="Input 2 4 9 7" xfId="33588"/>
    <cellStyle name="Input 2 4 9 8" xfId="33589"/>
    <cellStyle name="Input 2 5" xfId="2312"/>
    <cellStyle name="Input 2 5 10" xfId="33590"/>
    <cellStyle name="Input 2 5 10 2" xfId="33591"/>
    <cellStyle name="Input 2 5 10 3" xfId="33592"/>
    <cellStyle name="Input 2 5 10 4" xfId="33593"/>
    <cellStyle name="Input 2 5 10 5" xfId="33594"/>
    <cellStyle name="Input 2 5 10 6" xfId="33595"/>
    <cellStyle name="Input 2 5 10 7" xfId="33596"/>
    <cellStyle name="Input 2 5 10 8" xfId="33597"/>
    <cellStyle name="Input 2 5 11" xfId="33598"/>
    <cellStyle name="Input 2 5 11 2" xfId="33599"/>
    <cellStyle name="Input 2 5 11 3" xfId="33600"/>
    <cellStyle name="Input 2 5 11 4" xfId="33601"/>
    <cellStyle name="Input 2 5 11 5" xfId="33602"/>
    <cellStyle name="Input 2 5 11 6" xfId="33603"/>
    <cellStyle name="Input 2 5 11 7" xfId="33604"/>
    <cellStyle name="Input 2 5 11 8" xfId="33605"/>
    <cellStyle name="Input 2 5 12" xfId="33606"/>
    <cellStyle name="Input 2 5 13" xfId="33607"/>
    <cellStyle name="Input 2 5 14" xfId="33608"/>
    <cellStyle name="Input 2 5 15" xfId="33609"/>
    <cellStyle name="Input 2 5 16" xfId="33610"/>
    <cellStyle name="Input 2 5 17" xfId="33611"/>
    <cellStyle name="Input 2 5 18" xfId="33612"/>
    <cellStyle name="Input 2 5 19" xfId="33613"/>
    <cellStyle name="Input 2 5 2" xfId="33614"/>
    <cellStyle name="Input 2 5 2 10" xfId="33615"/>
    <cellStyle name="Input 2 5 2 10 2" xfId="33616"/>
    <cellStyle name="Input 2 5 2 10 3" xfId="33617"/>
    <cellStyle name="Input 2 5 2 10 4" xfId="33618"/>
    <cellStyle name="Input 2 5 2 10 5" xfId="33619"/>
    <cellStyle name="Input 2 5 2 10 6" xfId="33620"/>
    <cellStyle name="Input 2 5 2 10 7" xfId="33621"/>
    <cellStyle name="Input 2 5 2 10 8" xfId="33622"/>
    <cellStyle name="Input 2 5 2 11" xfId="33623"/>
    <cellStyle name="Input 2 5 2 12" xfId="33624"/>
    <cellStyle name="Input 2 5 2 13" xfId="33625"/>
    <cellStyle name="Input 2 5 2 14" xfId="33626"/>
    <cellStyle name="Input 2 5 2 15" xfId="33627"/>
    <cellStyle name="Input 2 5 2 16" xfId="33628"/>
    <cellStyle name="Input 2 5 2 17" xfId="33629"/>
    <cellStyle name="Input 2 5 2 18" xfId="33630"/>
    <cellStyle name="Input 2 5 2 19" xfId="33631"/>
    <cellStyle name="Input 2 5 2 2" xfId="33632"/>
    <cellStyle name="Input 2 5 2 2 10" xfId="33633"/>
    <cellStyle name="Input 2 5 2 2 11" xfId="33634"/>
    <cellStyle name="Input 2 5 2 2 12" xfId="33635"/>
    <cellStyle name="Input 2 5 2 2 13" xfId="33636"/>
    <cellStyle name="Input 2 5 2 2 14" xfId="33637"/>
    <cellStyle name="Input 2 5 2 2 15" xfId="33638"/>
    <cellStyle name="Input 2 5 2 2 16" xfId="33639"/>
    <cellStyle name="Input 2 5 2 2 17" xfId="33640"/>
    <cellStyle name="Input 2 5 2 2 18" xfId="33641"/>
    <cellStyle name="Input 2 5 2 2 19" xfId="33642"/>
    <cellStyle name="Input 2 5 2 2 2" xfId="33643"/>
    <cellStyle name="Input 2 5 2 2 2 10" xfId="33644"/>
    <cellStyle name="Input 2 5 2 2 2 11" xfId="33645"/>
    <cellStyle name="Input 2 5 2 2 2 12" xfId="33646"/>
    <cellStyle name="Input 2 5 2 2 2 13" xfId="33647"/>
    <cellStyle name="Input 2 5 2 2 2 14" xfId="33648"/>
    <cellStyle name="Input 2 5 2 2 2 15" xfId="33649"/>
    <cellStyle name="Input 2 5 2 2 2 2" xfId="33650"/>
    <cellStyle name="Input 2 5 2 2 2 2 2" xfId="33651"/>
    <cellStyle name="Input 2 5 2 2 2 2 3" xfId="33652"/>
    <cellStyle name="Input 2 5 2 2 2 2 4" xfId="33653"/>
    <cellStyle name="Input 2 5 2 2 2 2 5" xfId="33654"/>
    <cellStyle name="Input 2 5 2 2 2 2 6" xfId="33655"/>
    <cellStyle name="Input 2 5 2 2 2 2 7" xfId="33656"/>
    <cellStyle name="Input 2 5 2 2 2 2 8" xfId="33657"/>
    <cellStyle name="Input 2 5 2 2 2 2 9" xfId="33658"/>
    <cellStyle name="Input 2 5 2 2 2 3" xfId="33659"/>
    <cellStyle name="Input 2 5 2 2 2 3 2" xfId="33660"/>
    <cellStyle name="Input 2 5 2 2 2 3 3" xfId="33661"/>
    <cellStyle name="Input 2 5 2 2 2 3 4" xfId="33662"/>
    <cellStyle name="Input 2 5 2 2 2 3 5" xfId="33663"/>
    <cellStyle name="Input 2 5 2 2 2 3 6" xfId="33664"/>
    <cellStyle name="Input 2 5 2 2 2 3 7" xfId="33665"/>
    <cellStyle name="Input 2 5 2 2 2 3 8" xfId="33666"/>
    <cellStyle name="Input 2 5 2 2 2 3 9" xfId="33667"/>
    <cellStyle name="Input 2 5 2 2 2 4" xfId="33668"/>
    <cellStyle name="Input 2 5 2 2 2 4 2" xfId="33669"/>
    <cellStyle name="Input 2 5 2 2 2 4 3" xfId="33670"/>
    <cellStyle name="Input 2 5 2 2 2 4 4" xfId="33671"/>
    <cellStyle name="Input 2 5 2 2 2 4 5" xfId="33672"/>
    <cellStyle name="Input 2 5 2 2 2 4 6" xfId="33673"/>
    <cellStyle name="Input 2 5 2 2 2 4 7" xfId="33674"/>
    <cellStyle name="Input 2 5 2 2 2 4 8" xfId="33675"/>
    <cellStyle name="Input 2 5 2 2 2 4 9" xfId="33676"/>
    <cellStyle name="Input 2 5 2 2 2 5" xfId="33677"/>
    <cellStyle name="Input 2 5 2 2 2 5 2" xfId="33678"/>
    <cellStyle name="Input 2 5 2 2 2 5 3" xfId="33679"/>
    <cellStyle name="Input 2 5 2 2 2 5 4" xfId="33680"/>
    <cellStyle name="Input 2 5 2 2 2 5 5" xfId="33681"/>
    <cellStyle name="Input 2 5 2 2 2 5 6" xfId="33682"/>
    <cellStyle name="Input 2 5 2 2 2 5 7" xfId="33683"/>
    <cellStyle name="Input 2 5 2 2 2 5 8" xfId="33684"/>
    <cellStyle name="Input 2 5 2 2 2 6" xfId="33685"/>
    <cellStyle name="Input 2 5 2 2 2 6 2" xfId="33686"/>
    <cellStyle name="Input 2 5 2 2 2 6 3" xfId="33687"/>
    <cellStyle name="Input 2 5 2 2 2 6 4" xfId="33688"/>
    <cellStyle name="Input 2 5 2 2 2 6 5" xfId="33689"/>
    <cellStyle name="Input 2 5 2 2 2 6 6" xfId="33690"/>
    <cellStyle name="Input 2 5 2 2 2 6 7" xfId="33691"/>
    <cellStyle name="Input 2 5 2 2 2 6 8" xfId="33692"/>
    <cellStyle name="Input 2 5 2 2 2 7" xfId="33693"/>
    <cellStyle name="Input 2 5 2 2 2 7 2" xfId="33694"/>
    <cellStyle name="Input 2 5 2 2 2 7 3" xfId="33695"/>
    <cellStyle name="Input 2 5 2 2 2 7 4" xfId="33696"/>
    <cellStyle name="Input 2 5 2 2 2 7 5" xfId="33697"/>
    <cellStyle name="Input 2 5 2 2 2 7 6" xfId="33698"/>
    <cellStyle name="Input 2 5 2 2 2 7 7" xfId="33699"/>
    <cellStyle name="Input 2 5 2 2 2 7 8" xfId="33700"/>
    <cellStyle name="Input 2 5 2 2 2 8" xfId="33701"/>
    <cellStyle name="Input 2 5 2 2 2 9" xfId="33702"/>
    <cellStyle name="Input 2 5 2 2 20" xfId="33703"/>
    <cellStyle name="Input 2 5 2 2 21" xfId="33704"/>
    <cellStyle name="Input 2 5 2 2 22" xfId="33705"/>
    <cellStyle name="Input 2 5 2 2 23" xfId="33706"/>
    <cellStyle name="Input 2 5 2 2 24" xfId="33707"/>
    <cellStyle name="Input 2 5 2 2 25" xfId="33708"/>
    <cellStyle name="Input 2 5 2 2 26" xfId="33709"/>
    <cellStyle name="Input 2 5 2 2 27" xfId="33710"/>
    <cellStyle name="Input 2 5 2 2 3" xfId="33711"/>
    <cellStyle name="Input 2 5 2 2 3 10" xfId="33712"/>
    <cellStyle name="Input 2 5 2 2 3 11" xfId="33713"/>
    <cellStyle name="Input 2 5 2 2 3 12" xfId="33714"/>
    <cellStyle name="Input 2 5 2 2 3 13" xfId="33715"/>
    <cellStyle name="Input 2 5 2 2 3 14" xfId="33716"/>
    <cellStyle name="Input 2 5 2 2 3 15" xfId="33717"/>
    <cellStyle name="Input 2 5 2 2 3 2" xfId="33718"/>
    <cellStyle name="Input 2 5 2 2 3 2 2" xfId="33719"/>
    <cellStyle name="Input 2 5 2 2 3 2 3" xfId="33720"/>
    <cellStyle name="Input 2 5 2 2 3 2 4" xfId="33721"/>
    <cellStyle name="Input 2 5 2 2 3 2 5" xfId="33722"/>
    <cellStyle name="Input 2 5 2 2 3 2 6" xfId="33723"/>
    <cellStyle name="Input 2 5 2 2 3 2 7" xfId="33724"/>
    <cellStyle name="Input 2 5 2 2 3 2 8" xfId="33725"/>
    <cellStyle name="Input 2 5 2 2 3 3" xfId="33726"/>
    <cellStyle name="Input 2 5 2 2 3 3 2" xfId="33727"/>
    <cellStyle name="Input 2 5 2 2 3 3 3" xfId="33728"/>
    <cellStyle name="Input 2 5 2 2 3 3 4" xfId="33729"/>
    <cellStyle name="Input 2 5 2 2 3 3 5" xfId="33730"/>
    <cellStyle name="Input 2 5 2 2 3 3 6" xfId="33731"/>
    <cellStyle name="Input 2 5 2 2 3 3 7" xfId="33732"/>
    <cellStyle name="Input 2 5 2 2 3 3 8" xfId="33733"/>
    <cellStyle name="Input 2 5 2 2 3 4" xfId="33734"/>
    <cellStyle name="Input 2 5 2 2 3 4 2" xfId="33735"/>
    <cellStyle name="Input 2 5 2 2 3 4 3" xfId="33736"/>
    <cellStyle name="Input 2 5 2 2 3 4 4" xfId="33737"/>
    <cellStyle name="Input 2 5 2 2 3 4 5" xfId="33738"/>
    <cellStyle name="Input 2 5 2 2 3 4 6" xfId="33739"/>
    <cellStyle name="Input 2 5 2 2 3 4 7" xfId="33740"/>
    <cellStyle name="Input 2 5 2 2 3 4 8" xfId="33741"/>
    <cellStyle name="Input 2 5 2 2 3 5" xfId="33742"/>
    <cellStyle name="Input 2 5 2 2 3 5 2" xfId="33743"/>
    <cellStyle name="Input 2 5 2 2 3 5 3" xfId="33744"/>
    <cellStyle name="Input 2 5 2 2 3 5 4" xfId="33745"/>
    <cellStyle name="Input 2 5 2 2 3 5 5" xfId="33746"/>
    <cellStyle name="Input 2 5 2 2 3 5 6" xfId="33747"/>
    <cellStyle name="Input 2 5 2 2 3 5 7" xfId="33748"/>
    <cellStyle name="Input 2 5 2 2 3 5 8" xfId="33749"/>
    <cellStyle name="Input 2 5 2 2 3 6" xfId="33750"/>
    <cellStyle name="Input 2 5 2 2 3 6 2" xfId="33751"/>
    <cellStyle name="Input 2 5 2 2 3 6 3" xfId="33752"/>
    <cellStyle name="Input 2 5 2 2 3 6 4" xfId="33753"/>
    <cellStyle name="Input 2 5 2 2 3 6 5" xfId="33754"/>
    <cellStyle name="Input 2 5 2 2 3 6 6" xfId="33755"/>
    <cellStyle name="Input 2 5 2 2 3 6 7" xfId="33756"/>
    <cellStyle name="Input 2 5 2 2 3 6 8" xfId="33757"/>
    <cellStyle name="Input 2 5 2 2 3 7" xfId="33758"/>
    <cellStyle name="Input 2 5 2 2 3 7 2" xfId="33759"/>
    <cellStyle name="Input 2 5 2 2 3 7 3" xfId="33760"/>
    <cellStyle name="Input 2 5 2 2 3 7 4" xfId="33761"/>
    <cellStyle name="Input 2 5 2 2 3 7 5" xfId="33762"/>
    <cellStyle name="Input 2 5 2 2 3 7 6" xfId="33763"/>
    <cellStyle name="Input 2 5 2 2 3 7 7" xfId="33764"/>
    <cellStyle name="Input 2 5 2 2 3 7 8" xfId="33765"/>
    <cellStyle name="Input 2 5 2 2 3 8" xfId="33766"/>
    <cellStyle name="Input 2 5 2 2 3 9" xfId="33767"/>
    <cellStyle name="Input 2 5 2 2 4" xfId="33768"/>
    <cellStyle name="Input 2 5 2 2 4 2" xfId="33769"/>
    <cellStyle name="Input 2 5 2 2 4 3" xfId="33770"/>
    <cellStyle name="Input 2 5 2 2 4 4" xfId="33771"/>
    <cellStyle name="Input 2 5 2 2 4 5" xfId="33772"/>
    <cellStyle name="Input 2 5 2 2 4 6" xfId="33773"/>
    <cellStyle name="Input 2 5 2 2 4 7" xfId="33774"/>
    <cellStyle name="Input 2 5 2 2 4 8" xfId="33775"/>
    <cellStyle name="Input 2 5 2 2 4 9" xfId="33776"/>
    <cellStyle name="Input 2 5 2 2 5" xfId="33777"/>
    <cellStyle name="Input 2 5 2 2 5 2" xfId="33778"/>
    <cellStyle name="Input 2 5 2 2 5 3" xfId="33779"/>
    <cellStyle name="Input 2 5 2 2 5 4" xfId="33780"/>
    <cellStyle name="Input 2 5 2 2 5 5" xfId="33781"/>
    <cellStyle name="Input 2 5 2 2 5 6" xfId="33782"/>
    <cellStyle name="Input 2 5 2 2 5 7" xfId="33783"/>
    <cellStyle name="Input 2 5 2 2 5 8" xfId="33784"/>
    <cellStyle name="Input 2 5 2 2 5 9" xfId="33785"/>
    <cellStyle name="Input 2 5 2 2 6" xfId="33786"/>
    <cellStyle name="Input 2 5 2 2 6 2" xfId="33787"/>
    <cellStyle name="Input 2 5 2 2 6 3" xfId="33788"/>
    <cellStyle name="Input 2 5 2 2 6 4" xfId="33789"/>
    <cellStyle name="Input 2 5 2 2 6 5" xfId="33790"/>
    <cellStyle name="Input 2 5 2 2 6 6" xfId="33791"/>
    <cellStyle name="Input 2 5 2 2 6 7" xfId="33792"/>
    <cellStyle name="Input 2 5 2 2 6 8" xfId="33793"/>
    <cellStyle name="Input 2 5 2 2 6 9" xfId="33794"/>
    <cellStyle name="Input 2 5 2 2 7" xfId="33795"/>
    <cellStyle name="Input 2 5 2 2 7 2" xfId="33796"/>
    <cellStyle name="Input 2 5 2 2 7 3" xfId="33797"/>
    <cellStyle name="Input 2 5 2 2 7 4" xfId="33798"/>
    <cellStyle name="Input 2 5 2 2 7 5" xfId="33799"/>
    <cellStyle name="Input 2 5 2 2 7 6" xfId="33800"/>
    <cellStyle name="Input 2 5 2 2 7 7" xfId="33801"/>
    <cellStyle name="Input 2 5 2 2 7 8" xfId="33802"/>
    <cellStyle name="Input 2 5 2 2 8" xfId="33803"/>
    <cellStyle name="Input 2 5 2 2 8 2" xfId="33804"/>
    <cellStyle name="Input 2 5 2 2 8 3" xfId="33805"/>
    <cellStyle name="Input 2 5 2 2 8 4" xfId="33806"/>
    <cellStyle name="Input 2 5 2 2 8 5" xfId="33807"/>
    <cellStyle name="Input 2 5 2 2 8 6" xfId="33808"/>
    <cellStyle name="Input 2 5 2 2 8 7" xfId="33809"/>
    <cellStyle name="Input 2 5 2 2 8 8" xfId="33810"/>
    <cellStyle name="Input 2 5 2 2 9" xfId="33811"/>
    <cellStyle name="Input 2 5 2 2 9 2" xfId="33812"/>
    <cellStyle name="Input 2 5 2 2 9 3" xfId="33813"/>
    <cellStyle name="Input 2 5 2 2 9 4" xfId="33814"/>
    <cellStyle name="Input 2 5 2 2 9 5" xfId="33815"/>
    <cellStyle name="Input 2 5 2 2 9 6" xfId="33816"/>
    <cellStyle name="Input 2 5 2 2 9 7" xfId="33817"/>
    <cellStyle name="Input 2 5 2 2 9 8" xfId="33818"/>
    <cellStyle name="Input 2 5 2 20" xfId="33819"/>
    <cellStyle name="Input 2 5 2 21" xfId="33820"/>
    <cellStyle name="Input 2 5 2 22" xfId="33821"/>
    <cellStyle name="Input 2 5 2 23" xfId="33822"/>
    <cellStyle name="Input 2 5 2 24" xfId="33823"/>
    <cellStyle name="Input 2 5 2 25" xfId="33824"/>
    <cellStyle name="Input 2 5 2 26" xfId="33825"/>
    <cellStyle name="Input 2 5 2 3" xfId="33826"/>
    <cellStyle name="Input 2 5 2 3 10" xfId="33827"/>
    <cellStyle name="Input 2 5 2 3 11" xfId="33828"/>
    <cellStyle name="Input 2 5 2 3 12" xfId="33829"/>
    <cellStyle name="Input 2 5 2 3 13" xfId="33830"/>
    <cellStyle name="Input 2 5 2 3 14" xfId="33831"/>
    <cellStyle name="Input 2 5 2 3 15" xfId="33832"/>
    <cellStyle name="Input 2 5 2 3 16" xfId="33833"/>
    <cellStyle name="Input 2 5 2 3 17" xfId="33834"/>
    <cellStyle name="Input 2 5 2 3 18" xfId="33835"/>
    <cellStyle name="Input 2 5 2 3 19" xfId="33836"/>
    <cellStyle name="Input 2 5 2 3 2" xfId="33837"/>
    <cellStyle name="Input 2 5 2 3 2 10" xfId="33838"/>
    <cellStyle name="Input 2 5 2 3 2 2" xfId="33839"/>
    <cellStyle name="Input 2 5 2 3 2 2 2" xfId="33840"/>
    <cellStyle name="Input 2 5 2 3 2 2 3" xfId="33841"/>
    <cellStyle name="Input 2 5 2 3 2 2 4" xfId="33842"/>
    <cellStyle name="Input 2 5 2 3 2 2 5" xfId="33843"/>
    <cellStyle name="Input 2 5 2 3 2 2 6" xfId="33844"/>
    <cellStyle name="Input 2 5 2 3 2 2 7" xfId="33845"/>
    <cellStyle name="Input 2 5 2 3 2 2 8" xfId="33846"/>
    <cellStyle name="Input 2 5 2 3 2 2 9" xfId="33847"/>
    <cellStyle name="Input 2 5 2 3 2 3" xfId="33848"/>
    <cellStyle name="Input 2 5 2 3 2 4" xfId="33849"/>
    <cellStyle name="Input 2 5 2 3 2 5" xfId="33850"/>
    <cellStyle name="Input 2 5 2 3 2 6" xfId="33851"/>
    <cellStyle name="Input 2 5 2 3 2 7" xfId="33852"/>
    <cellStyle name="Input 2 5 2 3 2 8" xfId="33853"/>
    <cellStyle name="Input 2 5 2 3 2 9" xfId="33854"/>
    <cellStyle name="Input 2 5 2 3 20" xfId="33855"/>
    <cellStyle name="Input 2 5 2 3 21" xfId="33856"/>
    <cellStyle name="Input 2 5 2 3 22" xfId="33857"/>
    <cellStyle name="Input 2 5 2 3 23" xfId="33858"/>
    <cellStyle name="Input 2 5 2 3 24" xfId="33859"/>
    <cellStyle name="Input 2 5 2 3 3" xfId="33860"/>
    <cellStyle name="Input 2 5 2 3 3 2" xfId="33861"/>
    <cellStyle name="Input 2 5 2 3 3 3" xfId="33862"/>
    <cellStyle name="Input 2 5 2 3 3 4" xfId="33863"/>
    <cellStyle name="Input 2 5 2 3 3 5" xfId="33864"/>
    <cellStyle name="Input 2 5 2 3 3 6" xfId="33865"/>
    <cellStyle name="Input 2 5 2 3 3 7" xfId="33866"/>
    <cellStyle name="Input 2 5 2 3 3 8" xfId="33867"/>
    <cellStyle name="Input 2 5 2 3 3 9" xfId="33868"/>
    <cellStyle name="Input 2 5 2 3 4" xfId="33869"/>
    <cellStyle name="Input 2 5 2 3 4 2" xfId="33870"/>
    <cellStyle name="Input 2 5 2 3 4 3" xfId="33871"/>
    <cellStyle name="Input 2 5 2 3 4 4" xfId="33872"/>
    <cellStyle name="Input 2 5 2 3 4 5" xfId="33873"/>
    <cellStyle name="Input 2 5 2 3 4 6" xfId="33874"/>
    <cellStyle name="Input 2 5 2 3 4 7" xfId="33875"/>
    <cellStyle name="Input 2 5 2 3 4 8" xfId="33876"/>
    <cellStyle name="Input 2 5 2 3 4 9" xfId="33877"/>
    <cellStyle name="Input 2 5 2 3 5" xfId="33878"/>
    <cellStyle name="Input 2 5 2 3 5 2" xfId="33879"/>
    <cellStyle name="Input 2 5 2 3 5 3" xfId="33880"/>
    <cellStyle name="Input 2 5 2 3 5 4" xfId="33881"/>
    <cellStyle name="Input 2 5 2 3 5 5" xfId="33882"/>
    <cellStyle name="Input 2 5 2 3 5 6" xfId="33883"/>
    <cellStyle name="Input 2 5 2 3 5 7" xfId="33884"/>
    <cellStyle name="Input 2 5 2 3 5 8" xfId="33885"/>
    <cellStyle name="Input 2 5 2 3 6" xfId="33886"/>
    <cellStyle name="Input 2 5 2 3 6 2" xfId="33887"/>
    <cellStyle name="Input 2 5 2 3 6 3" xfId="33888"/>
    <cellStyle name="Input 2 5 2 3 6 4" xfId="33889"/>
    <cellStyle name="Input 2 5 2 3 6 5" xfId="33890"/>
    <cellStyle name="Input 2 5 2 3 6 6" xfId="33891"/>
    <cellStyle name="Input 2 5 2 3 6 7" xfId="33892"/>
    <cellStyle name="Input 2 5 2 3 6 8" xfId="33893"/>
    <cellStyle name="Input 2 5 2 3 7" xfId="33894"/>
    <cellStyle name="Input 2 5 2 3 7 2" xfId="33895"/>
    <cellStyle name="Input 2 5 2 3 7 3" xfId="33896"/>
    <cellStyle name="Input 2 5 2 3 7 4" xfId="33897"/>
    <cellStyle name="Input 2 5 2 3 7 5" xfId="33898"/>
    <cellStyle name="Input 2 5 2 3 7 6" xfId="33899"/>
    <cellStyle name="Input 2 5 2 3 7 7" xfId="33900"/>
    <cellStyle name="Input 2 5 2 3 7 8" xfId="33901"/>
    <cellStyle name="Input 2 5 2 3 8" xfId="33902"/>
    <cellStyle name="Input 2 5 2 3 9" xfId="33903"/>
    <cellStyle name="Input 2 5 2 4" xfId="33904"/>
    <cellStyle name="Input 2 5 2 4 10" xfId="33905"/>
    <cellStyle name="Input 2 5 2 4 11" xfId="33906"/>
    <cellStyle name="Input 2 5 2 4 12" xfId="33907"/>
    <cellStyle name="Input 2 5 2 4 13" xfId="33908"/>
    <cellStyle name="Input 2 5 2 4 14" xfId="33909"/>
    <cellStyle name="Input 2 5 2 4 15" xfId="33910"/>
    <cellStyle name="Input 2 5 2 4 16" xfId="33911"/>
    <cellStyle name="Input 2 5 2 4 17" xfId="33912"/>
    <cellStyle name="Input 2 5 2 4 18" xfId="33913"/>
    <cellStyle name="Input 2 5 2 4 2" xfId="33914"/>
    <cellStyle name="Input 2 5 2 4 2 10" xfId="33915"/>
    <cellStyle name="Input 2 5 2 4 2 2" xfId="33916"/>
    <cellStyle name="Input 2 5 2 4 2 2 2" xfId="33917"/>
    <cellStyle name="Input 2 5 2 4 2 2 3" xfId="33918"/>
    <cellStyle name="Input 2 5 2 4 2 2 4" xfId="33919"/>
    <cellStyle name="Input 2 5 2 4 2 2 5" xfId="33920"/>
    <cellStyle name="Input 2 5 2 4 2 2 6" xfId="33921"/>
    <cellStyle name="Input 2 5 2 4 2 2 7" xfId="33922"/>
    <cellStyle name="Input 2 5 2 4 2 2 8" xfId="33923"/>
    <cellStyle name="Input 2 5 2 4 2 2 9" xfId="33924"/>
    <cellStyle name="Input 2 5 2 4 2 3" xfId="33925"/>
    <cellStyle name="Input 2 5 2 4 2 4" xfId="33926"/>
    <cellStyle name="Input 2 5 2 4 2 5" xfId="33927"/>
    <cellStyle name="Input 2 5 2 4 2 6" xfId="33928"/>
    <cellStyle name="Input 2 5 2 4 2 7" xfId="33929"/>
    <cellStyle name="Input 2 5 2 4 2 8" xfId="33930"/>
    <cellStyle name="Input 2 5 2 4 2 9" xfId="33931"/>
    <cellStyle name="Input 2 5 2 4 3" xfId="33932"/>
    <cellStyle name="Input 2 5 2 4 3 2" xfId="33933"/>
    <cellStyle name="Input 2 5 2 4 3 3" xfId="33934"/>
    <cellStyle name="Input 2 5 2 4 3 4" xfId="33935"/>
    <cellStyle name="Input 2 5 2 4 3 5" xfId="33936"/>
    <cellStyle name="Input 2 5 2 4 3 6" xfId="33937"/>
    <cellStyle name="Input 2 5 2 4 3 7" xfId="33938"/>
    <cellStyle name="Input 2 5 2 4 3 8" xfId="33939"/>
    <cellStyle name="Input 2 5 2 4 4" xfId="33940"/>
    <cellStyle name="Input 2 5 2 4 4 2" xfId="33941"/>
    <cellStyle name="Input 2 5 2 4 4 3" xfId="33942"/>
    <cellStyle name="Input 2 5 2 4 4 4" xfId="33943"/>
    <cellStyle name="Input 2 5 2 4 4 5" xfId="33944"/>
    <cellStyle name="Input 2 5 2 4 4 6" xfId="33945"/>
    <cellStyle name="Input 2 5 2 4 4 7" xfId="33946"/>
    <cellStyle name="Input 2 5 2 4 4 8" xfId="33947"/>
    <cellStyle name="Input 2 5 2 4 4 9" xfId="33948"/>
    <cellStyle name="Input 2 5 2 4 5" xfId="33949"/>
    <cellStyle name="Input 2 5 2 4 6" xfId="33950"/>
    <cellStyle name="Input 2 5 2 4 7" xfId="33951"/>
    <cellStyle name="Input 2 5 2 4 8" xfId="33952"/>
    <cellStyle name="Input 2 5 2 4 9" xfId="33953"/>
    <cellStyle name="Input 2 5 2 5" xfId="33954"/>
    <cellStyle name="Input 2 5 2 5 10" xfId="33955"/>
    <cellStyle name="Input 2 5 2 5 11" xfId="33956"/>
    <cellStyle name="Input 2 5 2 5 12" xfId="33957"/>
    <cellStyle name="Input 2 5 2 5 13" xfId="33958"/>
    <cellStyle name="Input 2 5 2 5 14" xfId="33959"/>
    <cellStyle name="Input 2 5 2 5 15" xfId="33960"/>
    <cellStyle name="Input 2 5 2 5 16" xfId="33961"/>
    <cellStyle name="Input 2 5 2 5 17" xfId="33962"/>
    <cellStyle name="Input 2 5 2 5 18" xfId="33963"/>
    <cellStyle name="Input 2 5 2 5 2" xfId="33964"/>
    <cellStyle name="Input 2 5 2 5 2 10" xfId="33965"/>
    <cellStyle name="Input 2 5 2 5 2 2" xfId="33966"/>
    <cellStyle name="Input 2 5 2 5 2 2 2" xfId="33967"/>
    <cellStyle name="Input 2 5 2 5 2 2 3" xfId="33968"/>
    <cellStyle name="Input 2 5 2 5 2 2 4" xfId="33969"/>
    <cellStyle name="Input 2 5 2 5 2 2 5" xfId="33970"/>
    <cellStyle name="Input 2 5 2 5 2 2 6" xfId="33971"/>
    <cellStyle name="Input 2 5 2 5 2 2 7" xfId="33972"/>
    <cellStyle name="Input 2 5 2 5 2 2 8" xfId="33973"/>
    <cellStyle name="Input 2 5 2 5 2 2 9" xfId="33974"/>
    <cellStyle name="Input 2 5 2 5 2 3" xfId="33975"/>
    <cellStyle name="Input 2 5 2 5 2 4" xfId="33976"/>
    <cellStyle name="Input 2 5 2 5 2 5" xfId="33977"/>
    <cellStyle name="Input 2 5 2 5 2 6" xfId="33978"/>
    <cellStyle name="Input 2 5 2 5 2 7" xfId="33979"/>
    <cellStyle name="Input 2 5 2 5 2 8" xfId="33980"/>
    <cellStyle name="Input 2 5 2 5 2 9" xfId="33981"/>
    <cellStyle name="Input 2 5 2 5 3" xfId="33982"/>
    <cellStyle name="Input 2 5 2 5 3 2" xfId="33983"/>
    <cellStyle name="Input 2 5 2 5 3 3" xfId="33984"/>
    <cellStyle name="Input 2 5 2 5 3 4" xfId="33985"/>
    <cellStyle name="Input 2 5 2 5 3 5" xfId="33986"/>
    <cellStyle name="Input 2 5 2 5 3 6" xfId="33987"/>
    <cellStyle name="Input 2 5 2 5 3 7" xfId="33988"/>
    <cellStyle name="Input 2 5 2 5 3 8" xfId="33989"/>
    <cellStyle name="Input 2 5 2 5 4" xfId="33990"/>
    <cellStyle name="Input 2 5 2 5 4 2" xfId="33991"/>
    <cellStyle name="Input 2 5 2 5 4 3" xfId="33992"/>
    <cellStyle name="Input 2 5 2 5 4 4" xfId="33993"/>
    <cellStyle name="Input 2 5 2 5 4 5" xfId="33994"/>
    <cellStyle name="Input 2 5 2 5 4 6" xfId="33995"/>
    <cellStyle name="Input 2 5 2 5 4 7" xfId="33996"/>
    <cellStyle name="Input 2 5 2 5 4 8" xfId="33997"/>
    <cellStyle name="Input 2 5 2 5 4 9" xfId="33998"/>
    <cellStyle name="Input 2 5 2 5 5" xfId="33999"/>
    <cellStyle name="Input 2 5 2 5 6" xfId="34000"/>
    <cellStyle name="Input 2 5 2 5 7" xfId="34001"/>
    <cellStyle name="Input 2 5 2 5 8" xfId="34002"/>
    <cellStyle name="Input 2 5 2 5 9" xfId="34003"/>
    <cellStyle name="Input 2 5 2 6" xfId="34004"/>
    <cellStyle name="Input 2 5 2 6 10" xfId="34005"/>
    <cellStyle name="Input 2 5 2 6 11" xfId="34006"/>
    <cellStyle name="Input 2 5 2 6 12" xfId="34007"/>
    <cellStyle name="Input 2 5 2 6 13" xfId="34008"/>
    <cellStyle name="Input 2 5 2 6 14" xfId="34009"/>
    <cellStyle name="Input 2 5 2 6 15" xfId="34010"/>
    <cellStyle name="Input 2 5 2 6 16" xfId="34011"/>
    <cellStyle name="Input 2 5 2 6 17" xfId="34012"/>
    <cellStyle name="Input 2 5 2 6 18" xfId="34013"/>
    <cellStyle name="Input 2 5 2 6 2" xfId="34014"/>
    <cellStyle name="Input 2 5 2 6 2 2" xfId="34015"/>
    <cellStyle name="Input 2 5 2 6 2 3" xfId="34016"/>
    <cellStyle name="Input 2 5 2 6 2 4" xfId="34017"/>
    <cellStyle name="Input 2 5 2 6 2 5" xfId="34018"/>
    <cellStyle name="Input 2 5 2 6 2 6" xfId="34019"/>
    <cellStyle name="Input 2 5 2 6 2 7" xfId="34020"/>
    <cellStyle name="Input 2 5 2 6 2 8" xfId="34021"/>
    <cellStyle name="Input 2 5 2 6 2 9" xfId="34022"/>
    <cellStyle name="Input 2 5 2 6 3" xfId="34023"/>
    <cellStyle name="Input 2 5 2 6 4" xfId="34024"/>
    <cellStyle name="Input 2 5 2 6 5" xfId="34025"/>
    <cellStyle name="Input 2 5 2 6 6" xfId="34026"/>
    <cellStyle name="Input 2 5 2 6 7" xfId="34027"/>
    <cellStyle name="Input 2 5 2 6 8" xfId="34028"/>
    <cellStyle name="Input 2 5 2 6 9" xfId="34029"/>
    <cellStyle name="Input 2 5 2 7" xfId="34030"/>
    <cellStyle name="Input 2 5 2 7 2" xfId="34031"/>
    <cellStyle name="Input 2 5 2 7 3" xfId="34032"/>
    <cellStyle name="Input 2 5 2 7 4" xfId="34033"/>
    <cellStyle name="Input 2 5 2 7 5" xfId="34034"/>
    <cellStyle name="Input 2 5 2 7 6" xfId="34035"/>
    <cellStyle name="Input 2 5 2 7 7" xfId="34036"/>
    <cellStyle name="Input 2 5 2 7 8" xfId="34037"/>
    <cellStyle name="Input 2 5 2 7 9" xfId="34038"/>
    <cellStyle name="Input 2 5 2 8" xfId="34039"/>
    <cellStyle name="Input 2 5 2 8 2" xfId="34040"/>
    <cellStyle name="Input 2 5 2 8 3" xfId="34041"/>
    <cellStyle name="Input 2 5 2 8 4" xfId="34042"/>
    <cellStyle name="Input 2 5 2 8 5" xfId="34043"/>
    <cellStyle name="Input 2 5 2 8 6" xfId="34044"/>
    <cellStyle name="Input 2 5 2 8 7" xfId="34045"/>
    <cellStyle name="Input 2 5 2 8 8" xfId="34046"/>
    <cellStyle name="Input 2 5 2 8 9" xfId="34047"/>
    <cellStyle name="Input 2 5 2 9" xfId="34048"/>
    <cellStyle name="Input 2 5 2 9 2" xfId="34049"/>
    <cellStyle name="Input 2 5 2 9 3" xfId="34050"/>
    <cellStyle name="Input 2 5 2 9 4" xfId="34051"/>
    <cellStyle name="Input 2 5 2 9 5" xfId="34052"/>
    <cellStyle name="Input 2 5 2 9 6" xfId="34053"/>
    <cellStyle name="Input 2 5 2 9 7" xfId="34054"/>
    <cellStyle name="Input 2 5 2 9 8" xfId="34055"/>
    <cellStyle name="Input 2 5 20" xfId="34056"/>
    <cellStyle name="Input 2 5 21" xfId="34057"/>
    <cellStyle name="Input 2 5 22" xfId="34058"/>
    <cellStyle name="Input 2 5 23" xfId="34059"/>
    <cellStyle name="Input 2 5 24" xfId="34060"/>
    <cellStyle name="Input 2 5 25" xfId="34061"/>
    <cellStyle name="Input 2 5 26" xfId="34062"/>
    <cellStyle name="Input 2 5 27" xfId="34063"/>
    <cellStyle name="Input 2 5 3" xfId="34064"/>
    <cellStyle name="Input 2 5 3 10" xfId="34065"/>
    <cellStyle name="Input 2 5 3 11" xfId="34066"/>
    <cellStyle name="Input 2 5 3 12" xfId="34067"/>
    <cellStyle name="Input 2 5 3 13" xfId="34068"/>
    <cellStyle name="Input 2 5 3 14" xfId="34069"/>
    <cellStyle name="Input 2 5 3 15" xfId="34070"/>
    <cellStyle name="Input 2 5 3 16" xfId="34071"/>
    <cellStyle name="Input 2 5 3 17" xfId="34072"/>
    <cellStyle name="Input 2 5 3 18" xfId="34073"/>
    <cellStyle name="Input 2 5 3 19" xfId="34074"/>
    <cellStyle name="Input 2 5 3 2" xfId="34075"/>
    <cellStyle name="Input 2 5 3 2 10" xfId="34076"/>
    <cellStyle name="Input 2 5 3 2 11" xfId="34077"/>
    <cellStyle name="Input 2 5 3 2 12" xfId="34078"/>
    <cellStyle name="Input 2 5 3 2 13" xfId="34079"/>
    <cellStyle name="Input 2 5 3 2 14" xfId="34080"/>
    <cellStyle name="Input 2 5 3 2 15" xfId="34081"/>
    <cellStyle name="Input 2 5 3 2 2" xfId="34082"/>
    <cellStyle name="Input 2 5 3 2 2 10" xfId="34083"/>
    <cellStyle name="Input 2 5 3 2 2 2" xfId="34084"/>
    <cellStyle name="Input 2 5 3 2 2 2 2" xfId="34085"/>
    <cellStyle name="Input 2 5 3 2 2 2 3" xfId="34086"/>
    <cellStyle name="Input 2 5 3 2 2 2 4" xfId="34087"/>
    <cellStyle name="Input 2 5 3 2 2 2 5" xfId="34088"/>
    <cellStyle name="Input 2 5 3 2 2 2 6" xfId="34089"/>
    <cellStyle name="Input 2 5 3 2 2 2 7" xfId="34090"/>
    <cellStyle name="Input 2 5 3 2 2 2 8" xfId="34091"/>
    <cellStyle name="Input 2 5 3 2 2 2 9" xfId="34092"/>
    <cellStyle name="Input 2 5 3 2 2 3" xfId="34093"/>
    <cellStyle name="Input 2 5 3 2 2 4" xfId="34094"/>
    <cellStyle name="Input 2 5 3 2 2 5" xfId="34095"/>
    <cellStyle name="Input 2 5 3 2 2 6" xfId="34096"/>
    <cellStyle name="Input 2 5 3 2 2 7" xfId="34097"/>
    <cellStyle name="Input 2 5 3 2 2 8" xfId="34098"/>
    <cellStyle name="Input 2 5 3 2 2 9" xfId="34099"/>
    <cellStyle name="Input 2 5 3 2 3" xfId="34100"/>
    <cellStyle name="Input 2 5 3 2 3 2" xfId="34101"/>
    <cellStyle name="Input 2 5 3 2 3 3" xfId="34102"/>
    <cellStyle name="Input 2 5 3 2 3 4" xfId="34103"/>
    <cellStyle name="Input 2 5 3 2 3 5" xfId="34104"/>
    <cellStyle name="Input 2 5 3 2 3 6" xfId="34105"/>
    <cellStyle name="Input 2 5 3 2 3 7" xfId="34106"/>
    <cellStyle name="Input 2 5 3 2 3 8" xfId="34107"/>
    <cellStyle name="Input 2 5 3 2 3 9" xfId="34108"/>
    <cellStyle name="Input 2 5 3 2 4" xfId="34109"/>
    <cellStyle name="Input 2 5 3 2 4 2" xfId="34110"/>
    <cellStyle name="Input 2 5 3 2 4 3" xfId="34111"/>
    <cellStyle name="Input 2 5 3 2 4 4" xfId="34112"/>
    <cellStyle name="Input 2 5 3 2 4 5" xfId="34113"/>
    <cellStyle name="Input 2 5 3 2 4 6" xfId="34114"/>
    <cellStyle name="Input 2 5 3 2 4 7" xfId="34115"/>
    <cellStyle name="Input 2 5 3 2 4 8" xfId="34116"/>
    <cellStyle name="Input 2 5 3 2 4 9" xfId="34117"/>
    <cellStyle name="Input 2 5 3 2 5" xfId="34118"/>
    <cellStyle name="Input 2 5 3 2 5 2" xfId="34119"/>
    <cellStyle name="Input 2 5 3 2 5 3" xfId="34120"/>
    <cellStyle name="Input 2 5 3 2 5 4" xfId="34121"/>
    <cellStyle name="Input 2 5 3 2 5 5" xfId="34122"/>
    <cellStyle name="Input 2 5 3 2 5 6" xfId="34123"/>
    <cellStyle name="Input 2 5 3 2 5 7" xfId="34124"/>
    <cellStyle name="Input 2 5 3 2 5 8" xfId="34125"/>
    <cellStyle name="Input 2 5 3 2 6" xfId="34126"/>
    <cellStyle name="Input 2 5 3 2 6 2" xfId="34127"/>
    <cellStyle name="Input 2 5 3 2 6 3" xfId="34128"/>
    <cellStyle name="Input 2 5 3 2 6 4" xfId="34129"/>
    <cellStyle name="Input 2 5 3 2 6 5" xfId="34130"/>
    <cellStyle name="Input 2 5 3 2 6 6" xfId="34131"/>
    <cellStyle name="Input 2 5 3 2 6 7" xfId="34132"/>
    <cellStyle name="Input 2 5 3 2 6 8" xfId="34133"/>
    <cellStyle name="Input 2 5 3 2 7" xfId="34134"/>
    <cellStyle name="Input 2 5 3 2 7 2" xfId="34135"/>
    <cellStyle name="Input 2 5 3 2 7 3" xfId="34136"/>
    <cellStyle name="Input 2 5 3 2 7 4" xfId="34137"/>
    <cellStyle name="Input 2 5 3 2 7 5" xfId="34138"/>
    <cellStyle name="Input 2 5 3 2 7 6" xfId="34139"/>
    <cellStyle name="Input 2 5 3 2 7 7" xfId="34140"/>
    <cellStyle name="Input 2 5 3 2 7 8" xfId="34141"/>
    <cellStyle name="Input 2 5 3 2 8" xfId="34142"/>
    <cellStyle name="Input 2 5 3 2 9" xfId="34143"/>
    <cellStyle name="Input 2 5 3 20" xfId="34144"/>
    <cellStyle name="Input 2 5 3 21" xfId="34145"/>
    <cellStyle name="Input 2 5 3 22" xfId="34146"/>
    <cellStyle name="Input 2 5 3 23" xfId="34147"/>
    <cellStyle name="Input 2 5 3 24" xfId="34148"/>
    <cellStyle name="Input 2 5 3 25" xfId="34149"/>
    <cellStyle name="Input 2 5 3 26" xfId="34150"/>
    <cellStyle name="Input 2 5 3 27" xfId="34151"/>
    <cellStyle name="Input 2 5 3 3" xfId="34152"/>
    <cellStyle name="Input 2 5 3 3 10" xfId="34153"/>
    <cellStyle name="Input 2 5 3 3 11" xfId="34154"/>
    <cellStyle name="Input 2 5 3 3 12" xfId="34155"/>
    <cellStyle name="Input 2 5 3 3 13" xfId="34156"/>
    <cellStyle name="Input 2 5 3 3 14" xfId="34157"/>
    <cellStyle name="Input 2 5 3 3 15" xfId="34158"/>
    <cellStyle name="Input 2 5 3 3 2" xfId="34159"/>
    <cellStyle name="Input 2 5 3 3 2 10" xfId="34160"/>
    <cellStyle name="Input 2 5 3 3 2 2" xfId="34161"/>
    <cellStyle name="Input 2 5 3 3 2 2 2" xfId="34162"/>
    <cellStyle name="Input 2 5 3 3 2 2 3" xfId="34163"/>
    <cellStyle name="Input 2 5 3 3 2 2 4" xfId="34164"/>
    <cellStyle name="Input 2 5 3 3 2 2 5" xfId="34165"/>
    <cellStyle name="Input 2 5 3 3 2 2 6" xfId="34166"/>
    <cellStyle name="Input 2 5 3 3 2 2 7" xfId="34167"/>
    <cellStyle name="Input 2 5 3 3 2 2 8" xfId="34168"/>
    <cellStyle name="Input 2 5 3 3 2 2 9" xfId="34169"/>
    <cellStyle name="Input 2 5 3 3 2 3" xfId="34170"/>
    <cellStyle name="Input 2 5 3 3 2 4" xfId="34171"/>
    <cellStyle name="Input 2 5 3 3 2 5" xfId="34172"/>
    <cellStyle name="Input 2 5 3 3 2 6" xfId="34173"/>
    <cellStyle name="Input 2 5 3 3 2 7" xfId="34174"/>
    <cellStyle name="Input 2 5 3 3 2 8" xfId="34175"/>
    <cellStyle name="Input 2 5 3 3 2 9" xfId="34176"/>
    <cellStyle name="Input 2 5 3 3 3" xfId="34177"/>
    <cellStyle name="Input 2 5 3 3 3 2" xfId="34178"/>
    <cellStyle name="Input 2 5 3 3 3 3" xfId="34179"/>
    <cellStyle name="Input 2 5 3 3 3 4" xfId="34180"/>
    <cellStyle name="Input 2 5 3 3 3 5" xfId="34181"/>
    <cellStyle name="Input 2 5 3 3 3 6" xfId="34182"/>
    <cellStyle name="Input 2 5 3 3 3 7" xfId="34183"/>
    <cellStyle name="Input 2 5 3 3 3 8" xfId="34184"/>
    <cellStyle name="Input 2 5 3 3 4" xfId="34185"/>
    <cellStyle name="Input 2 5 3 3 4 2" xfId="34186"/>
    <cellStyle name="Input 2 5 3 3 4 3" xfId="34187"/>
    <cellStyle name="Input 2 5 3 3 4 4" xfId="34188"/>
    <cellStyle name="Input 2 5 3 3 4 5" xfId="34189"/>
    <cellStyle name="Input 2 5 3 3 4 6" xfId="34190"/>
    <cellStyle name="Input 2 5 3 3 4 7" xfId="34191"/>
    <cellStyle name="Input 2 5 3 3 4 8" xfId="34192"/>
    <cellStyle name="Input 2 5 3 3 4 9" xfId="34193"/>
    <cellStyle name="Input 2 5 3 3 5" xfId="34194"/>
    <cellStyle name="Input 2 5 3 3 5 2" xfId="34195"/>
    <cellStyle name="Input 2 5 3 3 5 3" xfId="34196"/>
    <cellStyle name="Input 2 5 3 3 5 4" xfId="34197"/>
    <cellStyle name="Input 2 5 3 3 5 5" xfId="34198"/>
    <cellStyle name="Input 2 5 3 3 5 6" xfId="34199"/>
    <cellStyle name="Input 2 5 3 3 5 7" xfId="34200"/>
    <cellStyle name="Input 2 5 3 3 5 8" xfId="34201"/>
    <cellStyle name="Input 2 5 3 3 6" xfId="34202"/>
    <cellStyle name="Input 2 5 3 3 6 2" xfId="34203"/>
    <cellStyle name="Input 2 5 3 3 6 3" xfId="34204"/>
    <cellStyle name="Input 2 5 3 3 6 4" xfId="34205"/>
    <cellStyle name="Input 2 5 3 3 6 5" xfId="34206"/>
    <cellStyle name="Input 2 5 3 3 6 6" xfId="34207"/>
    <cellStyle name="Input 2 5 3 3 6 7" xfId="34208"/>
    <cellStyle name="Input 2 5 3 3 6 8" xfId="34209"/>
    <cellStyle name="Input 2 5 3 3 7" xfId="34210"/>
    <cellStyle name="Input 2 5 3 3 7 2" xfId="34211"/>
    <cellStyle name="Input 2 5 3 3 7 3" xfId="34212"/>
    <cellStyle name="Input 2 5 3 3 7 4" xfId="34213"/>
    <cellStyle name="Input 2 5 3 3 7 5" xfId="34214"/>
    <cellStyle name="Input 2 5 3 3 7 6" xfId="34215"/>
    <cellStyle name="Input 2 5 3 3 7 7" xfId="34216"/>
    <cellStyle name="Input 2 5 3 3 7 8" xfId="34217"/>
    <cellStyle name="Input 2 5 3 3 8" xfId="34218"/>
    <cellStyle name="Input 2 5 3 3 9" xfId="34219"/>
    <cellStyle name="Input 2 5 3 4" xfId="34220"/>
    <cellStyle name="Input 2 5 3 4 10" xfId="34221"/>
    <cellStyle name="Input 2 5 3 4 11" xfId="34222"/>
    <cellStyle name="Input 2 5 3 4 12" xfId="34223"/>
    <cellStyle name="Input 2 5 3 4 13" xfId="34224"/>
    <cellStyle name="Input 2 5 3 4 2" xfId="34225"/>
    <cellStyle name="Input 2 5 3 4 2 10" xfId="34226"/>
    <cellStyle name="Input 2 5 3 4 2 2" xfId="34227"/>
    <cellStyle name="Input 2 5 3 4 2 2 2" xfId="34228"/>
    <cellStyle name="Input 2 5 3 4 2 2 3" xfId="34229"/>
    <cellStyle name="Input 2 5 3 4 2 2 4" xfId="34230"/>
    <cellStyle name="Input 2 5 3 4 2 2 5" xfId="34231"/>
    <cellStyle name="Input 2 5 3 4 2 2 6" xfId="34232"/>
    <cellStyle name="Input 2 5 3 4 2 2 7" xfId="34233"/>
    <cellStyle name="Input 2 5 3 4 2 2 8" xfId="34234"/>
    <cellStyle name="Input 2 5 3 4 2 2 9" xfId="34235"/>
    <cellStyle name="Input 2 5 3 4 2 3" xfId="34236"/>
    <cellStyle name="Input 2 5 3 4 2 4" xfId="34237"/>
    <cellStyle name="Input 2 5 3 4 2 5" xfId="34238"/>
    <cellStyle name="Input 2 5 3 4 2 6" xfId="34239"/>
    <cellStyle name="Input 2 5 3 4 2 7" xfId="34240"/>
    <cellStyle name="Input 2 5 3 4 2 8" xfId="34241"/>
    <cellStyle name="Input 2 5 3 4 2 9" xfId="34242"/>
    <cellStyle name="Input 2 5 3 4 3" xfId="34243"/>
    <cellStyle name="Input 2 5 3 4 3 2" xfId="34244"/>
    <cellStyle name="Input 2 5 3 4 3 3" xfId="34245"/>
    <cellStyle name="Input 2 5 3 4 3 4" xfId="34246"/>
    <cellStyle name="Input 2 5 3 4 3 5" xfId="34247"/>
    <cellStyle name="Input 2 5 3 4 3 6" xfId="34248"/>
    <cellStyle name="Input 2 5 3 4 3 7" xfId="34249"/>
    <cellStyle name="Input 2 5 3 4 3 8" xfId="34250"/>
    <cellStyle name="Input 2 5 3 4 4" xfId="34251"/>
    <cellStyle name="Input 2 5 3 4 4 2" xfId="34252"/>
    <cellStyle name="Input 2 5 3 4 4 3" xfId="34253"/>
    <cellStyle name="Input 2 5 3 4 4 4" xfId="34254"/>
    <cellStyle name="Input 2 5 3 4 4 5" xfId="34255"/>
    <cellStyle name="Input 2 5 3 4 4 6" xfId="34256"/>
    <cellStyle name="Input 2 5 3 4 4 7" xfId="34257"/>
    <cellStyle name="Input 2 5 3 4 4 8" xfId="34258"/>
    <cellStyle name="Input 2 5 3 4 4 9" xfId="34259"/>
    <cellStyle name="Input 2 5 3 4 5" xfId="34260"/>
    <cellStyle name="Input 2 5 3 4 6" xfId="34261"/>
    <cellStyle name="Input 2 5 3 4 7" xfId="34262"/>
    <cellStyle name="Input 2 5 3 4 8" xfId="34263"/>
    <cellStyle name="Input 2 5 3 4 9" xfId="34264"/>
    <cellStyle name="Input 2 5 3 5" xfId="34265"/>
    <cellStyle name="Input 2 5 3 5 10" xfId="34266"/>
    <cellStyle name="Input 2 5 3 5 11" xfId="34267"/>
    <cellStyle name="Input 2 5 3 5 12" xfId="34268"/>
    <cellStyle name="Input 2 5 3 5 13" xfId="34269"/>
    <cellStyle name="Input 2 5 3 5 2" xfId="34270"/>
    <cellStyle name="Input 2 5 3 5 2 10" xfId="34271"/>
    <cellStyle name="Input 2 5 3 5 2 2" xfId="34272"/>
    <cellStyle name="Input 2 5 3 5 2 2 2" xfId="34273"/>
    <cellStyle name="Input 2 5 3 5 2 2 3" xfId="34274"/>
    <cellStyle name="Input 2 5 3 5 2 2 4" xfId="34275"/>
    <cellStyle name="Input 2 5 3 5 2 2 5" xfId="34276"/>
    <cellStyle name="Input 2 5 3 5 2 2 6" xfId="34277"/>
    <cellStyle name="Input 2 5 3 5 2 2 7" xfId="34278"/>
    <cellStyle name="Input 2 5 3 5 2 2 8" xfId="34279"/>
    <cellStyle name="Input 2 5 3 5 2 2 9" xfId="34280"/>
    <cellStyle name="Input 2 5 3 5 2 3" xfId="34281"/>
    <cellStyle name="Input 2 5 3 5 2 4" xfId="34282"/>
    <cellStyle name="Input 2 5 3 5 2 5" xfId="34283"/>
    <cellStyle name="Input 2 5 3 5 2 6" xfId="34284"/>
    <cellStyle name="Input 2 5 3 5 2 7" xfId="34285"/>
    <cellStyle name="Input 2 5 3 5 2 8" xfId="34286"/>
    <cellStyle name="Input 2 5 3 5 2 9" xfId="34287"/>
    <cellStyle name="Input 2 5 3 5 3" xfId="34288"/>
    <cellStyle name="Input 2 5 3 5 3 2" xfId="34289"/>
    <cellStyle name="Input 2 5 3 5 3 3" xfId="34290"/>
    <cellStyle name="Input 2 5 3 5 3 4" xfId="34291"/>
    <cellStyle name="Input 2 5 3 5 3 5" xfId="34292"/>
    <cellStyle name="Input 2 5 3 5 3 6" xfId="34293"/>
    <cellStyle name="Input 2 5 3 5 3 7" xfId="34294"/>
    <cellStyle name="Input 2 5 3 5 3 8" xfId="34295"/>
    <cellStyle name="Input 2 5 3 5 4" xfId="34296"/>
    <cellStyle name="Input 2 5 3 5 4 2" xfId="34297"/>
    <cellStyle name="Input 2 5 3 5 4 3" xfId="34298"/>
    <cellStyle name="Input 2 5 3 5 4 4" xfId="34299"/>
    <cellStyle name="Input 2 5 3 5 4 5" xfId="34300"/>
    <cellStyle name="Input 2 5 3 5 4 6" xfId="34301"/>
    <cellStyle name="Input 2 5 3 5 4 7" xfId="34302"/>
    <cellStyle name="Input 2 5 3 5 4 8" xfId="34303"/>
    <cellStyle name="Input 2 5 3 5 4 9" xfId="34304"/>
    <cellStyle name="Input 2 5 3 5 5" xfId="34305"/>
    <cellStyle name="Input 2 5 3 5 6" xfId="34306"/>
    <cellStyle name="Input 2 5 3 5 7" xfId="34307"/>
    <cellStyle name="Input 2 5 3 5 8" xfId="34308"/>
    <cellStyle name="Input 2 5 3 5 9" xfId="34309"/>
    <cellStyle name="Input 2 5 3 6" xfId="34310"/>
    <cellStyle name="Input 2 5 3 6 10" xfId="34311"/>
    <cellStyle name="Input 2 5 3 6 2" xfId="34312"/>
    <cellStyle name="Input 2 5 3 6 2 2" xfId="34313"/>
    <cellStyle name="Input 2 5 3 6 2 3" xfId="34314"/>
    <cellStyle name="Input 2 5 3 6 2 4" xfId="34315"/>
    <cellStyle name="Input 2 5 3 6 2 5" xfId="34316"/>
    <cellStyle name="Input 2 5 3 6 2 6" xfId="34317"/>
    <cellStyle name="Input 2 5 3 6 2 7" xfId="34318"/>
    <cellStyle name="Input 2 5 3 6 2 8" xfId="34319"/>
    <cellStyle name="Input 2 5 3 6 2 9" xfId="34320"/>
    <cellStyle name="Input 2 5 3 6 3" xfId="34321"/>
    <cellStyle name="Input 2 5 3 6 4" xfId="34322"/>
    <cellStyle name="Input 2 5 3 6 5" xfId="34323"/>
    <cellStyle name="Input 2 5 3 6 6" xfId="34324"/>
    <cellStyle name="Input 2 5 3 6 7" xfId="34325"/>
    <cellStyle name="Input 2 5 3 6 8" xfId="34326"/>
    <cellStyle name="Input 2 5 3 6 9" xfId="34327"/>
    <cellStyle name="Input 2 5 3 7" xfId="34328"/>
    <cellStyle name="Input 2 5 3 7 2" xfId="34329"/>
    <cellStyle name="Input 2 5 3 7 3" xfId="34330"/>
    <cellStyle name="Input 2 5 3 7 4" xfId="34331"/>
    <cellStyle name="Input 2 5 3 7 5" xfId="34332"/>
    <cellStyle name="Input 2 5 3 7 6" xfId="34333"/>
    <cellStyle name="Input 2 5 3 7 7" xfId="34334"/>
    <cellStyle name="Input 2 5 3 7 8" xfId="34335"/>
    <cellStyle name="Input 2 5 3 8" xfId="34336"/>
    <cellStyle name="Input 2 5 3 8 2" xfId="34337"/>
    <cellStyle name="Input 2 5 3 8 3" xfId="34338"/>
    <cellStyle name="Input 2 5 3 8 4" xfId="34339"/>
    <cellStyle name="Input 2 5 3 8 5" xfId="34340"/>
    <cellStyle name="Input 2 5 3 8 6" xfId="34341"/>
    <cellStyle name="Input 2 5 3 8 7" xfId="34342"/>
    <cellStyle name="Input 2 5 3 8 8" xfId="34343"/>
    <cellStyle name="Input 2 5 3 8 9" xfId="34344"/>
    <cellStyle name="Input 2 5 3 9" xfId="34345"/>
    <cellStyle name="Input 2 5 3 9 2" xfId="34346"/>
    <cellStyle name="Input 2 5 3 9 3" xfId="34347"/>
    <cellStyle name="Input 2 5 3 9 4" xfId="34348"/>
    <cellStyle name="Input 2 5 3 9 5" xfId="34349"/>
    <cellStyle name="Input 2 5 3 9 6" xfId="34350"/>
    <cellStyle name="Input 2 5 3 9 7" xfId="34351"/>
    <cellStyle name="Input 2 5 3 9 8" xfId="34352"/>
    <cellStyle name="Input 2 5 4" xfId="34353"/>
    <cellStyle name="Input 2 5 4 10" xfId="34354"/>
    <cellStyle name="Input 2 5 4 11" xfId="34355"/>
    <cellStyle name="Input 2 5 4 12" xfId="34356"/>
    <cellStyle name="Input 2 5 4 13" xfId="34357"/>
    <cellStyle name="Input 2 5 4 14" xfId="34358"/>
    <cellStyle name="Input 2 5 4 15" xfId="34359"/>
    <cellStyle name="Input 2 5 4 16" xfId="34360"/>
    <cellStyle name="Input 2 5 4 17" xfId="34361"/>
    <cellStyle name="Input 2 5 4 18" xfId="34362"/>
    <cellStyle name="Input 2 5 4 19" xfId="34363"/>
    <cellStyle name="Input 2 5 4 2" xfId="34364"/>
    <cellStyle name="Input 2 5 4 2 2" xfId="34365"/>
    <cellStyle name="Input 2 5 4 2 3" xfId="34366"/>
    <cellStyle name="Input 2 5 4 2 4" xfId="34367"/>
    <cellStyle name="Input 2 5 4 2 5" xfId="34368"/>
    <cellStyle name="Input 2 5 4 2 6" xfId="34369"/>
    <cellStyle name="Input 2 5 4 2 7" xfId="34370"/>
    <cellStyle name="Input 2 5 4 2 8" xfId="34371"/>
    <cellStyle name="Input 2 5 4 2 9" xfId="34372"/>
    <cellStyle name="Input 2 5 4 20" xfId="34373"/>
    <cellStyle name="Input 2 5 4 21" xfId="34374"/>
    <cellStyle name="Input 2 5 4 22" xfId="34375"/>
    <cellStyle name="Input 2 5 4 23" xfId="34376"/>
    <cellStyle name="Input 2 5 4 24" xfId="34377"/>
    <cellStyle name="Input 2 5 4 3" xfId="34378"/>
    <cellStyle name="Input 2 5 4 3 2" xfId="34379"/>
    <cellStyle name="Input 2 5 4 3 3" xfId="34380"/>
    <cellStyle name="Input 2 5 4 3 4" xfId="34381"/>
    <cellStyle name="Input 2 5 4 3 5" xfId="34382"/>
    <cellStyle name="Input 2 5 4 3 6" xfId="34383"/>
    <cellStyle name="Input 2 5 4 3 7" xfId="34384"/>
    <cellStyle name="Input 2 5 4 3 8" xfId="34385"/>
    <cellStyle name="Input 2 5 4 3 9" xfId="34386"/>
    <cellStyle name="Input 2 5 4 4" xfId="34387"/>
    <cellStyle name="Input 2 5 4 4 2" xfId="34388"/>
    <cellStyle name="Input 2 5 4 4 3" xfId="34389"/>
    <cellStyle name="Input 2 5 4 4 4" xfId="34390"/>
    <cellStyle name="Input 2 5 4 4 5" xfId="34391"/>
    <cellStyle name="Input 2 5 4 4 6" xfId="34392"/>
    <cellStyle name="Input 2 5 4 4 7" xfId="34393"/>
    <cellStyle name="Input 2 5 4 4 8" xfId="34394"/>
    <cellStyle name="Input 2 5 4 4 9" xfId="34395"/>
    <cellStyle name="Input 2 5 4 5" xfId="34396"/>
    <cellStyle name="Input 2 5 4 5 2" xfId="34397"/>
    <cellStyle name="Input 2 5 4 5 3" xfId="34398"/>
    <cellStyle name="Input 2 5 4 5 4" xfId="34399"/>
    <cellStyle name="Input 2 5 4 5 5" xfId="34400"/>
    <cellStyle name="Input 2 5 4 5 6" xfId="34401"/>
    <cellStyle name="Input 2 5 4 5 7" xfId="34402"/>
    <cellStyle name="Input 2 5 4 5 8" xfId="34403"/>
    <cellStyle name="Input 2 5 4 6" xfId="34404"/>
    <cellStyle name="Input 2 5 4 6 2" xfId="34405"/>
    <cellStyle name="Input 2 5 4 6 3" xfId="34406"/>
    <cellStyle name="Input 2 5 4 6 4" xfId="34407"/>
    <cellStyle name="Input 2 5 4 6 5" xfId="34408"/>
    <cellStyle name="Input 2 5 4 6 6" xfId="34409"/>
    <cellStyle name="Input 2 5 4 6 7" xfId="34410"/>
    <cellStyle name="Input 2 5 4 6 8" xfId="34411"/>
    <cellStyle name="Input 2 5 4 7" xfId="34412"/>
    <cellStyle name="Input 2 5 4 7 2" xfId="34413"/>
    <cellStyle name="Input 2 5 4 7 3" xfId="34414"/>
    <cellStyle name="Input 2 5 4 7 4" xfId="34415"/>
    <cellStyle name="Input 2 5 4 7 5" xfId="34416"/>
    <cellStyle name="Input 2 5 4 7 6" xfId="34417"/>
    <cellStyle name="Input 2 5 4 7 7" xfId="34418"/>
    <cellStyle name="Input 2 5 4 7 8" xfId="34419"/>
    <cellStyle name="Input 2 5 4 8" xfId="34420"/>
    <cellStyle name="Input 2 5 4 9" xfId="34421"/>
    <cellStyle name="Input 2 5 5" xfId="34422"/>
    <cellStyle name="Input 2 5 5 10" xfId="34423"/>
    <cellStyle name="Input 2 5 5 11" xfId="34424"/>
    <cellStyle name="Input 2 5 5 12" xfId="34425"/>
    <cellStyle name="Input 2 5 5 13" xfId="34426"/>
    <cellStyle name="Input 2 5 5 14" xfId="34427"/>
    <cellStyle name="Input 2 5 5 15" xfId="34428"/>
    <cellStyle name="Input 2 5 5 16" xfId="34429"/>
    <cellStyle name="Input 2 5 5 17" xfId="34430"/>
    <cellStyle name="Input 2 5 5 18" xfId="34431"/>
    <cellStyle name="Input 2 5 5 2" xfId="34432"/>
    <cellStyle name="Input 2 5 5 2 10" xfId="34433"/>
    <cellStyle name="Input 2 5 5 2 2" xfId="34434"/>
    <cellStyle name="Input 2 5 5 2 2 2" xfId="34435"/>
    <cellStyle name="Input 2 5 5 2 2 3" xfId="34436"/>
    <cellStyle name="Input 2 5 5 2 2 4" xfId="34437"/>
    <cellStyle name="Input 2 5 5 2 2 5" xfId="34438"/>
    <cellStyle name="Input 2 5 5 2 2 6" xfId="34439"/>
    <cellStyle name="Input 2 5 5 2 2 7" xfId="34440"/>
    <cellStyle name="Input 2 5 5 2 2 8" xfId="34441"/>
    <cellStyle name="Input 2 5 5 2 2 9" xfId="34442"/>
    <cellStyle name="Input 2 5 5 2 3" xfId="34443"/>
    <cellStyle name="Input 2 5 5 2 4" xfId="34444"/>
    <cellStyle name="Input 2 5 5 2 5" xfId="34445"/>
    <cellStyle name="Input 2 5 5 2 6" xfId="34446"/>
    <cellStyle name="Input 2 5 5 2 7" xfId="34447"/>
    <cellStyle name="Input 2 5 5 2 8" xfId="34448"/>
    <cellStyle name="Input 2 5 5 2 9" xfId="34449"/>
    <cellStyle name="Input 2 5 5 3" xfId="34450"/>
    <cellStyle name="Input 2 5 5 3 2" xfId="34451"/>
    <cellStyle name="Input 2 5 5 3 3" xfId="34452"/>
    <cellStyle name="Input 2 5 5 3 4" xfId="34453"/>
    <cellStyle name="Input 2 5 5 3 5" xfId="34454"/>
    <cellStyle name="Input 2 5 5 3 6" xfId="34455"/>
    <cellStyle name="Input 2 5 5 3 7" xfId="34456"/>
    <cellStyle name="Input 2 5 5 3 8" xfId="34457"/>
    <cellStyle name="Input 2 5 5 4" xfId="34458"/>
    <cellStyle name="Input 2 5 5 4 2" xfId="34459"/>
    <cellStyle name="Input 2 5 5 4 3" xfId="34460"/>
    <cellStyle name="Input 2 5 5 4 4" xfId="34461"/>
    <cellStyle name="Input 2 5 5 4 5" xfId="34462"/>
    <cellStyle name="Input 2 5 5 4 6" xfId="34463"/>
    <cellStyle name="Input 2 5 5 4 7" xfId="34464"/>
    <cellStyle name="Input 2 5 5 4 8" xfId="34465"/>
    <cellStyle name="Input 2 5 5 4 9" xfId="34466"/>
    <cellStyle name="Input 2 5 5 5" xfId="34467"/>
    <cellStyle name="Input 2 5 5 6" xfId="34468"/>
    <cellStyle name="Input 2 5 5 7" xfId="34469"/>
    <cellStyle name="Input 2 5 5 8" xfId="34470"/>
    <cellStyle name="Input 2 5 5 9" xfId="34471"/>
    <cellStyle name="Input 2 5 6" xfId="34472"/>
    <cellStyle name="Input 2 5 6 10" xfId="34473"/>
    <cellStyle name="Input 2 5 6 11" xfId="34474"/>
    <cellStyle name="Input 2 5 6 12" xfId="34475"/>
    <cellStyle name="Input 2 5 6 13" xfId="34476"/>
    <cellStyle name="Input 2 5 6 14" xfId="34477"/>
    <cellStyle name="Input 2 5 6 15" xfId="34478"/>
    <cellStyle name="Input 2 5 6 16" xfId="34479"/>
    <cellStyle name="Input 2 5 6 17" xfId="34480"/>
    <cellStyle name="Input 2 5 6 18" xfId="34481"/>
    <cellStyle name="Input 2 5 6 2" xfId="34482"/>
    <cellStyle name="Input 2 5 6 2 10" xfId="34483"/>
    <cellStyle name="Input 2 5 6 2 2" xfId="34484"/>
    <cellStyle name="Input 2 5 6 2 2 2" xfId="34485"/>
    <cellStyle name="Input 2 5 6 2 2 3" xfId="34486"/>
    <cellStyle name="Input 2 5 6 2 2 4" xfId="34487"/>
    <cellStyle name="Input 2 5 6 2 2 5" xfId="34488"/>
    <cellStyle name="Input 2 5 6 2 2 6" xfId="34489"/>
    <cellStyle name="Input 2 5 6 2 2 7" xfId="34490"/>
    <cellStyle name="Input 2 5 6 2 2 8" xfId="34491"/>
    <cellStyle name="Input 2 5 6 2 2 9" xfId="34492"/>
    <cellStyle name="Input 2 5 6 2 3" xfId="34493"/>
    <cellStyle name="Input 2 5 6 2 4" xfId="34494"/>
    <cellStyle name="Input 2 5 6 2 5" xfId="34495"/>
    <cellStyle name="Input 2 5 6 2 6" xfId="34496"/>
    <cellStyle name="Input 2 5 6 2 7" xfId="34497"/>
    <cellStyle name="Input 2 5 6 2 8" xfId="34498"/>
    <cellStyle name="Input 2 5 6 2 9" xfId="34499"/>
    <cellStyle name="Input 2 5 6 3" xfId="34500"/>
    <cellStyle name="Input 2 5 6 3 2" xfId="34501"/>
    <cellStyle name="Input 2 5 6 3 3" xfId="34502"/>
    <cellStyle name="Input 2 5 6 3 4" xfId="34503"/>
    <cellStyle name="Input 2 5 6 3 5" xfId="34504"/>
    <cellStyle name="Input 2 5 6 3 6" xfId="34505"/>
    <cellStyle name="Input 2 5 6 3 7" xfId="34506"/>
    <cellStyle name="Input 2 5 6 3 8" xfId="34507"/>
    <cellStyle name="Input 2 5 6 4" xfId="34508"/>
    <cellStyle name="Input 2 5 6 4 2" xfId="34509"/>
    <cellStyle name="Input 2 5 6 4 3" xfId="34510"/>
    <cellStyle name="Input 2 5 6 4 4" xfId="34511"/>
    <cellStyle name="Input 2 5 6 4 5" xfId="34512"/>
    <cellStyle name="Input 2 5 6 4 6" xfId="34513"/>
    <cellStyle name="Input 2 5 6 4 7" xfId="34514"/>
    <cellStyle name="Input 2 5 6 4 8" xfId="34515"/>
    <cellStyle name="Input 2 5 6 4 9" xfId="34516"/>
    <cellStyle name="Input 2 5 6 5" xfId="34517"/>
    <cellStyle name="Input 2 5 6 6" xfId="34518"/>
    <cellStyle name="Input 2 5 6 7" xfId="34519"/>
    <cellStyle name="Input 2 5 6 8" xfId="34520"/>
    <cellStyle name="Input 2 5 6 9" xfId="34521"/>
    <cellStyle name="Input 2 5 7" xfId="34522"/>
    <cellStyle name="Input 2 5 7 10" xfId="34523"/>
    <cellStyle name="Input 2 5 7 11" xfId="34524"/>
    <cellStyle name="Input 2 5 7 12" xfId="34525"/>
    <cellStyle name="Input 2 5 7 13" xfId="34526"/>
    <cellStyle name="Input 2 5 7 14" xfId="34527"/>
    <cellStyle name="Input 2 5 7 15" xfId="34528"/>
    <cellStyle name="Input 2 5 7 16" xfId="34529"/>
    <cellStyle name="Input 2 5 7 17" xfId="34530"/>
    <cellStyle name="Input 2 5 7 18" xfId="34531"/>
    <cellStyle name="Input 2 5 7 2" xfId="34532"/>
    <cellStyle name="Input 2 5 7 3" xfId="34533"/>
    <cellStyle name="Input 2 5 7 4" xfId="34534"/>
    <cellStyle name="Input 2 5 7 5" xfId="34535"/>
    <cellStyle name="Input 2 5 7 6" xfId="34536"/>
    <cellStyle name="Input 2 5 7 7" xfId="34537"/>
    <cellStyle name="Input 2 5 7 8" xfId="34538"/>
    <cellStyle name="Input 2 5 7 9" xfId="34539"/>
    <cellStyle name="Input 2 5 8" xfId="34540"/>
    <cellStyle name="Input 2 5 8 2" xfId="34541"/>
    <cellStyle name="Input 2 5 8 3" xfId="34542"/>
    <cellStyle name="Input 2 5 8 4" xfId="34543"/>
    <cellStyle name="Input 2 5 8 5" xfId="34544"/>
    <cellStyle name="Input 2 5 8 6" xfId="34545"/>
    <cellStyle name="Input 2 5 8 7" xfId="34546"/>
    <cellStyle name="Input 2 5 8 8" xfId="34547"/>
    <cellStyle name="Input 2 5 8 9" xfId="34548"/>
    <cellStyle name="Input 2 5 9" xfId="34549"/>
    <cellStyle name="Input 2 5 9 2" xfId="34550"/>
    <cellStyle name="Input 2 5 9 3" xfId="34551"/>
    <cellStyle name="Input 2 5 9 4" xfId="34552"/>
    <cellStyle name="Input 2 5 9 5" xfId="34553"/>
    <cellStyle name="Input 2 5 9 6" xfId="34554"/>
    <cellStyle name="Input 2 5 9 7" xfId="34555"/>
    <cellStyle name="Input 2 5 9 8" xfId="34556"/>
    <cellStyle name="Input 2 5 9 9" xfId="34557"/>
    <cellStyle name="Input 2 6" xfId="2313"/>
    <cellStyle name="Input 2 6 10" xfId="34558"/>
    <cellStyle name="Input 2 6 11" xfId="34559"/>
    <cellStyle name="Input 2 6 12" xfId="34560"/>
    <cellStyle name="Input 2 6 13" xfId="34561"/>
    <cellStyle name="Input 2 6 14" xfId="34562"/>
    <cellStyle name="Input 2 6 15" xfId="34563"/>
    <cellStyle name="Input 2 6 16" xfId="34564"/>
    <cellStyle name="Input 2 6 17" xfId="34565"/>
    <cellStyle name="Input 2 6 18" xfId="34566"/>
    <cellStyle name="Input 2 6 19" xfId="34567"/>
    <cellStyle name="Input 2 6 2" xfId="34568"/>
    <cellStyle name="Input 2 6 2 10" xfId="34569"/>
    <cellStyle name="Input 2 6 2 11" xfId="34570"/>
    <cellStyle name="Input 2 6 2 12" xfId="34571"/>
    <cellStyle name="Input 2 6 2 13" xfId="34572"/>
    <cellStyle name="Input 2 6 2 14" xfId="34573"/>
    <cellStyle name="Input 2 6 2 15" xfId="34574"/>
    <cellStyle name="Input 2 6 2 16" xfId="34575"/>
    <cellStyle name="Input 2 6 2 17" xfId="34576"/>
    <cellStyle name="Input 2 6 2 18" xfId="34577"/>
    <cellStyle name="Input 2 6 2 19" xfId="34578"/>
    <cellStyle name="Input 2 6 2 2" xfId="34579"/>
    <cellStyle name="Input 2 6 2 2 10" xfId="34580"/>
    <cellStyle name="Input 2 6 2 2 11" xfId="34581"/>
    <cellStyle name="Input 2 6 2 2 12" xfId="34582"/>
    <cellStyle name="Input 2 6 2 2 13" xfId="34583"/>
    <cellStyle name="Input 2 6 2 2 14" xfId="34584"/>
    <cellStyle name="Input 2 6 2 2 15" xfId="34585"/>
    <cellStyle name="Input 2 6 2 2 2" xfId="34586"/>
    <cellStyle name="Input 2 6 2 2 2 2" xfId="34587"/>
    <cellStyle name="Input 2 6 2 2 2 3" xfId="34588"/>
    <cellStyle name="Input 2 6 2 2 2 4" xfId="34589"/>
    <cellStyle name="Input 2 6 2 2 2 5" xfId="34590"/>
    <cellStyle name="Input 2 6 2 2 2 6" xfId="34591"/>
    <cellStyle name="Input 2 6 2 2 2 7" xfId="34592"/>
    <cellStyle name="Input 2 6 2 2 2 8" xfId="34593"/>
    <cellStyle name="Input 2 6 2 2 2 9" xfId="34594"/>
    <cellStyle name="Input 2 6 2 2 3" xfId="34595"/>
    <cellStyle name="Input 2 6 2 2 3 2" xfId="34596"/>
    <cellStyle name="Input 2 6 2 2 3 3" xfId="34597"/>
    <cellStyle name="Input 2 6 2 2 3 4" xfId="34598"/>
    <cellStyle name="Input 2 6 2 2 3 5" xfId="34599"/>
    <cellStyle name="Input 2 6 2 2 3 6" xfId="34600"/>
    <cellStyle name="Input 2 6 2 2 3 7" xfId="34601"/>
    <cellStyle name="Input 2 6 2 2 3 8" xfId="34602"/>
    <cellStyle name="Input 2 6 2 2 4" xfId="34603"/>
    <cellStyle name="Input 2 6 2 2 4 2" xfId="34604"/>
    <cellStyle name="Input 2 6 2 2 4 3" xfId="34605"/>
    <cellStyle name="Input 2 6 2 2 4 4" xfId="34606"/>
    <cellStyle name="Input 2 6 2 2 4 5" xfId="34607"/>
    <cellStyle name="Input 2 6 2 2 4 6" xfId="34608"/>
    <cellStyle name="Input 2 6 2 2 4 7" xfId="34609"/>
    <cellStyle name="Input 2 6 2 2 4 8" xfId="34610"/>
    <cellStyle name="Input 2 6 2 2 5" xfId="34611"/>
    <cellStyle name="Input 2 6 2 2 5 2" xfId="34612"/>
    <cellStyle name="Input 2 6 2 2 5 3" xfId="34613"/>
    <cellStyle name="Input 2 6 2 2 5 4" xfId="34614"/>
    <cellStyle name="Input 2 6 2 2 5 5" xfId="34615"/>
    <cellStyle name="Input 2 6 2 2 5 6" xfId="34616"/>
    <cellStyle name="Input 2 6 2 2 5 7" xfId="34617"/>
    <cellStyle name="Input 2 6 2 2 5 8" xfId="34618"/>
    <cellStyle name="Input 2 6 2 2 6" xfId="34619"/>
    <cellStyle name="Input 2 6 2 2 6 2" xfId="34620"/>
    <cellStyle name="Input 2 6 2 2 6 3" xfId="34621"/>
    <cellStyle name="Input 2 6 2 2 6 4" xfId="34622"/>
    <cellStyle name="Input 2 6 2 2 6 5" xfId="34623"/>
    <cellStyle name="Input 2 6 2 2 6 6" xfId="34624"/>
    <cellStyle name="Input 2 6 2 2 6 7" xfId="34625"/>
    <cellStyle name="Input 2 6 2 2 6 8" xfId="34626"/>
    <cellStyle name="Input 2 6 2 2 7" xfId="34627"/>
    <cellStyle name="Input 2 6 2 2 7 2" xfId="34628"/>
    <cellStyle name="Input 2 6 2 2 7 3" xfId="34629"/>
    <cellStyle name="Input 2 6 2 2 7 4" xfId="34630"/>
    <cellStyle name="Input 2 6 2 2 7 5" xfId="34631"/>
    <cellStyle name="Input 2 6 2 2 7 6" xfId="34632"/>
    <cellStyle name="Input 2 6 2 2 7 7" xfId="34633"/>
    <cellStyle name="Input 2 6 2 2 7 8" xfId="34634"/>
    <cellStyle name="Input 2 6 2 2 8" xfId="34635"/>
    <cellStyle name="Input 2 6 2 2 9" xfId="34636"/>
    <cellStyle name="Input 2 6 2 20" xfId="34637"/>
    <cellStyle name="Input 2 6 2 21" xfId="34638"/>
    <cellStyle name="Input 2 6 2 22" xfId="34639"/>
    <cellStyle name="Input 2 6 2 23" xfId="34640"/>
    <cellStyle name="Input 2 6 2 24" xfId="34641"/>
    <cellStyle name="Input 2 6 2 25" xfId="34642"/>
    <cellStyle name="Input 2 6 2 26" xfId="34643"/>
    <cellStyle name="Input 2 6 2 27" xfId="34644"/>
    <cellStyle name="Input 2 6 2 3" xfId="34645"/>
    <cellStyle name="Input 2 6 2 3 10" xfId="34646"/>
    <cellStyle name="Input 2 6 2 3 11" xfId="34647"/>
    <cellStyle name="Input 2 6 2 3 12" xfId="34648"/>
    <cellStyle name="Input 2 6 2 3 13" xfId="34649"/>
    <cellStyle name="Input 2 6 2 3 14" xfId="34650"/>
    <cellStyle name="Input 2 6 2 3 15" xfId="34651"/>
    <cellStyle name="Input 2 6 2 3 2" xfId="34652"/>
    <cellStyle name="Input 2 6 2 3 2 2" xfId="34653"/>
    <cellStyle name="Input 2 6 2 3 2 3" xfId="34654"/>
    <cellStyle name="Input 2 6 2 3 2 4" xfId="34655"/>
    <cellStyle name="Input 2 6 2 3 2 5" xfId="34656"/>
    <cellStyle name="Input 2 6 2 3 2 6" xfId="34657"/>
    <cellStyle name="Input 2 6 2 3 2 7" xfId="34658"/>
    <cellStyle name="Input 2 6 2 3 2 8" xfId="34659"/>
    <cellStyle name="Input 2 6 2 3 3" xfId="34660"/>
    <cellStyle name="Input 2 6 2 3 3 2" xfId="34661"/>
    <cellStyle name="Input 2 6 2 3 3 3" xfId="34662"/>
    <cellStyle name="Input 2 6 2 3 3 4" xfId="34663"/>
    <cellStyle name="Input 2 6 2 3 3 5" xfId="34664"/>
    <cellStyle name="Input 2 6 2 3 3 6" xfId="34665"/>
    <cellStyle name="Input 2 6 2 3 3 7" xfId="34666"/>
    <cellStyle name="Input 2 6 2 3 3 8" xfId="34667"/>
    <cellStyle name="Input 2 6 2 3 4" xfId="34668"/>
    <cellStyle name="Input 2 6 2 3 4 2" xfId="34669"/>
    <cellStyle name="Input 2 6 2 3 4 3" xfId="34670"/>
    <cellStyle name="Input 2 6 2 3 4 4" xfId="34671"/>
    <cellStyle name="Input 2 6 2 3 4 5" xfId="34672"/>
    <cellStyle name="Input 2 6 2 3 4 6" xfId="34673"/>
    <cellStyle name="Input 2 6 2 3 4 7" xfId="34674"/>
    <cellStyle name="Input 2 6 2 3 4 8" xfId="34675"/>
    <cellStyle name="Input 2 6 2 3 5" xfId="34676"/>
    <cellStyle name="Input 2 6 2 3 5 2" xfId="34677"/>
    <cellStyle name="Input 2 6 2 3 5 3" xfId="34678"/>
    <cellStyle name="Input 2 6 2 3 5 4" xfId="34679"/>
    <cellStyle name="Input 2 6 2 3 5 5" xfId="34680"/>
    <cellStyle name="Input 2 6 2 3 5 6" xfId="34681"/>
    <cellStyle name="Input 2 6 2 3 5 7" xfId="34682"/>
    <cellStyle name="Input 2 6 2 3 5 8" xfId="34683"/>
    <cellStyle name="Input 2 6 2 3 6" xfId="34684"/>
    <cellStyle name="Input 2 6 2 3 6 2" xfId="34685"/>
    <cellStyle name="Input 2 6 2 3 6 3" xfId="34686"/>
    <cellStyle name="Input 2 6 2 3 6 4" xfId="34687"/>
    <cellStyle name="Input 2 6 2 3 6 5" xfId="34688"/>
    <cellStyle name="Input 2 6 2 3 6 6" xfId="34689"/>
    <cellStyle name="Input 2 6 2 3 6 7" xfId="34690"/>
    <cellStyle name="Input 2 6 2 3 6 8" xfId="34691"/>
    <cellStyle name="Input 2 6 2 3 7" xfId="34692"/>
    <cellStyle name="Input 2 6 2 3 7 2" xfId="34693"/>
    <cellStyle name="Input 2 6 2 3 7 3" xfId="34694"/>
    <cellStyle name="Input 2 6 2 3 7 4" xfId="34695"/>
    <cellStyle name="Input 2 6 2 3 7 5" xfId="34696"/>
    <cellStyle name="Input 2 6 2 3 7 6" xfId="34697"/>
    <cellStyle name="Input 2 6 2 3 7 7" xfId="34698"/>
    <cellStyle name="Input 2 6 2 3 7 8" xfId="34699"/>
    <cellStyle name="Input 2 6 2 3 8" xfId="34700"/>
    <cellStyle name="Input 2 6 2 3 9" xfId="34701"/>
    <cellStyle name="Input 2 6 2 4" xfId="34702"/>
    <cellStyle name="Input 2 6 2 4 2" xfId="34703"/>
    <cellStyle name="Input 2 6 2 4 3" xfId="34704"/>
    <cellStyle name="Input 2 6 2 4 4" xfId="34705"/>
    <cellStyle name="Input 2 6 2 4 5" xfId="34706"/>
    <cellStyle name="Input 2 6 2 4 6" xfId="34707"/>
    <cellStyle name="Input 2 6 2 4 7" xfId="34708"/>
    <cellStyle name="Input 2 6 2 4 8" xfId="34709"/>
    <cellStyle name="Input 2 6 2 4 9" xfId="34710"/>
    <cellStyle name="Input 2 6 2 5" xfId="34711"/>
    <cellStyle name="Input 2 6 2 5 2" xfId="34712"/>
    <cellStyle name="Input 2 6 2 5 3" xfId="34713"/>
    <cellStyle name="Input 2 6 2 5 4" xfId="34714"/>
    <cellStyle name="Input 2 6 2 5 5" xfId="34715"/>
    <cellStyle name="Input 2 6 2 5 6" xfId="34716"/>
    <cellStyle name="Input 2 6 2 5 7" xfId="34717"/>
    <cellStyle name="Input 2 6 2 5 8" xfId="34718"/>
    <cellStyle name="Input 2 6 2 6" xfId="34719"/>
    <cellStyle name="Input 2 6 2 6 2" xfId="34720"/>
    <cellStyle name="Input 2 6 2 6 3" xfId="34721"/>
    <cellStyle name="Input 2 6 2 6 4" xfId="34722"/>
    <cellStyle name="Input 2 6 2 6 5" xfId="34723"/>
    <cellStyle name="Input 2 6 2 6 6" xfId="34724"/>
    <cellStyle name="Input 2 6 2 6 7" xfId="34725"/>
    <cellStyle name="Input 2 6 2 6 8" xfId="34726"/>
    <cellStyle name="Input 2 6 2 7" xfId="34727"/>
    <cellStyle name="Input 2 6 2 7 2" xfId="34728"/>
    <cellStyle name="Input 2 6 2 7 3" xfId="34729"/>
    <cellStyle name="Input 2 6 2 7 4" xfId="34730"/>
    <cellStyle name="Input 2 6 2 7 5" xfId="34731"/>
    <cellStyle name="Input 2 6 2 7 6" xfId="34732"/>
    <cellStyle name="Input 2 6 2 7 7" xfId="34733"/>
    <cellStyle name="Input 2 6 2 7 8" xfId="34734"/>
    <cellStyle name="Input 2 6 2 8" xfId="34735"/>
    <cellStyle name="Input 2 6 2 8 2" xfId="34736"/>
    <cellStyle name="Input 2 6 2 8 3" xfId="34737"/>
    <cellStyle name="Input 2 6 2 8 4" xfId="34738"/>
    <cellStyle name="Input 2 6 2 8 5" xfId="34739"/>
    <cellStyle name="Input 2 6 2 8 6" xfId="34740"/>
    <cellStyle name="Input 2 6 2 8 7" xfId="34741"/>
    <cellStyle name="Input 2 6 2 8 8" xfId="34742"/>
    <cellStyle name="Input 2 6 2 9" xfId="34743"/>
    <cellStyle name="Input 2 6 2 9 2" xfId="34744"/>
    <cellStyle name="Input 2 6 2 9 3" xfId="34745"/>
    <cellStyle name="Input 2 6 2 9 4" xfId="34746"/>
    <cellStyle name="Input 2 6 2 9 5" xfId="34747"/>
    <cellStyle name="Input 2 6 2 9 6" xfId="34748"/>
    <cellStyle name="Input 2 6 2 9 7" xfId="34749"/>
    <cellStyle name="Input 2 6 2 9 8" xfId="34750"/>
    <cellStyle name="Input 2 6 20" xfId="34751"/>
    <cellStyle name="Input 2 6 21" xfId="34752"/>
    <cellStyle name="Input 2 6 22" xfId="34753"/>
    <cellStyle name="Input 2 6 23" xfId="34754"/>
    <cellStyle name="Input 2 6 24" xfId="34755"/>
    <cellStyle name="Input 2 6 3" xfId="34756"/>
    <cellStyle name="Input 2 6 3 10" xfId="34757"/>
    <cellStyle name="Input 2 6 3 11" xfId="34758"/>
    <cellStyle name="Input 2 6 3 12" xfId="34759"/>
    <cellStyle name="Input 2 6 3 13" xfId="34760"/>
    <cellStyle name="Input 2 6 3 14" xfId="34761"/>
    <cellStyle name="Input 2 6 3 15" xfId="34762"/>
    <cellStyle name="Input 2 6 3 16" xfId="34763"/>
    <cellStyle name="Input 2 6 3 17" xfId="34764"/>
    <cellStyle name="Input 2 6 3 18" xfId="34765"/>
    <cellStyle name="Input 2 6 3 19" xfId="34766"/>
    <cellStyle name="Input 2 6 3 2" xfId="34767"/>
    <cellStyle name="Input 2 6 3 2 10" xfId="34768"/>
    <cellStyle name="Input 2 6 3 2 2" xfId="34769"/>
    <cellStyle name="Input 2 6 3 2 2 2" xfId="34770"/>
    <cellStyle name="Input 2 6 3 2 2 3" xfId="34771"/>
    <cellStyle name="Input 2 6 3 2 2 4" xfId="34772"/>
    <cellStyle name="Input 2 6 3 2 2 5" xfId="34773"/>
    <cellStyle name="Input 2 6 3 2 2 6" xfId="34774"/>
    <cellStyle name="Input 2 6 3 2 2 7" xfId="34775"/>
    <cellStyle name="Input 2 6 3 2 2 8" xfId="34776"/>
    <cellStyle name="Input 2 6 3 2 2 9" xfId="34777"/>
    <cellStyle name="Input 2 6 3 2 3" xfId="34778"/>
    <cellStyle name="Input 2 6 3 2 4" xfId="34779"/>
    <cellStyle name="Input 2 6 3 2 5" xfId="34780"/>
    <cellStyle name="Input 2 6 3 2 6" xfId="34781"/>
    <cellStyle name="Input 2 6 3 2 7" xfId="34782"/>
    <cellStyle name="Input 2 6 3 2 8" xfId="34783"/>
    <cellStyle name="Input 2 6 3 2 9" xfId="34784"/>
    <cellStyle name="Input 2 6 3 20" xfId="34785"/>
    <cellStyle name="Input 2 6 3 21" xfId="34786"/>
    <cellStyle name="Input 2 6 3 22" xfId="34787"/>
    <cellStyle name="Input 2 6 3 23" xfId="34788"/>
    <cellStyle name="Input 2 6 3 24" xfId="34789"/>
    <cellStyle name="Input 2 6 3 3" xfId="34790"/>
    <cellStyle name="Input 2 6 3 3 2" xfId="34791"/>
    <cellStyle name="Input 2 6 3 3 3" xfId="34792"/>
    <cellStyle name="Input 2 6 3 3 4" xfId="34793"/>
    <cellStyle name="Input 2 6 3 3 5" xfId="34794"/>
    <cellStyle name="Input 2 6 3 3 6" xfId="34795"/>
    <cellStyle name="Input 2 6 3 3 7" xfId="34796"/>
    <cellStyle name="Input 2 6 3 3 8" xfId="34797"/>
    <cellStyle name="Input 2 6 3 4" xfId="34798"/>
    <cellStyle name="Input 2 6 3 4 2" xfId="34799"/>
    <cellStyle name="Input 2 6 3 4 3" xfId="34800"/>
    <cellStyle name="Input 2 6 3 4 4" xfId="34801"/>
    <cellStyle name="Input 2 6 3 4 5" xfId="34802"/>
    <cellStyle name="Input 2 6 3 4 6" xfId="34803"/>
    <cellStyle name="Input 2 6 3 4 7" xfId="34804"/>
    <cellStyle name="Input 2 6 3 4 8" xfId="34805"/>
    <cellStyle name="Input 2 6 3 4 9" xfId="34806"/>
    <cellStyle name="Input 2 6 3 5" xfId="34807"/>
    <cellStyle name="Input 2 6 3 5 2" xfId="34808"/>
    <cellStyle name="Input 2 6 3 5 3" xfId="34809"/>
    <cellStyle name="Input 2 6 3 5 4" xfId="34810"/>
    <cellStyle name="Input 2 6 3 5 5" xfId="34811"/>
    <cellStyle name="Input 2 6 3 5 6" xfId="34812"/>
    <cellStyle name="Input 2 6 3 5 7" xfId="34813"/>
    <cellStyle name="Input 2 6 3 5 8" xfId="34814"/>
    <cellStyle name="Input 2 6 3 6" xfId="34815"/>
    <cellStyle name="Input 2 6 3 6 2" xfId="34816"/>
    <cellStyle name="Input 2 6 3 6 3" xfId="34817"/>
    <cellStyle name="Input 2 6 3 6 4" xfId="34818"/>
    <cellStyle name="Input 2 6 3 6 5" xfId="34819"/>
    <cellStyle name="Input 2 6 3 6 6" xfId="34820"/>
    <cellStyle name="Input 2 6 3 6 7" xfId="34821"/>
    <cellStyle name="Input 2 6 3 6 8" xfId="34822"/>
    <cellStyle name="Input 2 6 3 7" xfId="34823"/>
    <cellStyle name="Input 2 6 3 7 2" xfId="34824"/>
    <cellStyle name="Input 2 6 3 7 3" xfId="34825"/>
    <cellStyle name="Input 2 6 3 7 4" xfId="34826"/>
    <cellStyle name="Input 2 6 3 7 5" xfId="34827"/>
    <cellStyle name="Input 2 6 3 7 6" xfId="34828"/>
    <cellStyle name="Input 2 6 3 7 7" xfId="34829"/>
    <cellStyle name="Input 2 6 3 7 8" xfId="34830"/>
    <cellStyle name="Input 2 6 3 8" xfId="34831"/>
    <cellStyle name="Input 2 6 3 9" xfId="34832"/>
    <cellStyle name="Input 2 6 4" xfId="34833"/>
    <cellStyle name="Input 2 6 4 10" xfId="34834"/>
    <cellStyle name="Input 2 6 4 11" xfId="34835"/>
    <cellStyle name="Input 2 6 4 12" xfId="34836"/>
    <cellStyle name="Input 2 6 4 13" xfId="34837"/>
    <cellStyle name="Input 2 6 4 14" xfId="34838"/>
    <cellStyle name="Input 2 6 4 15" xfId="34839"/>
    <cellStyle name="Input 2 6 4 16" xfId="34840"/>
    <cellStyle name="Input 2 6 4 17" xfId="34841"/>
    <cellStyle name="Input 2 6 4 18" xfId="34842"/>
    <cellStyle name="Input 2 6 4 2" xfId="34843"/>
    <cellStyle name="Input 2 6 4 2 10" xfId="34844"/>
    <cellStyle name="Input 2 6 4 2 2" xfId="34845"/>
    <cellStyle name="Input 2 6 4 2 2 2" xfId="34846"/>
    <cellStyle name="Input 2 6 4 2 2 3" xfId="34847"/>
    <cellStyle name="Input 2 6 4 2 2 4" xfId="34848"/>
    <cellStyle name="Input 2 6 4 2 2 5" xfId="34849"/>
    <cellStyle name="Input 2 6 4 2 2 6" xfId="34850"/>
    <cellStyle name="Input 2 6 4 2 2 7" xfId="34851"/>
    <cellStyle name="Input 2 6 4 2 2 8" xfId="34852"/>
    <cellStyle name="Input 2 6 4 2 2 9" xfId="34853"/>
    <cellStyle name="Input 2 6 4 2 3" xfId="34854"/>
    <cellStyle name="Input 2 6 4 2 4" xfId="34855"/>
    <cellStyle name="Input 2 6 4 2 5" xfId="34856"/>
    <cellStyle name="Input 2 6 4 2 6" xfId="34857"/>
    <cellStyle name="Input 2 6 4 2 7" xfId="34858"/>
    <cellStyle name="Input 2 6 4 2 8" xfId="34859"/>
    <cellStyle name="Input 2 6 4 2 9" xfId="34860"/>
    <cellStyle name="Input 2 6 4 3" xfId="34861"/>
    <cellStyle name="Input 2 6 4 3 2" xfId="34862"/>
    <cellStyle name="Input 2 6 4 3 3" xfId="34863"/>
    <cellStyle name="Input 2 6 4 3 4" xfId="34864"/>
    <cellStyle name="Input 2 6 4 3 5" xfId="34865"/>
    <cellStyle name="Input 2 6 4 3 6" xfId="34866"/>
    <cellStyle name="Input 2 6 4 3 7" xfId="34867"/>
    <cellStyle name="Input 2 6 4 3 8" xfId="34868"/>
    <cellStyle name="Input 2 6 4 4" xfId="34869"/>
    <cellStyle name="Input 2 6 4 4 2" xfId="34870"/>
    <cellStyle name="Input 2 6 4 4 3" xfId="34871"/>
    <cellStyle name="Input 2 6 4 4 4" xfId="34872"/>
    <cellStyle name="Input 2 6 4 4 5" xfId="34873"/>
    <cellStyle name="Input 2 6 4 4 6" xfId="34874"/>
    <cellStyle name="Input 2 6 4 4 7" xfId="34875"/>
    <cellStyle name="Input 2 6 4 4 8" xfId="34876"/>
    <cellStyle name="Input 2 6 4 4 9" xfId="34877"/>
    <cellStyle name="Input 2 6 4 5" xfId="34878"/>
    <cellStyle name="Input 2 6 4 6" xfId="34879"/>
    <cellStyle name="Input 2 6 4 7" xfId="34880"/>
    <cellStyle name="Input 2 6 4 8" xfId="34881"/>
    <cellStyle name="Input 2 6 4 9" xfId="34882"/>
    <cellStyle name="Input 2 6 5" xfId="34883"/>
    <cellStyle name="Input 2 6 5 10" xfId="34884"/>
    <cellStyle name="Input 2 6 5 11" xfId="34885"/>
    <cellStyle name="Input 2 6 5 12" xfId="34886"/>
    <cellStyle name="Input 2 6 5 13" xfId="34887"/>
    <cellStyle name="Input 2 6 5 14" xfId="34888"/>
    <cellStyle name="Input 2 6 5 15" xfId="34889"/>
    <cellStyle name="Input 2 6 5 16" xfId="34890"/>
    <cellStyle name="Input 2 6 5 17" xfId="34891"/>
    <cellStyle name="Input 2 6 5 18" xfId="34892"/>
    <cellStyle name="Input 2 6 5 2" xfId="34893"/>
    <cellStyle name="Input 2 6 5 2 10" xfId="34894"/>
    <cellStyle name="Input 2 6 5 2 2" xfId="34895"/>
    <cellStyle name="Input 2 6 5 2 2 2" xfId="34896"/>
    <cellStyle name="Input 2 6 5 2 2 3" xfId="34897"/>
    <cellStyle name="Input 2 6 5 2 2 4" xfId="34898"/>
    <cellStyle name="Input 2 6 5 2 2 5" xfId="34899"/>
    <cellStyle name="Input 2 6 5 2 2 6" xfId="34900"/>
    <cellStyle name="Input 2 6 5 2 2 7" xfId="34901"/>
    <cellStyle name="Input 2 6 5 2 2 8" xfId="34902"/>
    <cellStyle name="Input 2 6 5 2 2 9" xfId="34903"/>
    <cellStyle name="Input 2 6 5 2 3" xfId="34904"/>
    <cellStyle name="Input 2 6 5 2 4" xfId="34905"/>
    <cellStyle name="Input 2 6 5 2 5" xfId="34906"/>
    <cellStyle name="Input 2 6 5 2 6" xfId="34907"/>
    <cellStyle name="Input 2 6 5 2 7" xfId="34908"/>
    <cellStyle name="Input 2 6 5 2 8" xfId="34909"/>
    <cellStyle name="Input 2 6 5 2 9" xfId="34910"/>
    <cellStyle name="Input 2 6 5 3" xfId="34911"/>
    <cellStyle name="Input 2 6 5 3 2" xfId="34912"/>
    <cellStyle name="Input 2 6 5 3 3" xfId="34913"/>
    <cellStyle name="Input 2 6 5 3 4" xfId="34914"/>
    <cellStyle name="Input 2 6 5 3 5" xfId="34915"/>
    <cellStyle name="Input 2 6 5 3 6" xfId="34916"/>
    <cellStyle name="Input 2 6 5 3 7" xfId="34917"/>
    <cellStyle name="Input 2 6 5 3 8" xfId="34918"/>
    <cellStyle name="Input 2 6 5 4" xfId="34919"/>
    <cellStyle name="Input 2 6 5 4 2" xfId="34920"/>
    <cellStyle name="Input 2 6 5 4 3" xfId="34921"/>
    <cellStyle name="Input 2 6 5 4 4" xfId="34922"/>
    <cellStyle name="Input 2 6 5 4 5" xfId="34923"/>
    <cellStyle name="Input 2 6 5 4 6" xfId="34924"/>
    <cellStyle name="Input 2 6 5 4 7" xfId="34925"/>
    <cellStyle name="Input 2 6 5 4 8" xfId="34926"/>
    <cellStyle name="Input 2 6 5 4 9" xfId="34927"/>
    <cellStyle name="Input 2 6 5 5" xfId="34928"/>
    <cellStyle name="Input 2 6 5 6" xfId="34929"/>
    <cellStyle name="Input 2 6 5 7" xfId="34930"/>
    <cellStyle name="Input 2 6 5 8" xfId="34931"/>
    <cellStyle name="Input 2 6 5 9" xfId="34932"/>
    <cellStyle name="Input 2 6 6" xfId="34933"/>
    <cellStyle name="Input 2 6 6 10" xfId="34934"/>
    <cellStyle name="Input 2 6 6 11" xfId="34935"/>
    <cellStyle name="Input 2 6 6 12" xfId="34936"/>
    <cellStyle name="Input 2 6 6 13" xfId="34937"/>
    <cellStyle name="Input 2 6 6 14" xfId="34938"/>
    <cellStyle name="Input 2 6 6 15" xfId="34939"/>
    <cellStyle name="Input 2 6 6 16" xfId="34940"/>
    <cellStyle name="Input 2 6 6 17" xfId="34941"/>
    <cellStyle name="Input 2 6 6 18" xfId="34942"/>
    <cellStyle name="Input 2 6 6 2" xfId="34943"/>
    <cellStyle name="Input 2 6 6 2 2" xfId="34944"/>
    <cellStyle name="Input 2 6 6 2 3" xfId="34945"/>
    <cellStyle name="Input 2 6 6 2 4" xfId="34946"/>
    <cellStyle name="Input 2 6 6 2 5" xfId="34947"/>
    <cellStyle name="Input 2 6 6 2 6" xfId="34948"/>
    <cellStyle name="Input 2 6 6 2 7" xfId="34949"/>
    <cellStyle name="Input 2 6 6 2 8" xfId="34950"/>
    <cellStyle name="Input 2 6 6 2 9" xfId="34951"/>
    <cellStyle name="Input 2 6 6 3" xfId="34952"/>
    <cellStyle name="Input 2 6 6 4" xfId="34953"/>
    <cellStyle name="Input 2 6 6 5" xfId="34954"/>
    <cellStyle name="Input 2 6 6 6" xfId="34955"/>
    <cellStyle name="Input 2 6 6 7" xfId="34956"/>
    <cellStyle name="Input 2 6 6 8" xfId="34957"/>
    <cellStyle name="Input 2 6 6 9" xfId="34958"/>
    <cellStyle name="Input 2 6 7" xfId="34959"/>
    <cellStyle name="Input 2 6 7 2" xfId="34960"/>
    <cellStyle name="Input 2 6 7 3" xfId="34961"/>
    <cellStyle name="Input 2 6 7 4" xfId="34962"/>
    <cellStyle name="Input 2 6 7 5" xfId="34963"/>
    <cellStyle name="Input 2 6 7 6" xfId="34964"/>
    <cellStyle name="Input 2 6 7 7" xfId="34965"/>
    <cellStyle name="Input 2 6 7 8" xfId="34966"/>
    <cellStyle name="Input 2 6 7 9" xfId="34967"/>
    <cellStyle name="Input 2 6 8" xfId="34968"/>
    <cellStyle name="Input 2 6 8 2" xfId="34969"/>
    <cellStyle name="Input 2 6 8 3" xfId="34970"/>
    <cellStyle name="Input 2 6 8 4" xfId="34971"/>
    <cellStyle name="Input 2 6 8 5" xfId="34972"/>
    <cellStyle name="Input 2 6 8 6" xfId="34973"/>
    <cellStyle name="Input 2 6 8 7" xfId="34974"/>
    <cellStyle name="Input 2 6 8 8" xfId="34975"/>
    <cellStyle name="Input 2 6 8 9" xfId="34976"/>
    <cellStyle name="Input 2 6 9" xfId="34977"/>
    <cellStyle name="Input 2 7" xfId="2314"/>
    <cellStyle name="Input 2 7 10" xfId="34978"/>
    <cellStyle name="Input 2 7 11" xfId="34979"/>
    <cellStyle name="Input 2 7 12" xfId="34980"/>
    <cellStyle name="Input 2 7 13" xfId="34981"/>
    <cellStyle name="Input 2 7 14" xfId="34982"/>
    <cellStyle name="Input 2 7 15" xfId="34983"/>
    <cellStyle name="Input 2 7 16" xfId="34984"/>
    <cellStyle name="Input 2 7 17" xfId="34985"/>
    <cellStyle name="Input 2 7 18" xfId="34986"/>
    <cellStyle name="Input 2 7 19" xfId="34987"/>
    <cellStyle name="Input 2 7 2" xfId="34988"/>
    <cellStyle name="Input 2 7 2 10" xfId="34989"/>
    <cellStyle name="Input 2 7 2 11" xfId="34990"/>
    <cellStyle name="Input 2 7 2 12" xfId="34991"/>
    <cellStyle name="Input 2 7 2 13" xfId="34992"/>
    <cellStyle name="Input 2 7 2 2" xfId="34993"/>
    <cellStyle name="Input 2 7 2 2 10" xfId="34994"/>
    <cellStyle name="Input 2 7 2 2 2" xfId="34995"/>
    <cellStyle name="Input 2 7 2 2 2 2" xfId="34996"/>
    <cellStyle name="Input 2 7 2 2 2 3" xfId="34997"/>
    <cellStyle name="Input 2 7 2 2 2 4" xfId="34998"/>
    <cellStyle name="Input 2 7 2 2 2 5" xfId="34999"/>
    <cellStyle name="Input 2 7 2 2 2 6" xfId="35000"/>
    <cellStyle name="Input 2 7 2 2 2 7" xfId="35001"/>
    <cellStyle name="Input 2 7 2 2 2 8" xfId="35002"/>
    <cellStyle name="Input 2 7 2 2 2 9" xfId="35003"/>
    <cellStyle name="Input 2 7 2 2 3" xfId="35004"/>
    <cellStyle name="Input 2 7 2 2 4" xfId="35005"/>
    <cellStyle name="Input 2 7 2 2 5" xfId="35006"/>
    <cellStyle name="Input 2 7 2 2 6" xfId="35007"/>
    <cellStyle name="Input 2 7 2 2 7" xfId="35008"/>
    <cellStyle name="Input 2 7 2 2 8" xfId="35009"/>
    <cellStyle name="Input 2 7 2 2 9" xfId="35010"/>
    <cellStyle name="Input 2 7 2 3" xfId="35011"/>
    <cellStyle name="Input 2 7 2 3 2" xfId="35012"/>
    <cellStyle name="Input 2 7 2 3 3" xfId="35013"/>
    <cellStyle name="Input 2 7 2 3 4" xfId="35014"/>
    <cellStyle name="Input 2 7 2 3 5" xfId="35015"/>
    <cellStyle name="Input 2 7 2 3 6" xfId="35016"/>
    <cellStyle name="Input 2 7 2 3 7" xfId="35017"/>
    <cellStyle name="Input 2 7 2 3 8" xfId="35018"/>
    <cellStyle name="Input 2 7 2 4" xfId="35019"/>
    <cellStyle name="Input 2 7 2 4 2" xfId="35020"/>
    <cellStyle name="Input 2 7 2 4 3" xfId="35021"/>
    <cellStyle name="Input 2 7 2 4 4" xfId="35022"/>
    <cellStyle name="Input 2 7 2 4 5" xfId="35023"/>
    <cellStyle name="Input 2 7 2 4 6" xfId="35024"/>
    <cellStyle name="Input 2 7 2 4 7" xfId="35025"/>
    <cellStyle name="Input 2 7 2 4 8" xfId="35026"/>
    <cellStyle name="Input 2 7 2 4 9" xfId="35027"/>
    <cellStyle name="Input 2 7 2 5" xfId="35028"/>
    <cellStyle name="Input 2 7 2 6" xfId="35029"/>
    <cellStyle name="Input 2 7 2 7" xfId="35030"/>
    <cellStyle name="Input 2 7 2 8" xfId="35031"/>
    <cellStyle name="Input 2 7 2 9" xfId="35032"/>
    <cellStyle name="Input 2 7 3" xfId="35033"/>
    <cellStyle name="Input 2 7 3 10" xfId="35034"/>
    <cellStyle name="Input 2 7 3 11" xfId="35035"/>
    <cellStyle name="Input 2 7 3 12" xfId="35036"/>
    <cellStyle name="Input 2 7 3 13" xfId="35037"/>
    <cellStyle name="Input 2 7 3 2" xfId="35038"/>
    <cellStyle name="Input 2 7 3 2 10" xfId="35039"/>
    <cellStyle name="Input 2 7 3 2 2" xfId="35040"/>
    <cellStyle name="Input 2 7 3 2 2 2" xfId="35041"/>
    <cellStyle name="Input 2 7 3 2 2 3" xfId="35042"/>
    <cellStyle name="Input 2 7 3 2 2 4" xfId="35043"/>
    <cellStyle name="Input 2 7 3 2 2 5" xfId="35044"/>
    <cellStyle name="Input 2 7 3 2 2 6" xfId="35045"/>
    <cellStyle name="Input 2 7 3 2 2 7" xfId="35046"/>
    <cellStyle name="Input 2 7 3 2 2 8" xfId="35047"/>
    <cellStyle name="Input 2 7 3 2 2 9" xfId="35048"/>
    <cellStyle name="Input 2 7 3 2 3" xfId="35049"/>
    <cellStyle name="Input 2 7 3 2 4" xfId="35050"/>
    <cellStyle name="Input 2 7 3 2 5" xfId="35051"/>
    <cellStyle name="Input 2 7 3 2 6" xfId="35052"/>
    <cellStyle name="Input 2 7 3 2 7" xfId="35053"/>
    <cellStyle name="Input 2 7 3 2 8" xfId="35054"/>
    <cellStyle name="Input 2 7 3 2 9" xfId="35055"/>
    <cellStyle name="Input 2 7 3 3" xfId="35056"/>
    <cellStyle name="Input 2 7 3 3 2" xfId="35057"/>
    <cellStyle name="Input 2 7 3 3 3" xfId="35058"/>
    <cellStyle name="Input 2 7 3 3 4" xfId="35059"/>
    <cellStyle name="Input 2 7 3 3 5" xfId="35060"/>
    <cellStyle name="Input 2 7 3 3 6" xfId="35061"/>
    <cellStyle name="Input 2 7 3 3 7" xfId="35062"/>
    <cellStyle name="Input 2 7 3 3 8" xfId="35063"/>
    <cellStyle name="Input 2 7 3 4" xfId="35064"/>
    <cellStyle name="Input 2 7 3 4 2" xfId="35065"/>
    <cellStyle name="Input 2 7 3 4 3" xfId="35066"/>
    <cellStyle name="Input 2 7 3 4 4" xfId="35067"/>
    <cellStyle name="Input 2 7 3 4 5" xfId="35068"/>
    <cellStyle name="Input 2 7 3 4 6" xfId="35069"/>
    <cellStyle name="Input 2 7 3 4 7" xfId="35070"/>
    <cellStyle name="Input 2 7 3 4 8" xfId="35071"/>
    <cellStyle name="Input 2 7 3 4 9" xfId="35072"/>
    <cellStyle name="Input 2 7 3 5" xfId="35073"/>
    <cellStyle name="Input 2 7 3 6" xfId="35074"/>
    <cellStyle name="Input 2 7 3 7" xfId="35075"/>
    <cellStyle name="Input 2 7 3 8" xfId="35076"/>
    <cellStyle name="Input 2 7 3 9" xfId="35077"/>
    <cellStyle name="Input 2 7 4" xfId="35078"/>
    <cellStyle name="Input 2 7 4 10" xfId="35079"/>
    <cellStyle name="Input 2 7 4 11" xfId="35080"/>
    <cellStyle name="Input 2 7 4 12" xfId="35081"/>
    <cellStyle name="Input 2 7 4 13" xfId="35082"/>
    <cellStyle name="Input 2 7 4 2" xfId="35083"/>
    <cellStyle name="Input 2 7 4 2 10" xfId="35084"/>
    <cellStyle name="Input 2 7 4 2 2" xfId="35085"/>
    <cellStyle name="Input 2 7 4 2 2 2" xfId="35086"/>
    <cellStyle name="Input 2 7 4 2 2 3" xfId="35087"/>
    <cellStyle name="Input 2 7 4 2 2 4" xfId="35088"/>
    <cellStyle name="Input 2 7 4 2 2 5" xfId="35089"/>
    <cellStyle name="Input 2 7 4 2 2 6" xfId="35090"/>
    <cellStyle name="Input 2 7 4 2 2 7" xfId="35091"/>
    <cellStyle name="Input 2 7 4 2 2 8" xfId="35092"/>
    <cellStyle name="Input 2 7 4 2 2 9" xfId="35093"/>
    <cellStyle name="Input 2 7 4 2 3" xfId="35094"/>
    <cellStyle name="Input 2 7 4 2 4" xfId="35095"/>
    <cellStyle name="Input 2 7 4 2 5" xfId="35096"/>
    <cellStyle name="Input 2 7 4 2 6" xfId="35097"/>
    <cellStyle name="Input 2 7 4 2 7" xfId="35098"/>
    <cellStyle name="Input 2 7 4 2 8" xfId="35099"/>
    <cellStyle name="Input 2 7 4 2 9" xfId="35100"/>
    <cellStyle name="Input 2 7 4 3" xfId="35101"/>
    <cellStyle name="Input 2 7 4 3 2" xfId="35102"/>
    <cellStyle name="Input 2 7 4 3 3" xfId="35103"/>
    <cellStyle name="Input 2 7 4 3 4" xfId="35104"/>
    <cellStyle name="Input 2 7 4 3 5" xfId="35105"/>
    <cellStyle name="Input 2 7 4 3 6" xfId="35106"/>
    <cellStyle name="Input 2 7 4 3 7" xfId="35107"/>
    <cellStyle name="Input 2 7 4 3 8" xfId="35108"/>
    <cellStyle name="Input 2 7 4 4" xfId="35109"/>
    <cellStyle name="Input 2 7 4 4 2" xfId="35110"/>
    <cellStyle name="Input 2 7 4 4 3" xfId="35111"/>
    <cellStyle name="Input 2 7 4 4 4" xfId="35112"/>
    <cellStyle name="Input 2 7 4 4 5" xfId="35113"/>
    <cellStyle name="Input 2 7 4 4 6" xfId="35114"/>
    <cellStyle name="Input 2 7 4 4 7" xfId="35115"/>
    <cellStyle name="Input 2 7 4 4 8" xfId="35116"/>
    <cellStyle name="Input 2 7 4 4 9" xfId="35117"/>
    <cellStyle name="Input 2 7 4 5" xfId="35118"/>
    <cellStyle name="Input 2 7 4 6" xfId="35119"/>
    <cellStyle name="Input 2 7 4 7" xfId="35120"/>
    <cellStyle name="Input 2 7 4 8" xfId="35121"/>
    <cellStyle name="Input 2 7 4 9" xfId="35122"/>
    <cellStyle name="Input 2 7 5" xfId="35123"/>
    <cellStyle name="Input 2 7 5 10" xfId="35124"/>
    <cellStyle name="Input 2 7 5 11" xfId="35125"/>
    <cellStyle name="Input 2 7 5 12" xfId="35126"/>
    <cellStyle name="Input 2 7 5 13" xfId="35127"/>
    <cellStyle name="Input 2 7 5 2" xfId="35128"/>
    <cellStyle name="Input 2 7 5 2 10" xfId="35129"/>
    <cellStyle name="Input 2 7 5 2 2" xfId="35130"/>
    <cellStyle name="Input 2 7 5 2 2 2" xfId="35131"/>
    <cellStyle name="Input 2 7 5 2 2 3" xfId="35132"/>
    <cellStyle name="Input 2 7 5 2 2 4" xfId="35133"/>
    <cellStyle name="Input 2 7 5 2 2 5" xfId="35134"/>
    <cellStyle name="Input 2 7 5 2 2 6" xfId="35135"/>
    <cellStyle name="Input 2 7 5 2 2 7" xfId="35136"/>
    <cellStyle name="Input 2 7 5 2 2 8" xfId="35137"/>
    <cellStyle name="Input 2 7 5 2 2 9" xfId="35138"/>
    <cellStyle name="Input 2 7 5 2 3" xfId="35139"/>
    <cellStyle name="Input 2 7 5 2 4" xfId="35140"/>
    <cellStyle name="Input 2 7 5 2 5" xfId="35141"/>
    <cellStyle name="Input 2 7 5 2 6" xfId="35142"/>
    <cellStyle name="Input 2 7 5 2 7" xfId="35143"/>
    <cellStyle name="Input 2 7 5 2 8" xfId="35144"/>
    <cellStyle name="Input 2 7 5 2 9" xfId="35145"/>
    <cellStyle name="Input 2 7 5 3" xfId="35146"/>
    <cellStyle name="Input 2 7 5 3 2" xfId="35147"/>
    <cellStyle name="Input 2 7 5 3 3" xfId="35148"/>
    <cellStyle name="Input 2 7 5 3 4" xfId="35149"/>
    <cellStyle name="Input 2 7 5 3 5" xfId="35150"/>
    <cellStyle name="Input 2 7 5 3 6" xfId="35151"/>
    <cellStyle name="Input 2 7 5 3 7" xfId="35152"/>
    <cellStyle name="Input 2 7 5 3 8" xfId="35153"/>
    <cellStyle name="Input 2 7 5 4" xfId="35154"/>
    <cellStyle name="Input 2 7 5 4 2" xfId="35155"/>
    <cellStyle name="Input 2 7 5 4 3" xfId="35156"/>
    <cellStyle name="Input 2 7 5 4 4" xfId="35157"/>
    <cellStyle name="Input 2 7 5 4 5" xfId="35158"/>
    <cellStyle name="Input 2 7 5 4 6" xfId="35159"/>
    <cellStyle name="Input 2 7 5 4 7" xfId="35160"/>
    <cellStyle name="Input 2 7 5 4 8" xfId="35161"/>
    <cellStyle name="Input 2 7 5 4 9" xfId="35162"/>
    <cellStyle name="Input 2 7 5 5" xfId="35163"/>
    <cellStyle name="Input 2 7 5 6" xfId="35164"/>
    <cellStyle name="Input 2 7 5 7" xfId="35165"/>
    <cellStyle name="Input 2 7 5 8" xfId="35166"/>
    <cellStyle name="Input 2 7 5 9" xfId="35167"/>
    <cellStyle name="Input 2 7 6" xfId="35168"/>
    <cellStyle name="Input 2 7 6 10" xfId="35169"/>
    <cellStyle name="Input 2 7 6 2" xfId="35170"/>
    <cellStyle name="Input 2 7 6 2 2" xfId="35171"/>
    <cellStyle name="Input 2 7 6 2 3" xfId="35172"/>
    <cellStyle name="Input 2 7 6 2 4" xfId="35173"/>
    <cellStyle name="Input 2 7 6 2 5" xfId="35174"/>
    <cellStyle name="Input 2 7 6 2 6" xfId="35175"/>
    <cellStyle name="Input 2 7 6 2 7" xfId="35176"/>
    <cellStyle name="Input 2 7 6 2 8" xfId="35177"/>
    <cellStyle name="Input 2 7 6 2 9" xfId="35178"/>
    <cellStyle name="Input 2 7 6 3" xfId="35179"/>
    <cellStyle name="Input 2 7 6 4" xfId="35180"/>
    <cellStyle name="Input 2 7 6 5" xfId="35181"/>
    <cellStyle name="Input 2 7 6 6" xfId="35182"/>
    <cellStyle name="Input 2 7 6 7" xfId="35183"/>
    <cellStyle name="Input 2 7 6 8" xfId="35184"/>
    <cellStyle name="Input 2 7 6 9" xfId="35185"/>
    <cellStyle name="Input 2 7 7" xfId="35186"/>
    <cellStyle name="Input 2 7 7 2" xfId="35187"/>
    <cellStyle name="Input 2 7 7 3" xfId="35188"/>
    <cellStyle name="Input 2 7 7 4" xfId="35189"/>
    <cellStyle name="Input 2 7 7 5" xfId="35190"/>
    <cellStyle name="Input 2 7 7 6" xfId="35191"/>
    <cellStyle name="Input 2 7 7 7" xfId="35192"/>
    <cellStyle name="Input 2 7 7 8" xfId="35193"/>
    <cellStyle name="Input 2 7 8" xfId="35194"/>
    <cellStyle name="Input 2 7 8 2" xfId="35195"/>
    <cellStyle name="Input 2 7 8 3" xfId="35196"/>
    <cellStyle name="Input 2 7 8 4" xfId="35197"/>
    <cellStyle name="Input 2 7 8 5" xfId="35198"/>
    <cellStyle name="Input 2 7 8 6" xfId="35199"/>
    <cellStyle name="Input 2 7 8 7" xfId="35200"/>
    <cellStyle name="Input 2 7 8 8" xfId="35201"/>
    <cellStyle name="Input 2 7 8 9" xfId="35202"/>
    <cellStyle name="Input 2 7 9" xfId="35203"/>
    <cellStyle name="Input 2 8" xfId="2315"/>
    <cellStyle name="Input 2 8 10" xfId="35204"/>
    <cellStyle name="Input 2 8 11" xfId="35205"/>
    <cellStyle name="Input 2 8 12" xfId="35206"/>
    <cellStyle name="Input 2 8 13" xfId="35207"/>
    <cellStyle name="Input 2 8 14" xfId="35208"/>
    <cellStyle name="Input 2 8 15" xfId="35209"/>
    <cellStyle name="Input 2 8 16" xfId="35210"/>
    <cellStyle name="Input 2 8 17" xfId="35211"/>
    <cellStyle name="Input 2 8 18" xfId="35212"/>
    <cellStyle name="Input 2 8 2" xfId="35213"/>
    <cellStyle name="Input 2 8 2 10" xfId="35214"/>
    <cellStyle name="Input 2 8 2 2" xfId="35215"/>
    <cellStyle name="Input 2 8 2 2 2" xfId="35216"/>
    <cellStyle name="Input 2 8 2 2 3" xfId="35217"/>
    <cellStyle name="Input 2 8 2 2 4" xfId="35218"/>
    <cellStyle name="Input 2 8 2 2 5" xfId="35219"/>
    <cellStyle name="Input 2 8 2 2 6" xfId="35220"/>
    <cellStyle name="Input 2 8 2 2 7" xfId="35221"/>
    <cellStyle name="Input 2 8 2 2 8" xfId="35222"/>
    <cellStyle name="Input 2 8 2 2 9" xfId="35223"/>
    <cellStyle name="Input 2 8 2 3" xfId="35224"/>
    <cellStyle name="Input 2 8 2 4" xfId="35225"/>
    <cellStyle name="Input 2 8 2 5" xfId="35226"/>
    <cellStyle name="Input 2 8 2 6" xfId="35227"/>
    <cellStyle name="Input 2 8 2 7" xfId="35228"/>
    <cellStyle name="Input 2 8 2 8" xfId="35229"/>
    <cellStyle name="Input 2 8 2 9" xfId="35230"/>
    <cellStyle name="Input 2 8 3" xfId="35231"/>
    <cellStyle name="Input 2 8 3 2" xfId="35232"/>
    <cellStyle name="Input 2 8 3 3" xfId="35233"/>
    <cellStyle name="Input 2 8 3 4" xfId="35234"/>
    <cellStyle name="Input 2 8 3 5" xfId="35235"/>
    <cellStyle name="Input 2 8 3 6" xfId="35236"/>
    <cellStyle name="Input 2 8 3 7" xfId="35237"/>
    <cellStyle name="Input 2 8 3 8" xfId="35238"/>
    <cellStyle name="Input 2 8 4" xfId="35239"/>
    <cellStyle name="Input 2 8 4 2" xfId="35240"/>
    <cellStyle name="Input 2 8 4 3" xfId="35241"/>
    <cellStyle name="Input 2 8 4 4" xfId="35242"/>
    <cellStyle name="Input 2 8 4 5" xfId="35243"/>
    <cellStyle name="Input 2 8 4 6" xfId="35244"/>
    <cellStyle name="Input 2 8 4 7" xfId="35245"/>
    <cellStyle name="Input 2 8 4 8" xfId="35246"/>
    <cellStyle name="Input 2 8 4 9" xfId="35247"/>
    <cellStyle name="Input 2 8 5" xfId="35248"/>
    <cellStyle name="Input 2 8 6" xfId="35249"/>
    <cellStyle name="Input 2 8 7" xfId="35250"/>
    <cellStyle name="Input 2 8 8" xfId="35251"/>
    <cellStyle name="Input 2 8 9" xfId="35252"/>
    <cellStyle name="Input 2 9" xfId="2316"/>
    <cellStyle name="Input 2 9 10" xfId="35253"/>
    <cellStyle name="Input 2 9 11" xfId="35254"/>
    <cellStyle name="Input 2 9 12" xfId="35255"/>
    <cellStyle name="Input 2 9 13" xfId="35256"/>
    <cellStyle name="Input 2 9 14" xfId="35257"/>
    <cellStyle name="Input 2 9 15" xfId="35258"/>
    <cellStyle name="Input 2 9 16" xfId="35259"/>
    <cellStyle name="Input 2 9 17" xfId="35260"/>
    <cellStyle name="Input 2 9 18" xfId="35261"/>
    <cellStyle name="Input 2 9 2" xfId="35262"/>
    <cellStyle name="Input 2 9 2 10" xfId="35263"/>
    <cellStyle name="Input 2 9 2 2" xfId="35264"/>
    <cellStyle name="Input 2 9 2 2 2" xfId="35265"/>
    <cellStyle name="Input 2 9 2 2 3" xfId="35266"/>
    <cellStyle name="Input 2 9 2 2 4" xfId="35267"/>
    <cellStyle name="Input 2 9 2 2 5" xfId="35268"/>
    <cellStyle name="Input 2 9 2 2 6" xfId="35269"/>
    <cellStyle name="Input 2 9 2 2 7" xfId="35270"/>
    <cellStyle name="Input 2 9 2 2 8" xfId="35271"/>
    <cellStyle name="Input 2 9 2 2 9" xfId="35272"/>
    <cellStyle name="Input 2 9 2 3" xfId="35273"/>
    <cellStyle name="Input 2 9 2 4" xfId="35274"/>
    <cellStyle name="Input 2 9 2 5" xfId="35275"/>
    <cellStyle name="Input 2 9 2 6" xfId="35276"/>
    <cellStyle name="Input 2 9 2 7" xfId="35277"/>
    <cellStyle name="Input 2 9 2 8" xfId="35278"/>
    <cellStyle name="Input 2 9 2 9" xfId="35279"/>
    <cellStyle name="Input 2 9 3" xfId="35280"/>
    <cellStyle name="Input 2 9 3 2" xfId="35281"/>
    <cellStyle name="Input 2 9 3 3" xfId="35282"/>
    <cellStyle name="Input 2 9 3 4" xfId="35283"/>
    <cellStyle name="Input 2 9 3 5" xfId="35284"/>
    <cellStyle name="Input 2 9 3 6" xfId="35285"/>
    <cellStyle name="Input 2 9 3 7" xfId="35286"/>
    <cellStyle name="Input 2 9 3 8" xfId="35287"/>
    <cellStyle name="Input 2 9 4" xfId="35288"/>
    <cellStyle name="Input 2 9 4 2" xfId="35289"/>
    <cellStyle name="Input 2 9 4 3" xfId="35290"/>
    <cellStyle name="Input 2 9 4 4" xfId="35291"/>
    <cellStyle name="Input 2 9 4 5" xfId="35292"/>
    <cellStyle name="Input 2 9 4 6" xfId="35293"/>
    <cellStyle name="Input 2 9 4 7" xfId="35294"/>
    <cellStyle name="Input 2 9 4 8" xfId="35295"/>
    <cellStyle name="Input 2 9 4 9" xfId="35296"/>
    <cellStyle name="Input 2 9 5" xfId="35297"/>
    <cellStyle name="Input 2 9 6" xfId="35298"/>
    <cellStyle name="Input 2 9 7" xfId="35299"/>
    <cellStyle name="Input 2 9 8" xfId="35300"/>
    <cellStyle name="Input 2 9 9" xfId="35301"/>
    <cellStyle name="Input 3" xfId="2317"/>
    <cellStyle name="Input 3 10" xfId="35302"/>
    <cellStyle name="Input 3 11" xfId="35303"/>
    <cellStyle name="Input 3 12" xfId="35304"/>
    <cellStyle name="Input 3 13" xfId="35305"/>
    <cellStyle name="Input 3 14" xfId="35306"/>
    <cellStyle name="Input 3 15" xfId="35307"/>
    <cellStyle name="Input 3 16" xfId="35308"/>
    <cellStyle name="Input 3 2" xfId="35309"/>
    <cellStyle name="Input 3 2 10" xfId="35310"/>
    <cellStyle name="Input 3 2 11" xfId="35311"/>
    <cellStyle name="Input 3 2 12" xfId="35312"/>
    <cellStyle name="Input 3 2 13" xfId="35313"/>
    <cellStyle name="Input 3 2 14" xfId="35314"/>
    <cellStyle name="Input 3 2 2" xfId="35315"/>
    <cellStyle name="Input 3 2 2 10" xfId="35316"/>
    <cellStyle name="Input 3 2 2 11" xfId="35317"/>
    <cellStyle name="Input 3 2 2 12" xfId="35318"/>
    <cellStyle name="Input 3 2 2 2" xfId="35319"/>
    <cellStyle name="Input 3 2 2 2 10" xfId="35320"/>
    <cellStyle name="Input 3 2 2 2 11" xfId="35321"/>
    <cellStyle name="Input 3 2 2 2 12" xfId="35322"/>
    <cellStyle name="Input 3 2 2 2 13" xfId="35323"/>
    <cellStyle name="Input 3 2 2 2 14" xfId="35324"/>
    <cellStyle name="Input 3 2 2 2 15" xfId="35325"/>
    <cellStyle name="Input 3 2 2 2 16" xfId="35326"/>
    <cellStyle name="Input 3 2 2 2 17" xfId="35327"/>
    <cellStyle name="Input 3 2 2 2 18" xfId="35328"/>
    <cellStyle name="Input 3 2 2 2 19" xfId="35329"/>
    <cellStyle name="Input 3 2 2 2 2" xfId="35330"/>
    <cellStyle name="Input 3 2 2 2 2 10" xfId="35331"/>
    <cellStyle name="Input 3 2 2 2 2 11" xfId="35332"/>
    <cellStyle name="Input 3 2 2 2 2 12" xfId="35333"/>
    <cellStyle name="Input 3 2 2 2 2 13" xfId="35334"/>
    <cellStyle name="Input 3 2 2 2 2 2" xfId="35335"/>
    <cellStyle name="Input 3 2 2 2 2 2 10" xfId="35336"/>
    <cellStyle name="Input 3 2 2 2 2 2 2" xfId="35337"/>
    <cellStyle name="Input 3 2 2 2 2 2 2 2" xfId="35338"/>
    <cellStyle name="Input 3 2 2 2 2 2 2 3" xfId="35339"/>
    <cellStyle name="Input 3 2 2 2 2 2 2 4" xfId="35340"/>
    <cellStyle name="Input 3 2 2 2 2 2 2 5" xfId="35341"/>
    <cellStyle name="Input 3 2 2 2 2 2 2 6" xfId="35342"/>
    <cellStyle name="Input 3 2 2 2 2 2 2 7" xfId="35343"/>
    <cellStyle name="Input 3 2 2 2 2 2 2 8" xfId="35344"/>
    <cellStyle name="Input 3 2 2 2 2 2 2 9" xfId="35345"/>
    <cellStyle name="Input 3 2 2 2 2 2 3" xfId="35346"/>
    <cellStyle name="Input 3 2 2 2 2 2 4" xfId="35347"/>
    <cellStyle name="Input 3 2 2 2 2 2 5" xfId="35348"/>
    <cellStyle name="Input 3 2 2 2 2 2 6" xfId="35349"/>
    <cellStyle name="Input 3 2 2 2 2 2 7" xfId="35350"/>
    <cellStyle name="Input 3 2 2 2 2 2 8" xfId="35351"/>
    <cellStyle name="Input 3 2 2 2 2 2 9" xfId="35352"/>
    <cellStyle name="Input 3 2 2 2 2 3" xfId="35353"/>
    <cellStyle name="Input 3 2 2 2 2 3 2" xfId="35354"/>
    <cellStyle name="Input 3 2 2 2 2 3 3" xfId="35355"/>
    <cellStyle name="Input 3 2 2 2 2 3 4" xfId="35356"/>
    <cellStyle name="Input 3 2 2 2 2 3 5" xfId="35357"/>
    <cellStyle name="Input 3 2 2 2 2 3 6" xfId="35358"/>
    <cellStyle name="Input 3 2 2 2 2 3 7" xfId="35359"/>
    <cellStyle name="Input 3 2 2 2 2 3 8" xfId="35360"/>
    <cellStyle name="Input 3 2 2 2 2 4" xfId="35361"/>
    <cellStyle name="Input 3 2 2 2 2 4 2" xfId="35362"/>
    <cellStyle name="Input 3 2 2 2 2 4 3" xfId="35363"/>
    <cellStyle name="Input 3 2 2 2 2 4 4" xfId="35364"/>
    <cellStyle name="Input 3 2 2 2 2 4 5" xfId="35365"/>
    <cellStyle name="Input 3 2 2 2 2 4 6" xfId="35366"/>
    <cellStyle name="Input 3 2 2 2 2 4 7" xfId="35367"/>
    <cellStyle name="Input 3 2 2 2 2 4 8" xfId="35368"/>
    <cellStyle name="Input 3 2 2 2 2 4 9" xfId="35369"/>
    <cellStyle name="Input 3 2 2 2 2 5" xfId="35370"/>
    <cellStyle name="Input 3 2 2 2 2 6" xfId="35371"/>
    <cellStyle name="Input 3 2 2 2 2 7" xfId="35372"/>
    <cellStyle name="Input 3 2 2 2 2 8" xfId="35373"/>
    <cellStyle name="Input 3 2 2 2 2 9" xfId="35374"/>
    <cellStyle name="Input 3 2 2 2 3" xfId="35375"/>
    <cellStyle name="Input 3 2 2 2 3 10" xfId="35376"/>
    <cellStyle name="Input 3 2 2 2 3 11" xfId="35377"/>
    <cellStyle name="Input 3 2 2 2 3 12" xfId="35378"/>
    <cellStyle name="Input 3 2 2 2 3 13" xfId="35379"/>
    <cellStyle name="Input 3 2 2 2 3 2" xfId="35380"/>
    <cellStyle name="Input 3 2 2 2 3 2 10" xfId="35381"/>
    <cellStyle name="Input 3 2 2 2 3 2 2" xfId="35382"/>
    <cellStyle name="Input 3 2 2 2 3 2 2 2" xfId="35383"/>
    <cellStyle name="Input 3 2 2 2 3 2 2 3" xfId="35384"/>
    <cellStyle name="Input 3 2 2 2 3 2 2 4" xfId="35385"/>
    <cellStyle name="Input 3 2 2 2 3 2 2 5" xfId="35386"/>
    <cellStyle name="Input 3 2 2 2 3 2 2 6" xfId="35387"/>
    <cellStyle name="Input 3 2 2 2 3 2 2 7" xfId="35388"/>
    <cellStyle name="Input 3 2 2 2 3 2 2 8" xfId="35389"/>
    <cellStyle name="Input 3 2 2 2 3 2 2 9" xfId="35390"/>
    <cellStyle name="Input 3 2 2 2 3 2 3" xfId="35391"/>
    <cellStyle name="Input 3 2 2 2 3 2 4" xfId="35392"/>
    <cellStyle name="Input 3 2 2 2 3 2 5" xfId="35393"/>
    <cellStyle name="Input 3 2 2 2 3 2 6" xfId="35394"/>
    <cellStyle name="Input 3 2 2 2 3 2 7" xfId="35395"/>
    <cellStyle name="Input 3 2 2 2 3 2 8" xfId="35396"/>
    <cellStyle name="Input 3 2 2 2 3 2 9" xfId="35397"/>
    <cellStyle name="Input 3 2 2 2 3 3" xfId="35398"/>
    <cellStyle name="Input 3 2 2 2 3 3 2" xfId="35399"/>
    <cellStyle name="Input 3 2 2 2 3 3 3" xfId="35400"/>
    <cellStyle name="Input 3 2 2 2 3 3 4" xfId="35401"/>
    <cellStyle name="Input 3 2 2 2 3 3 5" xfId="35402"/>
    <cellStyle name="Input 3 2 2 2 3 3 6" xfId="35403"/>
    <cellStyle name="Input 3 2 2 2 3 3 7" xfId="35404"/>
    <cellStyle name="Input 3 2 2 2 3 3 8" xfId="35405"/>
    <cellStyle name="Input 3 2 2 2 3 4" xfId="35406"/>
    <cellStyle name="Input 3 2 2 2 3 4 2" xfId="35407"/>
    <cellStyle name="Input 3 2 2 2 3 4 3" xfId="35408"/>
    <cellStyle name="Input 3 2 2 2 3 4 4" xfId="35409"/>
    <cellStyle name="Input 3 2 2 2 3 4 5" xfId="35410"/>
    <cellStyle name="Input 3 2 2 2 3 4 6" xfId="35411"/>
    <cellStyle name="Input 3 2 2 2 3 4 7" xfId="35412"/>
    <cellStyle name="Input 3 2 2 2 3 4 8" xfId="35413"/>
    <cellStyle name="Input 3 2 2 2 3 4 9" xfId="35414"/>
    <cellStyle name="Input 3 2 2 2 3 5" xfId="35415"/>
    <cellStyle name="Input 3 2 2 2 3 6" xfId="35416"/>
    <cellStyle name="Input 3 2 2 2 3 7" xfId="35417"/>
    <cellStyle name="Input 3 2 2 2 3 8" xfId="35418"/>
    <cellStyle name="Input 3 2 2 2 3 9" xfId="35419"/>
    <cellStyle name="Input 3 2 2 2 4" xfId="35420"/>
    <cellStyle name="Input 3 2 2 2 4 10" xfId="35421"/>
    <cellStyle name="Input 3 2 2 2 4 11" xfId="35422"/>
    <cellStyle name="Input 3 2 2 2 4 12" xfId="35423"/>
    <cellStyle name="Input 3 2 2 2 4 13" xfId="35424"/>
    <cellStyle name="Input 3 2 2 2 4 2" xfId="35425"/>
    <cellStyle name="Input 3 2 2 2 4 2 10" xfId="35426"/>
    <cellStyle name="Input 3 2 2 2 4 2 2" xfId="35427"/>
    <cellStyle name="Input 3 2 2 2 4 2 2 2" xfId="35428"/>
    <cellStyle name="Input 3 2 2 2 4 2 2 3" xfId="35429"/>
    <cellStyle name="Input 3 2 2 2 4 2 2 4" xfId="35430"/>
    <cellStyle name="Input 3 2 2 2 4 2 2 5" xfId="35431"/>
    <cellStyle name="Input 3 2 2 2 4 2 2 6" xfId="35432"/>
    <cellStyle name="Input 3 2 2 2 4 2 2 7" xfId="35433"/>
    <cellStyle name="Input 3 2 2 2 4 2 2 8" xfId="35434"/>
    <cellStyle name="Input 3 2 2 2 4 2 2 9" xfId="35435"/>
    <cellStyle name="Input 3 2 2 2 4 2 3" xfId="35436"/>
    <cellStyle name="Input 3 2 2 2 4 2 4" xfId="35437"/>
    <cellStyle name="Input 3 2 2 2 4 2 5" xfId="35438"/>
    <cellStyle name="Input 3 2 2 2 4 2 6" xfId="35439"/>
    <cellStyle name="Input 3 2 2 2 4 2 7" xfId="35440"/>
    <cellStyle name="Input 3 2 2 2 4 2 8" xfId="35441"/>
    <cellStyle name="Input 3 2 2 2 4 2 9" xfId="35442"/>
    <cellStyle name="Input 3 2 2 2 4 3" xfId="35443"/>
    <cellStyle name="Input 3 2 2 2 4 3 2" xfId="35444"/>
    <cellStyle name="Input 3 2 2 2 4 3 3" xfId="35445"/>
    <cellStyle name="Input 3 2 2 2 4 3 4" xfId="35446"/>
    <cellStyle name="Input 3 2 2 2 4 3 5" xfId="35447"/>
    <cellStyle name="Input 3 2 2 2 4 3 6" xfId="35448"/>
    <cellStyle name="Input 3 2 2 2 4 3 7" xfId="35449"/>
    <cellStyle name="Input 3 2 2 2 4 3 8" xfId="35450"/>
    <cellStyle name="Input 3 2 2 2 4 4" xfId="35451"/>
    <cellStyle name="Input 3 2 2 2 4 4 2" xfId="35452"/>
    <cellStyle name="Input 3 2 2 2 4 4 3" xfId="35453"/>
    <cellStyle name="Input 3 2 2 2 4 4 4" xfId="35454"/>
    <cellStyle name="Input 3 2 2 2 4 4 5" xfId="35455"/>
    <cellStyle name="Input 3 2 2 2 4 4 6" xfId="35456"/>
    <cellStyle name="Input 3 2 2 2 4 4 7" xfId="35457"/>
    <cellStyle name="Input 3 2 2 2 4 4 8" xfId="35458"/>
    <cellStyle name="Input 3 2 2 2 4 4 9" xfId="35459"/>
    <cellStyle name="Input 3 2 2 2 4 5" xfId="35460"/>
    <cellStyle name="Input 3 2 2 2 4 6" xfId="35461"/>
    <cellStyle name="Input 3 2 2 2 4 7" xfId="35462"/>
    <cellStyle name="Input 3 2 2 2 4 8" xfId="35463"/>
    <cellStyle name="Input 3 2 2 2 4 9" xfId="35464"/>
    <cellStyle name="Input 3 2 2 2 5" xfId="35465"/>
    <cellStyle name="Input 3 2 2 2 5 10" xfId="35466"/>
    <cellStyle name="Input 3 2 2 2 5 11" xfId="35467"/>
    <cellStyle name="Input 3 2 2 2 5 12" xfId="35468"/>
    <cellStyle name="Input 3 2 2 2 5 13" xfId="35469"/>
    <cellStyle name="Input 3 2 2 2 5 2" xfId="35470"/>
    <cellStyle name="Input 3 2 2 2 5 2 10" xfId="35471"/>
    <cellStyle name="Input 3 2 2 2 5 2 2" xfId="35472"/>
    <cellStyle name="Input 3 2 2 2 5 2 2 2" xfId="35473"/>
    <cellStyle name="Input 3 2 2 2 5 2 2 3" xfId="35474"/>
    <cellStyle name="Input 3 2 2 2 5 2 2 4" xfId="35475"/>
    <cellStyle name="Input 3 2 2 2 5 2 2 5" xfId="35476"/>
    <cellStyle name="Input 3 2 2 2 5 2 2 6" xfId="35477"/>
    <cellStyle name="Input 3 2 2 2 5 2 2 7" xfId="35478"/>
    <cellStyle name="Input 3 2 2 2 5 2 2 8" xfId="35479"/>
    <cellStyle name="Input 3 2 2 2 5 2 2 9" xfId="35480"/>
    <cellStyle name="Input 3 2 2 2 5 2 3" xfId="35481"/>
    <cellStyle name="Input 3 2 2 2 5 2 4" xfId="35482"/>
    <cellStyle name="Input 3 2 2 2 5 2 5" xfId="35483"/>
    <cellStyle name="Input 3 2 2 2 5 2 6" xfId="35484"/>
    <cellStyle name="Input 3 2 2 2 5 2 7" xfId="35485"/>
    <cellStyle name="Input 3 2 2 2 5 2 8" xfId="35486"/>
    <cellStyle name="Input 3 2 2 2 5 2 9" xfId="35487"/>
    <cellStyle name="Input 3 2 2 2 5 3" xfId="35488"/>
    <cellStyle name="Input 3 2 2 2 5 3 2" xfId="35489"/>
    <cellStyle name="Input 3 2 2 2 5 3 3" xfId="35490"/>
    <cellStyle name="Input 3 2 2 2 5 3 4" xfId="35491"/>
    <cellStyle name="Input 3 2 2 2 5 3 5" xfId="35492"/>
    <cellStyle name="Input 3 2 2 2 5 3 6" xfId="35493"/>
    <cellStyle name="Input 3 2 2 2 5 3 7" xfId="35494"/>
    <cellStyle name="Input 3 2 2 2 5 3 8" xfId="35495"/>
    <cellStyle name="Input 3 2 2 2 5 4" xfId="35496"/>
    <cellStyle name="Input 3 2 2 2 5 4 2" xfId="35497"/>
    <cellStyle name="Input 3 2 2 2 5 4 3" xfId="35498"/>
    <cellStyle name="Input 3 2 2 2 5 4 4" xfId="35499"/>
    <cellStyle name="Input 3 2 2 2 5 4 5" xfId="35500"/>
    <cellStyle name="Input 3 2 2 2 5 4 6" xfId="35501"/>
    <cellStyle name="Input 3 2 2 2 5 4 7" xfId="35502"/>
    <cellStyle name="Input 3 2 2 2 5 4 8" xfId="35503"/>
    <cellStyle name="Input 3 2 2 2 5 4 9" xfId="35504"/>
    <cellStyle name="Input 3 2 2 2 5 5" xfId="35505"/>
    <cellStyle name="Input 3 2 2 2 5 6" xfId="35506"/>
    <cellStyle name="Input 3 2 2 2 5 7" xfId="35507"/>
    <cellStyle name="Input 3 2 2 2 5 8" xfId="35508"/>
    <cellStyle name="Input 3 2 2 2 5 9" xfId="35509"/>
    <cellStyle name="Input 3 2 2 2 6" xfId="35510"/>
    <cellStyle name="Input 3 2 2 2 6 10" xfId="35511"/>
    <cellStyle name="Input 3 2 2 2 6 2" xfId="35512"/>
    <cellStyle name="Input 3 2 2 2 6 2 2" xfId="35513"/>
    <cellStyle name="Input 3 2 2 2 6 2 3" xfId="35514"/>
    <cellStyle name="Input 3 2 2 2 6 2 4" xfId="35515"/>
    <cellStyle name="Input 3 2 2 2 6 2 5" xfId="35516"/>
    <cellStyle name="Input 3 2 2 2 6 2 6" xfId="35517"/>
    <cellStyle name="Input 3 2 2 2 6 2 7" xfId="35518"/>
    <cellStyle name="Input 3 2 2 2 6 2 8" xfId="35519"/>
    <cellStyle name="Input 3 2 2 2 6 2 9" xfId="35520"/>
    <cellStyle name="Input 3 2 2 2 6 3" xfId="35521"/>
    <cellStyle name="Input 3 2 2 2 6 4" xfId="35522"/>
    <cellStyle name="Input 3 2 2 2 6 5" xfId="35523"/>
    <cellStyle name="Input 3 2 2 2 6 6" xfId="35524"/>
    <cellStyle name="Input 3 2 2 2 6 7" xfId="35525"/>
    <cellStyle name="Input 3 2 2 2 6 8" xfId="35526"/>
    <cellStyle name="Input 3 2 2 2 6 9" xfId="35527"/>
    <cellStyle name="Input 3 2 2 2 7" xfId="35528"/>
    <cellStyle name="Input 3 2 2 2 7 2" xfId="35529"/>
    <cellStyle name="Input 3 2 2 2 7 3" xfId="35530"/>
    <cellStyle name="Input 3 2 2 2 7 4" xfId="35531"/>
    <cellStyle name="Input 3 2 2 2 7 5" xfId="35532"/>
    <cellStyle name="Input 3 2 2 2 7 6" xfId="35533"/>
    <cellStyle name="Input 3 2 2 2 7 7" xfId="35534"/>
    <cellStyle name="Input 3 2 2 2 7 8" xfId="35535"/>
    <cellStyle name="Input 3 2 2 2 8" xfId="35536"/>
    <cellStyle name="Input 3 2 2 2 8 2" xfId="35537"/>
    <cellStyle name="Input 3 2 2 2 8 3" xfId="35538"/>
    <cellStyle name="Input 3 2 2 2 8 4" xfId="35539"/>
    <cellStyle name="Input 3 2 2 2 8 5" xfId="35540"/>
    <cellStyle name="Input 3 2 2 2 8 6" xfId="35541"/>
    <cellStyle name="Input 3 2 2 2 8 7" xfId="35542"/>
    <cellStyle name="Input 3 2 2 2 8 8" xfId="35543"/>
    <cellStyle name="Input 3 2 2 2 8 9" xfId="35544"/>
    <cellStyle name="Input 3 2 2 2 9" xfId="35545"/>
    <cellStyle name="Input 3 2 2 3" xfId="35546"/>
    <cellStyle name="Input 3 2 2 3 10" xfId="35547"/>
    <cellStyle name="Input 3 2 2 3 11" xfId="35548"/>
    <cellStyle name="Input 3 2 2 3 12" xfId="35549"/>
    <cellStyle name="Input 3 2 2 3 13" xfId="35550"/>
    <cellStyle name="Input 3 2 2 3 14" xfId="35551"/>
    <cellStyle name="Input 3 2 2 3 15" xfId="35552"/>
    <cellStyle name="Input 3 2 2 3 16" xfId="35553"/>
    <cellStyle name="Input 3 2 2 3 17" xfId="35554"/>
    <cellStyle name="Input 3 2 2 3 2" xfId="35555"/>
    <cellStyle name="Input 3 2 2 3 2 10" xfId="35556"/>
    <cellStyle name="Input 3 2 2 3 2 11" xfId="35557"/>
    <cellStyle name="Input 3 2 2 3 2 12" xfId="35558"/>
    <cellStyle name="Input 3 2 2 3 2 13" xfId="35559"/>
    <cellStyle name="Input 3 2 2 3 2 2" xfId="35560"/>
    <cellStyle name="Input 3 2 2 3 2 2 10" xfId="35561"/>
    <cellStyle name="Input 3 2 2 3 2 2 2" xfId="35562"/>
    <cellStyle name="Input 3 2 2 3 2 2 2 2" xfId="35563"/>
    <cellStyle name="Input 3 2 2 3 2 2 2 3" xfId="35564"/>
    <cellStyle name="Input 3 2 2 3 2 2 2 4" xfId="35565"/>
    <cellStyle name="Input 3 2 2 3 2 2 2 5" xfId="35566"/>
    <cellStyle name="Input 3 2 2 3 2 2 2 6" xfId="35567"/>
    <cellStyle name="Input 3 2 2 3 2 2 2 7" xfId="35568"/>
    <cellStyle name="Input 3 2 2 3 2 2 2 8" xfId="35569"/>
    <cellStyle name="Input 3 2 2 3 2 2 2 9" xfId="35570"/>
    <cellStyle name="Input 3 2 2 3 2 2 3" xfId="35571"/>
    <cellStyle name="Input 3 2 2 3 2 2 4" xfId="35572"/>
    <cellStyle name="Input 3 2 2 3 2 2 5" xfId="35573"/>
    <cellStyle name="Input 3 2 2 3 2 2 6" xfId="35574"/>
    <cellStyle name="Input 3 2 2 3 2 2 7" xfId="35575"/>
    <cellStyle name="Input 3 2 2 3 2 2 8" xfId="35576"/>
    <cellStyle name="Input 3 2 2 3 2 2 9" xfId="35577"/>
    <cellStyle name="Input 3 2 2 3 2 3" xfId="35578"/>
    <cellStyle name="Input 3 2 2 3 2 3 2" xfId="35579"/>
    <cellStyle name="Input 3 2 2 3 2 3 3" xfId="35580"/>
    <cellStyle name="Input 3 2 2 3 2 3 4" xfId="35581"/>
    <cellStyle name="Input 3 2 2 3 2 3 5" xfId="35582"/>
    <cellStyle name="Input 3 2 2 3 2 3 6" xfId="35583"/>
    <cellStyle name="Input 3 2 2 3 2 3 7" xfId="35584"/>
    <cellStyle name="Input 3 2 2 3 2 3 8" xfId="35585"/>
    <cellStyle name="Input 3 2 2 3 2 4" xfId="35586"/>
    <cellStyle name="Input 3 2 2 3 2 4 2" xfId="35587"/>
    <cellStyle name="Input 3 2 2 3 2 4 3" xfId="35588"/>
    <cellStyle name="Input 3 2 2 3 2 4 4" xfId="35589"/>
    <cellStyle name="Input 3 2 2 3 2 4 5" xfId="35590"/>
    <cellStyle name="Input 3 2 2 3 2 4 6" xfId="35591"/>
    <cellStyle name="Input 3 2 2 3 2 4 7" xfId="35592"/>
    <cellStyle name="Input 3 2 2 3 2 4 8" xfId="35593"/>
    <cellStyle name="Input 3 2 2 3 2 4 9" xfId="35594"/>
    <cellStyle name="Input 3 2 2 3 2 5" xfId="35595"/>
    <cellStyle name="Input 3 2 2 3 2 6" xfId="35596"/>
    <cellStyle name="Input 3 2 2 3 2 7" xfId="35597"/>
    <cellStyle name="Input 3 2 2 3 2 8" xfId="35598"/>
    <cellStyle name="Input 3 2 2 3 2 9" xfId="35599"/>
    <cellStyle name="Input 3 2 2 3 3" xfId="35600"/>
    <cellStyle name="Input 3 2 2 3 3 10" xfId="35601"/>
    <cellStyle name="Input 3 2 2 3 3 11" xfId="35602"/>
    <cellStyle name="Input 3 2 2 3 3 12" xfId="35603"/>
    <cellStyle name="Input 3 2 2 3 3 13" xfId="35604"/>
    <cellStyle name="Input 3 2 2 3 3 2" xfId="35605"/>
    <cellStyle name="Input 3 2 2 3 3 2 10" xfId="35606"/>
    <cellStyle name="Input 3 2 2 3 3 2 2" xfId="35607"/>
    <cellStyle name="Input 3 2 2 3 3 2 2 2" xfId="35608"/>
    <cellStyle name="Input 3 2 2 3 3 2 2 3" xfId="35609"/>
    <cellStyle name="Input 3 2 2 3 3 2 2 4" xfId="35610"/>
    <cellStyle name="Input 3 2 2 3 3 2 2 5" xfId="35611"/>
    <cellStyle name="Input 3 2 2 3 3 2 2 6" xfId="35612"/>
    <cellStyle name="Input 3 2 2 3 3 2 2 7" xfId="35613"/>
    <cellStyle name="Input 3 2 2 3 3 2 2 8" xfId="35614"/>
    <cellStyle name="Input 3 2 2 3 3 2 2 9" xfId="35615"/>
    <cellStyle name="Input 3 2 2 3 3 2 3" xfId="35616"/>
    <cellStyle name="Input 3 2 2 3 3 2 4" xfId="35617"/>
    <cellStyle name="Input 3 2 2 3 3 2 5" xfId="35618"/>
    <cellStyle name="Input 3 2 2 3 3 2 6" xfId="35619"/>
    <cellStyle name="Input 3 2 2 3 3 2 7" xfId="35620"/>
    <cellStyle name="Input 3 2 2 3 3 2 8" xfId="35621"/>
    <cellStyle name="Input 3 2 2 3 3 2 9" xfId="35622"/>
    <cellStyle name="Input 3 2 2 3 3 3" xfId="35623"/>
    <cellStyle name="Input 3 2 2 3 3 3 2" xfId="35624"/>
    <cellStyle name="Input 3 2 2 3 3 3 3" xfId="35625"/>
    <cellStyle name="Input 3 2 2 3 3 3 4" xfId="35626"/>
    <cellStyle name="Input 3 2 2 3 3 3 5" xfId="35627"/>
    <cellStyle name="Input 3 2 2 3 3 3 6" xfId="35628"/>
    <cellStyle name="Input 3 2 2 3 3 3 7" xfId="35629"/>
    <cellStyle name="Input 3 2 2 3 3 3 8" xfId="35630"/>
    <cellStyle name="Input 3 2 2 3 3 4" xfId="35631"/>
    <cellStyle name="Input 3 2 2 3 3 4 2" xfId="35632"/>
    <cellStyle name="Input 3 2 2 3 3 4 3" xfId="35633"/>
    <cellStyle name="Input 3 2 2 3 3 4 4" xfId="35634"/>
    <cellStyle name="Input 3 2 2 3 3 4 5" xfId="35635"/>
    <cellStyle name="Input 3 2 2 3 3 4 6" xfId="35636"/>
    <cellStyle name="Input 3 2 2 3 3 4 7" xfId="35637"/>
    <cellStyle name="Input 3 2 2 3 3 4 8" xfId="35638"/>
    <cellStyle name="Input 3 2 2 3 3 4 9" xfId="35639"/>
    <cellStyle name="Input 3 2 2 3 3 5" xfId="35640"/>
    <cellStyle name="Input 3 2 2 3 3 6" xfId="35641"/>
    <cellStyle name="Input 3 2 2 3 3 7" xfId="35642"/>
    <cellStyle name="Input 3 2 2 3 3 8" xfId="35643"/>
    <cellStyle name="Input 3 2 2 3 3 9" xfId="35644"/>
    <cellStyle name="Input 3 2 2 3 4" xfId="35645"/>
    <cellStyle name="Input 3 2 2 3 4 10" xfId="35646"/>
    <cellStyle name="Input 3 2 2 3 4 11" xfId="35647"/>
    <cellStyle name="Input 3 2 2 3 4 12" xfId="35648"/>
    <cellStyle name="Input 3 2 2 3 4 13" xfId="35649"/>
    <cellStyle name="Input 3 2 2 3 4 2" xfId="35650"/>
    <cellStyle name="Input 3 2 2 3 4 2 10" xfId="35651"/>
    <cellStyle name="Input 3 2 2 3 4 2 2" xfId="35652"/>
    <cellStyle name="Input 3 2 2 3 4 2 2 2" xfId="35653"/>
    <cellStyle name="Input 3 2 2 3 4 2 2 3" xfId="35654"/>
    <cellStyle name="Input 3 2 2 3 4 2 2 4" xfId="35655"/>
    <cellStyle name="Input 3 2 2 3 4 2 2 5" xfId="35656"/>
    <cellStyle name="Input 3 2 2 3 4 2 2 6" xfId="35657"/>
    <cellStyle name="Input 3 2 2 3 4 2 2 7" xfId="35658"/>
    <cellStyle name="Input 3 2 2 3 4 2 2 8" xfId="35659"/>
    <cellStyle name="Input 3 2 2 3 4 2 2 9" xfId="35660"/>
    <cellStyle name="Input 3 2 2 3 4 2 3" xfId="35661"/>
    <cellStyle name="Input 3 2 2 3 4 2 4" xfId="35662"/>
    <cellStyle name="Input 3 2 2 3 4 2 5" xfId="35663"/>
    <cellStyle name="Input 3 2 2 3 4 2 6" xfId="35664"/>
    <cellStyle name="Input 3 2 2 3 4 2 7" xfId="35665"/>
    <cellStyle name="Input 3 2 2 3 4 2 8" xfId="35666"/>
    <cellStyle name="Input 3 2 2 3 4 2 9" xfId="35667"/>
    <cellStyle name="Input 3 2 2 3 4 3" xfId="35668"/>
    <cellStyle name="Input 3 2 2 3 4 3 2" xfId="35669"/>
    <cellStyle name="Input 3 2 2 3 4 3 3" xfId="35670"/>
    <cellStyle name="Input 3 2 2 3 4 3 4" xfId="35671"/>
    <cellStyle name="Input 3 2 2 3 4 3 5" xfId="35672"/>
    <cellStyle name="Input 3 2 2 3 4 3 6" xfId="35673"/>
    <cellStyle name="Input 3 2 2 3 4 3 7" xfId="35674"/>
    <cellStyle name="Input 3 2 2 3 4 3 8" xfId="35675"/>
    <cellStyle name="Input 3 2 2 3 4 4" xfId="35676"/>
    <cellStyle name="Input 3 2 2 3 4 4 2" xfId="35677"/>
    <cellStyle name="Input 3 2 2 3 4 4 3" xfId="35678"/>
    <cellStyle name="Input 3 2 2 3 4 4 4" xfId="35679"/>
    <cellStyle name="Input 3 2 2 3 4 4 5" xfId="35680"/>
    <cellStyle name="Input 3 2 2 3 4 4 6" xfId="35681"/>
    <cellStyle name="Input 3 2 2 3 4 4 7" xfId="35682"/>
    <cellStyle name="Input 3 2 2 3 4 4 8" xfId="35683"/>
    <cellStyle name="Input 3 2 2 3 4 4 9" xfId="35684"/>
    <cellStyle name="Input 3 2 2 3 4 5" xfId="35685"/>
    <cellStyle name="Input 3 2 2 3 4 6" xfId="35686"/>
    <cellStyle name="Input 3 2 2 3 4 7" xfId="35687"/>
    <cellStyle name="Input 3 2 2 3 4 8" xfId="35688"/>
    <cellStyle name="Input 3 2 2 3 4 9" xfId="35689"/>
    <cellStyle name="Input 3 2 2 3 5" xfId="35690"/>
    <cellStyle name="Input 3 2 2 3 5 10" xfId="35691"/>
    <cellStyle name="Input 3 2 2 3 5 2" xfId="35692"/>
    <cellStyle name="Input 3 2 2 3 5 2 2" xfId="35693"/>
    <cellStyle name="Input 3 2 2 3 5 2 3" xfId="35694"/>
    <cellStyle name="Input 3 2 2 3 5 2 4" xfId="35695"/>
    <cellStyle name="Input 3 2 2 3 5 2 5" xfId="35696"/>
    <cellStyle name="Input 3 2 2 3 5 2 6" xfId="35697"/>
    <cellStyle name="Input 3 2 2 3 5 2 7" xfId="35698"/>
    <cellStyle name="Input 3 2 2 3 5 2 8" xfId="35699"/>
    <cellStyle name="Input 3 2 2 3 5 2 9" xfId="35700"/>
    <cellStyle name="Input 3 2 2 3 5 3" xfId="35701"/>
    <cellStyle name="Input 3 2 2 3 5 4" xfId="35702"/>
    <cellStyle name="Input 3 2 2 3 5 5" xfId="35703"/>
    <cellStyle name="Input 3 2 2 3 5 6" xfId="35704"/>
    <cellStyle name="Input 3 2 2 3 5 7" xfId="35705"/>
    <cellStyle name="Input 3 2 2 3 5 8" xfId="35706"/>
    <cellStyle name="Input 3 2 2 3 5 9" xfId="35707"/>
    <cellStyle name="Input 3 2 2 3 6" xfId="35708"/>
    <cellStyle name="Input 3 2 2 3 6 2" xfId="35709"/>
    <cellStyle name="Input 3 2 2 3 6 3" xfId="35710"/>
    <cellStyle name="Input 3 2 2 3 6 4" xfId="35711"/>
    <cellStyle name="Input 3 2 2 3 6 5" xfId="35712"/>
    <cellStyle name="Input 3 2 2 3 6 6" xfId="35713"/>
    <cellStyle name="Input 3 2 2 3 6 7" xfId="35714"/>
    <cellStyle name="Input 3 2 2 3 6 8" xfId="35715"/>
    <cellStyle name="Input 3 2 2 3 7" xfId="35716"/>
    <cellStyle name="Input 3 2 2 3 7 2" xfId="35717"/>
    <cellStyle name="Input 3 2 2 3 7 3" xfId="35718"/>
    <cellStyle name="Input 3 2 2 3 7 4" xfId="35719"/>
    <cellStyle name="Input 3 2 2 3 7 5" xfId="35720"/>
    <cellStyle name="Input 3 2 2 3 7 6" xfId="35721"/>
    <cellStyle name="Input 3 2 2 3 7 7" xfId="35722"/>
    <cellStyle name="Input 3 2 2 3 7 8" xfId="35723"/>
    <cellStyle name="Input 3 2 2 3 7 9" xfId="35724"/>
    <cellStyle name="Input 3 2 2 3 8" xfId="35725"/>
    <cellStyle name="Input 3 2 2 3 9" xfId="35726"/>
    <cellStyle name="Input 3 2 2 4" xfId="35727"/>
    <cellStyle name="Input 3 2 2 4 10" xfId="35728"/>
    <cellStyle name="Input 3 2 2 4 11" xfId="35729"/>
    <cellStyle name="Input 3 2 2 4 12" xfId="35730"/>
    <cellStyle name="Input 3 2 2 4 13" xfId="35731"/>
    <cellStyle name="Input 3 2 2 4 2" xfId="35732"/>
    <cellStyle name="Input 3 2 2 4 2 10" xfId="35733"/>
    <cellStyle name="Input 3 2 2 4 2 2" xfId="35734"/>
    <cellStyle name="Input 3 2 2 4 2 2 2" xfId="35735"/>
    <cellStyle name="Input 3 2 2 4 2 2 3" xfId="35736"/>
    <cellStyle name="Input 3 2 2 4 2 2 4" xfId="35737"/>
    <cellStyle name="Input 3 2 2 4 2 2 5" xfId="35738"/>
    <cellStyle name="Input 3 2 2 4 2 2 6" xfId="35739"/>
    <cellStyle name="Input 3 2 2 4 2 2 7" xfId="35740"/>
    <cellStyle name="Input 3 2 2 4 2 2 8" xfId="35741"/>
    <cellStyle name="Input 3 2 2 4 2 2 9" xfId="35742"/>
    <cellStyle name="Input 3 2 2 4 2 3" xfId="35743"/>
    <cellStyle name="Input 3 2 2 4 2 4" xfId="35744"/>
    <cellStyle name="Input 3 2 2 4 2 5" xfId="35745"/>
    <cellStyle name="Input 3 2 2 4 2 6" xfId="35746"/>
    <cellStyle name="Input 3 2 2 4 2 7" xfId="35747"/>
    <cellStyle name="Input 3 2 2 4 2 8" xfId="35748"/>
    <cellStyle name="Input 3 2 2 4 2 9" xfId="35749"/>
    <cellStyle name="Input 3 2 2 4 3" xfId="35750"/>
    <cellStyle name="Input 3 2 2 4 3 2" xfId="35751"/>
    <cellStyle name="Input 3 2 2 4 3 3" xfId="35752"/>
    <cellStyle name="Input 3 2 2 4 3 4" xfId="35753"/>
    <cellStyle name="Input 3 2 2 4 3 5" xfId="35754"/>
    <cellStyle name="Input 3 2 2 4 3 6" xfId="35755"/>
    <cellStyle name="Input 3 2 2 4 3 7" xfId="35756"/>
    <cellStyle name="Input 3 2 2 4 3 8" xfId="35757"/>
    <cellStyle name="Input 3 2 2 4 4" xfId="35758"/>
    <cellStyle name="Input 3 2 2 4 4 2" xfId="35759"/>
    <cellStyle name="Input 3 2 2 4 4 3" xfId="35760"/>
    <cellStyle name="Input 3 2 2 4 4 4" xfId="35761"/>
    <cellStyle name="Input 3 2 2 4 4 5" xfId="35762"/>
    <cellStyle name="Input 3 2 2 4 4 6" xfId="35763"/>
    <cellStyle name="Input 3 2 2 4 4 7" xfId="35764"/>
    <cellStyle name="Input 3 2 2 4 4 8" xfId="35765"/>
    <cellStyle name="Input 3 2 2 4 4 9" xfId="35766"/>
    <cellStyle name="Input 3 2 2 4 5" xfId="35767"/>
    <cellStyle name="Input 3 2 2 4 6" xfId="35768"/>
    <cellStyle name="Input 3 2 2 4 7" xfId="35769"/>
    <cellStyle name="Input 3 2 2 4 8" xfId="35770"/>
    <cellStyle name="Input 3 2 2 4 9" xfId="35771"/>
    <cellStyle name="Input 3 2 2 5" xfId="35772"/>
    <cellStyle name="Input 3 2 2 5 2" xfId="35773"/>
    <cellStyle name="Input 3 2 2 5 3" xfId="35774"/>
    <cellStyle name="Input 3 2 2 5 4" xfId="35775"/>
    <cellStyle name="Input 3 2 2 5 5" xfId="35776"/>
    <cellStyle name="Input 3 2 2 5 6" xfId="35777"/>
    <cellStyle name="Input 3 2 2 5 7" xfId="35778"/>
    <cellStyle name="Input 3 2 2 5 8" xfId="35779"/>
    <cellStyle name="Input 3 2 2 5 9" xfId="35780"/>
    <cellStyle name="Input 3 2 2 6" xfId="35781"/>
    <cellStyle name="Input 3 2 2 7" xfId="35782"/>
    <cellStyle name="Input 3 2 2 8" xfId="35783"/>
    <cellStyle name="Input 3 2 2 9" xfId="35784"/>
    <cellStyle name="Input 3 2 3" xfId="35785"/>
    <cellStyle name="Input 3 2 3 10" xfId="35786"/>
    <cellStyle name="Input 3 2 3 11" xfId="35787"/>
    <cellStyle name="Input 3 2 3 12" xfId="35788"/>
    <cellStyle name="Input 3 2 3 13" xfId="35789"/>
    <cellStyle name="Input 3 2 3 14" xfId="35790"/>
    <cellStyle name="Input 3 2 3 15" xfId="35791"/>
    <cellStyle name="Input 3 2 3 16" xfId="35792"/>
    <cellStyle name="Input 3 2 3 17" xfId="35793"/>
    <cellStyle name="Input 3 2 3 18" xfId="35794"/>
    <cellStyle name="Input 3 2 3 19" xfId="35795"/>
    <cellStyle name="Input 3 2 3 2" xfId="35796"/>
    <cellStyle name="Input 3 2 3 2 10" xfId="35797"/>
    <cellStyle name="Input 3 2 3 2 11" xfId="35798"/>
    <cellStyle name="Input 3 2 3 2 12" xfId="35799"/>
    <cellStyle name="Input 3 2 3 2 13" xfId="35800"/>
    <cellStyle name="Input 3 2 3 2 2" xfId="35801"/>
    <cellStyle name="Input 3 2 3 2 2 10" xfId="35802"/>
    <cellStyle name="Input 3 2 3 2 2 2" xfId="35803"/>
    <cellStyle name="Input 3 2 3 2 2 2 2" xfId="35804"/>
    <cellStyle name="Input 3 2 3 2 2 2 3" xfId="35805"/>
    <cellStyle name="Input 3 2 3 2 2 2 4" xfId="35806"/>
    <cellStyle name="Input 3 2 3 2 2 2 5" xfId="35807"/>
    <cellStyle name="Input 3 2 3 2 2 2 6" xfId="35808"/>
    <cellStyle name="Input 3 2 3 2 2 2 7" xfId="35809"/>
    <cellStyle name="Input 3 2 3 2 2 2 8" xfId="35810"/>
    <cellStyle name="Input 3 2 3 2 2 2 9" xfId="35811"/>
    <cellStyle name="Input 3 2 3 2 2 3" xfId="35812"/>
    <cellStyle name="Input 3 2 3 2 2 4" xfId="35813"/>
    <cellStyle name="Input 3 2 3 2 2 5" xfId="35814"/>
    <cellStyle name="Input 3 2 3 2 2 6" xfId="35815"/>
    <cellStyle name="Input 3 2 3 2 2 7" xfId="35816"/>
    <cellStyle name="Input 3 2 3 2 2 8" xfId="35817"/>
    <cellStyle name="Input 3 2 3 2 2 9" xfId="35818"/>
    <cellStyle name="Input 3 2 3 2 3" xfId="35819"/>
    <cellStyle name="Input 3 2 3 2 3 2" xfId="35820"/>
    <cellStyle name="Input 3 2 3 2 3 3" xfId="35821"/>
    <cellStyle name="Input 3 2 3 2 3 4" xfId="35822"/>
    <cellStyle name="Input 3 2 3 2 3 5" xfId="35823"/>
    <cellStyle name="Input 3 2 3 2 3 6" xfId="35824"/>
    <cellStyle name="Input 3 2 3 2 3 7" xfId="35825"/>
    <cellStyle name="Input 3 2 3 2 3 8" xfId="35826"/>
    <cellStyle name="Input 3 2 3 2 4" xfId="35827"/>
    <cellStyle name="Input 3 2 3 2 4 2" xfId="35828"/>
    <cellStyle name="Input 3 2 3 2 4 3" xfId="35829"/>
    <cellStyle name="Input 3 2 3 2 4 4" xfId="35830"/>
    <cellStyle name="Input 3 2 3 2 4 5" xfId="35831"/>
    <cellStyle name="Input 3 2 3 2 4 6" xfId="35832"/>
    <cellStyle name="Input 3 2 3 2 4 7" xfId="35833"/>
    <cellStyle name="Input 3 2 3 2 4 8" xfId="35834"/>
    <cellStyle name="Input 3 2 3 2 4 9" xfId="35835"/>
    <cellStyle name="Input 3 2 3 2 5" xfId="35836"/>
    <cellStyle name="Input 3 2 3 2 6" xfId="35837"/>
    <cellStyle name="Input 3 2 3 2 7" xfId="35838"/>
    <cellStyle name="Input 3 2 3 2 8" xfId="35839"/>
    <cellStyle name="Input 3 2 3 2 9" xfId="35840"/>
    <cellStyle name="Input 3 2 3 3" xfId="35841"/>
    <cellStyle name="Input 3 2 3 3 10" xfId="35842"/>
    <cellStyle name="Input 3 2 3 3 11" xfId="35843"/>
    <cellStyle name="Input 3 2 3 3 12" xfId="35844"/>
    <cellStyle name="Input 3 2 3 3 13" xfId="35845"/>
    <cellStyle name="Input 3 2 3 3 2" xfId="35846"/>
    <cellStyle name="Input 3 2 3 3 2 10" xfId="35847"/>
    <cellStyle name="Input 3 2 3 3 2 2" xfId="35848"/>
    <cellStyle name="Input 3 2 3 3 2 2 2" xfId="35849"/>
    <cellStyle name="Input 3 2 3 3 2 2 3" xfId="35850"/>
    <cellStyle name="Input 3 2 3 3 2 2 4" xfId="35851"/>
    <cellStyle name="Input 3 2 3 3 2 2 5" xfId="35852"/>
    <cellStyle name="Input 3 2 3 3 2 2 6" xfId="35853"/>
    <cellStyle name="Input 3 2 3 3 2 2 7" xfId="35854"/>
    <cellStyle name="Input 3 2 3 3 2 2 8" xfId="35855"/>
    <cellStyle name="Input 3 2 3 3 2 2 9" xfId="35856"/>
    <cellStyle name="Input 3 2 3 3 2 3" xfId="35857"/>
    <cellStyle name="Input 3 2 3 3 2 4" xfId="35858"/>
    <cellStyle name="Input 3 2 3 3 2 5" xfId="35859"/>
    <cellStyle name="Input 3 2 3 3 2 6" xfId="35860"/>
    <cellStyle name="Input 3 2 3 3 2 7" xfId="35861"/>
    <cellStyle name="Input 3 2 3 3 2 8" xfId="35862"/>
    <cellStyle name="Input 3 2 3 3 2 9" xfId="35863"/>
    <cellStyle name="Input 3 2 3 3 3" xfId="35864"/>
    <cellStyle name="Input 3 2 3 3 3 2" xfId="35865"/>
    <cellStyle name="Input 3 2 3 3 3 3" xfId="35866"/>
    <cellStyle name="Input 3 2 3 3 3 4" xfId="35867"/>
    <cellStyle name="Input 3 2 3 3 3 5" xfId="35868"/>
    <cellStyle name="Input 3 2 3 3 3 6" xfId="35869"/>
    <cellStyle name="Input 3 2 3 3 3 7" xfId="35870"/>
    <cellStyle name="Input 3 2 3 3 3 8" xfId="35871"/>
    <cellStyle name="Input 3 2 3 3 4" xfId="35872"/>
    <cellStyle name="Input 3 2 3 3 4 2" xfId="35873"/>
    <cellStyle name="Input 3 2 3 3 4 3" xfId="35874"/>
    <cellStyle name="Input 3 2 3 3 4 4" xfId="35875"/>
    <cellStyle name="Input 3 2 3 3 4 5" xfId="35876"/>
    <cellStyle name="Input 3 2 3 3 4 6" xfId="35877"/>
    <cellStyle name="Input 3 2 3 3 4 7" xfId="35878"/>
    <cellStyle name="Input 3 2 3 3 4 8" xfId="35879"/>
    <cellStyle name="Input 3 2 3 3 4 9" xfId="35880"/>
    <cellStyle name="Input 3 2 3 3 5" xfId="35881"/>
    <cellStyle name="Input 3 2 3 3 6" xfId="35882"/>
    <cellStyle name="Input 3 2 3 3 7" xfId="35883"/>
    <cellStyle name="Input 3 2 3 3 8" xfId="35884"/>
    <cellStyle name="Input 3 2 3 3 9" xfId="35885"/>
    <cellStyle name="Input 3 2 3 4" xfId="35886"/>
    <cellStyle name="Input 3 2 3 4 10" xfId="35887"/>
    <cellStyle name="Input 3 2 3 4 11" xfId="35888"/>
    <cellStyle name="Input 3 2 3 4 12" xfId="35889"/>
    <cellStyle name="Input 3 2 3 4 13" xfId="35890"/>
    <cellStyle name="Input 3 2 3 4 2" xfId="35891"/>
    <cellStyle name="Input 3 2 3 4 2 10" xfId="35892"/>
    <cellStyle name="Input 3 2 3 4 2 2" xfId="35893"/>
    <cellStyle name="Input 3 2 3 4 2 2 2" xfId="35894"/>
    <cellStyle name="Input 3 2 3 4 2 2 3" xfId="35895"/>
    <cellStyle name="Input 3 2 3 4 2 2 4" xfId="35896"/>
    <cellStyle name="Input 3 2 3 4 2 2 5" xfId="35897"/>
    <cellStyle name="Input 3 2 3 4 2 2 6" xfId="35898"/>
    <cellStyle name="Input 3 2 3 4 2 2 7" xfId="35899"/>
    <cellStyle name="Input 3 2 3 4 2 2 8" xfId="35900"/>
    <cellStyle name="Input 3 2 3 4 2 2 9" xfId="35901"/>
    <cellStyle name="Input 3 2 3 4 2 3" xfId="35902"/>
    <cellStyle name="Input 3 2 3 4 2 4" xfId="35903"/>
    <cellStyle name="Input 3 2 3 4 2 5" xfId="35904"/>
    <cellStyle name="Input 3 2 3 4 2 6" xfId="35905"/>
    <cellStyle name="Input 3 2 3 4 2 7" xfId="35906"/>
    <cellStyle name="Input 3 2 3 4 2 8" xfId="35907"/>
    <cellStyle name="Input 3 2 3 4 2 9" xfId="35908"/>
    <cellStyle name="Input 3 2 3 4 3" xfId="35909"/>
    <cellStyle name="Input 3 2 3 4 3 2" xfId="35910"/>
    <cellStyle name="Input 3 2 3 4 3 3" xfId="35911"/>
    <cellStyle name="Input 3 2 3 4 3 4" xfId="35912"/>
    <cellStyle name="Input 3 2 3 4 3 5" xfId="35913"/>
    <cellStyle name="Input 3 2 3 4 3 6" xfId="35914"/>
    <cellStyle name="Input 3 2 3 4 3 7" xfId="35915"/>
    <cellStyle name="Input 3 2 3 4 3 8" xfId="35916"/>
    <cellStyle name="Input 3 2 3 4 4" xfId="35917"/>
    <cellStyle name="Input 3 2 3 4 4 2" xfId="35918"/>
    <cellStyle name="Input 3 2 3 4 4 3" xfId="35919"/>
    <cellStyle name="Input 3 2 3 4 4 4" xfId="35920"/>
    <cellStyle name="Input 3 2 3 4 4 5" xfId="35921"/>
    <cellStyle name="Input 3 2 3 4 4 6" xfId="35922"/>
    <cellStyle name="Input 3 2 3 4 4 7" xfId="35923"/>
    <cellStyle name="Input 3 2 3 4 4 8" xfId="35924"/>
    <cellStyle name="Input 3 2 3 4 4 9" xfId="35925"/>
    <cellStyle name="Input 3 2 3 4 5" xfId="35926"/>
    <cellStyle name="Input 3 2 3 4 6" xfId="35927"/>
    <cellStyle name="Input 3 2 3 4 7" xfId="35928"/>
    <cellStyle name="Input 3 2 3 4 8" xfId="35929"/>
    <cellStyle name="Input 3 2 3 4 9" xfId="35930"/>
    <cellStyle name="Input 3 2 3 5" xfId="35931"/>
    <cellStyle name="Input 3 2 3 5 10" xfId="35932"/>
    <cellStyle name="Input 3 2 3 5 11" xfId="35933"/>
    <cellStyle name="Input 3 2 3 5 12" xfId="35934"/>
    <cellStyle name="Input 3 2 3 5 13" xfId="35935"/>
    <cellStyle name="Input 3 2 3 5 2" xfId="35936"/>
    <cellStyle name="Input 3 2 3 5 2 10" xfId="35937"/>
    <cellStyle name="Input 3 2 3 5 2 2" xfId="35938"/>
    <cellStyle name="Input 3 2 3 5 2 2 2" xfId="35939"/>
    <cellStyle name="Input 3 2 3 5 2 2 3" xfId="35940"/>
    <cellStyle name="Input 3 2 3 5 2 2 4" xfId="35941"/>
    <cellStyle name="Input 3 2 3 5 2 2 5" xfId="35942"/>
    <cellStyle name="Input 3 2 3 5 2 2 6" xfId="35943"/>
    <cellStyle name="Input 3 2 3 5 2 2 7" xfId="35944"/>
    <cellStyle name="Input 3 2 3 5 2 2 8" xfId="35945"/>
    <cellStyle name="Input 3 2 3 5 2 2 9" xfId="35946"/>
    <cellStyle name="Input 3 2 3 5 2 3" xfId="35947"/>
    <cellStyle name="Input 3 2 3 5 2 4" xfId="35948"/>
    <cellStyle name="Input 3 2 3 5 2 5" xfId="35949"/>
    <cellStyle name="Input 3 2 3 5 2 6" xfId="35950"/>
    <cellStyle name="Input 3 2 3 5 2 7" xfId="35951"/>
    <cellStyle name="Input 3 2 3 5 2 8" xfId="35952"/>
    <cellStyle name="Input 3 2 3 5 2 9" xfId="35953"/>
    <cellStyle name="Input 3 2 3 5 3" xfId="35954"/>
    <cellStyle name="Input 3 2 3 5 3 2" xfId="35955"/>
    <cellStyle name="Input 3 2 3 5 3 3" xfId="35956"/>
    <cellStyle name="Input 3 2 3 5 3 4" xfId="35957"/>
    <cellStyle name="Input 3 2 3 5 3 5" xfId="35958"/>
    <cellStyle name="Input 3 2 3 5 3 6" xfId="35959"/>
    <cellStyle name="Input 3 2 3 5 3 7" xfId="35960"/>
    <cellStyle name="Input 3 2 3 5 3 8" xfId="35961"/>
    <cellStyle name="Input 3 2 3 5 4" xfId="35962"/>
    <cellStyle name="Input 3 2 3 5 4 2" xfId="35963"/>
    <cellStyle name="Input 3 2 3 5 4 3" xfId="35964"/>
    <cellStyle name="Input 3 2 3 5 4 4" xfId="35965"/>
    <cellStyle name="Input 3 2 3 5 4 5" xfId="35966"/>
    <cellStyle name="Input 3 2 3 5 4 6" xfId="35967"/>
    <cellStyle name="Input 3 2 3 5 4 7" xfId="35968"/>
    <cellStyle name="Input 3 2 3 5 4 8" xfId="35969"/>
    <cellStyle name="Input 3 2 3 5 4 9" xfId="35970"/>
    <cellStyle name="Input 3 2 3 5 5" xfId="35971"/>
    <cellStyle name="Input 3 2 3 5 6" xfId="35972"/>
    <cellStyle name="Input 3 2 3 5 7" xfId="35973"/>
    <cellStyle name="Input 3 2 3 5 8" xfId="35974"/>
    <cellStyle name="Input 3 2 3 5 9" xfId="35975"/>
    <cellStyle name="Input 3 2 3 6" xfId="35976"/>
    <cellStyle name="Input 3 2 3 6 10" xfId="35977"/>
    <cellStyle name="Input 3 2 3 6 2" xfId="35978"/>
    <cellStyle name="Input 3 2 3 6 2 2" xfId="35979"/>
    <cellStyle name="Input 3 2 3 6 2 3" xfId="35980"/>
    <cellStyle name="Input 3 2 3 6 2 4" xfId="35981"/>
    <cellStyle name="Input 3 2 3 6 2 5" xfId="35982"/>
    <cellStyle name="Input 3 2 3 6 2 6" xfId="35983"/>
    <cellStyle name="Input 3 2 3 6 2 7" xfId="35984"/>
    <cellStyle name="Input 3 2 3 6 2 8" xfId="35985"/>
    <cellStyle name="Input 3 2 3 6 2 9" xfId="35986"/>
    <cellStyle name="Input 3 2 3 6 3" xfId="35987"/>
    <cellStyle name="Input 3 2 3 6 4" xfId="35988"/>
    <cellStyle name="Input 3 2 3 6 5" xfId="35989"/>
    <cellStyle name="Input 3 2 3 6 6" xfId="35990"/>
    <cellStyle name="Input 3 2 3 6 7" xfId="35991"/>
    <cellStyle name="Input 3 2 3 6 8" xfId="35992"/>
    <cellStyle name="Input 3 2 3 6 9" xfId="35993"/>
    <cellStyle name="Input 3 2 3 7" xfId="35994"/>
    <cellStyle name="Input 3 2 3 7 2" xfId="35995"/>
    <cellStyle name="Input 3 2 3 7 3" xfId="35996"/>
    <cellStyle name="Input 3 2 3 7 4" xfId="35997"/>
    <cellStyle name="Input 3 2 3 7 5" xfId="35998"/>
    <cellStyle name="Input 3 2 3 7 6" xfId="35999"/>
    <cellStyle name="Input 3 2 3 7 7" xfId="36000"/>
    <cellStyle name="Input 3 2 3 7 8" xfId="36001"/>
    <cellStyle name="Input 3 2 3 8" xfId="36002"/>
    <cellStyle name="Input 3 2 3 8 2" xfId="36003"/>
    <cellStyle name="Input 3 2 3 8 3" xfId="36004"/>
    <cellStyle name="Input 3 2 3 8 4" xfId="36005"/>
    <cellStyle name="Input 3 2 3 8 5" xfId="36006"/>
    <cellStyle name="Input 3 2 3 8 6" xfId="36007"/>
    <cellStyle name="Input 3 2 3 8 7" xfId="36008"/>
    <cellStyle name="Input 3 2 3 8 8" xfId="36009"/>
    <cellStyle name="Input 3 2 3 8 9" xfId="36010"/>
    <cellStyle name="Input 3 2 3 9" xfId="36011"/>
    <cellStyle name="Input 3 2 4" xfId="36012"/>
    <cellStyle name="Input 3 2 4 10" xfId="36013"/>
    <cellStyle name="Input 3 2 4 11" xfId="36014"/>
    <cellStyle name="Input 3 2 4 12" xfId="36015"/>
    <cellStyle name="Input 3 2 4 13" xfId="36016"/>
    <cellStyle name="Input 3 2 4 14" xfId="36017"/>
    <cellStyle name="Input 3 2 4 15" xfId="36018"/>
    <cellStyle name="Input 3 2 4 16" xfId="36019"/>
    <cellStyle name="Input 3 2 4 17" xfId="36020"/>
    <cellStyle name="Input 3 2 4 18" xfId="36021"/>
    <cellStyle name="Input 3 2 4 2" xfId="36022"/>
    <cellStyle name="Input 3 2 4 2 10" xfId="36023"/>
    <cellStyle name="Input 3 2 4 2 11" xfId="36024"/>
    <cellStyle name="Input 3 2 4 2 12" xfId="36025"/>
    <cellStyle name="Input 3 2 4 2 13" xfId="36026"/>
    <cellStyle name="Input 3 2 4 2 2" xfId="36027"/>
    <cellStyle name="Input 3 2 4 2 2 10" xfId="36028"/>
    <cellStyle name="Input 3 2 4 2 2 2" xfId="36029"/>
    <cellStyle name="Input 3 2 4 2 2 2 2" xfId="36030"/>
    <cellStyle name="Input 3 2 4 2 2 2 3" xfId="36031"/>
    <cellStyle name="Input 3 2 4 2 2 2 4" xfId="36032"/>
    <cellStyle name="Input 3 2 4 2 2 2 5" xfId="36033"/>
    <cellStyle name="Input 3 2 4 2 2 2 6" xfId="36034"/>
    <cellStyle name="Input 3 2 4 2 2 2 7" xfId="36035"/>
    <cellStyle name="Input 3 2 4 2 2 2 8" xfId="36036"/>
    <cellStyle name="Input 3 2 4 2 2 2 9" xfId="36037"/>
    <cellStyle name="Input 3 2 4 2 2 3" xfId="36038"/>
    <cellStyle name="Input 3 2 4 2 2 4" xfId="36039"/>
    <cellStyle name="Input 3 2 4 2 2 5" xfId="36040"/>
    <cellStyle name="Input 3 2 4 2 2 6" xfId="36041"/>
    <cellStyle name="Input 3 2 4 2 2 7" xfId="36042"/>
    <cellStyle name="Input 3 2 4 2 2 8" xfId="36043"/>
    <cellStyle name="Input 3 2 4 2 2 9" xfId="36044"/>
    <cellStyle name="Input 3 2 4 2 3" xfId="36045"/>
    <cellStyle name="Input 3 2 4 2 3 2" xfId="36046"/>
    <cellStyle name="Input 3 2 4 2 3 3" xfId="36047"/>
    <cellStyle name="Input 3 2 4 2 3 4" xfId="36048"/>
    <cellStyle name="Input 3 2 4 2 3 5" xfId="36049"/>
    <cellStyle name="Input 3 2 4 2 3 6" xfId="36050"/>
    <cellStyle name="Input 3 2 4 2 3 7" xfId="36051"/>
    <cellStyle name="Input 3 2 4 2 3 8" xfId="36052"/>
    <cellStyle name="Input 3 2 4 2 4" xfId="36053"/>
    <cellStyle name="Input 3 2 4 2 4 2" xfId="36054"/>
    <cellStyle name="Input 3 2 4 2 4 3" xfId="36055"/>
    <cellStyle name="Input 3 2 4 2 4 4" xfId="36056"/>
    <cellStyle name="Input 3 2 4 2 4 5" xfId="36057"/>
    <cellStyle name="Input 3 2 4 2 4 6" xfId="36058"/>
    <cellStyle name="Input 3 2 4 2 4 7" xfId="36059"/>
    <cellStyle name="Input 3 2 4 2 4 8" xfId="36060"/>
    <cellStyle name="Input 3 2 4 2 4 9" xfId="36061"/>
    <cellStyle name="Input 3 2 4 2 5" xfId="36062"/>
    <cellStyle name="Input 3 2 4 2 6" xfId="36063"/>
    <cellStyle name="Input 3 2 4 2 7" xfId="36064"/>
    <cellStyle name="Input 3 2 4 2 8" xfId="36065"/>
    <cellStyle name="Input 3 2 4 2 9" xfId="36066"/>
    <cellStyle name="Input 3 2 4 3" xfId="36067"/>
    <cellStyle name="Input 3 2 4 3 10" xfId="36068"/>
    <cellStyle name="Input 3 2 4 3 11" xfId="36069"/>
    <cellStyle name="Input 3 2 4 3 12" xfId="36070"/>
    <cellStyle name="Input 3 2 4 3 13" xfId="36071"/>
    <cellStyle name="Input 3 2 4 3 2" xfId="36072"/>
    <cellStyle name="Input 3 2 4 3 2 10" xfId="36073"/>
    <cellStyle name="Input 3 2 4 3 2 2" xfId="36074"/>
    <cellStyle name="Input 3 2 4 3 2 2 2" xfId="36075"/>
    <cellStyle name="Input 3 2 4 3 2 2 3" xfId="36076"/>
    <cellStyle name="Input 3 2 4 3 2 2 4" xfId="36077"/>
    <cellStyle name="Input 3 2 4 3 2 2 5" xfId="36078"/>
    <cellStyle name="Input 3 2 4 3 2 2 6" xfId="36079"/>
    <cellStyle name="Input 3 2 4 3 2 2 7" xfId="36080"/>
    <cellStyle name="Input 3 2 4 3 2 2 8" xfId="36081"/>
    <cellStyle name="Input 3 2 4 3 2 2 9" xfId="36082"/>
    <cellStyle name="Input 3 2 4 3 2 3" xfId="36083"/>
    <cellStyle name="Input 3 2 4 3 2 4" xfId="36084"/>
    <cellStyle name="Input 3 2 4 3 2 5" xfId="36085"/>
    <cellStyle name="Input 3 2 4 3 2 6" xfId="36086"/>
    <cellStyle name="Input 3 2 4 3 2 7" xfId="36087"/>
    <cellStyle name="Input 3 2 4 3 2 8" xfId="36088"/>
    <cellStyle name="Input 3 2 4 3 2 9" xfId="36089"/>
    <cellStyle name="Input 3 2 4 3 3" xfId="36090"/>
    <cellStyle name="Input 3 2 4 3 3 2" xfId="36091"/>
    <cellStyle name="Input 3 2 4 3 3 3" xfId="36092"/>
    <cellStyle name="Input 3 2 4 3 3 4" xfId="36093"/>
    <cellStyle name="Input 3 2 4 3 3 5" xfId="36094"/>
    <cellStyle name="Input 3 2 4 3 3 6" xfId="36095"/>
    <cellStyle name="Input 3 2 4 3 3 7" xfId="36096"/>
    <cellStyle name="Input 3 2 4 3 3 8" xfId="36097"/>
    <cellStyle name="Input 3 2 4 3 4" xfId="36098"/>
    <cellStyle name="Input 3 2 4 3 4 2" xfId="36099"/>
    <cellStyle name="Input 3 2 4 3 4 3" xfId="36100"/>
    <cellStyle name="Input 3 2 4 3 4 4" xfId="36101"/>
    <cellStyle name="Input 3 2 4 3 4 5" xfId="36102"/>
    <cellStyle name="Input 3 2 4 3 4 6" xfId="36103"/>
    <cellStyle name="Input 3 2 4 3 4 7" xfId="36104"/>
    <cellStyle name="Input 3 2 4 3 4 8" xfId="36105"/>
    <cellStyle name="Input 3 2 4 3 4 9" xfId="36106"/>
    <cellStyle name="Input 3 2 4 3 5" xfId="36107"/>
    <cellStyle name="Input 3 2 4 3 6" xfId="36108"/>
    <cellStyle name="Input 3 2 4 3 7" xfId="36109"/>
    <cellStyle name="Input 3 2 4 3 8" xfId="36110"/>
    <cellStyle name="Input 3 2 4 3 9" xfId="36111"/>
    <cellStyle name="Input 3 2 4 4" xfId="36112"/>
    <cellStyle name="Input 3 2 4 4 10" xfId="36113"/>
    <cellStyle name="Input 3 2 4 4 11" xfId="36114"/>
    <cellStyle name="Input 3 2 4 4 12" xfId="36115"/>
    <cellStyle name="Input 3 2 4 4 13" xfId="36116"/>
    <cellStyle name="Input 3 2 4 4 2" xfId="36117"/>
    <cellStyle name="Input 3 2 4 4 2 10" xfId="36118"/>
    <cellStyle name="Input 3 2 4 4 2 2" xfId="36119"/>
    <cellStyle name="Input 3 2 4 4 2 2 2" xfId="36120"/>
    <cellStyle name="Input 3 2 4 4 2 2 3" xfId="36121"/>
    <cellStyle name="Input 3 2 4 4 2 2 4" xfId="36122"/>
    <cellStyle name="Input 3 2 4 4 2 2 5" xfId="36123"/>
    <cellStyle name="Input 3 2 4 4 2 2 6" xfId="36124"/>
    <cellStyle name="Input 3 2 4 4 2 2 7" xfId="36125"/>
    <cellStyle name="Input 3 2 4 4 2 2 8" xfId="36126"/>
    <cellStyle name="Input 3 2 4 4 2 2 9" xfId="36127"/>
    <cellStyle name="Input 3 2 4 4 2 3" xfId="36128"/>
    <cellStyle name="Input 3 2 4 4 2 4" xfId="36129"/>
    <cellStyle name="Input 3 2 4 4 2 5" xfId="36130"/>
    <cellStyle name="Input 3 2 4 4 2 6" xfId="36131"/>
    <cellStyle name="Input 3 2 4 4 2 7" xfId="36132"/>
    <cellStyle name="Input 3 2 4 4 2 8" xfId="36133"/>
    <cellStyle name="Input 3 2 4 4 2 9" xfId="36134"/>
    <cellStyle name="Input 3 2 4 4 3" xfId="36135"/>
    <cellStyle name="Input 3 2 4 4 3 2" xfId="36136"/>
    <cellStyle name="Input 3 2 4 4 3 3" xfId="36137"/>
    <cellStyle name="Input 3 2 4 4 3 4" xfId="36138"/>
    <cellStyle name="Input 3 2 4 4 3 5" xfId="36139"/>
    <cellStyle name="Input 3 2 4 4 3 6" xfId="36140"/>
    <cellStyle name="Input 3 2 4 4 3 7" xfId="36141"/>
    <cellStyle name="Input 3 2 4 4 3 8" xfId="36142"/>
    <cellStyle name="Input 3 2 4 4 4" xfId="36143"/>
    <cellStyle name="Input 3 2 4 4 4 2" xfId="36144"/>
    <cellStyle name="Input 3 2 4 4 4 3" xfId="36145"/>
    <cellStyle name="Input 3 2 4 4 4 4" xfId="36146"/>
    <cellStyle name="Input 3 2 4 4 4 5" xfId="36147"/>
    <cellStyle name="Input 3 2 4 4 4 6" xfId="36148"/>
    <cellStyle name="Input 3 2 4 4 4 7" xfId="36149"/>
    <cellStyle name="Input 3 2 4 4 4 8" xfId="36150"/>
    <cellStyle name="Input 3 2 4 4 4 9" xfId="36151"/>
    <cellStyle name="Input 3 2 4 4 5" xfId="36152"/>
    <cellStyle name="Input 3 2 4 4 6" xfId="36153"/>
    <cellStyle name="Input 3 2 4 4 7" xfId="36154"/>
    <cellStyle name="Input 3 2 4 4 8" xfId="36155"/>
    <cellStyle name="Input 3 2 4 4 9" xfId="36156"/>
    <cellStyle name="Input 3 2 4 5" xfId="36157"/>
    <cellStyle name="Input 3 2 4 5 10" xfId="36158"/>
    <cellStyle name="Input 3 2 4 5 11" xfId="36159"/>
    <cellStyle name="Input 3 2 4 5 12" xfId="36160"/>
    <cellStyle name="Input 3 2 4 5 13" xfId="36161"/>
    <cellStyle name="Input 3 2 4 5 2" xfId="36162"/>
    <cellStyle name="Input 3 2 4 5 2 10" xfId="36163"/>
    <cellStyle name="Input 3 2 4 5 2 2" xfId="36164"/>
    <cellStyle name="Input 3 2 4 5 2 2 2" xfId="36165"/>
    <cellStyle name="Input 3 2 4 5 2 2 3" xfId="36166"/>
    <cellStyle name="Input 3 2 4 5 2 2 4" xfId="36167"/>
    <cellStyle name="Input 3 2 4 5 2 2 5" xfId="36168"/>
    <cellStyle name="Input 3 2 4 5 2 2 6" xfId="36169"/>
    <cellStyle name="Input 3 2 4 5 2 2 7" xfId="36170"/>
    <cellStyle name="Input 3 2 4 5 2 2 8" xfId="36171"/>
    <cellStyle name="Input 3 2 4 5 2 2 9" xfId="36172"/>
    <cellStyle name="Input 3 2 4 5 2 3" xfId="36173"/>
    <cellStyle name="Input 3 2 4 5 2 4" xfId="36174"/>
    <cellStyle name="Input 3 2 4 5 2 5" xfId="36175"/>
    <cellStyle name="Input 3 2 4 5 2 6" xfId="36176"/>
    <cellStyle name="Input 3 2 4 5 2 7" xfId="36177"/>
    <cellStyle name="Input 3 2 4 5 2 8" xfId="36178"/>
    <cellStyle name="Input 3 2 4 5 2 9" xfId="36179"/>
    <cellStyle name="Input 3 2 4 5 3" xfId="36180"/>
    <cellStyle name="Input 3 2 4 5 3 2" xfId="36181"/>
    <cellStyle name="Input 3 2 4 5 3 3" xfId="36182"/>
    <cellStyle name="Input 3 2 4 5 3 4" xfId="36183"/>
    <cellStyle name="Input 3 2 4 5 3 5" xfId="36184"/>
    <cellStyle name="Input 3 2 4 5 3 6" xfId="36185"/>
    <cellStyle name="Input 3 2 4 5 3 7" xfId="36186"/>
    <cellStyle name="Input 3 2 4 5 3 8" xfId="36187"/>
    <cellStyle name="Input 3 2 4 5 4" xfId="36188"/>
    <cellStyle name="Input 3 2 4 5 4 2" xfId="36189"/>
    <cellStyle name="Input 3 2 4 5 4 3" xfId="36190"/>
    <cellStyle name="Input 3 2 4 5 4 4" xfId="36191"/>
    <cellStyle name="Input 3 2 4 5 4 5" xfId="36192"/>
    <cellStyle name="Input 3 2 4 5 4 6" xfId="36193"/>
    <cellStyle name="Input 3 2 4 5 4 7" xfId="36194"/>
    <cellStyle name="Input 3 2 4 5 4 8" xfId="36195"/>
    <cellStyle name="Input 3 2 4 5 4 9" xfId="36196"/>
    <cellStyle name="Input 3 2 4 5 5" xfId="36197"/>
    <cellStyle name="Input 3 2 4 5 6" xfId="36198"/>
    <cellStyle name="Input 3 2 4 5 7" xfId="36199"/>
    <cellStyle name="Input 3 2 4 5 8" xfId="36200"/>
    <cellStyle name="Input 3 2 4 5 9" xfId="36201"/>
    <cellStyle name="Input 3 2 4 6" xfId="36202"/>
    <cellStyle name="Input 3 2 4 6 10" xfId="36203"/>
    <cellStyle name="Input 3 2 4 6 2" xfId="36204"/>
    <cellStyle name="Input 3 2 4 6 2 2" xfId="36205"/>
    <cellStyle name="Input 3 2 4 6 2 3" xfId="36206"/>
    <cellStyle name="Input 3 2 4 6 2 4" xfId="36207"/>
    <cellStyle name="Input 3 2 4 6 2 5" xfId="36208"/>
    <cellStyle name="Input 3 2 4 6 2 6" xfId="36209"/>
    <cellStyle name="Input 3 2 4 6 2 7" xfId="36210"/>
    <cellStyle name="Input 3 2 4 6 2 8" xfId="36211"/>
    <cellStyle name="Input 3 2 4 6 2 9" xfId="36212"/>
    <cellStyle name="Input 3 2 4 6 3" xfId="36213"/>
    <cellStyle name="Input 3 2 4 6 4" xfId="36214"/>
    <cellStyle name="Input 3 2 4 6 5" xfId="36215"/>
    <cellStyle name="Input 3 2 4 6 6" xfId="36216"/>
    <cellStyle name="Input 3 2 4 6 7" xfId="36217"/>
    <cellStyle name="Input 3 2 4 6 8" xfId="36218"/>
    <cellStyle name="Input 3 2 4 6 9" xfId="36219"/>
    <cellStyle name="Input 3 2 4 7" xfId="36220"/>
    <cellStyle name="Input 3 2 4 7 2" xfId="36221"/>
    <cellStyle name="Input 3 2 4 7 3" xfId="36222"/>
    <cellStyle name="Input 3 2 4 7 4" xfId="36223"/>
    <cellStyle name="Input 3 2 4 7 5" xfId="36224"/>
    <cellStyle name="Input 3 2 4 7 6" xfId="36225"/>
    <cellStyle name="Input 3 2 4 7 7" xfId="36226"/>
    <cellStyle name="Input 3 2 4 7 8" xfId="36227"/>
    <cellStyle name="Input 3 2 4 8" xfId="36228"/>
    <cellStyle name="Input 3 2 4 8 2" xfId="36229"/>
    <cellStyle name="Input 3 2 4 8 3" xfId="36230"/>
    <cellStyle name="Input 3 2 4 8 4" xfId="36231"/>
    <cellStyle name="Input 3 2 4 8 5" xfId="36232"/>
    <cellStyle name="Input 3 2 4 8 6" xfId="36233"/>
    <cellStyle name="Input 3 2 4 8 7" xfId="36234"/>
    <cellStyle name="Input 3 2 4 8 8" xfId="36235"/>
    <cellStyle name="Input 3 2 4 8 9" xfId="36236"/>
    <cellStyle name="Input 3 2 4 9" xfId="36237"/>
    <cellStyle name="Input 3 2 5" xfId="36238"/>
    <cellStyle name="Input 3 2 5 10" xfId="36239"/>
    <cellStyle name="Input 3 2 5 11" xfId="36240"/>
    <cellStyle name="Input 3 2 5 12" xfId="36241"/>
    <cellStyle name="Input 3 2 5 13" xfId="36242"/>
    <cellStyle name="Input 3 2 5 2" xfId="36243"/>
    <cellStyle name="Input 3 2 5 2 10" xfId="36244"/>
    <cellStyle name="Input 3 2 5 2 2" xfId="36245"/>
    <cellStyle name="Input 3 2 5 2 2 2" xfId="36246"/>
    <cellStyle name="Input 3 2 5 2 2 3" xfId="36247"/>
    <cellStyle name="Input 3 2 5 2 2 4" xfId="36248"/>
    <cellStyle name="Input 3 2 5 2 2 5" xfId="36249"/>
    <cellStyle name="Input 3 2 5 2 2 6" xfId="36250"/>
    <cellStyle name="Input 3 2 5 2 2 7" xfId="36251"/>
    <cellStyle name="Input 3 2 5 2 2 8" xfId="36252"/>
    <cellStyle name="Input 3 2 5 2 2 9" xfId="36253"/>
    <cellStyle name="Input 3 2 5 2 3" xfId="36254"/>
    <cellStyle name="Input 3 2 5 2 4" xfId="36255"/>
    <cellStyle name="Input 3 2 5 2 5" xfId="36256"/>
    <cellStyle name="Input 3 2 5 2 6" xfId="36257"/>
    <cellStyle name="Input 3 2 5 2 7" xfId="36258"/>
    <cellStyle name="Input 3 2 5 2 8" xfId="36259"/>
    <cellStyle name="Input 3 2 5 2 9" xfId="36260"/>
    <cellStyle name="Input 3 2 5 3" xfId="36261"/>
    <cellStyle name="Input 3 2 5 3 2" xfId="36262"/>
    <cellStyle name="Input 3 2 5 3 3" xfId="36263"/>
    <cellStyle name="Input 3 2 5 3 4" xfId="36264"/>
    <cellStyle name="Input 3 2 5 3 5" xfId="36265"/>
    <cellStyle name="Input 3 2 5 3 6" xfId="36266"/>
    <cellStyle name="Input 3 2 5 3 7" xfId="36267"/>
    <cellStyle name="Input 3 2 5 3 8" xfId="36268"/>
    <cellStyle name="Input 3 2 5 4" xfId="36269"/>
    <cellStyle name="Input 3 2 5 4 2" xfId="36270"/>
    <cellStyle name="Input 3 2 5 4 3" xfId="36271"/>
    <cellStyle name="Input 3 2 5 4 4" xfId="36272"/>
    <cellStyle name="Input 3 2 5 4 5" xfId="36273"/>
    <cellStyle name="Input 3 2 5 4 6" xfId="36274"/>
    <cellStyle name="Input 3 2 5 4 7" xfId="36275"/>
    <cellStyle name="Input 3 2 5 4 8" xfId="36276"/>
    <cellStyle name="Input 3 2 5 4 9" xfId="36277"/>
    <cellStyle name="Input 3 2 5 5" xfId="36278"/>
    <cellStyle name="Input 3 2 5 6" xfId="36279"/>
    <cellStyle name="Input 3 2 5 7" xfId="36280"/>
    <cellStyle name="Input 3 2 5 8" xfId="36281"/>
    <cellStyle name="Input 3 2 5 9" xfId="36282"/>
    <cellStyle name="Input 3 2 6" xfId="36283"/>
    <cellStyle name="Input 3 2 6 10" xfId="36284"/>
    <cellStyle name="Input 3 2 6 11" xfId="36285"/>
    <cellStyle name="Input 3 2 6 12" xfId="36286"/>
    <cellStyle name="Input 3 2 6 13" xfId="36287"/>
    <cellStyle name="Input 3 2 6 2" xfId="36288"/>
    <cellStyle name="Input 3 2 6 2 10" xfId="36289"/>
    <cellStyle name="Input 3 2 6 2 2" xfId="36290"/>
    <cellStyle name="Input 3 2 6 2 2 2" xfId="36291"/>
    <cellStyle name="Input 3 2 6 2 2 3" xfId="36292"/>
    <cellStyle name="Input 3 2 6 2 2 4" xfId="36293"/>
    <cellStyle name="Input 3 2 6 2 2 5" xfId="36294"/>
    <cellStyle name="Input 3 2 6 2 2 6" xfId="36295"/>
    <cellStyle name="Input 3 2 6 2 2 7" xfId="36296"/>
    <cellStyle name="Input 3 2 6 2 2 8" xfId="36297"/>
    <cellStyle name="Input 3 2 6 2 2 9" xfId="36298"/>
    <cellStyle name="Input 3 2 6 2 3" xfId="36299"/>
    <cellStyle name="Input 3 2 6 2 4" xfId="36300"/>
    <cellStyle name="Input 3 2 6 2 5" xfId="36301"/>
    <cellStyle name="Input 3 2 6 2 6" xfId="36302"/>
    <cellStyle name="Input 3 2 6 2 7" xfId="36303"/>
    <cellStyle name="Input 3 2 6 2 8" xfId="36304"/>
    <cellStyle name="Input 3 2 6 2 9" xfId="36305"/>
    <cellStyle name="Input 3 2 6 3" xfId="36306"/>
    <cellStyle name="Input 3 2 6 3 2" xfId="36307"/>
    <cellStyle name="Input 3 2 6 3 3" xfId="36308"/>
    <cellStyle name="Input 3 2 6 3 4" xfId="36309"/>
    <cellStyle name="Input 3 2 6 3 5" xfId="36310"/>
    <cellStyle name="Input 3 2 6 3 6" xfId="36311"/>
    <cellStyle name="Input 3 2 6 3 7" xfId="36312"/>
    <cellStyle name="Input 3 2 6 3 8" xfId="36313"/>
    <cellStyle name="Input 3 2 6 4" xfId="36314"/>
    <cellStyle name="Input 3 2 6 4 2" xfId="36315"/>
    <cellStyle name="Input 3 2 6 4 3" xfId="36316"/>
    <cellStyle name="Input 3 2 6 4 4" xfId="36317"/>
    <cellStyle name="Input 3 2 6 4 5" xfId="36318"/>
    <cellStyle name="Input 3 2 6 4 6" xfId="36319"/>
    <cellStyle name="Input 3 2 6 4 7" xfId="36320"/>
    <cellStyle name="Input 3 2 6 4 8" xfId="36321"/>
    <cellStyle name="Input 3 2 6 4 9" xfId="36322"/>
    <cellStyle name="Input 3 2 6 5" xfId="36323"/>
    <cellStyle name="Input 3 2 6 6" xfId="36324"/>
    <cellStyle name="Input 3 2 6 7" xfId="36325"/>
    <cellStyle name="Input 3 2 6 8" xfId="36326"/>
    <cellStyle name="Input 3 2 6 9" xfId="36327"/>
    <cellStyle name="Input 3 2 7" xfId="36328"/>
    <cellStyle name="Input 3 2 7 2" xfId="36329"/>
    <cellStyle name="Input 3 2 7 3" xfId="36330"/>
    <cellStyle name="Input 3 2 7 4" xfId="36331"/>
    <cellStyle name="Input 3 2 7 5" xfId="36332"/>
    <cellStyle name="Input 3 2 7 6" xfId="36333"/>
    <cellStyle name="Input 3 2 7 7" xfId="36334"/>
    <cellStyle name="Input 3 2 7 8" xfId="36335"/>
    <cellStyle name="Input 3 2 7 9" xfId="36336"/>
    <cellStyle name="Input 3 2 8" xfId="36337"/>
    <cellStyle name="Input 3 2 9" xfId="36338"/>
    <cellStyle name="Input 3 3" xfId="36339"/>
    <cellStyle name="Input 3 3 10" xfId="36340"/>
    <cellStyle name="Input 3 3 11" xfId="36341"/>
    <cellStyle name="Input 3 3 12" xfId="36342"/>
    <cellStyle name="Input 3 3 13" xfId="36343"/>
    <cellStyle name="Input 3 3 14" xfId="36344"/>
    <cellStyle name="Input 3 3 2" xfId="36345"/>
    <cellStyle name="Input 3 3 2 10" xfId="36346"/>
    <cellStyle name="Input 3 3 2 11" xfId="36347"/>
    <cellStyle name="Input 3 3 2 12" xfId="36348"/>
    <cellStyle name="Input 3 3 2 13" xfId="36349"/>
    <cellStyle name="Input 3 3 2 14" xfId="36350"/>
    <cellStyle name="Input 3 3 2 15" xfId="36351"/>
    <cellStyle name="Input 3 3 2 16" xfId="36352"/>
    <cellStyle name="Input 3 3 2 17" xfId="36353"/>
    <cellStyle name="Input 3 3 2 18" xfId="36354"/>
    <cellStyle name="Input 3 3 2 19" xfId="36355"/>
    <cellStyle name="Input 3 3 2 2" xfId="36356"/>
    <cellStyle name="Input 3 3 2 2 10" xfId="36357"/>
    <cellStyle name="Input 3 3 2 2 11" xfId="36358"/>
    <cellStyle name="Input 3 3 2 2 12" xfId="36359"/>
    <cellStyle name="Input 3 3 2 2 13" xfId="36360"/>
    <cellStyle name="Input 3 3 2 2 2" xfId="36361"/>
    <cellStyle name="Input 3 3 2 2 2 10" xfId="36362"/>
    <cellStyle name="Input 3 3 2 2 2 2" xfId="36363"/>
    <cellStyle name="Input 3 3 2 2 2 2 2" xfId="36364"/>
    <cellStyle name="Input 3 3 2 2 2 2 3" xfId="36365"/>
    <cellStyle name="Input 3 3 2 2 2 2 4" xfId="36366"/>
    <cellStyle name="Input 3 3 2 2 2 2 5" xfId="36367"/>
    <cellStyle name="Input 3 3 2 2 2 2 6" xfId="36368"/>
    <cellStyle name="Input 3 3 2 2 2 2 7" xfId="36369"/>
    <cellStyle name="Input 3 3 2 2 2 2 8" xfId="36370"/>
    <cellStyle name="Input 3 3 2 2 2 2 9" xfId="36371"/>
    <cellStyle name="Input 3 3 2 2 2 3" xfId="36372"/>
    <cellStyle name="Input 3 3 2 2 2 4" xfId="36373"/>
    <cellStyle name="Input 3 3 2 2 2 5" xfId="36374"/>
    <cellStyle name="Input 3 3 2 2 2 6" xfId="36375"/>
    <cellStyle name="Input 3 3 2 2 2 7" xfId="36376"/>
    <cellStyle name="Input 3 3 2 2 2 8" xfId="36377"/>
    <cellStyle name="Input 3 3 2 2 2 9" xfId="36378"/>
    <cellStyle name="Input 3 3 2 2 3" xfId="36379"/>
    <cellStyle name="Input 3 3 2 2 3 2" xfId="36380"/>
    <cellStyle name="Input 3 3 2 2 3 3" xfId="36381"/>
    <cellStyle name="Input 3 3 2 2 3 4" xfId="36382"/>
    <cellStyle name="Input 3 3 2 2 3 5" xfId="36383"/>
    <cellStyle name="Input 3 3 2 2 3 6" xfId="36384"/>
    <cellStyle name="Input 3 3 2 2 3 7" xfId="36385"/>
    <cellStyle name="Input 3 3 2 2 3 8" xfId="36386"/>
    <cellStyle name="Input 3 3 2 2 4" xfId="36387"/>
    <cellStyle name="Input 3 3 2 2 4 2" xfId="36388"/>
    <cellStyle name="Input 3 3 2 2 4 3" xfId="36389"/>
    <cellStyle name="Input 3 3 2 2 4 4" xfId="36390"/>
    <cellStyle name="Input 3 3 2 2 4 5" xfId="36391"/>
    <cellStyle name="Input 3 3 2 2 4 6" xfId="36392"/>
    <cellStyle name="Input 3 3 2 2 4 7" xfId="36393"/>
    <cellStyle name="Input 3 3 2 2 4 8" xfId="36394"/>
    <cellStyle name="Input 3 3 2 2 4 9" xfId="36395"/>
    <cellStyle name="Input 3 3 2 2 5" xfId="36396"/>
    <cellStyle name="Input 3 3 2 2 6" xfId="36397"/>
    <cellStyle name="Input 3 3 2 2 7" xfId="36398"/>
    <cellStyle name="Input 3 3 2 2 8" xfId="36399"/>
    <cellStyle name="Input 3 3 2 2 9" xfId="36400"/>
    <cellStyle name="Input 3 3 2 3" xfId="36401"/>
    <cellStyle name="Input 3 3 2 3 10" xfId="36402"/>
    <cellStyle name="Input 3 3 2 3 11" xfId="36403"/>
    <cellStyle name="Input 3 3 2 3 12" xfId="36404"/>
    <cellStyle name="Input 3 3 2 3 13" xfId="36405"/>
    <cellStyle name="Input 3 3 2 3 2" xfId="36406"/>
    <cellStyle name="Input 3 3 2 3 2 10" xfId="36407"/>
    <cellStyle name="Input 3 3 2 3 2 2" xfId="36408"/>
    <cellStyle name="Input 3 3 2 3 2 2 2" xfId="36409"/>
    <cellStyle name="Input 3 3 2 3 2 2 3" xfId="36410"/>
    <cellStyle name="Input 3 3 2 3 2 2 4" xfId="36411"/>
    <cellStyle name="Input 3 3 2 3 2 2 5" xfId="36412"/>
    <cellStyle name="Input 3 3 2 3 2 2 6" xfId="36413"/>
    <cellStyle name="Input 3 3 2 3 2 2 7" xfId="36414"/>
    <cellStyle name="Input 3 3 2 3 2 2 8" xfId="36415"/>
    <cellStyle name="Input 3 3 2 3 2 2 9" xfId="36416"/>
    <cellStyle name="Input 3 3 2 3 2 3" xfId="36417"/>
    <cellStyle name="Input 3 3 2 3 2 4" xfId="36418"/>
    <cellStyle name="Input 3 3 2 3 2 5" xfId="36419"/>
    <cellStyle name="Input 3 3 2 3 2 6" xfId="36420"/>
    <cellStyle name="Input 3 3 2 3 2 7" xfId="36421"/>
    <cellStyle name="Input 3 3 2 3 2 8" xfId="36422"/>
    <cellStyle name="Input 3 3 2 3 2 9" xfId="36423"/>
    <cellStyle name="Input 3 3 2 3 3" xfId="36424"/>
    <cellStyle name="Input 3 3 2 3 3 2" xfId="36425"/>
    <cellStyle name="Input 3 3 2 3 3 3" xfId="36426"/>
    <cellStyle name="Input 3 3 2 3 3 4" xfId="36427"/>
    <cellStyle name="Input 3 3 2 3 3 5" xfId="36428"/>
    <cellStyle name="Input 3 3 2 3 3 6" xfId="36429"/>
    <cellStyle name="Input 3 3 2 3 3 7" xfId="36430"/>
    <cellStyle name="Input 3 3 2 3 3 8" xfId="36431"/>
    <cellStyle name="Input 3 3 2 3 4" xfId="36432"/>
    <cellStyle name="Input 3 3 2 3 4 2" xfId="36433"/>
    <cellStyle name="Input 3 3 2 3 4 3" xfId="36434"/>
    <cellStyle name="Input 3 3 2 3 4 4" xfId="36435"/>
    <cellStyle name="Input 3 3 2 3 4 5" xfId="36436"/>
    <cellStyle name="Input 3 3 2 3 4 6" xfId="36437"/>
    <cellStyle name="Input 3 3 2 3 4 7" xfId="36438"/>
    <cellStyle name="Input 3 3 2 3 4 8" xfId="36439"/>
    <cellStyle name="Input 3 3 2 3 4 9" xfId="36440"/>
    <cellStyle name="Input 3 3 2 3 5" xfId="36441"/>
    <cellStyle name="Input 3 3 2 3 6" xfId="36442"/>
    <cellStyle name="Input 3 3 2 3 7" xfId="36443"/>
    <cellStyle name="Input 3 3 2 3 8" xfId="36444"/>
    <cellStyle name="Input 3 3 2 3 9" xfId="36445"/>
    <cellStyle name="Input 3 3 2 4" xfId="36446"/>
    <cellStyle name="Input 3 3 2 4 10" xfId="36447"/>
    <cellStyle name="Input 3 3 2 4 11" xfId="36448"/>
    <cellStyle name="Input 3 3 2 4 12" xfId="36449"/>
    <cellStyle name="Input 3 3 2 4 13" xfId="36450"/>
    <cellStyle name="Input 3 3 2 4 2" xfId="36451"/>
    <cellStyle name="Input 3 3 2 4 2 10" xfId="36452"/>
    <cellStyle name="Input 3 3 2 4 2 2" xfId="36453"/>
    <cellStyle name="Input 3 3 2 4 2 2 2" xfId="36454"/>
    <cellStyle name="Input 3 3 2 4 2 2 3" xfId="36455"/>
    <cellStyle name="Input 3 3 2 4 2 2 4" xfId="36456"/>
    <cellStyle name="Input 3 3 2 4 2 2 5" xfId="36457"/>
    <cellStyle name="Input 3 3 2 4 2 2 6" xfId="36458"/>
    <cellStyle name="Input 3 3 2 4 2 2 7" xfId="36459"/>
    <cellStyle name="Input 3 3 2 4 2 2 8" xfId="36460"/>
    <cellStyle name="Input 3 3 2 4 2 2 9" xfId="36461"/>
    <cellStyle name="Input 3 3 2 4 2 3" xfId="36462"/>
    <cellStyle name="Input 3 3 2 4 2 4" xfId="36463"/>
    <cellStyle name="Input 3 3 2 4 2 5" xfId="36464"/>
    <cellStyle name="Input 3 3 2 4 2 6" xfId="36465"/>
    <cellStyle name="Input 3 3 2 4 2 7" xfId="36466"/>
    <cellStyle name="Input 3 3 2 4 2 8" xfId="36467"/>
    <cellStyle name="Input 3 3 2 4 2 9" xfId="36468"/>
    <cellStyle name="Input 3 3 2 4 3" xfId="36469"/>
    <cellStyle name="Input 3 3 2 4 3 2" xfId="36470"/>
    <cellStyle name="Input 3 3 2 4 3 3" xfId="36471"/>
    <cellStyle name="Input 3 3 2 4 3 4" xfId="36472"/>
    <cellStyle name="Input 3 3 2 4 3 5" xfId="36473"/>
    <cellStyle name="Input 3 3 2 4 3 6" xfId="36474"/>
    <cellStyle name="Input 3 3 2 4 3 7" xfId="36475"/>
    <cellStyle name="Input 3 3 2 4 3 8" xfId="36476"/>
    <cellStyle name="Input 3 3 2 4 4" xfId="36477"/>
    <cellStyle name="Input 3 3 2 4 4 2" xfId="36478"/>
    <cellStyle name="Input 3 3 2 4 4 3" xfId="36479"/>
    <cellStyle name="Input 3 3 2 4 4 4" xfId="36480"/>
    <cellStyle name="Input 3 3 2 4 4 5" xfId="36481"/>
    <cellStyle name="Input 3 3 2 4 4 6" xfId="36482"/>
    <cellStyle name="Input 3 3 2 4 4 7" xfId="36483"/>
    <cellStyle name="Input 3 3 2 4 4 8" xfId="36484"/>
    <cellStyle name="Input 3 3 2 4 4 9" xfId="36485"/>
    <cellStyle name="Input 3 3 2 4 5" xfId="36486"/>
    <cellStyle name="Input 3 3 2 4 6" xfId="36487"/>
    <cellStyle name="Input 3 3 2 4 7" xfId="36488"/>
    <cellStyle name="Input 3 3 2 4 8" xfId="36489"/>
    <cellStyle name="Input 3 3 2 4 9" xfId="36490"/>
    <cellStyle name="Input 3 3 2 5" xfId="36491"/>
    <cellStyle name="Input 3 3 2 5 10" xfId="36492"/>
    <cellStyle name="Input 3 3 2 5 11" xfId="36493"/>
    <cellStyle name="Input 3 3 2 5 12" xfId="36494"/>
    <cellStyle name="Input 3 3 2 5 13" xfId="36495"/>
    <cellStyle name="Input 3 3 2 5 2" xfId="36496"/>
    <cellStyle name="Input 3 3 2 5 2 10" xfId="36497"/>
    <cellStyle name="Input 3 3 2 5 2 2" xfId="36498"/>
    <cellStyle name="Input 3 3 2 5 2 2 2" xfId="36499"/>
    <cellStyle name="Input 3 3 2 5 2 2 3" xfId="36500"/>
    <cellStyle name="Input 3 3 2 5 2 2 4" xfId="36501"/>
    <cellStyle name="Input 3 3 2 5 2 2 5" xfId="36502"/>
    <cellStyle name="Input 3 3 2 5 2 2 6" xfId="36503"/>
    <cellStyle name="Input 3 3 2 5 2 2 7" xfId="36504"/>
    <cellStyle name="Input 3 3 2 5 2 2 8" xfId="36505"/>
    <cellStyle name="Input 3 3 2 5 2 2 9" xfId="36506"/>
    <cellStyle name="Input 3 3 2 5 2 3" xfId="36507"/>
    <cellStyle name="Input 3 3 2 5 2 4" xfId="36508"/>
    <cellStyle name="Input 3 3 2 5 2 5" xfId="36509"/>
    <cellStyle name="Input 3 3 2 5 2 6" xfId="36510"/>
    <cellStyle name="Input 3 3 2 5 2 7" xfId="36511"/>
    <cellStyle name="Input 3 3 2 5 2 8" xfId="36512"/>
    <cellStyle name="Input 3 3 2 5 2 9" xfId="36513"/>
    <cellStyle name="Input 3 3 2 5 3" xfId="36514"/>
    <cellStyle name="Input 3 3 2 5 3 2" xfId="36515"/>
    <cellStyle name="Input 3 3 2 5 3 3" xfId="36516"/>
    <cellStyle name="Input 3 3 2 5 3 4" xfId="36517"/>
    <cellStyle name="Input 3 3 2 5 3 5" xfId="36518"/>
    <cellStyle name="Input 3 3 2 5 3 6" xfId="36519"/>
    <cellStyle name="Input 3 3 2 5 3 7" xfId="36520"/>
    <cellStyle name="Input 3 3 2 5 3 8" xfId="36521"/>
    <cellStyle name="Input 3 3 2 5 4" xfId="36522"/>
    <cellStyle name="Input 3 3 2 5 4 2" xfId="36523"/>
    <cellStyle name="Input 3 3 2 5 4 3" xfId="36524"/>
    <cellStyle name="Input 3 3 2 5 4 4" xfId="36525"/>
    <cellStyle name="Input 3 3 2 5 4 5" xfId="36526"/>
    <cellStyle name="Input 3 3 2 5 4 6" xfId="36527"/>
    <cellStyle name="Input 3 3 2 5 4 7" xfId="36528"/>
    <cellStyle name="Input 3 3 2 5 4 8" xfId="36529"/>
    <cellStyle name="Input 3 3 2 5 4 9" xfId="36530"/>
    <cellStyle name="Input 3 3 2 5 5" xfId="36531"/>
    <cellStyle name="Input 3 3 2 5 6" xfId="36532"/>
    <cellStyle name="Input 3 3 2 5 7" xfId="36533"/>
    <cellStyle name="Input 3 3 2 5 8" xfId="36534"/>
    <cellStyle name="Input 3 3 2 5 9" xfId="36535"/>
    <cellStyle name="Input 3 3 2 6" xfId="36536"/>
    <cellStyle name="Input 3 3 2 6 10" xfId="36537"/>
    <cellStyle name="Input 3 3 2 6 2" xfId="36538"/>
    <cellStyle name="Input 3 3 2 6 2 2" xfId="36539"/>
    <cellStyle name="Input 3 3 2 6 2 3" xfId="36540"/>
    <cellStyle name="Input 3 3 2 6 2 4" xfId="36541"/>
    <cellStyle name="Input 3 3 2 6 2 5" xfId="36542"/>
    <cellStyle name="Input 3 3 2 6 2 6" xfId="36543"/>
    <cellStyle name="Input 3 3 2 6 2 7" xfId="36544"/>
    <cellStyle name="Input 3 3 2 6 2 8" xfId="36545"/>
    <cellStyle name="Input 3 3 2 6 2 9" xfId="36546"/>
    <cellStyle name="Input 3 3 2 6 3" xfId="36547"/>
    <cellStyle name="Input 3 3 2 6 4" xfId="36548"/>
    <cellStyle name="Input 3 3 2 6 5" xfId="36549"/>
    <cellStyle name="Input 3 3 2 6 6" xfId="36550"/>
    <cellStyle name="Input 3 3 2 6 7" xfId="36551"/>
    <cellStyle name="Input 3 3 2 6 8" xfId="36552"/>
    <cellStyle name="Input 3 3 2 6 9" xfId="36553"/>
    <cellStyle name="Input 3 3 2 7" xfId="36554"/>
    <cellStyle name="Input 3 3 2 7 2" xfId="36555"/>
    <cellStyle name="Input 3 3 2 7 3" xfId="36556"/>
    <cellStyle name="Input 3 3 2 7 4" xfId="36557"/>
    <cellStyle name="Input 3 3 2 7 5" xfId="36558"/>
    <cellStyle name="Input 3 3 2 7 6" xfId="36559"/>
    <cellStyle name="Input 3 3 2 7 7" xfId="36560"/>
    <cellStyle name="Input 3 3 2 7 8" xfId="36561"/>
    <cellStyle name="Input 3 3 2 8" xfId="36562"/>
    <cellStyle name="Input 3 3 2 8 2" xfId="36563"/>
    <cellStyle name="Input 3 3 2 8 3" xfId="36564"/>
    <cellStyle name="Input 3 3 2 8 4" xfId="36565"/>
    <cellStyle name="Input 3 3 2 8 5" xfId="36566"/>
    <cellStyle name="Input 3 3 2 8 6" xfId="36567"/>
    <cellStyle name="Input 3 3 2 8 7" xfId="36568"/>
    <cellStyle name="Input 3 3 2 8 8" xfId="36569"/>
    <cellStyle name="Input 3 3 2 8 9" xfId="36570"/>
    <cellStyle name="Input 3 3 2 9" xfId="36571"/>
    <cellStyle name="Input 3 3 3" xfId="36572"/>
    <cellStyle name="Input 3 3 3 10" xfId="36573"/>
    <cellStyle name="Input 3 3 3 11" xfId="36574"/>
    <cellStyle name="Input 3 3 3 12" xfId="36575"/>
    <cellStyle name="Input 3 3 3 13" xfId="36576"/>
    <cellStyle name="Input 3 3 3 14" xfId="36577"/>
    <cellStyle name="Input 3 3 3 15" xfId="36578"/>
    <cellStyle name="Input 3 3 3 16" xfId="36579"/>
    <cellStyle name="Input 3 3 3 17" xfId="36580"/>
    <cellStyle name="Input 3 3 3 18" xfId="36581"/>
    <cellStyle name="Input 3 3 3 2" xfId="36582"/>
    <cellStyle name="Input 3 3 3 2 10" xfId="36583"/>
    <cellStyle name="Input 3 3 3 2 11" xfId="36584"/>
    <cellStyle name="Input 3 3 3 2 12" xfId="36585"/>
    <cellStyle name="Input 3 3 3 2 13" xfId="36586"/>
    <cellStyle name="Input 3 3 3 2 2" xfId="36587"/>
    <cellStyle name="Input 3 3 3 2 2 10" xfId="36588"/>
    <cellStyle name="Input 3 3 3 2 2 2" xfId="36589"/>
    <cellStyle name="Input 3 3 3 2 2 2 2" xfId="36590"/>
    <cellStyle name="Input 3 3 3 2 2 2 3" xfId="36591"/>
    <cellStyle name="Input 3 3 3 2 2 2 4" xfId="36592"/>
    <cellStyle name="Input 3 3 3 2 2 2 5" xfId="36593"/>
    <cellStyle name="Input 3 3 3 2 2 2 6" xfId="36594"/>
    <cellStyle name="Input 3 3 3 2 2 2 7" xfId="36595"/>
    <cellStyle name="Input 3 3 3 2 2 2 8" xfId="36596"/>
    <cellStyle name="Input 3 3 3 2 2 2 9" xfId="36597"/>
    <cellStyle name="Input 3 3 3 2 2 3" xfId="36598"/>
    <cellStyle name="Input 3 3 3 2 2 4" xfId="36599"/>
    <cellStyle name="Input 3 3 3 2 2 5" xfId="36600"/>
    <cellStyle name="Input 3 3 3 2 2 6" xfId="36601"/>
    <cellStyle name="Input 3 3 3 2 2 7" xfId="36602"/>
    <cellStyle name="Input 3 3 3 2 2 8" xfId="36603"/>
    <cellStyle name="Input 3 3 3 2 2 9" xfId="36604"/>
    <cellStyle name="Input 3 3 3 2 3" xfId="36605"/>
    <cellStyle name="Input 3 3 3 2 3 2" xfId="36606"/>
    <cellStyle name="Input 3 3 3 2 3 3" xfId="36607"/>
    <cellStyle name="Input 3 3 3 2 3 4" xfId="36608"/>
    <cellStyle name="Input 3 3 3 2 3 5" xfId="36609"/>
    <cellStyle name="Input 3 3 3 2 3 6" xfId="36610"/>
    <cellStyle name="Input 3 3 3 2 3 7" xfId="36611"/>
    <cellStyle name="Input 3 3 3 2 3 8" xfId="36612"/>
    <cellStyle name="Input 3 3 3 2 4" xfId="36613"/>
    <cellStyle name="Input 3 3 3 2 4 2" xfId="36614"/>
    <cellStyle name="Input 3 3 3 2 4 3" xfId="36615"/>
    <cellStyle name="Input 3 3 3 2 4 4" xfId="36616"/>
    <cellStyle name="Input 3 3 3 2 4 5" xfId="36617"/>
    <cellStyle name="Input 3 3 3 2 4 6" xfId="36618"/>
    <cellStyle name="Input 3 3 3 2 4 7" xfId="36619"/>
    <cellStyle name="Input 3 3 3 2 4 8" xfId="36620"/>
    <cellStyle name="Input 3 3 3 2 4 9" xfId="36621"/>
    <cellStyle name="Input 3 3 3 2 5" xfId="36622"/>
    <cellStyle name="Input 3 3 3 2 6" xfId="36623"/>
    <cellStyle name="Input 3 3 3 2 7" xfId="36624"/>
    <cellStyle name="Input 3 3 3 2 8" xfId="36625"/>
    <cellStyle name="Input 3 3 3 2 9" xfId="36626"/>
    <cellStyle name="Input 3 3 3 3" xfId="36627"/>
    <cellStyle name="Input 3 3 3 3 10" xfId="36628"/>
    <cellStyle name="Input 3 3 3 3 11" xfId="36629"/>
    <cellStyle name="Input 3 3 3 3 12" xfId="36630"/>
    <cellStyle name="Input 3 3 3 3 13" xfId="36631"/>
    <cellStyle name="Input 3 3 3 3 2" xfId="36632"/>
    <cellStyle name="Input 3 3 3 3 2 10" xfId="36633"/>
    <cellStyle name="Input 3 3 3 3 2 2" xfId="36634"/>
    <cellStyle name="Input 3 3 3 3 2 2 2" xfId="36635"/>
    <cellStyle name="Input 3 3 3 3 2 2 3" xfId="36636"/>
    <cellStyle name="Input 3 3 3 3 2 2 4" xfId="36637"/>
    <cellStyle name="Input 3 3 3 3 2 2 5" xfId="36638"/>
    <cellStyle name="Input 3 3 3 3 2 2 6" xfId="36639"/>
    <cellStyle name="Input 3 3 3 3 2 2 7" xfId="36640"/>
    <cellStyle name="Input 3 3 3 3 2 2 8" xfId="36641"/>
    <cellStyle name="Input 3 3 3 3 2 2 9" xfId="36642"/>
    <cellStyle name="Input 3 3 3 3 2 3" xfId="36643"/>
    <cellStyle name="Input 3 3 3 3 2 4" xfId="36644"/>
    <cellStyle name="Input 3 3 3 3 2 5" xfId="36645"/>
    <cellStyle name="Input 3 3 3 3 2 6" xfId="36646"/>
    <cellStyle name="Input 3 3 3 3 2 7" xfId="36647"/>
    <cellStyle name="Input 3 3 3 3 2 8" xfId="36648"/>
    <cellStyle name="Input 3 3 3 3 2 9" xfId="36649"/>
    <cellStyle name="Input 3 3 3 3 3" xfId="36650"/>
    <cellStyle name="Input 3 3 3 3 3 2" xfId="36651"/>
    <cellStyle name="Input 3 3 3 3 3 3" xfId="36652"/>
    <cellStyle name="Input 3 3 3 3 3 4" xfId="36653"/>
    <cellStyle name="Input 3 3 3 3 3 5" xfId="36654"/>
    <cellStyle name="Input 3 3 3 3 3 6" xfId="36655"/>
    <cellStyle name="Input 3 3 3 3 3 7" xfId="36656"/>
    <cellStyle name="Input 3 3 3 3 3 8" xfId="36657"/>
    <cellStyle name="Input 3 3 3 3 4" xfId="36658"/>
    <cellStyle name="Input 3 3 3 3 4 2" xfId="36659"/>
    <cellStyle name="Input 3 3 3 3 4 3" xfId="36660"/>
    <cellStyle name="Input 3 3 3 3 4 4" xfId="36661"/>
    <cellStyle name="Input 3 3 3 3 4 5" xfId="36662"/>
    <cellStyle name="Input 3 3 3 3 4 6" xfId="36663"/>
    <cellStyle name="Input 3 3 3 3 4 7" xfId="36664"/>
    <cellStyle name="Input 3 3 3 3 4 8" xfId="36665"/>
    <cellStyle name="Input 3 3 3 3 4 9" xfId="36666"/>
    <cellStyle name="Input 3 3 3 3 5" xfId="36667"/>
    <cellStyle name="Input 3 3 3 3 6" xfId="36668"/>
    <cellStyle name="Input 3 3 3 3 7" xfId="36669"/>
    <cellStyle name="Input 3 3 3 3 8" xfId="36670"/>
    <cellStyle name="Input 3 3 3 3 9" xfId="36671"/>
    <cellStyle name="Input 3 3 3 4" xfId="36672"/>
    <cellStyle name="Input 3 3 3 4 10" xfId="36673"/>
    <cellStyle name="Input 3 3 3 4 11" xfId="36674"/>
    <cellStyle name="Input 3 3 3 4 12" xfId="36675"/>
    <cellStyle name="Input 3 3 3 4 13" xfId="36676"/>
    <cellStyle name="Input 3 3 3 4 2" xfId="36677"/>
    <cellStyle name="Input 3 3 3 4 2 10" xfId="36678"/>
    <cellStyle name="Input 3 3 3 4 2 2" xfId="36679"/>
    <cellStyle name="Input 3 3 3 4 2 2 2" xfId="36680"/>
    <cellStyle name="Input 3 3 3 4 2 2 3" xfId="36681"/>
    <cellStyle name="Input 3 3 3 4 2 2 4" xfId="36682"/>
    <cellStyle name="Input 3 3 3 4 2 2 5" xfId="36683"/>
    <cellStyle name="Input 3 3 3 4 2 2 6" xfId="36684"/>
    <cellStyle name="Input 3 3 3 4 2 2 7" xfId="36685"/>
    <cellStyle name="Input 3 3 3 4 2 2 8" xfId="36686"/>
    <cellStyle name="Input 3 3 3 4 2 2 9" xfId="36687"/>
    <cellStyle name="Input 3 3 3 4 2 3" xfId="36688"/>
    <cellStyle name="Input 3 3 3 4 2 4" xfId="36689"/>
    <cellStyle name="Input 3 3 3 4 2 5" xfId="36690"/>
    <cellStyle name="Input 3 3 3 4 2 6" xfId="36691"/>
    <cellStyle name="Input 3 3 3 4 2 7" xfId="36692"/>
    <cellStyle name="Input 3 3 3 4 2 8" xfId="36693"/>
    <cellStyle name="Input 3 3 3 4 2 9" xfId="36694"/>
    <cellStyle name="Input 3 3 3 4 3" xfId="36695"/>
    <cellStyle name="Input 3 3 3 4 3 2" xfId="36696"/>
    <cellStyle name="Input 3 3 3 4 3 3" xfId="36697"/>
    <cellStyle name="Input 3 3 3 4 3 4" xfId="36698"/>
    <cellStyle name="Input 3 3 3 4 3 5" xfId="36699"/>
    <cellStyle name="Input 3 3 3 4 3 6" xfId="36700"/>
    <cellStyle name="Input 3 3 3 4 3 7" xfId="36701"/>
    <cellStyle name="Input 3 3 3 4 3 8" xfId="36702"/>
    <cellStyle name="Input 3 3 3 4 4" xfId="36703"/>
    <cellStyle name="Input 3 3 3 4 4 2" xfId="36704"/>
    <cellStyle name="Input 3 3 3 4 4 3" xfId="36705"/>
    <cellStyle name="Input 3 3 3 4 4 4" xfId="36706"/>
    <cellStyle name="Input 3 3 3 4 4 5" xfId="36707"/>
    <cellStyle name="Input 3 3 3 4 4 6" xfId="36708"/>
    <cellStyle name="Input 3 3 3 4 4 7" xfId="36709"/>
    <cellStyle name="Input 3 3 3 4 4 8" xfId="36710"/>
    <cellStyle name="Input 3 3 3 4 4 9" xfId="36711"/>
    <cellStyle name="Input 3 3 3 4 5" xfId="36712"/>
    <cellStyle name="Input 3 3 3 4 6" xfId="36713"/>
    <cellStyle name="Input 3 3 3 4 7" xfId="36714"/>
    <cellStyle name="Input 3 3 3 4 8" xfId="36715"/>
    <cellStyle name="Input 3 3 3 4 9" xfId="36716"/>
    <cellStyle name="Input 3 3 3 5" xfId="36717"/>
    <cellStyle name="Input 3 3 3 5 10" xfId="36718"/>
    <cellStyle name="Input 3 3 3 5 11" xfId="36719"/>
    <cellStyle name="Input 3 3 3 5 12" xfId="36720"/>
    <cellStyle name="Input 3 3 3 5 13" xfId="36721"/>
    <cellStyle name="Input 3 3 3 5 2" xfId="36722"/>
    <cellStyle name="Input 3 3 3 5 2 10" xfId="36723"/>
    <cellStyle name="Input 3 3 3 5 2 2" xfId="36724"/>
    <cellStyle name="Input 3 3 3 5 2 2 2" xfId="36725"/>
    <cellStyle name="Input 3 3 3 5 2 2 3" xfId="36726"/>
    <cellStyle name="Input 3 3 3 5 2 2 4" xfId="36727"/>
    <cellStyle name="Input 3 3 3 5 2 2 5" xfId="36728"/>
    <cellStyle name="Input 3 3 3 5 2 2 6" xfId="36729"/>
    <cellStyle name="Input 3 3 3 5 2 2 7" xfId="36730"/>
    <cellStyle name="Input 3 3 3 5 2 2 8" xfId="36731"/>
    <cellStyle name="Input 3 3 3 5 2 2 9" xfId="36732"/>
    <cellStyle name="Input 3 3 3 5 2 3" xfId="36733"/>
    <cellStyle name="Input 3 3 3 5 2 4" xfId="36734"/>
    <cellStyle name="Input 3 3 3 5 2 5" xfId="36735"/>
    <cellStyle name="Input 3 3 3 5 2 6" xfId="36736"/>
    <cellStyle name="Input 3 3 3 5 2 7" xfId="36737"/>
    <cellStyle name="Input 3 3 3 5 2 8" xfId="36738"/>
    <cellStyle name="Input 3 3 3 5 2 9" xfId="36739"/>
    <cellStyle name="Input 3 3 3 5 3" xfId="36740"/>
    <cellStyle name="Input 3 3 3 5 3 2" xfId="36741"/>
    <cellStyle name="Input 3 3 3 5 3 3" xfId="36742"/>
    <cellStyle name="Input 3 3 3 5 3 4" xfId="36743"/>
    <cellStyle name="Input 3 3 3 5 3 5" xfId="36744"/>
    <cellStyle name="Input 3 3 3 5 3 6" xfId="36745"/>
    <cellStyle name="Input 3 3 3 5 3 7" xfId="36746"/>
    <cellStyle name="Input 3 3 3 5 3 8" xfId="36747"/>
    <cellStyle name="Input 3 3 3 5 4" xfId="36748"/>
    <cellStyle name="Input 3 3 3 5 4 2" xfId="36749"/>
    <cellStyle name="Input 3 3 3 5 4 3" xfId="36750"/>
    <cellStyle name="Input 3 3 3 5 4 4" xfId="36751"/>
    <cellStyle name="Input 3 3 3 5 4 5" xfId="36752"/>
    <cellStyle name="Input 3 3 3 5 4 6" xfId="36753"/>
    <cellStyle name="Input 3 3 3 5 4 7" xfId="36754"/>
    <cellStyle name="Input 3 3 3 5 4 8" xfId="36755"/>
    <cellStyle name="Input 3 3 3 5 4 9" xfId="36756"/>
    <cellStyle name="Input 3 3 3 5 5" xfId="36757"/>
    <cellStyle name="Input 3 3 3 5 6" xfId="36758"/>
    <cellStyle name="Input 3 3 3 5 7" xfId="36759"/>
    <cellStyle name="Input 3 3 3 5 8" xfId="36760"/>
    <cellStyle name="Input 3 3 3 5 9" xfId="36761"/>
    <cellStyle name="Input 3 3 3 6" xfId="36762"/>
    <cellStyle name="Input 3 3 3 6 10" xfId="36763"/>
    <cellStyle name="Input 3 3 3 6 2" xfId="36764"/>
    <cellStyle name="Input 3 3 3 6 2 2" xfId="36765"/>
    <cellStyle name="Input 3 3 3 6 2 3" xfId="36766"/>
    <cellStyle name="Input 3 3 3 6 2 4" xfId="36767"/>
    <cellStyle name="Input 3 3 3 6 2 5" xfId="36768"/>
    <cellStyle name="Input 3 3 3 6 2 6" xfId="36769"/>
    <cellStyle name="Input 3 3 3 6 2 7" xfId="36770"/>
    <cellStyle name="Input 3 3 3 6 2 8" xfId="36771"/>
    <cellStyle name="Input 3 3 3 6 2 9" xfId="36772"/>
    <cellStyle name="Input 3 3 3 6 3" xfId="36773"/>
    <cellStyle name="Input 3 3 3 6 4" xfId="36774"/>
    <cellStyle name="Input 3 3 3 6 5" xfId="36775"/>
    <cellStyle name="Input 3 3 3 6 6" xfId="36776"/>
    <cellStyle name="Input 3 3 3 6 7" xfId="36777"/>
    <cellStyle name="Input 3 3 3 6 8" xfId="36778"/>
    <cellStyle name="Input 3 3 3 6 9" xfId="36779"/>
    <cellStyle name="Input 3 3 3 7" xfId="36780"/>
    <cellStyle name="Input 3 3 3 7 2" xfId="36781"/>
    <cellStyle name="Input 3 3 3 7 3" xfId="36782"/>
    <cellStyle name="Input 3 3 3 7 4" xfId="36783"/>
    <cellStyle name="Input 3 3 3 7 5" xfId="36784"/>
    <cellStyle name="Input 3 3 3 7 6" xfId="36785"/>
    <cellStyle name="Input 3 3 3 7 7" xfId="36786"/>
    <cellStyle name="Input 3 3 3 7 8" xfId="36787"/>
    <cellStyle name="Input 3 3 3 8" xfId="36788"/>
    <cellStyle name="Input 3 3 3 8 2" xfId="36789"/>
    <cellStyle name="Input 3 3 3 8 3" xfId="36790"/>
    <cellStyle name="Input 3 3 3 8 4" xfId="36791"/>
    <cellStyle name="Input 3 3 3 8 5" xfId="36792"/>
    <cellStyle name="Input 3 3 3 8 6" xfId="36793"/>
    <cellStyle name="Input 3 3 3 8 7" xfId="36794"/>
    <cellStyle name="Input 3 3 3 8 8" xfId="36795"/>
    <cellStyle name="Input 3 3 3 8 9" xfId="36796"/>
    <cellStyle name="Input 3 3 3 9" xfId="36797"/>
    <cellStyle name="Input 3 3 4" xfId="36798"/>
    <cellStyle name="Input 3 3 4 10" xfId="36799"/>
    <cellStyle name="Input 3 3 4 11" xfId="36800"/>
    <cellStyle name="Input 3 3 4 12" xfId="36801"/>
    <cellStyle name="Input 3 3 4 2" xfId="36802"/>
    <cellStyle name="Input 3 3 4 2 2" xfId="36803"/>
    <cellStyle name="Input 3 3 4 2 3" xfId="36804"/>
    <cellStyle name="Input 3 3 4 2 4" xfId="36805"/>
    <cellStyle name="Input 3 3 4 2 5" xfId="36806"/>
    <cellStyle name="Input 3 3 4 2 6" xfId="36807"/>
    <cellStyle name="Input 3 3 4 2 7" xfId="36808"/>
    <cellStyle name="Input 3 3 4 2 8" xfId="36809"/>
    <cellStyle name="Input 3 3 4 2 9" xfId="36810"/>
    <cellStyle name="Input 3 3 4 3" xfId="36811"/>
    <cellStyle name="Input 3 3 4 4" xfId="36812"/>
    <cellStyle name="Input 3 3 4 5" xfId="36813"/>
    <cellStyle name="Input 3 3 4 6" xfId="36814"/>
    <cellStyle name="Input 3 3 4 7" xfId="36815"/>
    <cellStyle name="Input 3 3 4 8" xfId="36816"/>
    <cellStyle name="Input 3 3 4 9" xfId="36817"/>
    <cellStyle name="Input 3 3 5" xfId="36818"/>
    <cellStyle name="Input 3 3 5 10" xfId="36819"/>
    <cellStyle name="Input 3 3 5 11" xfId="36820"/>
    <cellStyle name="Input 3 3 5 12" xfId="36821"/>
    <cellStyle name="Input 3 3 5 13" xfId="36822"/>
    <cellStyle name="Input 3 3 5 2" xfId="36823"/>
    <cellStyle name="Input 3 3 5 2 10" xfId="36824"/>
    <cellStyle name="Input 3 3 5 2 2" xfId="36825"/>
    <cellStyle name="Input 3 3 5 2 2 2" xfId="36826"/>
    <cellStyle name="Input 3 3 5 2 2 3" xfId="36827"/>
    <cellStyle name="Input 3 3 5 2 2 4" xfId="36828"/>
    <cellStyle name="Input 3 3 5 2 2 5" xfId="36829"/>
    <cellStyle name="Input 3 3 5 2 2 6" xfId="36830"/>
    <cellStyle name="Input 3 3 5 2 2 7" xfId="36831"/>
    <cellStyle name="Input 3 3 5 2 2 8" xfId="36832"/>
    <cellStyle name="Input 3 3 5 2 2 9" xfId="36833"/>
    <cellStyle name="Input 3 3 5 2 3" xfId="36834"/>
    <cellStyle name="Input 3 3 5 2 4" xfId="36835"/>
    <cellStyle name="Input 3 3 5 2 5" xfId="36836"/>
    <cellStyle name="Input 3 3 5 2 6" xfId="36837"/>
    <cellStyle name="Input 3 3 5 2 7" xfId="36838"/>
    <cellStyle name="Input 3 3 5 2 8" xfId="36839"/>
    <cellStyle name="Input 3 3 5 2 9" xfId="36840"/>
    <cellStyle name="Input 3 3 5 3" xfId="36841"/>
    <cellStyle name="Input 3 3 5 3 2" xfId="36842"/>
    <cellStyle name="Input 3 3 5 3 3" xfId="36843"/>
    <cellStyle name="Input 3 3 5 3 4" xfId="36844"/>
    <cellStyle name="Input 3 3 5 3 5" xfId="36845"/>
    <cellStyle name="Input 3 3 5 3 6" xfId="36846"/>
    <cellStyle name="Input 3 3 5 3 7" xfId="36847"/>
    <cellStyle name="Input 3 3 5 3 8" xfId="36848"/>
    <cellStyle name="Input 3 3 5 4" xfId="36849"/>
    <cellStyle name="Input 3 3 5 4 2" xfId="36850"/>
    <cellStyle name="Input 3 3 5 4 3" xfId="36851"/>
    <cellStyle name="Input 3 3 5 4 4" xfId="36852"/>
    <cellStyle name="Input 3 3 5 4 5" xfId="36853"/>
    <cellStyle name="Input 3 3 5 4 6" xfId="36854"/>
    <cellStyle name="Input 3 3 5 4 7" xfId="36855"/>
    <cellStyle name="Input 3 3 5 4 8" xfId="36856"/>
    <cellStyle name="Input 3 3 5 4 9" xfId="36857"/>
    <cellStyle name="Input 3 3 5 5" xfId="36858"/>
    <cellStyle name="Input 3 3 5 6" xfId="36859"/>
    <cellStyle name="Input 3 3 5 7" xfId="36860"/>
    <cellStyle name="Input 3 3 5 8" xfId="36861"/>
    <cellStyle name="Input 3 3 5 9" xfId="36862"/>
    <cellStyle name="Input 3 3 6" xfId="36863"/>
    <cellStyle name="Input 3 3 6 10" xfId="36864"/>
    <cellStyle name="Input 3 3 6 11" xfId="36865"/>
    <cellStyle name="Input 3 3 6 12" xfId="36866"/>
    <cellStyle name="Input 3 3 6 13" xfId="36867"/>
    <cellStyle name="Input 3 3 6 2" xfId="36868"/>
    <cellStyle name="Input 3 3 6 2 10" xfId="36869"/>
    <cellStyle name="Input 3 3 6 2 2" xfId="36870"/>
    <cellStyle name="Input 3 3 6 2 2 2" xfId="36871"/>
    <cellStyle name="Input 3 3 6 2 2 3" xfId="36872"/>
    <cellStyle name="Input 3 3 6 2 2 4" xfId="36873"/>
    <cellStyle name="Input 3 3 6 2 2 5" xfId="36874"/>
    <cellStyle name="Input 3 3 6 2 2 6" xfId="36875"/>
    <cellStyle name="Input 3 3 6 2 2 7" xfId="36876"/>
    <cellStyle name="Input 3 3 6 2 2 8" xfId="36877"/>
    <cellStyle name="Input 3 3 6 2 2 9" xfId="36878"/>
    <cellStyle name="Input 3 3 6 2 3" xfId="36879"/>
    <cellStyle name="Input 3 3 6 2 4" xfId="36880"/>
    <cellStyle name="Input 3 3 6 2 5" xfId="36881"/>
    <cellStyle name="Input 3 3 6 2 6" xfId="36882"/>
    <cellStyle name="Input 3 3 6 2 7" xfId="36883"/>
    <cellStyle name="Input 3 3 6 2 8" xfId="36884"/>
    <cellStyle name="Input 3 3 6 2 9" xfId="36885"/>
    <cellStyle name="Input 3 3 6 3" xfId="36886"/>
    <cellStyle name="Input 3 3 6 3 2" xfId="36887"/>
    <cellStyle name="Input 3 3 6 3 3" xfId="36888"/>
    <cellStyle name="Input 3 3 6 3 4" xfId="36889"/>
    <cellStyle name="Input 3 3 6 3 5" xfId="36890"/>
    <cellStyle name="Input 3 3 6 3 6" xfId="36891"/>
    <cellStyle name="Input 3 3 6 3 7" xfId="36892"/>
    <cellStyle name="Input 3 3 6 3 8" xfId="36893"/>
    <cellStyle name="Input 3 3 6 4" xfId="36894"/>
    <cellStyle name="Input 3 3 6 4 2" xfId="36895"/>
    <cellStyle name="Input 3 3 6 4 3" xfId="36896"/>
    <cellStyle name="Input 3 3 6 4 4" xfId="36897"/>
    <cellStyle name="Input 3 3 6 4 5" xfId="36898"/>
    <cellStyle name="Input 3 3 6 4 6" xfId="36899"/>
    <cellStyle name="Input 3 3 6 4 7" xfId="36900"/>
    <cellStyle name="Input 3 3 6 4 8" xfId="36901"/>
    <cellStyle name="Input 3 3 6 4 9" xfId="36902"/>
    <cellStyle name="Input 3 3 6 5" xfId="36903"/>
    <cellStyle name="Input 3 3 6 6" xfId="36904"/>
    <cellStyle name="Input 3 3 6 7" xfId="36905"/>
    <cellStyle name="Input 3 3 6 8" xfId="36906"/>
    <cellStyle name="Input 3 3 6 9" xfId="36907"/>
    <cellStyle name="Input 3 3 7" xfId="36908"/>
    <cellStyle name="Input 3 3 7 2" xfId="36909"/>
    <cellStyle name="Input 3 3 7 3" xfId="36910"/>
    <cellStyle name="Input 3 3 7 4" xfId="36911"/>
    <cellStyle name="Input 3 3 7 5" xfId="36912"/>
    <cellStyle name="Input 3 3 7 6" xfId="36913"/>
    <cellStyle name="Input 3 3 7 7" xfId="36914"/>
    <cellStyle name="Input 3 3 7 8" xfId="36915"/>
    <cellStyle name="Input 3 3 7 9" xfId="36916"/>
    <cellStyle name="Input 3 3 8" xfId="36917"/>
    <cellStyle name="Input 3 3 9" xfId="36918"/>
    <cellStyle name="Input 3 4" xfId="36919"/>
    <cellStyle name="Input 3 4 10" xfId="36920"/>
    <cellStyle name="Input 3 4 11" xfId="36921"/>
    <cellStyle name="Input 3 4 12" xfId="36922"/>
    <cellStyle name="Input 3 4 13" xfId="36923"/>
    <cellStyle name="Input 3 4 14" xfId="36924"/>
    <cellStyle name="Input 3 4 15" xfId="36925"/>
    <cellStyle name="Input 3 4 16" xfId="36926"/>
    <cellStyle name="Input 3 4 17" xfId="36927"/>
    <cellStyle name="Input 3 4 18" xfId="36928"/>
    <cellStyle name="Input 3 4 19" xfId="36929"/>
    <cellStyle name="Input 3 4 2" xfId="36930"/>
    <cellStyle name="Input 3 4 2 10" xfId="36931"/>
    <cellStyle name="Input 3 4 2 11" xfId="36932"/>
    <cellStyle name="Input 3 4 2 12" xfId="36933"/>
    <cellStyle name="Input 3 4 2 13" xfId="36934"/>
    <cellStyle name="Input 3 4 2 2" xfId="36935"/>
    <cellStyle name="Input 3 4 2 2 10" xfId="36936"/>
    <cellStyle name="Input 3 4 2 2 2" xfId="36937"/>
    <cellStyle name="Input 3 4 2 2 2 2" xfId="36938"/>
    <cellStyle name="Input 3 4 2 2 2 3" xfId="36939"/>
    <cellStyle name="Input 3 4 2 2 2 4" xfId="36940"/>
    <cellStyle name="Input 3 4 2 2 2 5" xfId="36941"/>
    <cellStyle name="Input 3 4 2 2 2 6" xfId="36942"/>
    <cellStyle name="Input 3 4 2 2 2 7" xfId="36943"/>
    <cellStyle name="Input 3 4 2 2 2 8" xfId="36944"/>
    <cellStyle name="Input 3 4 2 2 2 9" xfId="36945"/>
    <cellStyle name="Input 3 4 2 2 3" xfId="36946"/>
    <cellStyle name="Input 3 4 2 2 4" xfId="36947"/>
    <cellStyle name="Input 3 4 2 2 5" xfId="36948"/>
    <cellStyle name="Input 3 4 2 2 6" xfId="36949"/>
    <cellStyle name="Input 3 4 2 2 7" xfId="36950"/>
    <cellStyle name="Input 3 4 2 2 8" xfId="36951"/>
    <cellStyle name="Input 3 4 2 2 9" xfId="36952"/>
    <cellStyle name="Input 3 4 2 3" xfId="36953"/>
    <cellStyle name="Input 3 4 2 3 2" xfId="36954"/>
    <cellStyle name="Input 3 4 2 3 3" xfId="36955"/>
    <cellStyle name="Input 3 4 2 3 4" xfId="36956"/>
    <cellStyle name="Input 3 4 2 3 5" xfId="36957"/>
    <cellStyle name="Input 3 4 2 3 6" xfId="36958"/>
    <cellStyle name="Input 3 4 2 3 7" xfId="36959"/>
    <cellStyle name="Input 3 4 2 3 8" xfId="36960"/>
    <cellStyle name="Input 3 4 2 4" xfId="36961"/>
    <cellStyle name="Input 3 4 2 4 2" xfId="36962"/>
    <cellStyle name="Input 3 4 2 4 3" xfId="36963"/>
    <cellStyle name="Input 3 4 2 4 4" xfId="36964"/>
    <cellStyle name="Input 3 4 2 4 5" xfId="36965"/>
    <cellStyle name="Input 3 4 2 4 6" xfId="36966"/>
    <cellStyle name="Input 3 4 2 4 7" xfId="36967"/>
    <cellStyle name="Input 3 4 2 4 8" xfId="36968"/>
    <cellStyle name="Input 3 4 2 4 9" xfId="36969"/>
    <cellStyle name="Input 3 4 2 5" xfId="36970"/>
    <cellStyle name="Input 3 4 2 6" xfId="36971"/>
    <cellStyle name="Input 3 4 2 7" xfId="36972"/>
    <cellStyle name="Input 3 4 2 8" xfId="36973"/>
    <cellStyle name="Input 3 4 2 9" xfId="36974"/>
    <cellStyle name="Input 3 4 3" xfId="36975"/>
    <cellStyle name="Input 3 4 3 10" xfId="36976"/>
    <cellStyle name="Input 3 4 3 11" xfId="36977"/>
    <cellStyle name="Input 3 4 3 12" xfId="36978"/>
    <cellStyle name="Input 3 4 3 13" xfId="36979"/>
    <cellStyle name="Input 3 4 3 2" xfId="36980"/>
    <cellStyle name="Input 3 4 3 2 10" xfId="36981"/>
    <cellStyle name="Input 3 4 3 2 2" xfId="36982"/>
    <cellStyle name="Input 3 4 3 2 2 2" xfId="36983"/>
    <cellStyle name="Input 3 4 3 2 2 3" xfId="36984"/>
    <cellStyle name="Input 3 4 3 2 2 4" xfId="36985"/>
    <cellStyle name="Input 3 4 3 2 2 5" xfId="36986"/>
    <cellStyle name="Input 3 4 3 2 2 6" xfId="36987"/>
    <cellStyle name="Input 3 4 3 2 2 7" xfId="36988"/>
    <cellStyle name="Input 3 4 3 2 2 8" xfId="36989"/>
    <cellStyle name="Input 3 4 3 2 2 9" xfId="36990"/>
    <cellStyle name="Input 3 4 3 2 3" xfId="36991"/>
    <cellStyle name="Input 3 4 3 2 4" xfId="36992"/>
    <cellStyle name="Input 3 4 3 2 5" xfId="36993"/>
    <cellStyle name="Input 3 4 3 2 6" xfId="36994"/>
    <cellStyle name="Input 3 4 3 2 7" xfId="36995"/>
    <cellStyle name="Input 3 4 3 2 8" xfId="36996"/>
    <cellStyle name="Input 3 4 3 2 9" xfId="36997"/>
    <cellStyle name="Input 3 4 3 3" xfId="36998"/>
    <cellStyle name="Input 3 4 3 3 2" xfId="36999"/>
    <cellStyle name="Input 3 4 3 3 3" xfId="37000"/>
    <cellStyle name="Input 3 4 3 3 4" xfId="37001"/>
    <cellStyle name="Input 3 4 3 3 5" xfId="37002"/>
    <cellStyle name="Input 3 4 3 3 6" xfId="37003"/>
    <cellStyle name="Input 3 4 3 3 7" xfId="37004"/>
    <cellStyle name="Input 3 4 3 3 8" xfId="37005"/>
    <cellStyle name="Input 3 4 3 4" xfId="37006"/>
    <cellStyle name="Input 3 4 3 4 2" xfId="37007"/>
    <cellStyle name="Input 3 4 3 4 3" xfId="37008"/>
    <cellStyle name="Input 3 4 3 4 4" xfId="37009"/>
    <cellStyle name="Input 3 4 3 4 5" xfId="37010"/>
    <cellStyle name="Input 3 4 3 4 6" xfId="37011"/>
    <cellStyle name="Input 3 4 3 4 7" xfId="37012"/>
    <cellStyle name="Input 3 4 3 4 8" xfId="37013"/>
    <cellStyle name="Input 3 4 3 4 9" xfId="37014"/>
    <cellStyle name="Input 3 4 3 5" xfId="37015"/>
    <cellStyle name="Input 3 4 3 6" xfId="37016"/>
    <cellStyle name="Input 3 4 3 7" xfId="37017"/>
    <cellStyle name="Input 3 4 3 8" xfId="37018"/>
    <cellStyle name="Input 3 4 3 9" xfId="37019"/>
    <cellStyle name="Input 3 4 4" xfId="37020"/>
    <cellStyle name="Input 3 4 4 10" xfId="37021"/>
    <cellStyle name="Input 3 4 4 11" xfId="37022"/>
    <cellStyle name="Input 3 4 4 12" xfId="37023"/>
    <cellStyle name="Input 3 4 4 13" xfId="37024"/>
    <cellStyle name="Input 3 4 4 2" xfId="37025"/>
    <cellStyle name="Input 3 4 4 2 10" xfId="37026"/>
    <cellStyle name="Input 3 4 4 2 2" xfId="37027"/>
    <cellStyle name="Input 3 4 4 2 2 2" xfId="37028"/>
    <cellStyle name="Input 3 4 4 2 2 3" xfId="37029"/>
    <cellStyle name="Input 3 4 4 2 2 4" xfId="37030"/>
    <cellStyle name="Input 3 4 4 2 2 5" xfId="37031"/>
    <cellStyle name="Input 3 4 4 2 2 6" xfId="37032"/>
    <cellStyle name="Input 3 4 4 2 2 7" xfId="37033"/>
    <cellStyle name="Input 3 4 4 2 2 8" xfId="37034"/>
    <cellStyle name="Input 3 4 4 2 2 9" xfId="37035"/>
    <cellStyle name="Input 3 4 4 2 3" xfId="37036"/>
    <cellStyle name="Input 3 4 4 2 4" xfId="37037"/>
    <cellStyle name="Input 3 4 4 2 5" xfId="37038"/>
    <cellStyle name="Input 3 4 4 2 6" xfId="37039"/>
    <cellStyle name="Input 3 4 4 2 7" xfId="37040"/>
    <cellStyle name="Input 3 4 4 2 8" xfId="37041"/>
    <cellStyle name="Input 3 4 4 2 9" xfId="37042"/>
    <cellStyle name="Input 3 4 4 3" xfId="37043"/>
    <cellStyle name="Input 3 4 4 3 2" xfId="37044"/>
    <cellStyle name="Input 3 4 4 3 3" xfId="37045"/>
    <cellStyle name="Input 3 4 4 3 4" xfId="37046"/>
    <cellStyle name="Input 3 4 4 3 5" xfId="37047"/>
    <cellStyle name="Input 3 4 4 3 6" xfId="37048"/>
    <cellStyle name="Input 3 4 4 3 7" xfId="37049"/>
    <cellStyle name="Input 3 4 4 3 8" xfId="37050"/>
    <cellStyle name="Input 3 4 4 4" xfId="37051"/>
    <cellStyle name="Input 3 4 4 4 2" xfId="37052"/>
    <cellStyle name="Input 3 4 4 4 3" xfId="37053"/>
    <cellStyle name="Input 3 4 4 4 4" xfId="37054"/>
    <cellStyle name="Input 3 4 4 4 5" xfId="37055"/>
    <cellStyle name="Input 3 4 4 4 6" xfId="37056"/>
    <cellStyle name="Input 3 4 4 4 7" xfId="37057"/>
    <cellStyle name="Input 3 4 4 4 8" xfId="37058"/>
    <cellStyle name="Input 3 4 4 4 9" xfId="37059"/>
    <cellStyle name="Input 3 4 4 5" xfId="37060"/>
    <cellStyle name="Input 3 4 4 6" xfId="37061"/>
    <cellStyle name="Input 3 4 4 7" xfId="37062"/>
    <cellStyle name="Input 3 4 4 8" xfId="37063"/>
    <cellStyle name="Input 3 4 4 9" xfId="37064"/>
    <cellStyle name="Input 3 4 5" xfId="37065"/>
    <cellStyle name="Input 3 4 5 10" xfId="37066"/>
    <cellStyle name="Input 3 4 5 11" xfId="37067"/>
    <cellStyle name="Input 3 4 5 12" xfId="37068"/>
    <cellStyle name="Input 3 4 5 13" xfId="37069"/>
    <cellStyle name="Input 3 4 5 2" xfId="37070"/>
    <cellStyle name="Input 3 4 5 2 10" xfId="37071"/>
    <cellStyle name="Input 3 4 5 2 2" xfId="37072"/>
    <cellStyle name="Input 3 4 5 2 2 2" xfId="37073"/>
    <cellStyle name="Input 3 4 5 2 2 3" xfId="37074"/>
    <cellStyle name="Input 3 4 5 2 2 4" xfId="37075"/>
    <cellStyle name="Input 3 4 5 2 2 5" xfId="37076"/>
    <cellStyle name="Input 3 4 5 2 2 6" xfId="37077"/>
    <cellStyle name="Input 3 4 5 2 2 7" xfId="37078"/>
    <cellStyle name="Input 3 4 5 2 2 8" xfId="37079"/>
    <cellStyle name="Input 3 4 5 2 2 9" xfId="37080"/>
    <cellStyle name="Input 3 4 5 2 3" xfId="37081"/>
    <cellStyle name="Input 3 4 5 2 4" xfId="37082"/>
    <cellStyle name="Input 3 4 5 2 5" xfId="37083"/>
    <cellStyle name="Input 3 4 5 2 6" xfId="37084"/>
    <cellStyle name="Input 3 4 5 2 7" xfId="37085"/>
    <cellStyle name="Input 3 4 5 2 8" xfId="37086"/>
    <cellStyle name="Input 3 4 5 2 9" xfId="37087"/>
    <cellStyle name="Input 3 4 5 3" xfId="37088"/>
    <cellStyle name="Input 3 4 5 3 2" xfId="37089"/>
    <cellStyle name="Input 3 4 5 3 3" xfId="37090"/>
    <cellStyle name="Input 3 4 5 3 4" xfId="37091"/>
    <cellStyle name="Input 3 4 5 3 5" xfId="37092"/>
    <cellStyle name="Input 3 4 5 3 6" xfId="37093"/>
    <cellStyle name="Input 3 4 5 3 7" xfId="37094"/>
    <cellStyle name="Input 3 4 5 3 8" xfId="37095"/>
    <cellStyle name="Input 3 4 5 4" xfId="37096"/>
    <cellStyle name="Input 3 4 5 4 2" xfId="37097"/>
    <cellStyle name="Input 3 4 5 4 3" xfId="37098"/>
    <cellStyle name="Input 3 4 5 4 4" xfId="37099"/>
    <cellStyle name="Input 3 4 5 4 5" xfId="37100"/>
    <cellStyle name="Input 3 4 5 4 6" xfId="37101"/>
    <cellStyle name="Input 3 4 5 4 7" xfId="37102"/>
    <cellStyle name="Input 3 4 5 4 8" xfId="37103"/>
    <cellStyle name="Input 3 4 5 4 9" xfId="37104"/>
    <cellStyle name="Input 3 4 5 5" xfId="37105"/>
    <cellStyle name="Input 3 4 5 6" xfId="37106"/>
    <cellStyle name="Input 3 4 5 7" xfId="37107"/>
    <cellStyle name="Input 3 4 5 8" xfId="37108"/>
    <cellStyle name="Input 3 4 5 9" xfId="37109"/>
    <cellStyle name="Input 3 4 6" xfId="37110"/>
    <cellStyle name="Input 3 4 6 10" xfId="37111"/>
    <cellStyle name="Input 3 4 6 2" xfId="37112"/>
    <cellStyle name="Input 3 4 6 2 2" xfId="37113"/>
    <cellStyle name="Input 3 4 6 2 3" xfId="37114"/>
    <cellStyle name="Input 3 4 6 2 4" xfId="37115"/>
    <cellStyle name="Input 3 4 6 2 5" xfId="37116"/>
    <cellStyle name="Input 3 4 6 2 6" xfId="37117"/>
    <cellStyle name="Input 3 4 6 2 7" xfId="37118"/>
    <cellStyle name="Input 3 4 6 2 8" xfId="37119"/>
    <cellStyle name="Input 3 4 6 2 9" xfId="37120"/>
    <cellStyle name="Input 3 4 6 3" xfId="37121"/>
    <cellStyle name="Input 3 4 6 4" xfId="37122"/>
    <cellStyle name="Input 3 4 6 5" xfId="37123"/>
    <cellStyle name="Input 3 4 6 6" xfId="37124"/>
    <cellStyle name="Input 3 4 6 7" xfId="37125"/>
    <cellStyle name="Input 3 4 6 8" xfId="37126"/>
    <cellStyle name="Input 3 4 6 9" xfId="37127"/>
    <cellStyle name="Input 3 4 7" xfId="37128"/>
    <cellStyle name="Input 3 4 7 2" xfId="37129"/>
    <cellStyle name="Input 3 4 7 3" xfId="37130"/>
    <cellStyle name="Input 3 4 7 4" xfId="37131"/>
    <cellStyle name="Input 3 4 7 5" xfId="37132"/>
    <cellStyle name="Input 3 4 7 6" xfId="37133"/>
    <cellStyle name="Input 3 4 7 7" xfId="37134"/>
    <cellStyle name="Input 3 4 7 8" xfId="37135"/>
    <cellStyle name="Input 3 4 8" xfId="37136"/>
    <cellStyle name="Input 3 4 8 2" xfId="37137"/>
    <cellStyle name="Input 3 4 8 3" xfId="37138"/>
    <cellStyle name="Input 3 4 8 4" xfId="37139"/>
    <cellStyle name="Input 3 4 8 5" xfId="37140"/>
    <cellStyle name="Input 3 4 8 6" xfId="37141"/>
    <cellStyle name="Input 3 4 8 7" xfId="37142"/>
    <cellStyle name="Input 3 4 8 8" xfId="37143"/>
    <cellStyle name="Input 3 4 8 9" xfId="37144"/>
    <cellStyle name="Input 3 4 9" xfId="37145"/>
    <cellStyle name="Input 3 5" xfId="37146"/>
    <cellStyle name="Input 3 5 10" xfId="37147"/>
    <cellStyle name="Input 3 5 11" xfId="37148"/>
    <cellStyle name="Input 3 5 12" xfId="37149"/>
    <cellStyle name="Input 3 5 13" xfId="37150"/>
    <cellStyle name="Input 3 5 14" xfId="37151"/>
    <cellStyle name="Input 3 5 15" xfId="37152"/>
    <cellStyle name="Input 3 5 16" xfId="37153"/>
    <cellStyle name="Input 3 5 17" xfId="37154"/>
    <cellStyle name="Input 3 5 18" xfId="37155"/>
    <cellStyle name="Input 3 5 2" xfId="37156"/>
    <cellStyle name="Input 3 5 2 10" xfId="37157"/>
    <cellStyle name="Input 3 5 2 11" xfId="37158"/>
    <cellStyle name="Input 3 5 2 12" xfId="37159"/>
    <cellStyle name="Input 3 5 2 13" xfId="37160"/>
    <cellStyle name="Input 3 5 2 2" xfId="37161"/>
    <cellStyle name="Input 3 5 2 2 10" xfId="37162"/>
    <cellStyle name="Input 3 5 2 2 2" xfId="37163"/>
    <cellStyle name="Input 3 5 2 2 2 2" xfId="37164"/>
    <cellStyle name="Input 3 5 2 2 2 3" xfId="37165"/>
    <cellStyle name="Input 3 5 2 2 2 4" xfId="37166"/>
    <cellStyle name="Input 3 5 2 2 2 5" xfId="37167"/>
    <cellStyle name="Input 3 5 2 2 2 6" xfId="37168"/>
    <cellStyle name="Input 3 5 2 2 2 7" xfId="37169"/>
    <cellStyle name="Input 3 5 2 2 2 8" xfId="37170"/>
    <cellStyle name="Input 3 5 2 2 2 9" xfId="37171"/>
    <cellStyle name="Input 3 5 2 2 3" xfId="37172"/>
    <cellStyle name="Input 3 5 2 2 4" xfId="37173"/>
    <cellStyle name="Input 3 5 2 2 5" xfId="37174"/>
    <cellStyle name="Input 3 5 2 2 6" xfId="37175"/>
    <cellStyle name="Input 3 5 2 2 7" xfId="37176"/>
    <cellStyle name="Input 3 5 2 2 8" xfId="37177"/>
    <cellStyle name="Input 3 5 2 2 9" xfId="37178"/>
    <cellStyle name="Input 3 5 2 3" xfId="37179"/>
    <cellStyle name="Input 3 5 2 3 2" xfId="37180"/>
    <cellStyle name="Input 3 5 2 3 3" xfId="37181"/>
    <cellStyle name="Input 3 5 2 3 4" xfId="37182"/>
    <cellStyle name="Input 3 5 2 3 5" xfId="37183"/>
    <cellStyle name="Input 3 5 2 3 6" xfId="37184"/>
    <cellStyle name="Input 3 5 2 3 7" xfId="37185"/>
    <cellStyle name="Input 3 5 2 3 8" xfId="37186"/>
    <cellStyle name="Input 3 5 2 4" xfId="37187"/>
    <cellStyle name="Input 3 5 2 4 2" xfId="37188"/>
    <cellStyle name="Input 3 5 2 4 3" xfId="37189"/>
    <cellStyle name="Input 3 5 2 4 4" xfId="37190"/>
    <cellStyle name="Input 3 5 2 4 5" xfId="37191"/>
    <cellStyle name="Input 3 5 2 4 6" xfId="37192"/>
    <cellStyle name="Input 3 5 2 4 7" xfId="37193"/>
    <cellStyle name="Input 3 5 2 4 8" xfId="37194"/>
    <cellStyle name="Input 3 5 2 4 9" xfId="37195"/>
    <cellStyle name="Input 3 5 2 5" xfId="37196"/>
    <cellStyle name="Input 3 5 2 6" xfId="37197"/>
    <cellStyle name="Input 3 5 2 7" xfId="37198"/>
    <cellStyle name="Input 3 5 2 8" xfId="37199"/>
    <cellStyle name="Input 3 5 2 9" xfId="37200"/>
    <cellStyle name="Input 3 5 3" xfId="37201"/>
    <cellStyle name="Input 3 5 3 10" xfId="37202"/>
    <cellStyle name="Input 3 5 3 11" xfId="37203"/>
    <cellStyle name="Input 3 5 3 12" xfId="37204"/>
    <cellStyle name="Input 3 5 3 13" xfId="37205"/>
    <cellStyle name="Input 3 5 3 2" xfId="37206"/>
    <cellStyle name="Input 3 5 3 2 10" xfId="37207"/>
    <cellStyle name="Input 3 5 3 2 2" xfId="37208"/>
    <cellStyle name="Input 3 5 3 2 2 2" xfId="37209"/>
    <cellStyle name="Input 3 5 3 2 2 3" xfId="37210"/>
    <cellStyle name="Input 3 5 3 2 2 4" xfId="37211"/>
    <cellStyle name="Input 3 5 3 2 2 5" xfId="37212"/>
    <cellStyle name="Input 3 5 3 2 2 6" xfId="37213"/>
    <cellStyle name="Input 3 5 3 2 2 7" xfId="37214"/>
    <cellStyle name="Input 3 5 3 2 2 8" xfId="37215"/>
    <cellStyle name="Input 3 5 3 2 2 9" xfId="37216"/>
    <cellStyle name="Input 3 5 3 2 3" xfId="37217"/>
    <cellStyle name="Input 3 5 3 2 4" xfId="37218"/>
    <cellStyle name="Input 3 5 3 2 5" xfId="37219"/>
    <cellStyle name="Input 3 5 3 2 6" xfId="37220"/>
    <cellStyle name="Input 3 5 3 2 7" xfId="37221"/>
    <cellStyle name="Input 3 5 3 2 8" xfId="37222"/>
    <cellStyle name="Input 3 5 3 2 9" xfId="37223"/>
    <cellStyle name="Input 3 5 3 3" xfId="37224"/>
    <cellStyle name="Input 3 5 3 3 2" xfId="37225"/>
    <cellStyle name="Input 3 5 3 3 3" xfId="37226"/>
    <cellStyle name="Input 3 5 3 3 4" xfId="37227"/>
    <cellStyle name="Input 3 5 3 3 5" xfId="37228"/>
    <cellStyle name="Input 3 5 3 3 6" xfId="37229"/>
    <cellStyle name="Input 3 5 3 3 7" xfId="37230"/>
    <cellStyle name="Input 3 5 3 3 8" xfId="37231"/>
    <cellStyle name="Input 3 5 3 4" xfId="37232"/>
    <cellStyle name="Input 3 5 3 4 2" xfId="37233"/>
    <cellStyle name="Input 3 5 3 4 3" xfId="37234"/>
    <cellStyle name="Input 3 5 3 4 4" xfId="37235"/>
    <cellStyle name="Input 3 5 3 4 5" xfId="37236"/>
    <cellStyle name="Input 3 5 3 4 6" xfId="37237"/>
    <cellStyle name="Input 3 5 3 4 7" xfId="37238"/>
    <cellStyle name="Input 3 5 3 4 8" xfId="37239"/>
    <cellStyle name="Input 3 5 3 4 9" xfId="37240"/>
    <cellStyle name="Input 3 5 3 5" xfId="37241"/>
    <cellStyle name="Input 3 5 3 6" xfId="37242"/>
    <cellStyle name="Input 3 5 3 7" xfId="37243"/>
    <cellStyle name="Input 3 5 3 8" xfId="37244"/>
    <cellStyle name="Input 3 5 3 9" xfId="37245"/>
    <cellStyle name="Input 3 5 4" xfId="37246"/>
    <cellStyle name="Input 3 5 4 10" xfId="37247"/>
    <cellStyle name="Input 3 5 4 11" xfId="37248"/>
    <cellStyle name="Input 3 5 4 12" xfId="37249"/>
    <cellStyle name="Input 3 5 4 13" xfId="37250"/>
    <cellStyle name="Input 3 5 4 2" xfId="37251"/>
    <cellStyle name="Input 3 5 4 2 10" xfId="37252"/>
    <cellStyle name="Input 3 5 4 2 2" xfId="37253"/>
    <cellStyle name="Input 3 5 4 2 2 2" xfId="37254"/>
    <cellStyle name="Input 3 5 4 2 2 3" xfId="37255"/>
    <cellStyle name="Input 3 5 4 2 2 4" xfId="37256"/>
    <cellStyle name="Input 3 5 4 2 2 5" xfId="37257"/>
    <cellStyle name="Input 3 5 4 2 2 6" xfId="37258"/>
    <cellStyle name="Input 3 5 4 2 2 7" xfId="37259"/>
    <cellStyle name="Input 3 5 4 2 2 8" xfId="37260"/>
    <cellStyle name="Input 3 5 4 2 2 9" xfId="37261"/>
    <cellStyle name="Input 3 5 4 2 3" xfId="37262"/>
    <cellStyle name="Input 3 5 4 2 4" xfId="37263"/>
    <cellStyle name="Input 3 5 4 2 5" xfId="37264"/>
    <cellStyle name="Input 3 5 4 2 6" xfId="37265"/>
    <cellStyle name="Input 3 5 4 2 7" xfId="37266"/>
    <cellStyle name="Input 3 5 4 2 8" xfId="37267"/>
    <cellStyle name="Input 3 5 4 2 9" xfId="37268"/>
    <cellStyle name="Input 3 5 4 3" xfId="37269"/>
    <cellStyle name="Input 3 5 4 3 2" xfId="37270"/>
    <cellStyle name="Input 3 5 4 3 3" xfId="37271"/>
    <cellStyle name="Input 3 5 4 3 4" xfId="37272"/>
    <cellStyle name="Input 3 5 4 3 5" xfId="37273"/>
    <cellStyle name="Input 3 5 4 3 6" xfId="37274"/>
    <cellStyle name="Input 3 5 4 3 7" xfId="37275"/>
    <cellStyle name="Input 3 5 4 3 8" xfId="37276"/>
    <cellStyle name="Input 3 5 4 4" xfId="37277"/>
    <cellStyle name="Input 3 5 4 4 2" xfId="37278"/>
    <cellStyle name="Input 3 5 4 4 3" xfId="37279"/>
    <cellStyle name="Input 3 5 4 4 4" xfId="37280"/>
    <cellStyle name="Input 3 5 4 4 5" xfId="37281"/>
    <cellStyle name="Input 3 5 4 4 6" xfId="37282"/>
    <cellStyle name="Input 3 5 4 4 7" xfId="37283"/>
    <cellStyle name="Input 3 5 4 4 8" xfId="37284"/>
    <cellStyle name="Input 3 5 4 4 9" xfId="37285"/>
    <cellStyle name="Input 3 5 4 5" xfId="37286"/>
    <cellStyle name="Input 3 5 4 6" xfId="37287"/>
    <cellStyle name="Input 3 5 4 7" xfId="37288"/>
    <cellStyle name="Input 3 5 4 8" xfId="37289"/>
    <cellStyle name="Input 3 5 4 9" xfId="37290"/>
    <cellStyle name="Input 3 5 5" xfId="37291"/>
    <cellStyle name="Input 3 5 5 10" xfId="37292"/>
    <cellStyle name="Input 3 5 5 11" xfId="37293"/>
    <cellStyle name="Input 3 5 5 12" xfId="37294"/>
    <cellStyle name="Input 3 5 5 13" xfId="37295"/>
    <cellStyle name="Input 3 5 5 2" xfId="37296"/>
    <cellStyle name="Input 3 5 5 2 10" xfId="37297"/>
    <cellStyle name="Input 3 5 5 2 2" xfId="37298"/>
    <cellStyle name="Input 3 5 5 2 2 2" xfId="37299"/>
    <cellStyle name="Input 3 5 5 2 2 3" xfId="37300"/>
    <cellStyle name="Input 3 5 5 2 2 4" xfId="37301"/>
    <cellStyle name="Input 3 5 5 2 2 5" xfId="37302"/>
    <cellStyle name="Input 3 5 5 2 2 6" xfId="37303"/>
    <cellStyle name="Input 3 5 5 2 2 7" xfId="37304"/>
    <cellStyle name="Input 3 5 5 2 2 8" xfId="37305"/>
    <cellStyle name="Input 3 5 5 2 2 9" xfId="37306"/>
    <cellStyle name="Input 3 5 5 2 3" xfId="37307"/>
    <cellStyle name="Input 3 5 5 2 4" xfId="37308"/>
    <cellStyle name="Input 3 5 5 2 5" xfId="37309"/>
    <cellStyle name="Input 3 5 5 2 6" xfId="37310"/>
    <cellStyle name="Input 3 5 5 2 7" xfId="37311"/>
    <cellStyle name="Input 3 5 5 2 8" xfId="37312"/>
    <cellStyle name="Input 3 5 5 2 9" xfId="37313"/>
    <cellStyle name="Input 3 5 5 3" xfId="37314"/>
    <cellStyle name="Input 3 5 5 3 2" xfId="37315"/>
    <cellStyle name="Input 3 5 5 3 3" xfId="37316"/>
    <cellStyle name="Input 3 5 5 3 4" xfId="37317"/>
    <cellStyle name="Input 3 5 5 3 5" xfId="37318"/>
    <cellStyle name="Input 3 5 5 3 6" xfId="37319"/>
    <cellStyle name="Input 3 5 5 3 7" xfId="37320"/>
    <cellStyle name="Input 3 5 5 3 8" xfId="37321"/>
    <cellStyle name="Input 3 5 5 4" xfId="37322"/>
    <cellStyle name="Input 3 5 5 4 2" xfId="37323"/>
    <cellStyle name="Input 3 5 5 4 3" xfId="37324"/>
    <cellStyle name="Input 3 5 5 4 4" xfId="37325"/>
    <cellStyle name="Input 3 5 5 4 5" xfId="37326"/>
    <cellStyle name="Input 3 5 5 4 6" xfId="37327"/>
    <cellStyle name="Input 3 5 5 4 7" xfId="37328"/>
    <cellStyle name="Input 3 5 5 4 8" xfId="37329"/>
    <cellStyle name="Input 3 5 5 4 9" xfId="37330"/>
    <cellStyle name="Input 3 5 5 5" xfId="37331"/>
    <cellStyle name="Input 3 5 5 6" xfId="37332"/>
    <cellStyle name="Input 3 5 5 7" xfId="37333"/>
    <cellStyle name="Input 3 5 5 8" xfId="37334"/>
    <cellStyle name="Input 3 5 5 9" xfId="37335"/>
    <cellStyle name="Input 3 5 6" xfId="37336"/>
    <cellStyle name="Input 3 5 6 10" xfId="37337"/>
    <cellStyle name="Input 3 5 6 2" xfId="37338"/>
    <cellStyle name="Input 3 5 6 2 2" xfId="37339"/>
    <cellStyle name="Input 3 5 6 2 3" xfId="37340"/>
    <cellStyle name="Input 3 5 6 2 4" xfId="37341"/>
    <cellStyle name="Input 3 5 6 2 5" xfId="37342"/>
    <cellStyle name="Input 3 5 6 2 6" xfId="37343"/>
    <cellStyle name="Input 3 5 6 2 7" xfId="37344"/>
    <cellStyle name="Input 3 5 6 2 8" xfId="37345"/>
    <cellStyle name="Input 3 5 6 2 9" xfId="37346"/>
    <cellStyle name="Input 3 5 6 3" xfId="37347"/>
    <cellStyle name="Input 3 5 6 4" xfId="37348"/>
    <cellStyle name="Input 3 5 6 5" xfId="37349"/>
    <cellStyle name="Input 3 5 6 6" xfId="37350"/>
    <cellStyle name="Input 3 5 6 7" xfId="37351"/>
    <cellStyle name="Input 3 5 6 8" xfId="37352"/>
    <cellStyle name="Input 3 5 6 9" xfId="37353"/>
    <cellStyle name="Input 3 5 7" xfId="37354"/>
    <cellStyle name="Input 3 5 7 2" xfId="37355"/>
    <cellStyle name="Input 3 5 7 3" xfId="37356"/>
    <cellStyle name="Input 3 5 7 4" xfId="37357"/>
    <cellStyle name="Input 3 5 7 5" xfId="37358"/>
    <cellStyle name="Input 3 5 7 6" xfId="37359"/>
    <cellStyle name="Input 3 5 7 7" xfId="37360"/>
    <cellStyle name="Input 3 5 7 8" xfId="37361"/>
    <cellStyle name="Input 3 5 8" xfId="37362"/>
    <cellStyle name="Input 3 5 8 2" xfId="37363"/>
    <cellStyle name="Input 3 5 8 3" xfId="37364"/>
    <cellStyle name="Input 3 5 8 4" xfId="37365"/>
    <cellStyle name="Input 3 5 8 5" xfId="37366"/>
    <cellStyle name="Input 3 5 8 6" xfId="37367"/>
    <cellStyle name="Input 3 5 8 7" xfId="37368"/>
    <cellStyle name="Input 3 5 8 8" xfId="37369"/>
    <cellStyle name="Input 3 5 8 9" xfId="37370"/>
    <cellStyle name="Input 3 5 9" xfId="37371"/>
    <cellStyle name="Input 3 6" xfId="37372"/>
    <cellStyle name="Input 3 6 10" xfId="37373"/>
    <cellStyle name="Input 3 6 11" xfId="37374"/>
    <cellStyle name="Input 3 6 12" xfId="37375"/>
    <cellStyle name="Input 3 6 13" xfId="37376"/>
    <cellStyle name="Input 3 6 2" xfId="37377"/>
    <cellStyle name="Input 3 6 2 10" xfId="37378"/>
    <cellStyle name="Input 3 6 2 2" xfId="37379"/>
    <cellStyle name="Input 3 6 2 2 2" xfId="37380"/>
    <cellStyle name="Input 3 6 2 2 3" xfId="37381"/>
    <cellStyle name="Input 3 6 2 2 4" xfId="37382"/>
    <cellStyle name="Input 3 6 2 2 5" xfId="37383"/>
    <cellStyle name="Input 3 6 2 2 6" xfId="37384"/>
    <cellStyle name="Input 3 6 2 2 7" xfId="37385"/>
    <cellStyle name="Input 3 6 2 2 8" xfId="37386"/>
    <cellStyle name="Input 3 6 2 2 9" xfId="37387"/>
    <cellStyle name="Input 3 6 2 3" xfId="37388"/>
    <cellStyle name="Input 3 6 2 4" xfId="37389"/>
    <cellStyle name="Input 3 6 2 5" xfId="37390"/>
    <cellStyle name="Input 3 6 2 6" xfId="37391"/>
    <cellStyle name="Input 3 6 2 7" xfId="37392"/>
    <cellStyle name="Input 3 6 2 8" xfId="37393"/>
    <cellStyle name="Input 3 6 2 9" xfId="37394"/>
    <cellStyle name="Input 3 6 3" xfId="37395"/>
    <cellStyle name="Input 3 6 3 2" xfId="37396"/>
    <cellStyle name="Input 3 6 3 3" xfId="37397"/>
    <cellStyle name="Input 3 6 3 4" xfId="37398"/>
    <cellStyle name="Input 3 6 3 5" xfId="37399"/>
    <cellStyle name="Input 3 6 3 6" xfId="37400"/>
    <cellStyle name="Input 3 6 3 7" xfId="37401"/>
    <cellStyle name="Input 3 6 3 8" xfId="37402"/>
    <cellStyle name="Input 3 6 4" xfId="37403"/>
    <cellStyle name="Input 3 6 4 2" xfId="37404"/>
    <cellStyle name="Input 3 6 4 3" xfId="37405"/>
    <cellStyle name="Input 3 6 4 4" xfId="37406"/>
    <cellStyle name="Input 3 6 4 5" xfId="37407"/>
    <cellStyle name="Input 3 6 4 6" xfId="37408"/>
    <cellStyle name="Input 3 6 4 7" xfId="37409"/>
    <cellStyle name="Input 3 6 4 8" xfId="37410"/>
    <cellStyle name="Input 3 6 4 9" xfId="37411"/>
    <cellStyle name="Input 3 6 5" xfId="37412"/>
    <cellStyle name="Input 3 6 6" xfId="37413"/>
    <cellStyle name="Input 3 6 7" xfId="37414"/>
    <cellStyle name="Input 3 6 8" xfId="37415"/>
    <cellStyle name="Input 3 6 9" xfId="37416"/>
    <cellStyle name="Input 3 7" xfId="37417"/>
    <cellStyle name="Input 3 7 10" xfId="37418"/>
    <cellStyle name="Input 3 7 11" xfId="37419"/>
    <cellStyle name="Input 3 7 12" xfId="37420"/>
    <cellStyle name="Input 3 7 13" xfId="37421"/>
    <cellStyle name="Input 3 7 2" xfId="37422"/>
    <cellStyle name="Input 3 7 2 10" xfId="37423"/>
    <cellStyle name="Input 3 7 2 2" xfId="37424"/>
    <cellStyle name="Input 3 7 2 2 2" xfId="37425"/>
    <cellStyle name="Input 3 7 2 2 3" xfId="37426"/>
    <cellStyle name="Input 3 7 2 2 4" xfId="37427"/>
    <cellStyle name="Input 3 7 2 2 5" xfId="37428"/>
    <cellStyle name="Input 3 7 2 2 6" xfId="37429"/>
    <cellStyle name="Input 3 7 2 2 7" xfId="37430"/>
    <cellStyle name="Input 3 7 2 2 8" xfId="37431"/>
    <cellStyle name="Input 3 7 2 2 9" xfId="37432"/>
    <cellStyle name="Input 3 7 2 3" xfId="37433"/>
    <cellStyle name="Input 3 7 2 4" xfId="37434"/>
    <cellStyle name="Input 3 7 2 5" xfId="37435"/>
    <cellStyle name="Input 3 7 2 6" xfId="37436"/>
    <cellStyle name="Input 3 7 2 7" xfId="37437"/>
    <cellStyle name="Input 3 7 2 8" xfId="37438"/>
    <cellStyle name="Input 3 7 2 9" xfId="37439"/>
    <cellStyle name="Input 3 7 3" xfId="37440"/>
    <cellStyle name="Input 3 7 3 2" xfId="37441"/>
    <cellStyle name="Input 3 7 3 3" xfId="37442"/>
    <cellStyle name="Input 3 7 3 4" xfId="37443"/>
    <cellStyle name="Input 3 7 3 5" xfId="37444"/>
    <cellStyle name="Input 3 7 3 6" xfId="37445"/>
    <cellStyle name="Input 3 7 3 7" xfId="37446"/>
    <cellStyle name="Input 3 7 3 8" xfId="37447"/>
    <cellStyle name="Input 3 7 4" xfId="37448"/>
    <cellStyle name="Input 3 7 4 2" xfId="37449"/>
    <cellStyle name="Input 3 7 4 3" xfId="37450"/>
    <cellStyle name="Input 3 7 4 4" xfId="37451"/>
    <cellStyle name="Input 3 7 4 5" xfId="37452"/>
    <cellStyle name="Input 3 7 4 6" xfId="37453"/>
    <cellStyle name="Input 3 7 4 7" xfId="37454"/>
    <cellStyle name="Input 3 7 4 8" xfId="37455"/>
    <cellStyle name="Input 3 7 4 9" xfId="37456"/>
    <cellStyle name="Input 3 7 5" xfId="37457"/>
    <cellStyle name="Input 3 7 6" xfId="37458"/>
    <cellStyle name="Input 3 7 7" xfId="37459"/>
    <cellStyle name="Input 3 7 8" xfId="37460"/>
    <cellStyle name="Input 3 7 9" xfId="37461"/>
    <cellStyle name="Input 3 8" xfId="37462"/>
    <cellStyle name="Input 3 8 2" xfId="37463"/>
    <cellStyle name="Input 3 8 3" xfId="37464"/>
    <cellStyle name="Input 3 8 4" xfId="37465"/>
    <cellStyle name="Input 3 8 5" xfId="37466"/>
    <cellStyle name="Input 3 8 6" xfId="37467"/>
    <cellStyle name="Input 3 8 7" xfId="37468"/>
    <cellStyle name="Input 3 8 8" xfId="37469"/>
    <cellStyle name="Input 3 8 9" xfId="37470"/>
    <cellStyle name="Input 3 9" xfId="37471"/>
    <cellStyle name="Input 4" xfId="10187"/>
    <cellStyle name="Input 4 10" xfId="37472"/>
    <cellStyle name="Input 4 11" xfId="37473"/>
    <cellStyle name="Input 4 12" xfId="37474"/>
    <cellStyle name="Input 4 13" xfId="37475"/>
    <cellStyle name="Input 4 14" xfId="37476"/>
    <cellStyle name="Input 4 2" xfId="37477"/>
    <cellStyle name="Input 4 2 10" xfId="37478"/>
    <cellStyle name="Input 4 2 11" xfId="37479"/>
    <cellStyle name="Input 4 2 12" xfId="37480"/>
    <cellStyle name="Input 4 2 2" xfId="37481"/>
    <cellStyle name="Input 4 2 2 10" xfId="37482"/>
    <cellStyle name="Input 4 2 2 11" xfId="37483"/>
    <cellStyle name="Input 4 2 2 12" xfId="37484"/>
    <cellStyle name="Input 4 2 2 13" xfId="37485"/>
    <cellStyle name="Input 4 2 2 14" xfId="37486"/>
    <cellStyle name="Input 4 2 2 15" xfId="37487"/>
    <cellStyle name="Input 4 2 2 16" xfId="37488"/>
    <cellStyle name="Input 4 2 2 17" xfId="37489"/>
    <cellStyle name="Input 4 2 2 18" xfId="37490"/>
    <cellStyle name="Input 4 2 2 19" xfId="37491"/>
    <cellStyle name="Input 4 2 2 2" xfId="37492"/>
    <cellStyle name="Input 4 2 2 2 10" xfId="37493"/>
    <cellStyle name="Input 4 2 2 2 11" xfId="37494"/>
    <cellStyle name="Input 4 2 2 2 12" xfId="37495"/>
    <cellStyle name="Input 4 2 2 2 13" xfId="37496"/>
    <cellStyle name="Input 4 2 2 2 2" xfId="37497"/>
    <cellStyle name="Input 4 2 2 2 2 10" xfId="37498"/>
    <cellStyle name="Input 4 2 2 2 2 2" xfId="37499"/>
    <cellStyle name="Input 4 2 2 2 2 2 2" xfId="37500"/>
    <cellStyle name="Input 4 2 2 2 2 2 3" xfId="37501"/>
    <cellStyle name="Input 4 2 2 2 2 2 4" xfId="37502"/>
    <cellStyle name="Input 4 2 2 2 2 2 5" xfId="37503"/>
    <cellStyle name="Input 4 2 2 2 2 2 6" xfId="37504"/>
    <cellStyle name="Input 4 2 2 2 2 2 7" xfId="37505"/>
    <cellStyle name="Input 4 2 2 2 2 2 8" xfId="37506"/>
    <cellStyle name="Input 4 2 2 2 2 2 9" xfId="37507"/>
    <cellStyle name="Input 4 2 2 2 2 3" xfId="37508"/>
    <cellStyle name="Input 4 2 2 2 2 4" xfId="37509"/>
    <cellStyle name="Input 4 2 2 2 2 5" xfId="37510"/>
    <cellStyle name="Input 4 2 2 2 2 6" xfId="37511"/>
    <cellStyle name="Input 4 2 2 2 2 7" xfId="37512"/>
    <cellStyle name="Input 4 2 2 2 2 8" xfId="37513"/>
    <cellStyle name="Input 4 2 2 2 2 9" xfId="37514"/>
    <cellStyle name="Input 4 2 2 2 3" xfId="37515"/>
    <cellStyle name="Input 4 2 2 2 3 2" xfId="37516"/>
    <cellStyle name="Input 4 2 2 2 3 3" xfId="37517"/>
    <cellStyle name="Input 4 2 2 2 3 4" xfId="37518"/>
    <cellStyle name="Input 4 2 2 2 3 5" xfId="37519"/>
    <cellStyle name="Input 4 2 2 2 3 6" xfId="37520"/>
    <cellStyle name="Input 4 2 2 2 3 7" xfId="37521"/>
    <cellStyle name="Input 4 2 2 2 3 8" xfId="37522"/>
    <cellStyle name="Input 4 2 2 2 4" xfId="37523"/>
    <cellStyle name="Input 4 2 2 2 4 2" xfId="37524"/>
    <cellStyle name="Input 4 2 2 2 4 3" xfId="37525"/>
    <cellStyle name="Input 4 2 2 2 4 4" xfId="37526"/>
    <cellStyle name="Input 4 2 2 2 4 5" xfId="37527"/>
    <cellStyle name="Input 4 2 2 2 4 6" xfId="37528"/>
    <cellStyle name="Input 4 2 2 2 4 7" xfId="37529"/>
    <cellStyle name="Input 4 2 2 2 4 8" xfId="37530"/>
    <cellStyle name="Input 4 2 2 2 4 9" xfId="37531"/>
    <cellStyle name="Input 4 2 2 2 5" xfId="37532"/>
    <cellStyle name="Input 4 2 2 2 6" xfId="37533"/>
    <cellStyle name="Input 4 2 2 2 7" xfId="37534"/>
    <cellStyle name="Input 4 2 2 2 8" xfId="37535"/>
    <cellStyle name="Input 4 2 2 2 9" xfId="37536"/>
    <cellStyle name="Input 4 2 2 3" xfId="37537"/>
    <cellStyle name="Input 4 2 2 3 10" xfId="37538"/>
    <cellStyle name="Input 4 2 2 3 11" xfId="37539"/>
    <cellStyle name="Input 4 2 2 3 12" xfId="37540"/>
    <cellStyle name="Input 4 2 2 3 13" xfId="37541"/>
    <cellStyle name="Input 4 2 2 3 2" xfId="37542"/>
    <cellStyle name="Input 4 2 2 3 2 10" xfId="37543"/>
    <cellStyle name="Input 4 2 2 3 2 2" xfId="37544"/>
    <cellStyle name="Input 4 2 2 3 2 2 2" xfId="37545"/>
    <cellStyle name="Input 4 2 2 3 2 2 3" xfId="37546"/>
    <cellStyle name="Input 4 2 2 3 2 2 4" xfId="37547"/>
    <cellStyle name="Input 4 2 2 3 2 2 5" xfId="37548"/>
    <cellStyle name="Input 4 2 2 3 2 2 6" xfId="37549"/>
    <cellStyle name="Input 4 2 2 3 2 2 7" xfId="37550"/>
    <cellStyle name="Input 4 2 2 3 2 2 8" xfId="37551"/>
    <cellStyle name="Input 4 2 2 3 2 2 9" xfId="37552"/>
    <cellStyle name="Input 4 2 2 3 2 3" xfId="37553"/>
    <cellStyle name="Input 4 2 2 3 2 4" xfId="37554"/>
    <cellStyle name="Input 4 2 2 3 2 5" xfId="37555"/>
    <cellStyle name="Input 4 2 2 3 2 6" xfId="37556"/>
    <cellStyle name="Input 4 2 2 3 2 7" xfId="37557"/>
    <cellStyle name="Input 4 2 2 3 2 8" xfId="37558"/>
    <cellStyle name="Input 4 2 2 3 2 9" xfId="37559"/>
    <cellStyle name="Input 4 2 2 3 3" xfId="37560"/>
    <cellStyle name="Input 4 2 2 3 3 2" xfId="37561"/>
    <cellStyle name="Input 4 2 2 3 3 3" xfId="37562"/>
    <cellStyle name="Input 4 2 2 3 3 4" xfId="37563"/>
    <cellStyle name="Input 4 2 2 3 3 5" xfId="37564"/>
    <cellStyle name="Input 4 2 2 3 3 6" xfId="37565"/>
    <cellStyle name="Input 4 2 2 3 3 7" xfId="37566"/>
    <cellStyle name="Input 4 2 2 3 3 8" xfId="37567"/>
    <cellStyle name="Input 4 2 2 3 4" xfId="37568"/>
    <cellStyle name="Input 4 2 2 3 4 2" xfId="37569"/>
    <cellStyle name="Input 4 2 2 3 4 3" xfId="37570"/>
    <cellStyle name="Input 4 2 2 3 4 4" xfId="37571"/>
    <cellStyle name="Input 4 2 2 3 4 5" xfId="37572"/>
    <cellStyle name="Input 4 2 2 3 4 6" xfId="37573"/>
    <cellStyle name="Input 4 2 2 3 4 7" xfId="37574"/>
    <cellStyle name="Input 4 2 2 3 4 8" xfId="37575"/>
    <cellStyle name="Input 4 2 2 3 4 9" xfId="37576"/>
    <cellStyle name="Input 4 2 2 3 5" xfId="37577"/>
    <cellStyle name="Input 4 2 2 3 6" xfId="37578"/>
    <cellStyle name="Input 4 2 2 3 7" xfId="37579"/>
    <cellStyle name="Input 4 2 2 3 8" xfId="37580"/>
    <cellStyle name="Input 4 2 2 3 9" xfId="37581"/>
    <cellStyle name="Input 4 2 2 4" xfId="37582"/>
    <cellStyle name="Input 4 2 2 4 10" xfId="37583"/>
    <cellStyle name="Input 4 2 2 4 11" xfId="37584"/>
    <cellStyle name="Input 4 2 2 4 12" xfId="37585"/>
    <cellStyle name="Input 4 2 2 4 13" xfId="37586"/>
    <cellStyle name="Input 4 2 2 4 2" xfId="37587"/>
    <cellStyle name="Input 4 2 2 4 2 10" xfId="37588"/>
    <cellStyle name="Input 4 2 2 4 2 2" xfId="37589"/>
    <cellStyle name="Input 4 2 2 4 2 2 2" xfId="37590"/>
    <cellStyle name="Input 4 2 2 4 2 2 3" xfId="37591"/>
    <cellStyle name="Input 4 2 2 4 2 2 4" xfId="37592"/>
    <cellStyle name="Input 4 2 2 4 2 2 5" xfId="37593"/>
    <cellStyle name="Input 4 2 2 4 2 2 6" xfId="37594"/>
    <cellStyle name="Input 4 2 2 4 2 2 7" xfId="37595"/>
    <cellStyle name="Input 4 2 2 4 2 2 8" xfId="37596"/>
    <cellStyle name="Input 4 2 2 4 2 2 9" xfId="37597"/>
    <cellStyle name="Input 4 2 2 4 2 3" xfId="37598"/>
    <cellStyle name="Input 4 2 2 4 2 4" xfId="37599"/>
    <cellStyle name="Input 4 2 2 4 2 5" xfId="37600"/>
    <cellStyle name="Input 4 2 2 4 2 6" xfId="37601"/>
    <cellStyle name="Input 4 2 2 4 2 7" xfId="37602"/>
    <cellStyle name="Input 4 2 2 4 2 8" xfId="37603"/>
    <cellStyle name="Input 4 2 2 4 2 9" xfId="37604"/>
    <cellStyle name="Input 4 2 2 4 3" xfId="37605"/>
    <cellStyle name="Input 4 2 2 4 3 2" xfId="37606"/>
    <cellStyle name="Input 4 2 2 4 3 3" xfId="37607"/>
    <cellStyle name="Input 4 2 2 4 3 4" xfId="37608"/>
    <cellStyle name="Input 4 2 2 4 3 5" xfId="37609"/>
    <cellStyle name="Input 4 2 2 4 3 6" xfId="37610"/>
    <cellStyle name="Input 4 2 2 4 3 7" xfId="37611"/>
    <cellStyle name="Input 4 2 2 4 3 8" xfId="37612"/>
    <cellStyle name="Input 4 2 2 4 4" xfId="37613"/>
    <cellStyle name="Input 4 2 2 4 4 2" xfId="37614"/>
    <cellStyle name="Input 4 2 2 4 4 3" xfId="37615"/>
    <cellStyle name="Input 4 2 2 4 4 4" xfId="37616"/>
    <cellStyle name="Input 4 2 2 4 4 5" xfId="37617"/>
    <cellStyle name="Input 4 2 2 4 4 6" xfId="37618"/>
    <cellStyle name="Input 4 2 2 4 4 7" xfId="37619"/>
    <cellStyle name="Input 4 2 2 4 4 8" xfId="37620"/>
    <cellStyle name="Input 4 2 2 4 4 9" xfId="37621"/>
    <cellStyle name="Input 4 2 2 4 5" xfId="37622"/>
    <cellStyle name="Input 4 2 2 4 6" xfId="37623"/>
    <cellStyle name="Input 4 2 2 4 7" xfId="37624"/>
    <cellStyle name="Input 4 2 2 4 8" xfId="37625"/>
    <cellStyle name="Input 4 2 2 4 9" xfId="37626"/>
    <cellStyle name="Input 4 2 2 5" xfId="37627"/>
    <cellStyle name="Input 4 2 2 5 10" xfId="37628"/>
    <cellStyle name="Input 4 2 2 5 11" xfId="37629"/>
    <cellStyle name="Input 4 2 2 5 12" xfId="37630"/>
    <cellStyle name="Input 4 2 2 5 13" xfId="37631"/>
    <cellStyle name="Input 4 2 2 5 2" xfId="37632"/>
    <cellStyle name="Input 4 2 2 5 2 10" xfId="37633"/>
    <cellStyle name="Input 4 2 2 5 2 2" xfId="37634"/>
    <cellStyle name="Input 4 2 2 5 2 2 2" xfId="37635"/>
    <cellStyle name="Input 4 2 2 5 2 2 3" xfId="37636"/>
    <cellStyle name="Input 4 2 2 5 2 2 4" xfId="37637"/>
    <cellStyle name="Input 4 2 2 5 2 2 5" xfId="37638"/>
    <cellStyle name="Input 4 2 2 5 2 2 6" xfId="37639"/>
    <cellStyle name="Input 4 2 2 5 2 2 7" xfId="37640"/>
    <cellStyle name="Input 4 2 2 5 2 2 8" xfId="37641"/>
    <cellStyle name="Input 4 2 2 5 2 2 9" xfId="37642"/>
    <cellStyle name="Input 4 2 2 5 2 3" xfId="37643"/>
    <cellStyle name="Input 4 2 2 5 2 4" xfId="37644"/>
    <cellStyle name="Input 4 2 2 5 2 5" xfId="37645"/>
    <cellStyle name="Input 4 2 2 5 2 6" xfId="37646"/>
    <cellStyle name="Input 4 2 2 5 2 7" xfId="37647"/>
    <cellStyle name="Input 4 2 2 5 2 8" xfId="37648"/>
    <cellStyle name="Input 4 2 2 5 2 9" xfId="37649"/>
    <cellStyle name="Input 4 2 2 5 3" xfId="37650"/>
    <cellStyle name="Input 4 2 2 5 3 2" xfId="37651"/>
    <cellStyle name="Input 4 2 2 5 3 3" xfId="37652"/>
    <cellStyle name="Input 4 2 2 5 3 4" xfId="37653"/>
    <cellStyle name="Input 4 2 2 5 3 5" xfId="37654"/>
    <cellStyle name="Input 4 2 2 5 3 6" xfId="37655"/>
    <cellStyle name="Input 4 2 2 5 3 7" xfId="37656"/>
    <cellStyle name="Input 4 2 2 5 3 8" xfId="37657"/>
    <cellStyle name="Input 4 2 2 5 4" xfId="37658"/>
    <cellStyle name="Input 4 2 2 5 4 2" xfId="37659"/>
    <cellStyle name="Input 4 2 2 5 4 3" xfId="37660"/>
    <cellStyle name="Input 4 2 2 5 4 4" xfId="37661"/>
    <cellStyle name="Input 4 2 2 5 4 5" xfId="37662"/>
    <cellStyle name="Input 4 2 2 5 4 6" xfId="37663"/>
    <cellStyle name="Input 4 2 2 5 4 7" xfId="37664"/>
    <cellStyle name="Input 4 2 2 5 4 8" xfId="37665"/>
    <cellStyle name="Input 4 2 2 5 4 9" xfId="37666"/>
    <cellStyle name="Input 4 2 2 5 5" xfId="37667"/>
    <cellStyle name="Input 4 2 2 5 6" xfId="37668"/>
    <cellStyle name="Input 4 2 2 5 7" xfId="37669"/>
    <cellStyle name="Input 4 2 2 5 8" xfId="37670"/>
    <cellStyle name="Input 4 2 2 5 9" xfId="37671"/>
    <cellStyle name="Input 4 2 2 6" xfId="37672"/>
    <cellStyle name="Input 4 2 2 6 10" xfId="37673"/>
    <cellStyle name="Input 4 2 2 6 2" xfId="37674"/>
    <cellStyle name="Input 4 2 2 6 2 2" xfId="37675"/>
    <cellStyle name="Input 4 2 2 6 2 3" xfId="37676"/>
    <cellStyle name="Input 4 2 2 6 2 4" xfId="37677"/>
    <cellStyle name="Input 4 2 2 6 2 5" xfId="37678"/>
    <cellStyle name="Input 4 2 2 6 2 6" xfId="37679"/>
    <cellStyle name="Input 4 2 2 6 2 7" xfId="37680"/>
    <cellStyle name="Input 4 2 2 6 2 8" xfId="37681"/>
    <cellStyle name="Input 4 2 2 6 2 9" xfId="37682"/>
    <cellStyle name="Input 4 2 2 6 3" xfId="37683"/>
    <cellStyle name="Input 4 2 2 6 4" xfId="37684"/>
    <cellStyle name="Input 4 2 2 6 5" xfId="37685"/>
    <cellStyle name="Input 4 2 2 6 6" xfId="37686"/>
    <cellStyle name="Input 4 2 2 6 7" xfId="37687"/>
    <cellStyle name="Input 4 2 2 6 8" xfId="37688"/>
    <cellStyle name="Input 4 2 2 6 9" xfId="37689"/>
    <cellStyle name="Input 4 2 2 7" xfId="37690"/>
    <cellStyle name="Input 4 2 2 7 2" xfId="37691"/>
    <cellStyle name="Input 4 2 2 7 3" xfId="37692"/>
    <cellStyle name="Input 4 2 2 7 4" xfId="37693"/>
    <cellStyle name="Input 4 2 2 7 5" xfId="37694"/>
    <cellStyle name="Input 4 2 2 7 6" xfId="37695"/>
    <cellStyle name="Input 4 2 2 7 7" xfId="37696"/>
    <cellStyle name="Input 4 2 2 7 8" xfId="37697"/>
    <cellStyle name="Input 4 2 2 8" xfId="37698"/>
    <cellStyle name="Input 4 2 2 8 2" xfId="37699"/>
    <cellStyle name="Input 4 2 2 8 3" xfId="37700"/>
    <cellStyle name="Input 4 2 2 8 4" xfId="37701"/>
    <cellStyle name="Input 4 2 2 8 5" xfId="37702"/>
    <cellStyle name="Input 4 2 2 8 6" xfId="37703"/>
    <cellStyle name="Input 4 2 2 8 7" xfId="37704"/>
    <cellStyle name="Input 4 2 2 8 8" xfId="37705"/>
    <cellStyle name="Input 4 2 2 8 9" xfId="37706"/>
    <cellStyle name="Input 4 2 2 9" xfId="37707"/>
    <cellStyle name="Input 4 2 3" xfId="37708"/>
    <cellStyle name="Input 4 2 3 10" xfId="37709"/>
    <cellStyle name="Input 4 2 3 11" xfId="37710"/>
    <cellStyle name="Input 4 2 3 12" xfId="37711"/>
    <cellStyle name="Input 4 2 3 13" xfId="37712"/>
    <cellStyle name="Input 4 2 3 14" xfId="37713"/>
    <cellStyle name="Input 4 2 3 15" xfId="37714"/>
    <cellStyle name="Input 4 2 3 16" xfId="37715"/>
    <cellStyle name="Input 4 2 3 17" xfId="37716"/>
    <cellStyle name="Input 4 2 3 2" xfId="37717"/>
    <cellStyle name="Input 4 2 3 2 10" xfId="37718"/>
    <cellStyle name="Input 4 2 3 2 11" xfId="37719"/>
    <cellStyle name="Input 4 2 3 2 12" xfId="37720"/>
    <cellStyle name="Input 4 2 3 2 13" xfId="37721"/>
    <cellStyle name="Input 4 2 3 2 2" xfId="37722"/>
    <cellStyle name="Input 4 2 3 2 2 10" xfId="37723"/>
    <cellStyle name="Input 4 2 3 2 2 2" xfId="37724"/>
    <cellStyle name="Input 4 2 3 2 2 2 2" xfId="37725"/>
    <cellStyle name="Input 4 2 3 2 2 2 3" xfId="37726"/>
    <cellStyle name="Input 4 2 3 2 2 2 4" xfId="37727"/>
    <cellStyle name="Input 4 2 3 2 2 2 5" xfId="37728"/>
    <cellStyle name="Input 4 2 3 2 2 2 6" xfId="37729"/>
    <cellStyle name="Input 4 2 3 2 2 2 7" xfId="37730"/>
    <cellStyle name="Input 4 2 3 2 2 2 8" xfId="37731"/>
    <cellStyle name="Input 4 2 3 2 2 2 9" xfId="37732"/>
    <cellStyle name="Input 4 2 3 2 2 3" xfId="37733"/>
    <cellStyle name="Input 4 2 3 2 2 4" xfId="37734"/>
    <cellStyle name="Input 4 2 3 2 2 5" xfId="37735"/>
    <cellStyle name="Input 4 2 3 2 2 6" xfId="37736"/>
    <cellStyle name="Input 4 2 3 2 2 7" xfId="37737"/>
    <cellStyle name="Input 4 2 3 2 2 8" xfId="37738"/>
    <cellStyle name="Input 4 2 3 2 2 9" xfId="37739"/>
    <cellStyle name="Input 4 2 3 2 3" xfId="37740"/>
    <cellStyle name="Input 4 2 3 2 3 2" xfId="37741"/>
    <cellStyle name="Input 4 2 3 2 3 3" xfId="37742"/>
    <cellStyle name="Input 4 2 3 2 3 4" xfId="37743"/>
    <cellStyle name="Input 4 2 3 2 3 5" xfId="37744"/>
    <cellStyle name="Input 4 2 3 2 3 6" xfId="37745"/>
    <cellStyle name="Input 4 2 3 2 3 7" xfId="37746"/>
    <cellStyle name="Input 4 2 3 2 3 8" xfId="37747"/>
    <cellStyle name="Input 4 2 3 2 4" xfId="37748"/>
    <cellStyle name="Input 4 2 3 2 4 2" xfId="37749"/>
    <cellStyle name="Input 4 2 3 2 4 3" xfId="37750"/>
    <cellStyle name="Input 4 2 3 2 4 4" xfId="37751"/>
    <cellStyle name="Input 4 2 3 2 4 5" xfId="37752"/>
    <cellStyle name="Input 4 2 3 2 4 6" xfId="37753"/>
    <cellStyle name="Input 4 2 3 2 4 7" xfId="37754"/>
    <cellStyle name="Input 4 2 3 2 4 8" xfId="37755"/>
    <cellStyle name="Input 4 2 3 2 4 9" xfId="37756"/>
    <cellStyle name="Input 4 2 3 2 5" xfId="37757"/>
    <cellStyle name="Input 4 2 3 2 6" xfId="37758"/>
    <cellStyle name="Input 4 2 3 2 7" xfId="37759"/>
    <cellStyle name="Input 4 2 3 2 8" xfId="37760"/>
    <cellStyle name="Input 4 2 3 2 9" xfId="37761"/>
    <cellStyle name="Input 4 2 3 3" xfId="37762"/>
    <cellStyle name="Input 4 2 3 3 10" xfId="37763"/>
    <cellStyle name="Input 4 2 3 3 11" xfId="37764"/>
    <cellStyle name="Input 4 2 3 3 12" xfId="37765"/>
    <cellStyle name="Input 4 2 3 3 13" xfId="37766"/>
    <cellStyle name="Input 4 2 3 3 2" xfId="37767"/>
    <cellStyle name="Input 4 2 3 3 2 10" xfId="37768"/>
    <cellStyle name="Input 4 2 3 3 2 2" xfId="37769"/>
    <cellStyle name="Input 4 2 3 3 2 2 2" xfId="37770"/>
    <cellStyle name="Input 4 2 3 3 2 2 3" xfId="37771"/>
    <cellStyle name="Input 4 2 3 3 2 2 4" xfId="37772"/>
    <cellStyle name="Input 4 2 3 3 2 2 5" xfId="37773"/>
    <cellStyle name="Input 4 2 3 3 2 2 6" xfId="37774"/>
    <cellStyle name="Input 4 2 3 3 2 2 7" xfId="37775"/>
    <cellStyle name="Input 4 2 3 3 2 2 8" xfId="37776"/>
    <cellStyle name="Input 4 2 3 3 2 2 9" xfId="37777"/>
    <cellStyle name="Input 4 2 3 3 2 3" xfId="37778"/>
    <cellStyle name="Input 4 2 3 3 2 4" xfId="37779"/>
    <cellStyle name="Input 4 2 3 3 2 5" xfId="37780"/>
    <cellStyle name="Input 4 2 3 3 2 6" xfId="37781"/>
    <cellStyle name="Input 4 2 3 3 2 7" xfId="37782"/>
    <cellStyle name="Input 4 2 3 3 2 8" xfId="37783"/>
    <cellStyle name="Input 4 2 3 3 2 9" xfId="37784"/>
    <cellStyle name="Input 4 2 3 3 3" xfId="37785"/>
    <cellStyle name="Input 4 2 3 3 3 2" xfId="37786"/>
    <cellStyle name="Input 4 2 3 3 3 3" xfId="37787"/>
    <cellStyle name="Input 4 2 3 3 3 4" xfId="37788"/>
    <cellStyle name="Input 4 2 3 3 3 5" xfId="37789"/>
    <cellStyle name="Input 4 2 3 3 3 6" xfId="37790"/>
    <cellStyle name="Input 4 2 3 3 3 7" xfId="37791"/>
    <cellStyle name="Input 4 2 3 3 3 8" xfId="37792"/>
    <cellStyle name="Input 4 2 3 3 4" xfId="37793"/>
    <cellStyle name="Input 4 2 3 3 4 2" xfId="37794"/>
    <cellStyle name="Input 4 2 3 3 4 3" xfId="37795"/>
    <cellStyle name="Input 4 2 3 3 4 4" xfId="37796"/>
    <cellStyle name="Input 4 2 3 3 4 5" xfId="37797"/>
    <cellStyle name="Input 4 2 3 3 4 6" xfId="37798"/>
    <cellStyle name="Input 4 2 3 3 4 7" xfId="37799"/>
    <cellStyle name="Input 4 2 3 3 4 8" xfId="37800"/>
    <cellStyle name="Input 4 2 3 3 4 9" xfId="37801"/>
    <cellStyle name="Input 4 2 3 3 5" xfId="37802"/>
    <cellStyle name="Input 4 2 3 3 6" xfId="37803"/>
    <cellStyle name="Input 4 2 3 3 7" xfId="37804"/>
    <cellStyle name="Input 4 2 3 3 8" xfId="37805"/>
    <cellStyle name="Input 4 2 3 3 9" xfId="37806"/>
    <cellStyle name="Input 4 2 3 4" xfId="37807"/>
    <cellStyle name="Input 4 2 3 4 10" xfId="37808"/>
    <cellStyle name="Input 4 2 3 4 11" xfId="37809"/>
    <cellStyle name="Input 4 2 3 4 12" xfId="37810"/>
    <cellStyle name="Input 4 2 3 4 13" xfId="37811"/>
    <cellStyle name="Input 4 2 3 4 2" xfId="37812"/>
    <cellStyle name="Input 4 2 3 4 2 10" xfId="37813"/>
    <cellStyle name="Input 4 2 3 4 2 2" xfId="37814"/>
    <cellStyle name="Input 4 2 3 4 2 2 2" xfId="37815"/>
    <cellStyle name="Input 4 2 3 4 2 2 3" xfId="37816"/>
    <cellStyle name="Input 4 2 3 4 2 2 4" xfId="37817"/>
    <cellStyle name="Input 4 2 3 4 2 2 5" xfId="37818"/>
    <cellStyle name="Input 4 2 3 4 2 2 6" xfId="37819"/>
    <cellStyle name="Input 4 2 3 4 2 2 7" xfId="37820"/>
    <cellStyle name="Input 4 2 3 4 2 2 8" xfId="37821"/>
    <cellStyle name="Input 4 2 3 4 2 2 9" xfId="37822"/>
    <cellStyle name="Input 4 2 3 4 2 3" xfId="37823"/>
    <cellStyle name="Input 4 2 3 4 2 4" xfId="37824"/>
    <cellStyle name="Input 4 2 3 4 2 5" xfId="37825"/>
    <cellStyle name="Input 4 2 3 4 2 6" xfId="37826"/>
    <cellStyle name="Input 4 2 3 4 2 7" xfId="37827"/>
    <cellStyle name="Input 4 2 3 4 2 8" xfId="37828"/>
    <cellStyle name="Input 4 2 3 4 2 9" xfId="37829"/>
    <cellStyle name="Input 4 2 3 4 3" xfId="37830"/>
    <cellStyle name="Input 4 2 3 4 3 2" xfId="37831"/>
    <cellStyle name="Input 4 2 3 4 3 3" xfId="37832"/>
    <cellStyle name="Input 4 2 3 4 3 4" xfId="37833"/>
    <cellStyle name="Input 4 2 3 4 3 5" xfId="37834"/>
    <cellStyle name="Input 4 2 3 4 3 6" xfId="37835"/>
    <cellStyle name="Input 4 2 3 4 3 7" xfId="37836"/>
    <cellStyle name="Input 4 2 3 4 3 8" xfId="37837"/>
    <cellStyle name="Input 4 2 3 4 4" xfId="37838"/>
    <cellStyle name="Input 4 2 3 4 4 2" xfId="37839"/>
    <cellStyle name="Input 4 2 3 4 4 3" xfId="37840"/>
    <cellStyle name="Input 4 2 3 4 4 4" xfId="37841"/>
    <cellStyle name="Input 4 2 3 4 4 5" xfId="37842"/>
    <cellStyle name="Input 4 2 3 4 4 6" xfId="37843"/>
    <cellStyle name="Input 4 2 3 4 4 7" xfId="37844"/>
    <cellStyle name="Input 4 2 3 4 4 8" xfId="37845"/>
    <cellStyle name="Input 4 2 3 4 4 9" xfId="37846"/>
    <cellStyle name="Input 4 2 3 4 5" xfId="37847"/>
    <cellStyle name="Input 4 2 3 4 6" xfId="37848"/>
    <cellStyle name="Input 4 2 3 4 7" xfId="37849"/>
    <cellStyle name="Input 4 2 3 4 8" xfId="37850"/>
    <cellStyle name="Input 4 2 3 4 9" xfId="37851"/>
    <cellStyle name="Input 4 2 3 5" xfId="37852"/>
    <cellStyle name="Input 4 2 3 5 10" xfId="37853"/>
    <cellStyle name="Input 4 2 3 5 2" xfId="37854"/>
    <cellStyle name="Input 4 2 3 5 2 2" xfId="37855"/>
    <cellStyle name="Input 4 2 3 5 2 3" xfId="37856"/>
    <cellStyle name="Input 4 2 3 5 2 4" xfId="37857"/>
    <cellStyle name="Input 4 2 3 5 2 5" xfId="37858"/>
    <cellStyle name="Input 4 2 3 5 2 6" xfId="37859"/>
    <cellStyle name="Input 4 2 3 5 2 7" xfId="37860"/>
    <cellStyle name="Input 4 2 3 5 2 8" xfId="37861"/>
    <cellStyle name="Input 4 2 3 5 2 9" xfId="37862"/>
    <cellStyle name="Input 4 2 3 5 3" xfId="37863"/>
    <cellStyle name="Input 4 2 3 5 4" xfId="37864"/>
    <cellStyle name="Input 4 2 3 5 5" xfId="37865"/>
    <cellStyle name="Input 4 2 3 5 6" xfId="37866"/>
    <cellStyle name="Input 4 2 3 5 7" xfId="37867"/>
    <cellStyle name="Input 4 2 3 5 8" xfId="37868"/>
    <cellStyle name="Input 4 2 3 5 9" xfId="37869"/>
    <cellStyle name="Input 4 2 3 6" xfId="37870"/>
    <cellStyle name="Input 4 2 3 6 2" xfId="37871"/>
    <cellStyle name="Input 4 2 3 6 3" xfId="37872"/>
    <cellStyle name="Input 4 2 3 6 4" xfId="37873"/>
    <cellStyle name="Input 4 2 3 6 5" xfId="37874"/>
    <cellStyle name="Input 4 2 3 6 6" xfId="37875"/>
    <cellStyle name="Input 4 2 3 6 7" xfId="37876"/>
    <cellStyle name="Input 4 2 3 6 8" xfId="37877"/>
    <cellStyle name="Input 4 2 3 7" xfId="37878"/>
    <cellStyle name="Input 4 2 3 7 2" xfId="37879"/>
    <cellStyle name="Input 4 2 3 7 3" xfId="37880"/>
    <cellStyle name="Input 4 2 3 7 4" xfId="37881"/>
    <cellStyle name="Input 4 2 3 7 5" xfId="37882"/>
    <cellStyle name="Input 4 2 3 7 6" xfId="37883"/>
    <cellStyle name="Input 4 2 3 7 7" xfId="37884"/>
    <cellStyle name="Input 4 2 3 7 8" xfId="37885"/>
    <cellStyle name="Input 4 2 3 7 9" xfId="37886"/>
    <cellStyle name="Input 4 2 3 8" xfId="37887"/>
    <cellStyle name="Input 4 2 3 9" xfId="37888"/>
    <cellStyle name="Input 4 2 4" xfId="37889"/>
    <cellStyle name="Input 4 2 4 10" xfId="37890"/>
    <cellStyle name="Input 4 2 4 11" xfId="37891"/>
    <cellStyle name="Input 4 2 4 12" xfId="37892"/>
    <cellStyle name="Input 4 2 4 13" xfId="37893"/>
    <cellStyle name="Input 4 2 4 2" xfId="37894"/>
    <cellStyle name="Input 4 2 4 2 10" xfId="37895"/>
    <cellStyle name="Input 4 2 4 2 2" xfId="37896"/>
    <cellStyle name="Input 4 2 4 2 2 2" xfId="37897"/>
    <cellStyle name="Input 4 2 4 2 2 3" xfId="37898"/>
    <cellStyle name="Input 4 2 4 2 2 4" xfId="37899"/>
    <cellStyle name="Input 4 2 4 2 2 5" xfId="37900"/>
    <cellStyle name="Input 4 2 4 2 2 6" xfId="37901"/>
    <cellStyle name="Input 4 2 4 2 2 7" xfId="37902"/>
    <cellStyle name="Input 4 2 4 2 2 8" xfId="37903"/>
    <cellStyle name="Input 4 2 4 2 2 9" xfId="37904"/>
    <cellStyle name="Input 4 2 4 2 3" xfId="37905"/>
    <cellStyle name="Input 4 2 4 2 4" xfId="37906"/>
    <cellStyle name="Input 4 2 4 2 5" xfId="37907"/>
    <cellStyle name="Input 4 2 4 2 6" xfId="37908"/>
    <cellStyle name="Input 4 2 4 2 7" xfId="37909"/>
    <cellStyle name="Input 4 2 4 2 8" xfId="37910"/>
    <cellStyle name="Input 4 2 4 2 9" xfId="37911"/>
    <cellStyle name="Input 4 2 4 3" xfId="37912"/>
    <cellStyle name="Input 4 2 4 3 2" xfId="37913"/>
    <cellStyle name="Input 4 2 4 3 3" xfId="37914"/>
    <cellStyle name="Input 4 2 4 3 4" xfId="37915"/>
    <cellStyle name="Input 4 2 4 3 5" xfId="37916"/>
    <cellStyle name="Input 4 2 4 3 6" xfId="37917"/>
    <cellStyle name="Input 4 2 4 3 7" xfId="37918"/>
    <cellStyle name="Input 4 2 4 3 8" xfId="37919"/>
    <cellStyle name="Input 4 2 4 4" xfId="37920"/>
    <cellStyle name="Input 4 2 4 4 2" xfId="37921"/>
    <cellStyle name="Input 4 2 4 4 3" xfId="37922"/>
    <cellStyle name="Input 4 2 4 4 4" xfId="37923"/>
    <cellStyle name="Input 4 2 4 4 5" xfId="37924"/>
    <cellStyle name="Input 4 2 4 4 6" xfId="37925"/>
    <cellStyle name="Input 4 2 4 4 7" xfId="37926"/>
    <cellStyle name="Input 4 2 4 4 8" xfId="37927"/>
    <cellStyle name="Input 4 2 4 4 9" xfId="37928"/>
    <cellStyle name="Input 4 2 4 5" xfId="37929"/>
    <cellStyle name="Input 4 2 4 6" xfId="37930"/>
    <cellStyle name="Input 4 2 4 7" xfId="37931"/>
    <cellStyle name="Input 4 2 4 8" xfId="37932"/>
    <cellStyle name="Input 4 2 4 9" xfId="37933"/>
    <cellStyle name="Input 4 2 5" xfId="37934"/>
    <cellStyle name="Input 4 2 5 2" xfId="37935"/>
    <cellStyle name="Input 4 2 5 3" xfId="37936"/>
    <cellStyle name="Input 4 2 5 4" xfId="37937"/>
    <cellStyle name="Input 4 2 5 5" xfId="37938"/>
    <cellStyle name="Input 4 2 5 6" xfId="37939"/>
    <cellStyle name="Input 4 2 5 7" xfId="37940"/>
    <cellStyle name="Input 4 2 5 8" xfId="37941"/>
    <cellStyle name="Input 4 2 5 9" xfId="37942"/>
    <cellStyle name="Input 4 2 6" xfId="37943"/>
    <cellStyle name="Input 4 2 7" xfId="37944"/>
    <cellStyle name="Input 4 2 8" xfId="37945"/>
    <cellStyle name="Input 4 2 9" xfId="37946"/>
    <cellStyle name="Input 4 3" xfId="37947"/>
    <cellStyle name="Input 4 3 10" xfId="37948"/>
    <cellStyle name="Input 4 3 11" xfId="37949"/>
    <cellStyle name="Input 4 3 12" xfId="37950"/>
    <cellStyle name="Input 4 3 13" xfId="37951"/>
    <cellStyle name="Input 4 3 14" xfId="37952"/>
    <cellStyle name="Input 4 3 15" xfId="37953"/>
    <cellStyle name="Input 4 3 16" xfId="37954"/>
    <cellStyle name="Input 4 3 17" xfId="37955"/>
    <cellStyle name="Input 4 3 18" xfId="37956"/>
    <cellStyle name="Input 4 3 19" xfId="37957"/>
    <cellStyle name="Input 4 3 2" xfId="37958"/>
    <cellStyle name="Input 4 3 2 10" xfId="37959"/>
    <cellStyle name="Input 4 3 2 11" xfId="37960"/>
    <cellStyle name="Input 4 3 2 12" xfId="37961"/>
    <cellStyle name="Input 4 3 2 13" xfId="37962"/>
    <cellStyle name="Input 4 3 2 2" xfId="37963"/>
    <cellStyle name="Input 4 3 2 2 10" xfId="37964"/>
    <cellStyle name="Input 4 3 2 2 2" xfId="37965"/>
    <cellStyle name="Input 4 3 2 2 2 2" xfId="37966"/>
    <cellStyle name="Input 4 3 2 2 2 3" xfId="37967"/>
    <cellStyle name="Input 4 3 2 2 2 4" xfId="37968"/>
    <cellStyle name="Input 4 3 2 2 2 5" xfId="37969"/>
    <cellStyle name="Input 4 3 2 2 2 6" xfId="37970"/>
    <cellStyle name="Input 4 3 2 2 2 7" xfId="37971"/>
    <cellStyle name="Input 4 3 2 2 2 8" xfId="37972"/>
    <cellStyle name="Input 4 3 2 2 2 9" xfId="37973"/>
    <cellStyle name="Input 4 3 2 2 3" xfId="37974"/>
    <cellStyle name="Input 4 3 2 2 4" xfId="37975"/>
    <cellStyle name="Input 4 3 2 2 5" xfId="37976"/>
    <cellStyle name="Input 4 3 2 2 6" xfId="37977"/>
    <cellStyle name="Input 4 3 2 2 7" xfId="37978"/>
    <cellStyle name="Input 4 3 2 2 8" xfId="37979"/>
    <cellStyle name="Input 4 3 2 2 9" xfId="37980"/>
    <cellStyle name="Input 4 3 2 3" xfId="37981"/>
    <cellStyle name="Input 4 3 2 3 2" xfId="37982"/>
    <cellStyle name="Input 4 3 2 3 3" xfId="37983"/>
    <cellStyle name="Input 4 3 2 3 4" xfId="37984"/>
    <cellStyle name="Input 4 3 2 3 5" xfId="37985"/>
    <cellStyle name="Input 4 3 2 3 6" xfId="37986"/>
    <cellStyle name="Input 4 3 2 3 7" xfId="37987"/>
    <cellStyle name="Input 4 3 2 3 8" xfId="37988"/>
    <cellStyle name="Input 4 3 2 4" xfId="37989"/>
    <cellStyle name="Input 4 3 2 4 2" xfId="37990"/>
    <cellStyle name="Input 4 3 2 4 3" xfId="37991"/>
    <cellStyle name="Input 4 3 2 4 4" xfId="37992"/>
    <cellStyle name="Input 4 3 2 4 5" xfId="37993"/>
    <cellStyle name="Input 4 3 2 4 6" xfId="37994"/>
    <cellStyle name="Input 4 3 2 4 7" xfId="37995"/>
    <cellStyle name="Input 4 3 2 4 8" xfId="37996"/>
    <cellStyle name="Input 4 3 2 4 9" xfId="37997"/>
    <cellStyle name="Input 4 3 2 5" xfId="37998"/>
    <cellStyle name="Input 4 3 2 6" xfId="37999"/>
    <cellStyle name="Input 4 3 2 7" xfId="38000"/>
    <cellStyle name="Input 4 3 2 8" xfId="38001"/>
    <cellStyle name="Input 4 3 2 9" xfId="38002"/>
    <cellStyle name="Input 4 3 3" xfId="38003"/>
    <cellStyle name="Input 4 3 3 10" xfId="38004"/>
    <cellStyle name="Input 4 3 3 11" xfId="38005"/>
    <cellStyle name="Input 4 3 3 12" xfId="38006"/>
    <cellStyle name="Input 4 3 3 13" xfId="38007"/>
    <cellStyle name="Input 4 3 3 2" xfId="38008"/>
    <cellStyle name="Input 4 3 3 2 10" xfId="38009"/>
    <cellStyle name="Input 4 3 3 2 2" xfId="38010"/>
    <cellStyle name="Input 4 3 3 2 2 2" xfId="38011"/>
    <cellStyle name="Input 4 3 3 2 2 3" xfId="38012"/>
    <cellStyle name="Input 4 3 3 2 2 4" xfId="38013"/>
    <cellStyle name="Input 4 3 3 2 2 5" xfId="38014"/>
    <cellStyle name="Input 4 3 3 2 2 6" xfId="38015"/>
    <cellStyle name="Input 4 3 3 2 2 7" xfId="38016"/>
    <cellStyle name="Input 4 3 3 2 2 8" xfId="38017"/>
    <cellStyle name="Input 4 3 3 2 2 9" xfId="38018"/>
    <cellStyle name="Input 4 3 3 2 3" xfId="38019"/>
    <cellStyle name="Input 4 3 3 2 4" xfId="38020"/>
    <cellStyle name="Input 4 3 3 2 5" xfId="38021"/>
    <cellStyle name="Input 4 3 3 2 6" xfId="38022"/>
    <cellStyle name="Input 4 3 3 2 7" xfId="38023"/>
    <cellStyle name="Input 4 3 3 2 8" xfId="38024"/>
    <cellStyle name="Input 4 3 3 2 9" xfId="38025"/>
    <cellStyle name="Input 4 3 3 3" xfId="38026"/>
    <cellStyle name="Input 4 3 3 3 2" xfId="38027"/>
    <cellStyle name="Input 4 3 3 3 3" xfId="38028"/>
    <cellStyle name="Input 4 3 3 3 4" xfId="38029"/>
    <cellStyle name="Input 4 3 3 3 5" xfId="38030"/>
    <cellStyle name="Input 4 3 3 3 6" xfId="38031"/>
    <cellStyle name="Input 4 3 3 3 7" xfId="38032"/>
    <cellStyle name="Input 4 3 3 3 8" xfId="38033"/>
    <cellStyle name="Input 4 3 3 4" xfId="38034"/>
    <cellStyle name="Input 4 3 3 4 2" xfId="38035"/>
    <cellStyle name="Input 4 3 3 4 3" xfId="38036"/>
    <cellStyle name="Input 4 3 3 4 4" xfId="38037"/>
    <cellStyle name="Input 4 3 3 4 5" xfId="38038"/>
    <cellStyle name="Input 4 3 3 4 6" xfId="38039"/>
    <cellStyle name="Input 4 3 3 4 7" xfId="38040"/>
    <cellStyle name="Input 4 3 3 4 8" xfId="38041"/>
    <cellStyle name="Input 4 3 3 4 9" xfId="38042"/>
    <cellStyle name="Input 4 3 3 5" xfId="38043"/>
    <cellStyle name="Input 4 3 3 6" xfId="38044"/>
    <cellStyle name="Input 4 3 3 7" xfId="38045"/>
    <cellStyle name="Input 4 3 3 8" xfId="38046"/>
    <cellStyle name="Input 4 3 3 9" xfId="38047"/>
    <cellStyle name="Input 4 3 4" xfId="38048"/>
    <cellStyle name="Input 4 3 4 10" xfId="38049"/>
    <cellStyle name="Input 4 3 4 11" xfId="38050"/>
    <cellStyle name="Input 4 3 4 12" xfId="38051"/>
    <cellStyle name="Input 4 3 4 13" xfId="38052"/>
    <cellStyle name="Input 4 3 4 2" xfId="38053"/>
    <cellStyle name="Input 4 3 4 2 10" xfId="38054"/>
    <cellStyle name="Input 4 3 4 2 2" xfId="38055"/>
    <cellStyle name="Input 4 3 4 2 2 2" xfId="38056"/>
    <cellStyle name="Input 4 3 4 2 2 3" xfId="38057"/>
    <cellStyle name="Input 4 3 4 2 2 4" xfId="38058"/>
    <cellStyle name="Input 4 3 4 2 2 5" xfId="38059"/>
    <cellStyle name="Input 4 3 4 2 2 6" xfId="38060"/>
    <cellStyle name="Input 4 3 4 2 2 7" xfId="38061"/>
    <cellStyle name="Input 4 3 4 2 2 8" xfId="38062"/>
    <cellStyle name="Input 4 3 4 2 2 9" xfId="38063"/>
    <cellStyle name="Input 4 3 4 2 3" xfId="38064"/>
    <cellStyle name="Input 4 3 4 2 4" xfId="38065"/>
    <cellStyle name="Input 4 3 4 2 5" xfId="38066"/>
    <cellStyle name="Input 4 3 4 2 6" xfId="38067"/>
    <cellStyle name="Input 4 3 4 2 7" xfId="38068"/>
    <cellStyle name="Input 4 3 4 2 8" xfId="38069"/>
    <cellStyle name="Input 4 3 4 2 9" xfId="38070"/>
    <cellStyle name="Input 4 3 4 3" xfId="38071"/>
    <cellStyle name="Input 4 3 4 3 2" xfId="38072"/>
    <cellStyle name="Input 4 3 4 3 3" xfId="38073"/>
    <cellStyle name="Input 4 3 4 3 4" xfId="38074"/>
    <cellStyle name="Input 4 3 4 3 5" xfId="38075"/>
    <cellStyle name="Input 4 3 4 3 6" xfId="38076"/>
    <cellStyle name="Input 4 3 4 3 7" xfId="38077"/>
    <cellStyle name="Input 4 3 4 3 8" xfId="38078"/>
    <cellStyle name="Input 4 3 4 4" xfId="38079"/>
    <cellStyle name="Input 4 3 4 4 2" xfId="38080"/>
    <cellStyle name="Input 4 3 4 4 3" xfId="38081"/>
    <cellStyle name="Input 4 3 4 4 4" xfId="38082"/>
    <cellStyle name="Input 4 3 4 4 5" xfId="38083"/>
    <cellStyle name="Input 4 3 4 4 6" xfId="38084"/>
    <cellStyle name="Input 4 3 4 4 7" xfId="38085"/>
    <cellStyle name="Input 4 3 4 4 8" xfId="38086"/>
    <cellStyle name="Input 4 3 4 4 9" xfId="38087"/>
    <cellStyle name="Input 4 3 4 5" xfId="38088"/>
    <cellStyle name="Input 4 3 4 6" xfId="38089"/>
    <cellStyle name="Input 4 3 4 7" xfId="38090"/>
    <cellStyle name="Input 4 3 4 8" xfId="38091"/>
    <cellStyle name="Input 4 3 4 9" xfId="38092"/>
    <cellStyle name="Input 4 3 5" xfId="38093"/>
    <cellStyle name="Input 4 3 5 10" xfId="38094"/>
    <cellStyle name="Input 4 3 5 11" xfId="38095"/>
    <cellStyle name="Input 4 3 5 12" xfId="38096"/>
    <cellStyle name="Input 4 3 5 13" xfId="38097"/>
    <cellStyle name="Input 4 3 5 2" xfId="38098"/>
    <cellStyle name="Input 4 3 5 2 10" xfId="38099"/>
    <cellStyle name="Input 4 3 5 2 2" xfId="38100"/>
    <cellStyle name="Input 4 3 5 2 2 2" xfId="38101"/>
    <cellStyle name="Input 4 3 5 2 2 3" xfId="38102"/>
    <cellStyle name="Input 4 3 5 2 2 4" xfId="38103"/>
    <cellStyle name="Input 4 3 5 2 2 5" xfId="38104"/>
    <cellStyle name="Input 4 3 5 2 2 6" xfId="38105"/>
    <cellStyle name="Input 4 3 5 2 2 7" xfId="38106"/>
    <cellStyle name="Input 4 3 5 2 2 8" xfId="38107"/>
    <cellStyle name="Input 4 3 5 2 2 9" xfId="38108"/>
    <cellStyle name="Input 4 3 5 2 3" xfId="38109"/>
    <cellStyle name="Input 4 3 5 2 4" xfId="38110"/>
    <cellStyle name="Input 4 3 5 2 5" xfId="38111"/>
    <cellStyle name="Input 4 3 5 2 6" xfId="38112"/>
    <cellStyle name="Input 4 3 5 2 7" xfId="38113"/>
    <cellStyle name="Input 4 3 5 2 8" xfId="38114"/>
    <cellStyle name="Input 4 3 5 2 9" xfId="38115"/>
    <cellStyle name="Input 4 3 5 3" xfId="38116"/>
    <cellStyle name="Input 4 3 5 3 2" xfId="38117"/>
    <cellStyle name="Input 4 3 5 3 3" xfId="38118"/>
    <cellStyle name="Input 4 3 5 3 4" xfId="38119"/>
    <cellStyle name="Input 4 3 5 3 5" xfId="38120"/>
    <cellStyle name="Input 4 3 5 3 6" xfId="38121"/>
    <cellStyle name="Input 4 3 5 3 7" xfId="38122"/>
    <cellStyle name="Input 4 3 5 3 8" xfId="38123"/>
    <cellStyle name="Input 4 3 5 4" xfId="38124"/>
    <cellStyle name="Input 4 3 5 4 2" xfId="38125"/>
    <cellStyle name="Input 4 3 5 4 3" xfId="38126"/>
    <cellStyle name="Input 4 3 5 4 4" xfId="38127"/>
    <cellStyle name="Input 4 3 5 4 5" xfId="38128"/>
    <cellStyle name="Input 4 3 5 4 6" xfId="38129"/>
    <cellStyle name="Input 4 3 5 4 7" xfId="38130"/>
    <cellStyle name="Input 4 3 5 4 8" xfId="38131"/>
    <cellStyle name="Input 4 3 5 4 9" xfId="38132"/>
    <cellStyle name="Input 4 3 5 5" xfId="38133"/>
    <cellStyle name="Input 4 3 5 6" xfId="38134"/>
    <cellStyle name="Input 4 3 5 7" xfId="38135"/>
    <cellStyle name="Input 4 3 5 8" xfId="38136"/>
    <cellStyle name="Input 4 3 5 9" xfId="38137"/>
    <cellStyle name="Input 4 3 6" xfId="38138"/>
    <cellStyle name="Input 4 3 6 10" xfId="38139"/>
    <cellStyle name="Input 4 3 6 2" xfId="38140"/>
    <cellStyle name="Input 4 3 6 2 2" xfId="38141"/>
    <cellStyle name="Input 4 3 6 2 3" xfId="38142"/>
    <cellStyle name="Input 4 3 6 2 4" xfId="38143"/>
    <cellStyle name="Input 4 3 6 2 5" xfId="38144"/>
    <cellStyle name="Input 4 3 6 2 6" xfId="38145"/>
    <cellStyle name="Input 4 3 6 2 7" xfId="38146"/>
    <cellStyle name="Input 4 3 6 2 8" xfId="38147"/>
    <cellStyle name="Input 4 3 6 2 9" xfId="38148"/>
    <cellStyle name="Input 4 3 6 3" xfId="38149"/>
    <cellStyle name="Input 4 3 6 4" xfId="38150"/>
    <cellStyle name="Input 4 3 6 5" xfId="38151"/>
    <cellStyle name="Input 4 3 6 6" xfId="38152"/>
    <cellStyle name="Input 4 3 6 7" xfId="38153"/>
    <cellStyle name="Input 4 3 6 8" xfId="38154"/>
    <cellStyle name="Input 4 3 6 9" xfId="38155"/>
    <cellStyle name="Input 4 3 7" xfId="38156"/>
    <cellStyle name="Input 4 3 7 2" xfId="38157"/>
    <cellStyle name="Input 4 3 7 3" xfId="38158"/>
    <cellStyle name="Input 4 3 7 4" xfId="38159"/>
    <cellStyle name="Input 4 3 7 5" xfId="38160"/>
    <cellStyle name="Input 4 3 7 6" xfId="38161"/>
    <cellStyle name="Input 4 3 7 7" xfId="38162"/>
    <cellStyle name="Input 4 3 7 8" xfId="38163"/>
    <cellStyle name="Input 4 3 8" xfId="38164"/>
    <cellStyle name="Input 4 3 8 2" xfId="38165"/>
    <cellStyle name="Input 4 3 8 3" xfId="38166"/>
    <cellStyle name="Input 4 3 8 4" xfId="38167"/>
    <cellStyle name="Input 4 3 8 5" xfId="38168"/>
    <cellStyle name="Input 4 3 8 6" xfId="38169"/>
    <cellStyle name="Input 4 3 8 7" xfId="38170"/>
    <cellStyle name="Input 4 3 8 8" xfId="38171"/>
    <cellStyle name="Input 4 3 8 9" xfId="38172"/>
    <cellStyle name="Input 4 3 9" xfId="38173"/>
    <cellStyle name="Input 4 4" xfId="38174"/>
    <cellStyle name="Input 4 4 10" xfId="38175"/>
    <cellStyle name="Input 4 4 11" xfId="38176"/>
    <cellStyle name="Input 4 4 12" xfId="38177"/>
    <cellStyle name="Input 4 4 13" xfId="38178"/>
    <cellStyle name="Input 4 4 14" xfId="38179"/>
    <cellStyle name="Input 4 4 15" xfId="38180"/>
    <cellStyle name="Input 4 4 16" xfId="38181"/>
    <cellStyle name="Input 4 4 17" xfId="38182"/>
    <cellStyle name="Input 4 4 18" xfId="38183"/>
    <cellStyle name="Input 4 4 2" xfId="38184"/>
    <cellStyle name="Input 4 4 2 10" xfId="38185"/>
    <cellStyle name="Input 4 4 2 11" xfId="38186"/>
    <cellStyle name="Input 4 4 2 12" xfId="38187"/>
    <cellStyle name="Input 4 4 2 13" xfId="38188"/>
    <cellStyle name="Input 4 4 2 2" xfId="38189"/>
    <cellStyle name="Input 4 4 2 2 10" xfId="38190"/>
    <cellStyle name="Input 4 4 2 2 2" xfId="38191"/>
    <cellStyle name="Input 4 4 2 2 2 2" xfId="38192"/>
    <cellStyle name="Input 4 4 2 2 2 3" xfId="38193"/>
    <cellStyle name="Input 4 4 2 2 2 4" xfId="38194"/>
    <cellStyle name="Input 4 4 2 2 2 5" xfId="38195"/>
    <cellStyle name="Input 4 4 2 2 2 6" xfId="38196"/>
    <cellStyle name="Input 4 4 2 2 2 7" xfId="38197"/>
    <cellStyle name="Input 4 4 2 2 2 8" xfId="38198"/>
    <cellStyle name="Input 4 4 2 2 2 9" xfId="38199"/>
    <cellStyle name="Input 4 4 2 2 3" xfId="38200"/>
    <cellStyle name="Input 4 4 2 2 4" xfId="38201"/>
    <cellStyle name="Input 4 4 2 2 5" xfId="38202"/>
    <cellStyle name="Input 4 4 2 2 6" xfId="38203"/>
    <cellStyle name="Input 4 4 2 2 7" xfId="38204"/>
    <cellStyle name="Input 4 4 2 2 8" xfId="38205"/>
    <cellStyle name="Input 4 4 2 2 9" xfId="38206"/>
    <cellStyle name="Input 4 4 2 3" xfId="38207"/>
    <cellStyle name="Input 4 4 2 3 2" xfId="38208"/>
    <cellStyle name="Input 4 4 2 3 3" xfId="38209"/>
    <cellStyle name="Input 4 4 2 3 4" xfId="38210"/>
    <cellStyle name="Input 4 4 2 3 5" xfId="38211"/>
    <cellStyle name="Input 4 4 2 3 6" xfId="38212"/>
    <cellStyle name="Input 4 4 2 3 7" xfId="38213"/>
    <cellStyle name="Input 4 4 2 3 8" xfId="38214"/>
    <cellStyle name="Input 4 4 2 4" xfId="38215"/>
    <cellStyle name="Input 4 4 2 4 2" xfId="38216"/>
    <cellStyle name="Input 4 4 2 4 3" xfId="38217"/>
    <cellStyle name="Input 4 4 2 4 4" xfId="38218"/>
    <cellStyle name="Input 4 4 2 4 5" xfId="38219"/>
    <cellStyle name="Input 4 4 2 4 6" xfId="38220"/>
    <cellStyle name="Input 4 4 2 4 7" xfId="38221"/>
    <cellStyle name="Input 4 4 2 4 8" xfId="38222"/>
    <cellStyle name="Input 4 4 2 4 9" xfId="38223"/>
    <cellStyle name="Input 4 4 2 5" xfId="38224"/>
    <cellStyle name="Input 4 4 2 6" xfId="38225"/>
    <cellStyle name="Input 4 4 2 7" xfId="38226"/>
    <cellStyle name="Input 4 4 2 8" xfId="38227"/>
    <cellStyle name="Input 4 4 2 9" xfId="38228"/>
    <cellStyle name="Input 4 4 3" xfId="38229"/>
    <cellStyle name="Input 4 4 3 10" xfId="38230"/>
    <cellStyle name="Input 4 4 3 11" xfId="38231"/>
    <cellStyle name="Input 4 4 3 12" xfId="38232"/>
    <cellStyle name="Input 4 4 3 13" xfId="38233"/>
    <cellStyle name="Input 4 4 3 2" xfId="38234"/>
    <cellStyle name="Input 4 4 3 2 10" xfId="38235"/>
    <cellStyle name="Input 4 4 3 2 2" xfId="38236"/>
    <cellStyle name="Input 4 4 3 2 2 2" xfId="38237"/>
    <cellStyle name="Input 4 4 3 2 2 3" xfId="38238"/>
    <cellStyle name="Input 4 4 3 2 2 4" xfId="38239"/>
    <cellStyle name="Input 4 4 3 2 2 5" xfId="38240"/>
    <cellStyle name="Input 4 4 3 2 2 6" xfId="38241"/>
    <cellStyle name="Input 4 4 3 2 2 7" xfId="38242"/>
    <cellStyle name="Input 4 4 3 2 2 8" xfId="38243"/>
    <cellStyle name="Input 4 4 3 2 2 9" xfId="38244"/>
    <cellStyle name="Input 4 4 3 2 3" xfId="38245"/>
    <cellStyle name="Input 4 4 3 2 4" xfId="38246"/>
    <cellStyle name="Input 4 4 3 2 5" xfId="38247"/>
    <cellStyle name="Input 4 4 3 2 6" xfId="38248"/>
    <cellStyle name="Input 4 4 3 2 7" xfId="38249"/>
    <cellStyle name="Input 4 4 3 2 8" xfId="38250"/>
    <cellStyle name="Input 4 4 3 2 9" xfId="38251"/>
    <cellStyle name="Input 4 4 3 3" xfId="38252"/>
    <cellStyle name="Input 4 4 3 3 2" xfId="38253"/>
    <cellStyle name="Input 4 4 3 3 3" xfId="38254"/>
    <cellStyle name="Input 4 4 3 3 4" xfId="38255"/>
    <cellStyle name="Input 4 4 3 3 5" xfId="38256"/>
    <cellStyle name="Input 4 4 3 3 6" xfId="38257"/>
    <cellStyle name="Input 4 4 3 3 7" xfId="38258"/>
    <cellStyle name="Input 4 4 3 3 8" xfId="38259"/>
    <cellStyle name="Input 4 4 3 4" xfId="38260"/>
    <cellStyle name="Input 4 4 3 4 2" xfId="38261"/>
    <cellStyle name="Input 4 4 3 4 3" xfId="38262"/>
    <cellStyle name="Input 4 4 3 4 4" xfId="38263"/>
    <cellStyle name="Input 4 4 3 4 5" xfId="38264"/>
    <cellStyle name="Input 4 4 3 4 6" xfId="38265"/>
    <cellStyle name="Input 4 4 3 4 7" xfId="38266"/>
    <cellStyle name="Input 4 4 3 4 8" xfId="38267"/>
    <cellStyle name="Input 4 4 3 4 9" xfId="38268"/>
    <cellStyle name="Input 4 4 3 5" xfId="38269"/>
    <cellStyle name="Input 4 4 3 6" xfId="38270"/>
    <cellStyle name="Input 4 4 3 7" xfId="38271"/>
    <cellStyle name="Input 4 4 3 8" xfId="38272"/>
    <cellStyle name="Input 4 4 3 9" xfId="38273"/>
    <cellStyle name="Input 4 4 4" xfId="38274"/>
    <cellStyle name="Input 4 4 4 10" xfId="38275"/>
    <cellStyle name="Input 4 4 4 11" xfId="38276"/>
    <cellStyle name="Input 4 4 4 12" xfId="38277"/>
    <cellStyle name="Input 4 4 4 13" xfId="38278"/>
    <cellStyle name="Input 4 4 4 2" xfId="38279"/>
    <cellStyle name="Input 4 4 4 2 10" xfId="38280"/>
    <cellStyle name="Input 4 4 4 2 2" xfId="38281"/>
    <cellStyle name="Input 4 4 4 2 2 2" xfId="38282"/>
    <cellStyle name="Input 4 4 4 2 2 3" xfId="38283"/>
    <cellStyle name="Input 4 4 4 2 2 4" xfId="38284"/>
    <cellStyle name="Input 4 4 4 2 2 5" xfId="38285"/>
    <cellStyle name="Input 4 4 4 2 2 6" xfId="38286"/>
    <cellStyle name="Input 4 4 4 2 2 7" xfId="38287"/>
    <cellStyle name="Input 4 4 4 2 2 8" xfId="38288"/>
    <cellStyle name="Input 4 4 4 2 2 9" xfId="38289"/>
    <cellStyle name="Input 4 4 4 2 3" xfId="38290"/>
    <cellStyle name="Input 4 4 4 2 4" xfId="38291"/>
    <cellStyle name="Input 4 4 4 2 5" xfId="38292"/>
    <cellStyle name="Input 4 4 4 2 6" xfId="38293"/>
    <cellStyle name="Input 4 4 4 2 7" xfId="38294"/>
    <cellStyle name="Input 4 4 4 2 8" xfId="38295"/>
    <cellStyle name="Input 4 4 4 2 9" xfId="38296"/>
    <cellStyle name="Input 4 4 4 3" xfId="38297"/>
    <cellStyle name="Input 4 4 4 3 2" xfId="38298"/>
    <cellStyle name="Input 4 4 4 3 3" xfId="38299"/>
    <cellStyle name="Input 4 4 4 3 4" xfId="38300"/>
    <cellStyle name="Input 4 4 4 3 5" xfId="38301"/>
    <cellStyle name="Input 4 4 4 3 6" xfId="38302"/>
    <cellStyle name="Input 4 4 4 3 7" xfId="38303"/>
    <cellStyle name="Input 4 4 4 3 8" xfId="38304"/>
    <cellStyle name="Input 4 4 4 4" xfId="38305"/>
    <cellStyle name="Input 4 4 4 4 2" xfId="38306"/>
    <cellStyle name="Input 4 4 4 4 3" xfId="38307"/>
    <cellStyle name="Input 4 4 4 4 4" xfId="38308"/>
    <cellStyle name="Input 4 4 4 4 5" xfId="38309"/>
    <cellStyle name="Input 4 4 4 4 6" xfId="38310"/>
    <cellStyle name="Input 4 4 4 4 7" xfId="38311"/>
    <cellStyle name="Input 4 4 4 4 8" xfId="38312"/>
    <cellStyle name="Input 4 4 4 4 9" xfId="38313"/>
    <cellStyle name="Input 4 4 4 5" xfId="38314"/>
    <cellStyle name="Input 4 4 4 6" xfId="38315"/>
    <cellStyle name="Input 4 4 4 7" xfId="38316"/>
    <cellStyle name="Input 4 4 4 8" xfId="38317"/>
    <cellStyle name="Input 4 4 4 9" xfId="38318"/>
    <cellStyle name="Input 4 4 5" xfId="38319"/>
    <cellStyle name="Input 4 4 5 10" xfId="38320"/>
    <cellStyle name="Input 4 4 5 11" xfId="38321"/>
    <cellStyle name="Input 4 4 5 12" xfId="38322"/>
    <cellStyle name="Input 4 4 5 13" xfId="38323"/>
    <cellStyle name="Input 4 4 5 2" xfId="38324"/>
    <cellStyle name="Input 4 4 5 2 10" xfId="38325"/>
    <cellStyle name="Input 4 4 5 2 2" xfId="38326"/>
    <cellStyle name="Input 4 4 5 2 2 2" xfId="38327"/>
    <cellStyle name="Input 4 4 5 2 2 3" xfId="38328"/>
    <cellStyle name="Input 4 4 5 2 2 4" xfId="38329"/>
    <cellStyle name="Input 4 4 5 2 2 5" xfId="38330"/>
    <cellStyle name="Input 4 4 5 2 2 6" xfId="38331"/>
    <cellStyle name="Input 4 4 5 2 2 7" xfId="38332"/>
    <cellStyle name="Input 4 4 5 2 2 8" xfId="38333"/>
    <cellStyle name="Input 4 4 5 2 2 9" xfId="38334"/>
    <cellStyle name="Input 4 4 5 2 3" xfId="38335"/>
    <cellStyle name="Input 4 4 5 2 4" xfId="38336"/>
    <cellStyle name="Input 4 4 5 2 5" xfId="38337"/>
    <cellStyle name="Input 4 4 5 2 6" xfId="38338"/>
    <cellStyle name="Input 4 4 5 2 7" xfId="38339"/>
    <cellStyle name="Input 4 4 5 2 8" xfId="38340"/>
    <cellStyle name="Input 4 4 5 2 9" xfId="38341"/>
    <cellStyle name="Input 4 4 5 3" xfId="38342"/>
    <cellStyle name="Input 4 4 5 3 2" xfId="38343"/>
    <cellStyle name="Input 4 4 5 3 3" xfId="38344"/>
    <cellStyle name="Input 4 4 5 3 4" xfId="38345"/>
    <cellStyle name="Input 4 4 5 3 5" xfId="38346"/>
    <cellStyle name="Input 4 4 5 3 6" xfId="38347"/>
    <cellStyle name="Input 4 4 5 3 7" xfId="38348"/>
    <cellStyle name="Input 4 4 5 3 8" xfId="38349"/>
    <cellStyle name="Input 4 4 5 4" xfId="38350"/>
    <cellStyle name="Input 4 4 5 4 2" xfId="38351"/>
    <cellStyle name="Input 4 4 5 4 3" xfId="38352"/>
    <cellStyle name="Input 4 4 5 4 4" xfId="38353"/>
    <cellStyle name="Input 4 4 5 4 5" xfId="38354"/>
    <cellStyle name="Input 4 4 5 4 6" xfId="38355"/>
    <cellStyle name="Input 4 4 5 4 7" xfId="38356"/>
    <cellStyle name="Input 4 4 5 4 8" xfId="38357"/>
    <cellStyle name="Input 4 4 5 4 9" xfId="38358"/>
    <cellStyle name="Input 4 4 5 5" xfId="38359"/>
    <cellStyle name="Input 4 4 5 6" xfId="38360"/>
    <cellStyle name="Input 4 4 5 7" xfId="38361"/>
    <cellStyle name="Input 4 4 5 8" xfId="38362"/>
    <cellStyle name="Input 4 4 5 9" xfId="38363"/>
    <cellStyle name="Input 4 4 6" xfId="38364"/>
    <cellStyle name="Input 4 4 6 10" xfId="38365"/>
    <cellStyle name="Input 4 4 6 2" xfId="38366"/>
    <cellStyle name="Input 4 4 6 2 2" xfId="38367"/>
    <cellStyle name="Input 4 4 6 2 3" xfId="38368"/>
    <cellStyle name="Input 4 4 6 2 4" xfId="38369"/>
    <cellStyle name="Input 4 4 6 2 5" xfId="38370"/>
    <cellStyle name="Input 4 4 6 2 6" xfId="38371"/>
    <cellStyle name="Input 4 4 6 2 7" xfId="38372"/>
    <cellStyle name="Input 4 4 6 2 8" xfId="38373"/>
    <cellStyle name="Input 4 4 6 2 9" xfId="38374"/>
    <cellStyle name="Input 4 4 6 3" xfId="38375"/>
    <cellStyle name="Input 4 4 6 4" xfId="38376"/>
    <cellStyle name="Input 4 4 6 5" xfId="38377"/>
    <cellStyle name="Input 4 4 6 6" xfId="38378"/>
    <cellStyle name="Input 4 4 6 7" xfId="38379"/>
    <cellStyle name="Input 4 4 6 8" xfId="38380"/>
    <cellStyle name="Input 4 4 6 9" xfId="38381"/>
    <cellStyle name="Input 4 4 7" xfId="38382"/>
    <cellStyle name="Input 4 4 7 2" xfId="38383"/>
    <cellStyle name="Input 4 4 7 3" xfId="38384"/>
    <cellStyle name="Input 4 4 7 4" xfId="38385"/>
    <cellStyle name="Input 4 4 7 5" xfId="38386"/>
    <cellStyle name="Input 4 4 7 6" xfId="38387"/>
    <cellStyle name="Input 4 4 7 7" xfId="38388"/>
    <cellStyle name="Input 4 4 7 8" xfId="38389"/>
    <cellStyle name="Input 4 4 8" xfId="38390"/>
    <cellStyle name="Input 4 4 8 2" xfId="38391"/>
    <cellStyle name="Input 4 4 8 3" xfId="38392"/>
    <cellStyle name="Input 4 4 8 4" xfId="38393"/>
    <cellStyle name="Input 4 4 8 5" xfId="38394"/>
    <cellStyle name="Input 4 4 8 6" xfId="38395"/>
    <cellStyle name="Input 4 4 8 7" xfId="38396"/>
    <cellStyle name="Input 4 4 8 8" xfId="38397"/>
    <cellStyle name="Input 4 4 8 9" xfId="38398"/>
    <cellStyle name="Input 4 4 9" xfId="38399"/>
    <cellStyle name="Input 4 5" xfId="38400"/>
    <cellStyle name="Input 4 5 10" xfId="38401"/>
    <cellStyle name="Input 4 5 11" xfId="38402"/>
    <cellStyle name="Input 4 5 12" xfId="38403"/>
    <cellStyle name="Input 4 5 13" xfId="38404"/>
    <cellStyle name="Input 4 5 2" xfId="38405"/>
    <cellStyle name="Input 4 5 2 10" xfId="38406"/>
    <cellStyle name="Input 4 5 2 2" xfId="38407"/>
    <cellStyle name="Input 4 5 2 2 2" xfId="38408"/>
    <cellStyle name="Input 4 5 2 2 3" xfId="38409"/>
    <cellStyle name="Input 4 5 2 2 4" xfId="38410"/>
    <cellStyle name="Input 4 5 2 2 5" xfId="38411"/>
    <cellStyle name="Input 4 5 2 2 6" xfId="38412"/>
    <cellStyle name="Input 4 5 2 2 7" xfId="38413"/>
    <cellStyle name="Input 4 5 2 2 8" xfId="38414"/>
    <cellStyle name="Input 4 5 2 2 9" xfId="38415"/>
    <cellStyle name="Input 4 5 2 3" xfId="38416"/>
    <cellStyle name="Input 4 5 2 4" xfId="38417"/>
    <cellStyle name="Input 4 5 2 5" xfId="38418"/>
    <cellStyle name="Input 4 5 2 6" xfId="38419"/>
    <cellStyle name="Input 4 5 2 7" xfId="38420"/>
    <cellStyle name="Input 4 5 2 8" xfId="38421"/>
    <cellStyle name="Input 4 5 2 9" xfId="38422"/>
    <cellStyle name="Input 4 5 3" xfId="38423"/>
    <cellStyle name="Input 4 5 3 2" xfId="38424"/>
    <cellStyle name="Input 4 5 3 3" xfId="38425"/>
    <cellStyle name="Input 4 5 3 4" xfId="38426"/>
    <cellStyle name="Input 4 5 3 5" xfId="38427"/>
    <cellStyle name="Input 4 5 3 6" xfId="38428"/>
    <cellStyle name="Input 4 5 3 7" xfId="38429"/>
    <cellStyle name="Input 4 5 3 8" xfId="38430"/>
    <cellStyle name="Input 4 5 4" xfId="38431"/>
    <cellStyle name="Input 4 5 4 2" xfId="38432"/>
    <cellStyle name="Input 4 5 4 3" xfId="38433"/>
    <cellStyle name="Input 4 5 4 4" xfId="38434"/>
    <cellStyle name="Input 4 5 4 5" xfId="38435"/>
    <cellStyle name="Input 4 5 4 6" xfId="38436"/>
    <cellStyle name="Input 4 5 4 7" xfId="38437"/>
    <cellStyle name="Input 4 5 4 8" xfId="38438"/>
    <cellStyle name="Input 4 5 4 9" xfId="38439"/>
    <cellStyle name="Input 4 5 5" xfId="38440"/>
    <cellStyle name="Input 4 5 6" xfId="38441"/>
    <cellStyle name="Input 4 5 7" xfId="38442"/>
    <cellStyle name="Input 4 5 8" xfId="38443"/>
    <cellStyle name="Input 4 5 9" xfId="38444"/>
    <cellStyle name="Input 4 6" xfId="38445"/>
    <cellStyle name="Input 4 6 10" xfId="38446"/>
    <cellStyle name="Input 4 6 11" xfId="38447"/>
    <cellStyle name="Input 4 6 12" xfId="38448"/>
    <cellStyle name="Input 4 6 13" xfId="38449"/>
    <cellStyle name="Input 4 6 2" xfId="38450"/>
    <cellStyle name="Input 4 6 2 10" xfId="38451"/>
    <cellStyle name="Input 4 6 2 2" xfId="38452"/>
    <cellStyle name="Input 4 6 2 2 2" xfId="38453"/>
    <cellStyle name="Input 4 6 2 2 3" xfId="38454"/>
    <cellStyle name="Input 4 6 2 2 4" xfId="38455"/>
    <cellStyle name="Input 4 6 2 2 5" xfId="38456"/>
    <cellStyle name="Input 4 6 2 2 6" xfId="38457"/>
    <cellStyle name="Input 4 6 2 2 7" xfId="38458"/>
    <cellStyle name="Input 4 6 2 2 8" xfId="38459"/>
    <cellStyle name="Input 4 6 2 2 9" xfId="38460"/>
    <cellStyle name="Input 4 6 2 3" xfId="38461"/>
    <cellStyle name="Input 4 6 2 4" xfId="38462"/>
    <cellStyle name="Input 4 6 2 5" xfId="38463"/>
    <cellStyle name="Input 4 6 2 6" xfId="38464"/>
    <cellStyle name="Input 4 6 2 7" xfId="38465"/>
    <cellStyle name="Input 4 6 2 8" xfId="38466"/>
    <cellStyle name="Input 4 6 2 9" xfId="38467"/>
    <cellStyle name="Input 4 6 3" xfId="38468"/>
    <cellStyle name="Input 4 6 3 2" xfId="38469"/>
    <cellStyle name="Input 4 6 3 3" xfId="38470"/>
    <cellStyle name="Input 4 6 3 4" xfId="38471"/>
    <cellStyle name="Input 4 6 3 5" xfId="38472"/>
    <cellStyle name="Input 4 6 3 6" xfId="38473"/>
    <cellStyle name="Input 4 6 3 7" xfId="38474"/>
    <cellStyle name="Input 4 6 3 8" xfId="38475"/>
    <cellStyle name="Input 4 6 4" xfId="38476"/>
    <cellStyle name="Input 4 6 4 2" xfId="38477"/>
    <cellStyle name="Input 4 6 4 3" xfId="38478"/>
    <cellStyle name="Input 4 6 4 4" xfId="38479"/>
    <cellStyle name="Input 4 6 4 5" xfId="38480"/>
    <cellStyle name="Input 4 6 4 6" xfId="38481"/>
    <cellStyle name="Input 4 6 4 7" xfId="38482"/>
    <cellStyle name="Input 4 6 4 8" xfId="38483"/>
    <cellStyle name="Input 4 6 4 9" xfId="38484"/>
    <cellStyle name="Input 4 6 5" xfId="38485"/>
    <cellStyle name="Input 4 6 6" xfId="38486"/>
    <cellStyle name="Input 4 6 7" xfId="38487"/>
    <cellStyle name="Input 4 6 8" xfId="38488"/>
    <cellStyle name="Input 4 6 9" xfId="38489"/>
    <cellStyle name="Input 4 7" xfId="38490"/>
    <cellStyle name="Input 4 7 2" xfId="38491"/>
    <cellStyle name="Input 4 7 3" xfId="38492"/>
    <cellStyle name="Input 4 7 4" xfId="38493"/>
    <cellStyle name="Input 4 7 5" xfId="38494"/>
    <cellStyle name="Input 4 7 6" xfId="38495"/>
    <cellStyle name="Input 4 7 7" xfId="38496"/>
    <cellStyle name="Input 4 7 8" xfId="38497"/>
    <cellStyle name="Input 4 7 9" xfId="38498"/>
    <cellStyle name="Input 4 8" xfId="38499"/>
    <cellStyle name="Input 4 9" xfId="38500"/>
    <cellStyle name="Input 5" xfId="10228"/>
    <cellStyle name="Input 5 10" xfId="38501"/>
    <cellStyle name="Input 5 11" xfId="38502"/>
    <cellStyle name="Input 5 12" xfId="38503"/>
    <cellStyle name="Input 5 13" xfId="38504"/>
    <cellStyle name="Input 5 14" xfId="38505"/>
    <cellStyle name="Input 5 2" xfId="38506"/>
    <cellStyle name="Input 5 2 10" xfId="38507"/>
    <cellStyle name="Input 5 2 11" xfId="38508"/>
    <cellStyle name="Input 5 2 12" xfId="38509"/>
    <cellStyle name="Input 5 2 2" xfId="38510"/>
    <cellStyle name="Input 5 2 2 10" xfId="38511"/>
    <cellStyle name="Input 5 2 2 11" xfId="38512"/>
    <cellStyle name="Input 5 2 2 12" xfId="38513"/>
    <cellStyle name="Input 5 2 2 13" xfId="38514"/>
    <cellStyle name="Input 5 2 2 14" xfId="38515"/>
    <cellStyle name="Input 5 2 2 15" xfId="38516"/>
    <cellStyle name="Input 5 2 2 16" xfId="38517"/>
    <cellStyle name="Input 5 2 2 17" xfId="38518"/>
    <cellStyle name="Input 5 2 2 18" xfId="38519"/>
    <cellStyle name="Input 5 2 2 19" xfId="38520"/>
    <cellStyle name="Input 5 2 2 2" xfId="38521"/>
    <cellStyle name="Input 5 2 2 2 10" xfId="38522"/>
    <cellStyle name="Input 5 2 2 2 11" xfId="38523"/>
    <cellStyle name="Input 5 2 2 2 12" xfId="38524"/>
    <cellStyle name="Input 5 2 2 2 13" xfId="38525"/>
    <cellStyle name="Input 5 2 2 2 2" xfId="38526"/>
    <cellStyle name="Input 5 2 2 2 2 10" xfId="38527"/>
    <cellStyle name="Input 5 2 2 2 2 2" xfId="38528"/>
    <cellStyle name="Input 5 2 2 2 2 2 2" xfId="38529"/>
    <cellStyle name="Input 5 2 2 2 2 2 3" xfId="38530"/>
    <cellStyle name="Input 5 2 2 2 2 2 4" xfId="38531"/>
    <cellStyle name="Input 5 2 2 2 2 2 5" xfId="38532"/>
    <cellStyle name="Input 5 2 2 2 2 2 6" xfId="38533"/>
    <cellStyle name="Input 5 2 2 2 2 2 7" xfId="38534"/>
    <cellStyle name="Input 5 2 2 2 2 2 8" xfId="38535"/>
    <cellStyle name="Input 5 2 2 2 2 2 9" xfId="38536"/>
    <cellStyle name="Input 5 2 2 2 2 3" xfId="38537"/>
    <cellStyle name="Input 5 2 2 2 2 4" xfId="38538"/>
    <cellStyle name="Input 5 2 2 2 2 5" xfId="38539"/>
    <cellStyle name="Input 5 2 2 2 2 6" xfId="38540"/>
    <cellStyle name="Input 5 2 2 2 2 7" xfId="38541"/>
    <cellStyle name="Input 5 2 2 2 2 8" xfId="38542"/>
    <cellStyle name="Input 5 2 2 2 2 9" xfId="38543"/>
    <cellStyle name="Input 5 2 2 2 3" xfId="38544"/>
    <cellStyle name="Input 5 2 2 2 3 2" xfId="38545"/>
    <cellStyle name="Input 5 2 2 2 3 3" xfId="38546"/>
    <cellStyle name="Input 5 2 2 2 3 4" xfId="38547"/>
    <cellStyle name="Input 5 2 2 2 3 5" xfId="38548"/>
    <cellStyle name="Input 5 2 2 2 3 6" xfId="38549"/>
    <cellStyle name="Input 5 2 2 2 3 7" xfId="38550"/>
    <cellStyle name="Input 5 2 2 2 3 8" xfId="38551"/>
    <cellStyle name="Input 5 2 2 2 4" xfId="38552"/>
    <cellStyle name="Input 5 2 2 2 4 2" xfId="38553"/>
    <cellStyle name="Input 5 2 2 2 4 3" xfId="38554"/>
    <cellStyle name="Input 5 2 2 2 4 4" xfId="38555"/>
    <cellStyle name="Input 5 2 2 2 4 5" xfId="38556"/>
    <cellStyle name="Input 5 2 2 2 4 6" xfId="38557"/>
    <cellStyle name="Input 5 2 2 2 4 7" xfId="38558"/>
    <cellStyle name="Input 5 2 2 2 4 8" xfId="38559"/>
    <cellStyle name="Input 5 2 2 2 4 9" xfId="38560"/>
    <cellStyle name="Input 5 2 2 2 5" xfId="38561"/>
    <cellStyle name="Input 5 2 2 2 6" xfId="38562"/>
    <cellStyle name="Input 5 2 2 2 7" xfId="38563"/>
    <cellStyle name="Input 5 2 2 2 8" xfId="38564"/>
    <cellStyle name="Input 5 2 2 2 9" xfId="38565"/>
    <cellStyle name="Input 5 2 2 3" xfId="38566"/>
    <cellStyle name="Input 5 2 2 3 10" xfId="38567"/>
    <cellStyle name="Input 5 2 2 3 11" xfId="38568"/>
    <cellStyle name="Input 5 2 2 3 12" xfId="38569"/>
    <cellStyle name="Input 5 2 2 3 13" xfId="38570"/>
    <cellStyle name="Input 5 2 2 3 2" xfId="38571"/>
    <cellStyle name="Input 5 2 2 3 2 10" xfId="38572"/>
    <cellStyle name="Input 5 2 2 3 2 2" xfId="38573"/>
    <cellStyle name="Input 5 2 2 3 2 2 2" xfId="38574"/>
    <cellStyle name="Input 5 2 2 3 2 2 3" xfId="38575"/>
    <cellStyle name="Input 5 2 2 3 2 2 4" xfId="38576"/>
    <cellStyle name="Input 5 2 2 3 2 2 5" xfId="38577"/>
    <cellStyle name="Input 5 2 2 3 2 2 6" xfId="38578"/>
    <cellStyle name="Input 5 2 2 3 2 2 7" xfId="38579"/>
    <cellStyle name="Input 5 2 2 3 2 2 8" xfId="38580"/>
    <cellStyle name="Input 5 2 2 3 2 2 9" xfId="38581"/>
    <cellStyle name="Input 5 2 2 3 2 3" xfId="38582"/>
    <cellStyle name="Input 5 2 2 3 2 4" xfId="38583"/>
    <cellStyle name="Input 5 2 2 3 2 5" xfId="38584"/>
    <cellStyle name="Input 5 2 2 3 2 6" xfId="38585"/>
    <cellStyle name="Input 5 2 2 3 2 7" xfId="38586"/>
    <cellStyle name="Input 5 2 2 3 2 8" xfId="38587"/>
    <cellStyle name="Input 5 2 2 3 2 9" xfId="38588"/>
    <cellStyle name="Input 5 2 2 3 3" xfId="38589"/>
    <cellStyle name="Input 5 2 2 3 3 2" xfId="38590"/>
    <cellStyle name="Input 5 2 2 3 3 3" xfId="38591"/>
    <cellStyle name="Input 5 2 2 3 3 4" xfId="38592"/>
    <cellStyle name="Input 5 2 2 3 3 5" xfId="38593"/>
    <cellStyle name="Input 5 2 2 3 3 6" xfId="38594"/>
    <cellStyle name="Input 5 2 2 3 3 7" xfId="38595"/>
    <cellStyle name="Input 5 2 2 3 3 8" xfId="38596"/>
    <cellStyle name="Input 5 2 2 3 4" xfId="38597"/>
    <cellStyle name="Input 5 2 2 3 4 2" xfId="38598"/>
    <cellStyle name="Input 5 2 2 3 4 3" xfId="38599"/>
    <cellStyle name="Input 5 2 2 3 4 4" xfId="38600"/>
    <cellStyle name="Input 5 2 2 3 4 5" xfId="38601"/>
    <cellStyle name="Input 5 2 2 3 4 6" xfId="38602"/>
    <cellStyle name="Input 5 2 2 3 4 7" xfId="38603"/>
    <cellStyle name="Input 5 2 2 3 4 8" xfId="38604"/>
    <cellStyle name="Input 5 2 2 3 4 9" xfId="38605"/>
    <cellStyle name="Input 5 2 2 3 5" xfId="38606"/>
    <cellStyle name="Input 5 2 2 3 6" xfId="38607"/>
    <cellStyle name="Input 5 2 2 3 7" xfId="38608"/>
    <cellStyle name="Input 5 2 2 3 8" xfId="38609"/>
    <cellStyle name="Input 5 2 2 3 9" xfId="38610"/>
    <cellStyle name="Input 5 2 2 4" xfId="38611"/>
    <cellStyle name="Input 5 2 2 4 10" xfId="38612"/>
    <cellStyle name="Input 5 2 2 4 11" xfId="38613"/>
    <cellStyle name="Input 5 2 2 4 12" xfId="38614"/>
    <cellStyle name="Input 5 2 2 4 13" xfId="38615"/>
    <cellStyle name="Input 5 2 2 4 2" xfId="38616"/>
    <cellStyle name="Input 5 2 2 4 2 10" xfId="38617"/>
    <cellStyle name="Input 5 2 2 4 2 2" xfId="38618"/>
    <cellStyle name="Input 5 2 2 4 2 2 2" xfId="38619"/>
    <cellStyle name="Input 5 2 2 4 2 2 3" xfId="38620"/>
    <cellStyle name="Input 5 2 2 4 2 2 4" xfId="38621"/>
    <cellStyle name="Input 5 2 2 4 2 2 5" xfId="38622"/>
    <cellStyle name="Input 5 2 2 4 2 2 6" xfId="38623"/>
    <cellStyle name="Input 5 2 2 4 2 2 7" xfId="38624"/>
    <cellStyle name="Input 5 2 2 4 2 2 8" xfId="38625"/>
    <cellStyle name="Input 5 2 2 4 2 2 9" xfId="38626"/>
    <cellStyle name="Input 5 2 2 4 2 3" xfId="38627"/>
    <cellStyle name="Input 5 2 2 4 2 4" xfId="38628"/>
    <cellStyle name="Input 5 2 2 4 2 5" xfId="38629"/>
    <cellStyle name="Input 5 2 2 4 2 6" xfId="38630"/>
    <cellStyle name="Input 5 2 2 4 2 7" xfId="38631"/>
    <cellStyle name="Input 5 2 2 4 2 8" xfId="38632"/>
    <cellStyle name="Input 5 2 2 4 2 9" xfId="38633"/>
    <cellStyle name="Input 5 2 2 4 3" xfId="38634"/>
    <cellStyle name="Input 5 2 2 4 3 2" xfId="38635"/>
    <cellStyle name="Input 5 2 2 4 3 3" xfId="38636"/>
    <cellStyle name="Input 5 2 2 4 3 4" xfId="38637"/>
    <cellStyle name="Input 5 2 2 4 3 5" xfId="38638"/>
    <cellStyle name="Input 5 2 2 4 3 6" xfId="38639"/>
    <cellStyle name="Input 5 2 2 4 3 7" xfId="38640"/>
    <cellStyle name="Input 5 2 2 4 3 8" xfId="38641"/>
    <cellStyle name="Input 5 2 2 4 4" xfId="38642"/>
    <cellStyle name="Input 5 2 2 4 4 2" xfId="38643"/>
    <cellStyle name="Input 5 2 2 4 4 3" xfId="38644"/>
    <cellStyle name="Input 5 2 2 4 4 4" xfId="38645"/>
    <cellStyle name="Input 5 2 2 4 4 5" xfId="38646"/>
    <cellStyle name="Input 5 2 2 4 4 6" xfId="38647"/>
    <cellStyle name="Input 5 2 2 4 4 7" xfId="38648"/>
    <cellStyle name="Input 5 2 2 4 4 8" xfId="38649"/>
    <cellStyle name="Input 5 2 2 4 4 9" xfId="38650"/>
    <cellStyle name="Input 5 2 2 4 5" xfId="38651"/>
    <cellStyle name="Input 5 2 2 4 6" xfId="38652"/>
    <cellStyle name="Input 5 2 2 4 7" xfId="38653"/>
    <cellStyle name="Input 5 2 2 4 8" xfId="38654"/>
    <cellStyle name="Input 5 2 2 4 9" xfId="38655"/>
    <cellStyle name="Input 5 2 2 5" xfId="38656"/>
    <cellStyle name="Input 5 2 2 5 10" xfId="38657"/>
    <cellStyle name="Input 5 2 2 5 11" xfId="38658"/>
    <cellStyle name="Input 5 2 2 5 12" xfId="38659"/>
    <cellStyle name="Input 5 2 2 5 13" xfId="38660"/>
    <cellStyle name="Input 5 2 2 5 2" xfId="38661"/>
    <cellStyle name="Input 5 2 2 5 2 10" xfId="38662"/>
    <cellStyle name="Input 5 2 2 5 2 2" xfId="38663"/>
    <cellStyle name="Input 5 2 2 5 2 2 2" xfId="38664"/>
    <cellStyle name="Input 5 2 2 5 2 2 3" xfId="38665"/>
    <cellStyle name="Input 5 2 2 5 2 2 4" xfId="38666"/>
    <cellStyle name="Input 5 2 2 5 2 2 5" xfId="38667"/>
    <cellStyle name="Input 5 2 2 5 2 2 6" xfId="38668"/>
    <cellStyle name="Input 5 2 2 5 2 2 7" xfId="38669"/>
    <cellStyle name="Input 5 2 2 5 2 2 8" xfId="38670"/>
    <cellStyle name="Input 5 2 2 5 2 2 9" xfId="38671"/>
    <cellStyle name="Input 5 2 2 5 2 3" xfId="38672"/>
    <cellStyle name="Input 5 2 2 5 2 4" xfId="38673"/>
    <cellStyle name="Input 5 2 2 5 2 5" xfId="38674"/>
    <cellStyle name="Input 5 2 2 5 2 6" xfId="38675"/>
    <cellStyle name="Input 5 2 2 5 2 7" xfId="38676"/>
    <cellStyle name="Input 5 2 2 5 2 8" xfId="38677"/>
    <cellStyle name="Input 5 2 2 5 2 9" xfId="38678"/>
    <cellStyle name="Input 5 2 2 5 3" xfId="38679"/>
    <cellStyle name="Input 5 2 2 5 3 2" xfId="38680"/>
    <cellStyle name="Input 5 2 2 5 3 3" xfId="38681"/>
    <cellStyle name="Input 5 2 2 5 3 4" xfId="38682"/>
    <cellStyle name="Input 5 2 2 5 3 5" xfId="38683"/>
    <cellStyle name="Input 5 2 2 5 3 6" xfId="38684"/>
    <cellStyle name="Input 5 2 2 5 3 7" xfId="38685"/>
    <cellStyle name="Input 5 2 2 5 3 8" xfId="38686"/>
    <cellStyle name="Input 5 2 2 5 4" xfId="38687"/>
    <cellStyle name="Input 5 2 2 5 4 2" xfId="38688"/>
    <cellStyle name="Input 5 2 2 5 4 3" xfId="38689"/>
    <cellStyle name="Input 5 2 2 5 4 4" xfId="38690"/>
    <cellStyle name="Input 5 2 2 5 4 5" xfId="38691"/>
    <cellStyle name="Input 5 2 2 5 4 6" xfId="38692"/>
    <cellStyle name="Input 5 2 2 5 4 7" xfId="38693"/>
    <cellStyle name="Input 5 2 2 5 4 8" xfId="38694"/>
    <cellStyle name="Input 5 2 2 5 4 9" xfId="38695"/>
    <cellStyle name="Input 5 2 2 5 5" xfId="38696"/>
    <cellStyle name="Input 5 2 2 5 6" xfId="38697"/>
    <cellStyle name="Input 5 2 2 5 7" xfId="38698"/>
    <cellStyle name="Input 5 2 2 5 8" xfId="38699"/>
    <cellStyle name="Input 5 2 2 5 9" xfId="38700"/>
    <cellStyle name="Input 5 2 2 6" xfId="38701"/>
    <cellStyle name="Input 5 2 2 6 10" xfId="38702"/>
    <cellStyle name="Input 5 2 2 6 2" xfId="38703"/>
    <cellStyle name="Input 5 2 2 6 2 2" xfId="38704"/>
    <cellStyle name="Input 5 2 2 6 2 3" xfId="38705"/>
    <cellStyle name="Input 5 2 2 6 2 4" xfId="38706"/>
    <cellStyle name="Input 5 2 2 6 2 5" xfId="38707"/>
    <cellStyle name="Input 5 2 2 6 2 6" xfId="38708"/>
    <cellStyle name="Input 5 2 2 6 2 7" xfId="38709"/>
    <cellStyle name="Input 5 2 2 6 2 8" xfId="38710"/>
    <cellStyle name="Input 5 2 2 6 2 9" xfId="38711"/>
    <cellStyle name="Input 5 2 2 6 3" xfId="38712"/>
    <cellStyle name="Input 5 2 2 6 4" xfId="38713"/>
    <cellStyle name="Input 5 2 2 6 5" xfId="38714"/>
    <cellStyle name="Input 5 2 2 6 6" xfId="38715"/>
    <cellStyle name="Input 5 2 2 6 7" xfId="38716"/>
    <cellStyle name="Input 5 2 2 6 8" xfId="38717"/>
    <cellStyle name="Input 5 2 2 6 9" xfId="38718"/>
    <cellStyle name="Input 5 2 2 7" xfId="38719"/>
    <cellStyle name="Input 5 2 2 7 2" xfId="38720"/>
    <cellStyle name="Input 5 2 2 7 3" xfId="38721"/>
    <cellStyle name="Input 5 2 2 7 4" xfId="38722"/>
    <cellStyle name="Input 5 2 2 7 5" xfId="38723"/>
    <cellStyle name="Input 5 2 2 7 6" xfId="38724"/>
    <cellStyle name="Input 5 2 2 7 7" xfId="38725"/>
    <cellStyle name="Input 5 2 2 7 8" xfId="38726"/>
    <cellStyle name="Input 5 2 2 8" xfId="38727"/>
    <cellStyle name="Input 5 2 2 8 2" xfId="38728"/>
    <cellStyle name="Input 5 2 2 8 3" xfId="38729"/>
    <cellStyle name="Input 5 2 2 8 4" xfId="38730"/>
    <cellStyle name="Input 5 2 2 8 5" xfId="38731"/>
    <cellStyle name="Input 5 2 2 8 6" xfId="38732"/>
    <cellStyle name="Input 5 2 2 8 7" xfId="38733"/>
    <cellStyle name="Input 5 2 2 8 8" xfId="38734"/>
    <cellStyle name="Input 5 2 2 8 9" xfId="38735"/>
    <cellStyle name="Input 5 2 2 9" xfId="38736"/>
    <cellStyle name="Input 5 2 3" xfId="38737"/>
    <cellStyle name="Input 5 2 3 10" xfId="38738"/>
    <cellStyle name="Input 5 2 3 11" xfId="38739"/>
    <cellStyle name="Input 5 2 3 12" xfId="38740"/>
    <cellStyle name="Input 5 2 3 13" xfId="38741"/>
    <cellStyle name="Input 5 2 3 14" xfId="38742"/>
    <cellStyle name="Input 5 2 3 15" xfId="38743"/>
    <cellStyle name="Input 5 2 3 16" xfId="38744"/>
    <cellStyle name="Input 5 2 3 17" xfId="38745"/>
    <cellStyle name="Input 5 2 3 2" xfId="38746"/>
    <cellStyle name="Input 5 2 3 2 10" xfId="38747"/>
    <cellStyle name="Input 5 2 3 2 11" xfId="38748"/>
    <cellStyle name="Input 5 2 3 2 12" xfId="38749"/>
    <cellStyle name="Input 5 2 3 2 13" xfId="38750"/>
    <cellStyle name="Input 5 2 3 2 2" xfId="38751"/>
    <cellStyle name="Input 5 2 3 2 2 10" xfId="38752"/>
    <cellStyle name="Input 5 2 3 2 2 2" xfId="38753"/>
    <cellStyle name="Input 5 2 3 2 2 2 2" xfId="38754"/>
    <cellStyle name="Input 5 2 3 2 2 2 3" xfId="38755"/>
    <cellStyle name="Input 5 2 3 2 2 2 4" xfId="38756"/>
    <cellStyle name="Input 5 2 3 2 2 2 5" xfId="38757"/>
    <cellStyle name="Input 5 2 3 2 2 2 6" xfId="38758"/>
    <cellStyle name="Input 5 2 3 2 2 2 7" xfId="38759"/>
    <cellStyle name="Input 5 2 3 2 2 2 8" xfId="38760"/>
    <cellStyle name="Input 5 2 3 2 2 2 9" xfId="38761"/>
    <cellStyle name="Input 5 2 3 2 2 3" xfId="38762"/>
    <cellStyle name="Input 5 2 3 2 2 4" xfId="38763"/>
    <cellStyle name="Input 5 2 3 2 2 5" xfId="38764"/>
    <cellStyle name="Input 5 2 3 2 2 6" xfId="38765"/>
    <cellStyle name="Input 5 2 3 2 2 7" xfId="38766"/>
    <cellStyle name="Input 5 2 3 2 2 8" xfId="38767"/>
    <cellStyle name="Input 5 2 3 2 2 9" xfId="38768"/>
    <cellStyle name="Input 5 2 3 2 3" xfId="38769"/>
    <cellStyle name="Input 5 2 3 2 3 2" xfId="38770"/>
    <cellStyle name="Input 5 2 3 2 3 3" xfId="38771"/>
    <cellStyle name="Input 5 2 3 2 3 4" xfId="38772"/>
    <cellStyle name="Input 5 2 3 2 3 5" xfId="38773"/>
    <cellStyle name="Input 5 2 3 2 3 6" xfId="38774"/>
    <cellStyle name="Input 5 2 3 2 3 7" xfId="38775"/>
    <cellStyle name="Input 5 2 3 2 3 8" xfId="38776"/>
    <cellStyle name="Input 5 2 3 2 4" xfId="38777"/>
    <cellStyle name="Input 5 2 3 2 4 2" xfId="38778"/>
    <cellStyle name="Input 5 2 3 2 4 3" xfId="38779"/>
    <cellStyle name="Input 5 2 3 2 4 4" xfId="38780"/>
    <cellStyle name="Input 5 2 3 2 4 5" xfId="38781"/>
    <cellStyle name="Input 5 2 3 2 4 6" xfId="38782"/>
    <cellStyle name="Input 5 2 3 2 4 7" xfId="38783"/>
    <cellStyle name="Input 5 2 3 2 4 8" xfId="38784"/>
    <cellStyle name="Input 5 2 3 2 4 9" xfId="38785"/>
    <cellStyle name="Input 5 2 3 2 5" xfId="38786"/>
    <cellStyle name="Input 5 2 3 2 6" xfId="38787"/>
    <cellStyle name="Input 5 2 3 2 7" xfId="38788"/>
    <cellStyle name="Input 5 2 3 2 8" xfId="38789"/>
    <cellStyle name="Input 5 2 3 2 9" xfId="38790"/>
    <cellStyle name="Input 5 2 3 3" xfId="38791"/>
    <cellStyle name="Input 5 2 3 3 10" xfId="38792"/>
    <cellStyle name="Input 5 2 3 3 11" xfId="38793"/>
    <cellStyle name="Input 5 2 3 3 12" xfId="38794"/>
    <cellStyle name="Input 5 2 3 3 13" xfId="38795"/>
    <cellStyle name="Input 5 2 3 3 2" xfId="38796"/>
    <cellStyle name="Input 5 2 3 3 2 10" xfId="38797"/>
    <cellStyle name="Input 5 2 3 3 2 2" xfId="38798"/>
    <cellStyle name="Input 5 2 3 3 2 2 2" xfId="38799"/>
    <cellStyle name="Input 5 2 3 3 2 2 3" xfId="38800"/>
    <cellStyle name="Input 5 2 3 3 2 2 4" xfId="38801"/>
    <cellStyle name="Input 5 2 3 3 2 2 5" xfId="38802"/>
    <cellStyle name="Input 5 2 3 3 2 2 6" xfId="38803"/>
    <cellStyle name="Input 5 2 3 3 2 2 7" xfId="38804"/>
    <cellStyle name="Input 5 2 3 3 2 2 8" xfId="38805"/>
    <cellStyle name="Input 5 2 3 3 2 2 9" xfId="38806"/>
    <cellStyle name="Input 5 2 3 3 2 3" xfId="38807"/>
    <cellStyle name="Input 5 2 3 3 2 4" xfId="38808"/>
    <cellStyle name="Input 5 2 3 3 2 5" xfId="38809"/>
    <cellStyle name="Input 5 2 3 3 2 6" xfId="38810"/>
    <cellStyle name="Input 5 2 3 3 2 7" xfId="38811"/>
    <cellStyle name="Input 5 2 3 3 2 8" xfId="38812"/>
    <cellStyle name="Input 5 2 3 3 2 9" xfId="38813"/>
    <cellStyle name="Input 5 2 3 3 3" xfId="38814"/>
    <cellStyle name="Input 5 2 3 3 3 2" xfId="38815"/>
    <cellStyle name="Input 5 2 3 3 3 3" xfId="38816"/>
    <cellStyle name="Input 5 2 3 3 3 4" xfId="38817"/>
    <cellStyle name="Input 5 2 3 3 3 5" xfId="38818"/>
    <cellStyle name="Input 5 2 3 3 3 6" xfId="38819"/>
    <cellStyle name="Input 5 2 3 3 3 7" xfId="38820"/>
    <cellStyle name="Input 5 2 3 3 3 8" xfId="38821"/>
    <cellStyle name="Input 5 2 3 3 4" xfId="38822"/>
    <cellStyle name="Input 5 2 3 3 4 2" xfId="38823"/>
    <cellStyle name="Input 5 2 3 3 4 3" xfId="38824"/>
    <cellStyle name="Input 5 2 3 3 4 4" xfId="38825"/>
    <cellStyle name="Input 5 2 3 3 4 5" xfId="38826"/>
    <cellStyle name="Input 5 2 3 3 4 6" xfId="38827"/>
    <cellStyle name="Input 5 2 3 3 4 7" xfId="38828"/>
    <cellStyle name="Input 5 2 3 3 4 8" xfId="38829"/>
    <cellStyle name="Input 5 2 3 3 4 9" xfId="38830"/>
    <cellStyle name="Input 5 2 3 3 5" xfId="38831"/>
    <cellStyle name="Input 5 2 3 3 6" xfId="38832"/>
    <cellStyle name="Input 5 2 3 3 7" xfId="38833"/>
    <cellStyle name="Input 5 2 3 3 8" xfId="38834"/>
    <cellStyle name="Input 5 2 3 3 9" xfId="38835"/>
    <cellStyle name="Input 5 2 3 4" xfId="38836"/>
    <cellStyle name="Input 5 2 3 4 10" xfId="38837"/>
    <cellStyle name="Input 5 2 3 4 11" xfId="38838"/>
    <cellStyle name="Input 5 2 3 4 12" xfId="38839"/>
    <cellStyle name="Input 5 2 3 4 13" xfId="38840"/>
    <cellStyle name="Input 5 2 3 4 2" xfId="38841"/>
    <cellStyle name="Input 5 2 3 4 2 10" xfId="38842"/>
    <cellStyle name="Input 5 2 3 4 2 2" xfId="38843"/>
    <cellStyle name="Input 5 2 3 4 2 2 2" xfId="38844"/>
    <cellStyle name="Input 5 2 3 4 2 2 3" xfId="38845"/>
    <cellStyle name="Input 5 2 3 4 2 2 4" xfId="38846"/>
    <cellStyle name="Input 5 2 3 4 2 2 5" xfId="38847"/>
    <cellStyle name="Input 5 2 3 4 2 2 6" xfId="38848"/>
    <cellStyle name="Input 5 2 3 4 2 2 7" xfId="38849"/>
    <cellStyle name="Input 5 2 3 4 2 2 8" xfId="38850"/>
    <cellStyle name="Input 5 2 3 4 2 2 9" xfId="38851"/>
    <cellStyle name="Input 5 2 3 4 2 3" xfId="38852"/>
    <cellStyle name="Input 5 2 3 4 2 4" xfId="38853"/>
    <cellStyle name="Input 5 2 3 4 2 5" xfId="38854"/>
    <cellStyle name="Input 5 2 3 4 2 6" xfId="38855"/>
    <cellStyle name="Input 5 2 3 4 2 7" xfId="38856"/>
    <cellStyle name="Input 5 2 3 4 2 8" xfId="38857"/>
    <cellStyle name="Input 5 2 3 4 2 9" xfId="38858"/>
    <cellStyle name="Input 5 2 3 4 3" xfId="38859"/>
    <cellStyle name="Input 5 2 3 4 3 2" xfId="38860"/>
    <cellStyle name="Input 5 2 3 4 3 3" xfId="38861"/>
    <cellStyle name="Input 5 2 3 4 3 4" xfId="38862"/>
    <cellStyle name="Input 5 2 3 4 3 5" xfId="38863"/>
    <cellStyle name="Input 5 2 3 4 3 6" xfId="38864"/>
    <cellStyle name="Input 5 2 3 4 3 7" xfId="38865"/>
    <cellStyle name="Input 5 2 3 4 3 8" xfId="38866"/>
    <cellStyle name="Input 5 2 3 4 4" xfId="38867"/>
    <cellStyle name="Input 5 2 3 4 4 2" xfId="38868"/>
    <cellStyle name="Input 5 2 3 4 4 3" xfId="38869"/>
    <cellStyle name="Input 5 2 3 4 4 4" xfId="38870"/>
    <cellStyle name="Input 5 2 3 4 4 5" xfId="38871"/>
    <cellStyle name="Input 5 2 3 4 4 6" xfId="38872"/>
    <cellStyle name="Input 5 2 3 4 4 7" xfId="38873"/>
    <cellStyle name="Input 5 2 3 4 4 8" xfId="38874"/>
    <cellStyle name="Input 5 2 3 4 4 9" xfId="38875"/>
    <cellStyle name="Input 5 2 3 4 5" xfId="38876"/>
    <cellStyle name="Input 5 2 3 4 6" xfId="38877"/>
    <cellStyle name="Input 5 2 3 4 7" xfId="38878"/>
    <cellStyle name="Input 5 2 3 4 8" xfId="38879"/>
    <cellStyle name="Input 5 2 3 4 9" xfId="38880"/>
    <cellStyle name="Input 5 2 3 5" xfId="38881"/>
    <cellStyle name="Input 5 2 3 5 10" xfId="38882"/>
    <cellStyle name="Input 5 2 3 5 2" xfId="38883"/>
    <cellStyle name="Input 5 2 3 5 2 2" xfId="38884"/>
    <cellStyle name="Input 5 2 3 5 2 3" xfId="38885"/>
    <cellStyle name="Input 5 2 3 5 2 4" xfId="38886"/>
    <cellStyle name="Input 5 2 3 5 2 5" xfId="38887"/>
    <cellStyle name="Input 5 2 3 5 2 6" xfId="38888"/>
    <cellStyle name="Input 5 2 3 5 2 7" xfId="38889"/>
    <cellStyle name="Input 5 2 3 5 2 8" xfId="38890"/>
    <cellStyle name="Input 5 2 3 5 2 9" xfId="38891"/>
    <cellStyle name="Input 5 2 3 5 3" xfId="38892"/>
    <cellStyle name="Input 5 2 3 5 4" xfId="38893"/>
    <cellStyle name="Input 5 2 3 5 5" xfId="38894"/>
    <cellStyle name="Input 5 2 3 5 6" xfId="38895"/>
    <cellStyle name="Input 5 2 3 5 7" xfId="38896"/>
    <cellStyle name="Input 5 2 3 5 8" xfId="38897"/>
    <cellStyle name="Input 5 2 3 5 9" xfId="38898"/>
    <cellStyle name="Input 5 2 3 6" xfId="38899"/>
    <cellStyle name="Input 5 2 3 6 2" xfId="38900"/>
    <cellStyle name="Input 5 2 3 6 3" xfId="38901"/>
    <cellStyle name="Input 5 2 3 6 4" xfId="38902"/>
    <cellStyle name="Input 5 2 3 6 5" xfId="38903"/>
    <cellStyle name="Input 5 2 3 6 6" xfId="38904"/>
    <cellStyle name="Input 5 2 3 6 7" xfId="38905"/>
    <cellStyle name="Input 5 2 3 6 8" xfId="38906"/>
    <cellStyle name="Input 5 2 3 7" xfId="38907"/>
    <cellStyle name="Input 5 2 3 7 2" xfId="38908"/>
    <cellStyle name="Input 5 2 3 7 3" xfId="38909"/>
    <cellStyle name="Input 5 2 3 7 4" xfId="38910"/>
    <cellStyle name="Input 5 2 3 7 5" xfId="38911"/>
    <cellStyle name="Input 5 2 3 7 6" xfId="38912"/>
    <cellStyle name="Input 5 2 3 7 7" xfId="38913"/>
    <cellStyle name="Input 5 2 3 7 8" xfId="38914"/>
    <cellStyle name="Input 5 2 3 7 9" xfId="38915"/>
    <cellStyle name="Input 5 2 3 8" xfId="38916"/>
    <cellStyle name="Input 5 2 3 9" xfId="38917"/>
    <cellStyle name="Input 5 2 4" xfId="38918"/>
    <cellStyle name="Input 5 2 4 10" xfId="38919"/>
    <cellStyle name="Input 5 2 4 11" xfId="38920"/>
    <cellStyle name="Input 5 2 4 12" xfId="38921"/>
    <cellStyle name="Input 5 2 4 13" xfId="38922"/>
    <cellStyle name="Input 5 2 4 2" xfId="38923"/>
    <cellStyle name="Input 5 2 4 2 10" xfId="38924"/>
    <cellStyle name="Input 5 2 4 2 2" xfId="38925"/>
    <cellStyle name="Input 5 2 4 2 2 2" xfId="38926"/>
    <cellStyle name="Input 5 2 4 2 2 3" xfId="38927"/>
    <cellStyle name="Input 5 2 4 2 2 4" xfId="38928"/>
    <cellStyle name="Input 5 2 4 2 2 5" xfId="38929"/>
    <cellStyle name="Input 5 2 4 2 2 6" xfId="38930"/>
    <cellStyle name="Input 5 2 4 2 2 7" xfId="38931"/>
    <cellStyle name="Input 5 2 4 2 2 8" xfId="38932"/>
    <cellStyle name="Input 5 2 4 2 2 9" xfId="38933"/>
    <cellStyle name="Input 5 2 4 2 3" xfId="38934"/>
    <cellStyle name="Input 5 2 4 2 4" xfId="38935"/>
    <cellStyle name="Input 5 2 4 2 5" xfId="38936"/>
    <cellStyle name="Input 5 2 4 2 6" xfId="38937"/>
    <cellStyle name="Input 5 2 4 2 7" xfId="38938"/>
    <cellStyle name="Input 5 2 4 2 8" xfId="38939"/>
    <cellStyle name="Input 5 2 4 2 9" xfId="38940"/>
    <cellStyle name="Input 5 2 4 3" xfId="38941"/>
    <cellStyle name="Input 5 2 4 3 2" xfId="38942"/>
    <cellStyle name="Input 5 2 4 3 3" xfId="38943"/>
    <cellStyle name="Input 5 2 4 3 4" xfId="38944"/>
    <cellStyle name="Input 5 2 4 3 5" xfId="38945"/>
    <cellStyle name="Input 5 2 4 3 6" xfId="38946"/>
    <cellStyle name="Input 5 2 4 3 7" xfId="38947"/>
    <cellStyle name="Input 5 2 4 3 8" xfId="38948"/>
    <cellStyle name="Input 5 2 4 4" xfId="38949"/>
    <cellStyle name="Input 5 2 4 4 2" xfId="38950"/>
    <cellStyle name="Input 5 2 4 4 3" xfId="38951"/>
    <cellStyle name="Input 5 2 4 4 4" xfId="38952"/>
    <cellStyle name="Input 5 2 4 4 5" xfId="38953"/>
    <cellStyle name="Input 5 2 4 4 6" xfId="38954"/>
    <cellStyle name="Input 5 2 4 4 7" xfId="38955"/>
    <cellStyle name="Input 5 2 4 4 8" xfId="38956"/>
    <cellStyle name="Input 5 2 4 4 9" xfId="38957"/>
    <cellStyle name="Input 5 2 4 5" xfId="38958"/>
    <cellStyle name="Input 5 2 4 6" xfId="38959"/>
    <cellStyle name="Input 5 2 4 7" xfId="38960"/>
    <cellStyle name="Input 5 2 4 8" xfId="38961"/>
    <cellStyle name="Input 5 2 4 9" xfId="38962"/>
    <cellStyle name="Input 5 2 5" xfId="38963"/>
    <cellStyle name="Input 5 2 5 2" xfId="38964"/>
    <cellStyle name="Input 5 2 5 3" xfId="38965"/>
    <cellStyle name="Input 5 2 5 4" xfId="38966"/>
    <cellStyle name="Input 5 2 5 5" xfId="38967"/>
    <cellStyle name="Input 5 2 5 6" xfId="38968"/>
    <cellStyle name="Input 5 2 5 7" xfId="38969"/>
    <cellStyle name="Input 5 2 5 8" xfId="38970"/>
    <cellStyle name="Input 5 2 5 9" xfId="38971"/>
    <cellStyle name="Input 5 2 6" xfId="38972"/>
    <cellStyle name="Input 5 2 7" xfId="38973"/>
    <cellStyle name="Input 5 2 8" xfId="38974"/>
    <cellStyle name="Input 5 2 9" xfId="38975"/>
    <cellStyle name="Input 5 3" xfId="38976"/>
    <cellStyle name="Input 5 3 10" xfId="38977"/>
    <cellStyle name="Input 5 3 11" xfId="38978"/>
    <cellStyle name="Input 5 3 12" xfId="38979"/>
    <cellStyle name="Input 5 3 13" xfId="38980"/>
    <cellStyle name="Input 5 3 14" xfId="38981"/>
    <cellStyle name="Input 5 3 15" xfId="38982"/>
    <cellStyle name="Input 5 3 16" xfId="38983"/>
    <cellStyle name="Input 5 3 17" xfId="38984"/>
    <cellStyle name="Input 5 3 18" xfId="38985"/>
    <cellStyle name="Input 5 3 19" xfId="38986"/>
    <cellStyle name="Input 5 3 2" xfId="38987"/>
    <cellStyle name="Input 5 3 2 10" xfId="38988"/>
    <cellStyle name="Input 5 3 2 11" xfId="38989"/>
    <cellStyle name="Input 5 3 2 12" xfId="38990"/>
    <cellStyle name="Input 5 3 2 13" xfId="38991"/>
    <cellStyle name="Input 5 3 2 2" xfId="38992"/>
    <cellStyle name="Input 5 3 2 2 10" xfId="38993"/>
    <cellStyle name="Input 5 3 2 2 2" xfId="38994"/>
    <cellStyle name="Input 5 3 2 2 2 2" xfId="38995"/>
    <cellStyle name="Input 5 3 2 2 2 3" xfId="38996"/>
    <cellStyle name="Input 5 3 2 2 2 4" xfId="38997"/>
    <cellStyle name="Input 5 3 2 2 2 5" xfId="38998"/>
    <cellStyle name="Input 5 3 2 2 2 6" xfId="38999"/>
    <cellStyle name="Input 5 3 2 2 2 7" xfId="39000"/>
    <cellStyle name="Input 5 3 2 2 2 8" xfId="39001"/>
    <cellStyle name="Input 5 3 2 2 2 9" xfId="39002"/>
    <cellStyle name="Input 5 3 2 2 3" xfId="39003"/>
    <cellStyle name="Input 5 3 2 2 4" xfId="39004"/>
    <cellStyle name="Input 5 3 2 2 5" xfId="39005"/>
    <cellStyle name="Input 5 3 2 2 6" xfId="39006"/>
    <cellStyle name="Input 5 3 2 2 7" xfId="39007"/>
    <cellStyle name="Input 5 3 2 2 8" xfId="39008"/>
    <cellStyle name="Input 5 3 2 2 9" xfId="39009"/>
    <cellStyle name="Input 5 3 2 3" xfId="39010"/>
    <cellStyle name="Input 5 3 2 3 2" xfId="39011"/>
    <cellStyle name="Input 5 3 2 3 3" xfId="39012"/>
    <cellStyle name="Input 5 3 2 3 4" xfId="39013"/>
    <cellStyle name="Input 5 3 2 3 5" xfId="39014"/>
    <cellStyle name="Input 5 3 2 3 6" xfId="39015"/>
    <cellStyle name="Input 5 3 2 3 7" xfId="39016"/>
    <cellStyle name="Input 5 3 2 3 8" xfId="39017"/>
    <cellStyle name="Input 5 3 2 4" xfId="39018"/>
    <cellStyle name="Input 5 3 2 4 2" xfId="39019"/>
    <cellStyle name="Input 5 3 2 4 3" xfId="39020"/>
    <cellStyle name="Input 5 3 2 4 4" xfId="39021"/>
    <cellStyle name="Input 5 3 2 4 5" xfId="39022"/>
    <cellStyle name="Input 5 3 2 4 6" xfId="39023"/>
    <cellStyle name="Input 5 3 2 4 7" xfId="39024"/>
    <cellStyle name="Input 5 3 2 4 8" xfId="39025"/>
    <cellStyle name="Input 5 3 2 4 9" xfId="39026"/>
    <cellStyle name="Input 5 3 2 5" xfId="39027"/>
    <cellStyle name="Input 5 3 2 6" xfId="39028"/>
    <cellStyle name="Input 5 3 2 7" xfId="39029"/>
    <cellStyle name="Input 5 3 2 8" xfId="39030"/>
    <cellStyle name="Input 5 3 2 9" xfId="39031"/>
    <cellStyle name="Input 5 3 3" xfId="39032"/>
    <cellStyle name="Input 5 3 3 10" xfId="39033"/>
    <cellStyle name="Input 5 3 3 11" xfId="39034"/>
    <cellStyle name="Input 5 3 3 12" xfId="39035"/>
    <cellStyle name="Input 5 3 3 13" xfId="39036"/>
    <cellStyle name="Input 5 3 3 2" xfId="39037"/>
    <cellStyle name="Input 5 3 3 2 10" xfId="39038"/>
    <cellStyle name="Input 5 3 3 2 2" xfId="39039"/>
    <cellStyle name="Input 5 3 3 2 2 2" xfId="39040"/>
    <cellStyle name="Input 5 3 3 2 2 3" xfId="39041"/>
    <cellStyle name="Input 5 3 3 2 2 4" xfId="39042"/>
    <cellStyle name="Input 5 3 3 2 2 5" xfId="39043"/>
    <cellStyle name="Input 5 3 3 2 2 6" xfId="39044"/>
    <cellStyle name="Input 5 3 3 2 2 7" xfId="39045"/>
    <cellStyle name="Input 5 3 3 2 2 8" xfId="39046"/>
    <cellStyle name="Input 5 3 3 2 2 9" xfId="39047"/>
    <cellStyle name="Input 5 3 3 2 3" xfId="39048"/>
    <cellStyle name="Input 5 3 3 2 4" xfId="39049"/>
    <cellStyle name="Input 5 3 3 2 5" xfId="39050"/>
    <cellStyle name="Input 5 3 3 2 6" xfId="39051"/>
    <cellStyle name="Input 5 3 3 2 7" xfId="39052"/>
    <cellStyle name="Input 5 3 3 2 8" xfId="39053"/>
    <cellStyle name="Input 5 3 3 2 9" xfId="39054"/>
    <cellStyle name="Input 5 3 3 3" xfId="39055"/>
    <cellStyle name="Input 5 3 3 3 2" xfId="39056"/>
    <cellStyle name="Input 5 3 3 3 3" xfId="39057"/>
    <cellStyle name="Input 5 3 3 3 4" xfId="39058"/>
    <cellStyle name="Input 5 3 3 3 5" xfId="39059"/>
    <cellStyle name="Input 5 3 3 3 6" xfId="39060"/>
    <cellStyle name="Input 5 3 3 3 7" xfId="39061"/>
    <cellStyle name="Input 5 3 3 3 8" xfId="39062"/>
    <cellStyle name="Input 5 3 3 4" xfId="39063"/>
    <cellStyle name="Input 5 3 3 4 2" xfId="39064"/>
    <cellStyle name="Input 5 3 3 4 3" xfId="39065"/>
    <cellStyle name="Input 5 3 3 4 4" xfId="39066"/>
    <cellStyle name="Input 5 3 3 4 5" xfId="39067"/>
    <cellStyle name="Input 5 3 3 4 6" xfId="39068"/>
    <cellStyle name="Input 5 3 3 4 7" xfId="39069"/>
    <cellStyle name="Input 5 3 3 4 8" xfId="39070"/>
    <cellStyle name="Input 5 3 3 4 9" xfId="39071"/>
    <cellStyle name="Input 5 3 3 5" xfId="39072"/>
    <cellStyle name="Input 5 3 3 6" xfId="39073"/>
    <cellStyle name="Input 5 3 3 7" xfId="39074"/>
    <cellStyle name="Input 5 3 3 8" xfId="39075"/>
    <cellStyle name="Input 5 3 3 9" xfId="39076"/>
    <cellStyle name="Input 5 3 4" xfId="39077"/>
    <cellStyle name="Input 5 3 4 10" xfId="39078"/>
    <cellStyle name="Input 5 3 4 11" xfId="39079"/>
    <cellStyle name="Input 5 3 4 12" xfId="39080"/>
    <cellStyle name="Input 5 3 4 13" xfId="39081"/>
    <cellStyle name="Input 5 3 4 2" xfId="39082"/>
    <cellStyle name="Input 5 3 4 2 10" xfId="39083"/>
    <cellStyle name="Input 5 3 4 2 2" xfId="39084"/>
    <cellStyle name="Input 5 3 4 2 2 2" xfId="39085"/>
    <cellStyle name="Input 5 3 4 2 2 3" xfId="39086"/>
    <cellStyle name="Input 5 3 4 2 2 4" xfId="39087"/>
    <cellStyle name="Input 5 3 4 2 2 5" xfId="39088"/>
    <cellStyle name="Input 5 3 4 2 2 6" xfId="39089"/>
    <cellStyle name="Input 5 3 4 2 2 7" xfId="39090"/>
    <cellStyle name="Input 5 3 4 2 2 8" xfId="39091"/>
    <cellStyle name="Input 5 3 4 2 2 9" xfId="39092"/>
    <cellStyle name="Input 5 3 4 2 3" xfId="39093"/>
    <cellStyle name="Input 5 3 4 2 4" xfId="39094"/>
    <cellStyle name="Input 5 3 4 2 5" xfId="39095"/>
    <cellStyle name="Input 5 3 4 2 6" xfId="39096"/>
    <cellStyle name="Input 5 3 4 2 7" xfId="39097"/>
    <cellStyle name="Input 5 3 4 2 8" xfId="39098"/>
    <cellStyle name="Input 5 3 4 2 9" xfId="39099"/>
    <cellStyle name="Input 5 3 4 3" xfId="39100"/>
    <cellStyle name="Input 5 3 4 3 2" xfId="39101"/>
    <cellStyle name="Input 5 3 4 3 3" xfId="39102"/>
    <cellStyle name="Input 5 3 4 3 4" xfId="39103"/>
    <cellStyle name="Input 5 3 4 3 5" xfId="39104"/>
    <cellStyle name="Input 5 3 4 3 6" xfId="39105"/>
    <cellStyle name="Input 5 3 4 3 7" xfId="39106"/>
    <cellStyle name="Input 5 3 4 3 8" xfId="39107"/>
    <cellStyle name="Input 5 3 4 4" xfId="39108"/>
    <cellStyle name="Input 5 3 4 4 2" xfId="39109"/>
    <cellStyle name="Input 5 3 4 4 3" xfId="39110"/>
    <cellStyle name="Input 5 3 4 4 4" xfId="39111"/>
    <cellStyle name="Input 5 3 4 4 5" xfId="39112"/>
    <cellStyle name="Input 5 3 4 4 6" xfId="39113"/>
    <cellStyle name="Input 5 3 4 4 7" xfId="39114"/>
    <cellStyle name="Input 5 3 4 4 8" xfId="39115"/>
    <cellStyle name="Input 5 3 4 4 9" xfId="39116"/>
    <cellStyle name="Input 5 3 4 5" xfId="39117"/>
    <cellStyle name="Input 5 3 4 6" xfId="39118"/>
    <cellStyle name="Input 5 3 4 7" xfId="39119"/>
    <cellStyle name="Input 5 3 4 8" xfId="39120"/>
    <cellStyle name="Input 5 3 4 9" xfId="39121"/>
    <cellStyle name="Input 5 3 5" xfId="39122"/>
    <cellStyle name="Input 5 3 5 10" xfId="39123"/>
    <cellStyle name="Input 5 3 5 11" xfId="39124"/>
    <cellStyle name="Input 5 3 5 12" xfId="39125"/>
    <cellStyle name="Input 5 3 5 13" xfId="39126"/>
    <cellStyle name="Input 5 3 5 2" xfId="39127"/>
    <cellStyle name="Input 5 3 5 2 10" xfId="39128"/>
    <cellStyle name="Input 5 3 5 2 2" xfId="39129"/>
    <cellStyle name="Input 5 3 5 2 2 2" xfId="39130"/>
    <cellStyle name="Input 5 3 5 2 2 3" xfId="39131"/>
    <cellStyle name="Input 5 3 5 2 2 4" xfId="39132"/>
    <cellStyle name="Input 5 3 5 2 2 5" xfId="39133"/>
    <cellStyle name="Input 5 3 5 2 2 6" xfId="39134"/>
    <cellStyle name="Input 5 3 5 2 2 7" xfId="39135"/>
    <cellStyle name="Input 5 3 5 2 2 8" xfId="39136"/>
    <cellStyle name="Input 5 3 5 2 2 9" xfId="39137"/>
    <cellStyle name="Input 5 3 5 2 3" xfId="39138"/>
    <cellStyle name="Input 5 3 5 2 4" xfId="39139"/>
    <cellStyle name="Input 5 3 5 2 5" xfId="39140"/>
    <cellStyle name="Input 5 3 5 2 6" xfId="39141"/>
    <cellStyle name="Input 5 3 5 2 7" xfId="39142"/>
    <cellStyle name="Input 5 3 5 2 8" xfId="39143"/>
    <cellStyle name="Input 5 3 5 2 9" xfId="39144"/>
    <cellStyle name="Input 5 3 5 3" xfId="39145"/>
    <cellStyle name="Input 5 3 5 3 2" xfId="39146"/>
    <cellStyle name="Input 5 3 5 3 3" xfId="39147"/>
    <cellStyle name="Input 5 3 5 3 4" xfId="39148"/>
    <cellStyle name="Input 5 3 5 3 5" xfId="39149"/>
    <cellStyle name="Input 5 3 5 3 6" xfId="39150"/>
    <cellStyle name="Input 5 3 5 3 7" xfId="39151"/>
    <cellStyle name="Input 5 3 5 3 8" xfId="39152"/>
    <cellStyle name="Input 5 3 5 4" xfId="39153"/>
    <cellStyle name="Input 5 3 5 4 2" xfId="39154"/>
    <cellStyle name="Input 5 3 5 4 3" xfId="39155"/>
    <cellStyle name="Input 5 3 5 4 4" xfId="39156"/>
    <cellStyle name="Input 5 3 5 4 5" xfId="39157"/>
    <cellStyle name="Input 5 3 5 4 6" xfId="39158"/>
    <cellStyle name="Input 5 3 5 4 7" xfId="39159"/>
    <cellStyle name="Input 5 3 5 4 8" xfId="39160"/>
    <cellStyle name="Input 5 3 5 4 9" xfId="39161"/>
    <cellStyle name="Input 5 3 5 5" xfId="39162"/>
    <cellStyle name="Input 5 3 5 6" xfId="39163"/>
    <cellStyle name="Input 5 3 5 7" xfId="39164"/>
    <cellStyle name="Input 5 3 5 8" xfId="39165"/>
    <cellStyle name="Input 5 3 5 9" xfId="39166"/>
    <cellStyle name="Input 5 3 6" xfId="39167"/>
    <cellStyle name="Input 5 3 6 10" xfId="39168"/>
    <cellStyle name="Input 5 3 6 2" xfId="39169"/>
    <cellStyle name="Input 5 3 6 2 2" xfId="39170"/>
    <cellStyle name="Input 5 3 6 2 3" xfId="39171"/>
    <cellStyle name="Input 5 3 6 2 4" xfId="39172"/>
    <cellStyle name="Input 5 3 6 2 5" xfId="39173"/>
    <cellStyle name="Input 5 3 6 2 6" xfId="39174"/>
    <cellStyle name="Input 5 3 6 2 7" xfId="39175"/>
    <cellStyle name="Input 5 3 6 2 8" xfId="39176"/>
    <cellStyle name="Input 5 3 6 2 9" xfId="39177"/>
    <cellStyle name="Input 5 3 6 3" xfId="39178"/>
    <cellStyle name="Input 5 3 6 4" xfId="39179"/>
    <cellStyle name="Input 5 3 6 5" xfId="39180"/>
    <cellStyle name="Input 5 3 6 6" xfId="39181"/>
    <cellStyle name="Input 5 3 6 7" xfId="39182"/>
    <cellStyle name="Input 5 3 6 8" xfId="39183"/>
    <cellStyle name="Input 5 3 6 9" xfId="39184"/>
    <cellStyle name="Input 5 3 7" xfId="39185"/>
    <cellStyle name="Input 5 3 7 2" xfId="39186"/>
    <cellStyle name="Input 5 3 7 3" xfId="39187"/>
    <cellStyle name="Input 5 3 7 4" xfId="39188"/>
    <cellStyle name="Input 5 3 7 5" xfId="39189"/>
    <cellStyle name="Input 5 3 7 6" xfId="39190"/>
    <cellStyle name="Input 5 3 7 7" xfId="39191"/>
    <cellStyle name="Input 5 3 7 8" xfId="39192"/>
    <cellStyle name="Input 5 3 8" xfId="39193"/>
    <cellStyle name="Input 5 3 8 2" xfId="39194"/>
    <cellStyle name="Input 5 3 8 3" xfId="39195"/>
    <cellStyle name="Input 5 3 8 4" xfId="39196"/>
    <cellStyle name="Input 5 3 8 5" xfId="39197"/>
    <cellStyle name="Input 5 3 8 6" xfId="39198"/>
    <cellStyle name="Input 5 3 8 7" xfId="39199"/>
    <cellStyle name="Input 5 3 8 8" xfId="39200"/>
    <cellStyle name="Input 5 3 8 9" xfId="39201"/>
    <cellStyle name="Input 5 3 9" xfId="39202"/>
    <cellStyle name="Input 5 4" xfId="39203"/>
    <cellStyle name="Input 5 4 10" xfId="39204"/>
    <cellStyle name="Input 5 4 11" xfId="39205"/>
    <cellStyle name="Input 5 4 12" xfId="39206"/>
    <cellStyle name="Input 5 4 13" xfId="39207"/>
    <cellStyle name="Input 5 4 14" xfId="39208"/>
    <cellStyle name="Input 5 4 15" xfId="39209"/>
    <cellStyle name="Input 5 4 16" xfId="39210"/>
    <cellStyle name="Input 5 4 17" xfId="39211"/>
    <cellStyle name="Input 5 4 18" xfId="39212"/>
    <cellStyle name="Input 5 4 2" xfId="39213"/>
    <cellStyle name="Input 5 4 2 10" xfId="39214"/>
    <cellStyle name="Input 5 4 2 11" xfId="39215"/>
    <cellStyle name="Input 5 4 2 12" xfId="39216"/>
    <cellStyle name="Input 5 4 2 13" xfId="39217"/>
    <cellStyle name="Input 5 4 2 2" xfId="39218"/>
    <cellStyle name="Input 5 4 2 2 10" xfId="39219"/>
    <cellStyle name="Input 5 4 2 2 2" xfId="39220"/>
    <cellStyle name="Input 5 4 2 2 2 2" xfId="39221"/>
    <cellStyle name="Input 5 4 2 2 2 3" xfId="39222"/>
    <cellStyle name="Input 5 4 2 2 2 4" xfId="39223"/>
    <cellStyle name="Input 5 4 2 2 2 5" xfId="39224"/>
    <cellStyle name="Input 5 4 2 2 2 6" xfId="39225"/>
    <cellStyle name="Input 5 4 2 2 2 7" xfId="39226"/>
    <cellStyle name="Input 5 4 2 2 2 8" xfId="39227"/>
    <cellStyle name="Input 5 4 2 2 2 9" xfId="39228"/>
    <cellStyle name="Input 5 4 2 2 3" xfId="39229"/>
    <cellStyle name="Input 5 4 2 2 4" xfId="39230"/>
    <cellStyle name="Input 5 4 2 2 5" xfId="39231"/>
    <cellStyle name="Input 5 4 2 2 6" xfId="39232"/>
    <cellStyle name="Input 5 4 2 2 7" xfId="39233"/>
    <cellStyle name="Input 5 4 2 2 8" xfId="39234"/>
    <cellStyle name="Input 5 4 2 2 9" xfId="39235"/>
    <cellStyle name="Input 5 4 2 3" xfId="39236"/>
    <cellStyle name="Input 5 4 2 3 2" xfId="39237"/>
    <cellStyle name="Input 5 4 2 3 3" xfId="39238"/>
    <cellStyle name="Input 5 4 2 3 4" xfId="39239"/>
    <cellStyle name="Input 5 4 2 3 5" xfId="39240"/>
    <cellStyle name="Input 5 4 2 3 6" xfId="39241"/>
    <cellStyle name="Input 5 4 2 3 7" xfId="39242"/>
    <cellStyle name="Input 5 4 2 3 8" xfId="39243"/>
    <cellStyle name="Input 5 4 2 4" xfId="39244"/>
    <cellStyle name="Input 5 4 2 4 2" xfId="39245"/>
    <cellStyle name="Input 5 4 2 4 3" xfId="39246"/>
    <cellStyle name="Input 5 4 2 4 4" xfId="39247"/>
    <cellStyle name="Input 5 4 2 4 5" xfId="39248"/>
    <cellStyle name="Input 5 4 2 4 6" xfId="39249"/>
    <cellStyle name="Input 5 4 2 4 7" xfId="39250"/>
    <cellStyle name="Input 5 4 2 4 8" xfId="39251"/>
    <cellStyle name="Input 5 4 2 4 9" xfId="39252"/>
    <cellStyle name="Input 5 4 2 5" xfId="39253"/>
    <cellStyle name="Input 5 4 2 6" xfId="39254"/>
    <cellStyle name="Input 5 4 2 7" xfId="39255"/>
    <cellStyle name="Input 5 4 2 8" xfId="39256"/>
    <cellStyle name="Input 5 4 2 9" xfId="39257"/>
    <cellStyle name="Input 5 4 3" xfId="39258"/>
    <cellStyle name="Input 5 4 3 10" xfId="39259"/>
    <cellStyle name="Input 5 4 3 11" xfId="39260"/>
    <cellStyle name="Input 5 4 3 12" xfId="39261"/>
    <cellStyle name="Input 5 4 3 13" xfId="39262"/>
    <cellStyle name="Input 5 4 3 2" xfId="39263"/>
    <cellStyle name="Input 5 4 3 2 10" xfId="39264"/>
    <cellStyle name="Input 5 4 3 2 2" xfId="39265"/>
    <cellStyle name="Input 5 4 3 2 2 2" xfId="39266"/>
    <cellStyle name="Input 5 4 3 2 2 3" xfId="39267"/>
    <cellStyle name="Input 5 4 3 2 2 4" xfId="39268"/>
    <cellStyle name="Input 5 4 3 2 2 5" xfId="39269"/>
    <cellStyle name="Input 5 4 3 2 2 6" xfId="39270"/>
    <cellStyle name="Input 5 4 3 2 2 7" xfId="39271"/>
    <cellStyle name="Input 5 4 3 2 2 8" xfId="39272"/>
    <cellStyle name="Input 5 4 3 2 2 9" xfId="39273"/>
    <cellStyle name="Input 5 4 3 2 3" xfId="39274"/>
    <cellStyle name="Input 5 4 3 2 4" xfId="39275"/>
    <cellStyle name="Input 5 4 3 2 5" xfId="39276"/>
    <cellStyle name="Input 5 4 3 2 6" xfId="39277"/>
    <cellStyle name="Input 5 4 3 2 7" xfId="39278"/>
    <cellStyle name="Input 5 4 3 2 8" xfId="39279"/>
    <cellStyle name="Input 5 4 3 2 9" xfId="39280"/>
    <cellStyle name="Input 5 4 3 3" xfId="39281"/>
    <cellStyle name="Input 5 4 3 3 2" xfId="39282"/>
    <cellStyle name="Input 5 4 3 3 3" xfId="39283"/>
    <cellStyle name="Input 5 4 3 3 4" xfId="39284"/>
    <cellStyle name="Input 5 4 3 3 5" xfId="39285"/>
    <cellStyle name="Input 5 4 3 3 6" xfId="39286"/>
    <cellStyle name="Input 5 4 3 3 7" xfId="39287"/>
    <cellStyle name="Input 5 4 3 3 8" xfId="39288"/>
    <cellStyle name="Input 5 4 3 4" xfId="39289"/>
    <cellStyle name="Input 5 4 3 4 2" xfId="39290"/>
    <cellStyle name="Input 5 4 3 4 3" xfId="39291"/>
    <cellStyle name="Input 5 4 3 4 4" xfId="39292"/>
    <cellStyle name="Input 5 4 3 4 5" xfId="39293"/>
    <cellStyle name="Input 5 4 3 4 6" xfId="39294"/>
    <cellStyle name="Input 5 4 3 4 7" xfId="39295"/>
    <cellStyle name="Input 5 4 3 4 8" xfId="39296"/>
    <cellStyle name="Input 5 4 3 4 9" xfId="39297"/>
    <cellStyle name="Input 5 4 3 5" xfId="39298"/>
    <cellStyle name="Input 5 4 3 6" xfId="39299"/>
    <cellStyle name="Input 5 4 3 7" xfId="39300"/>
    <cellStyle name="Input 5 4 3 8" xfId="39301"/>
    <cellStyle name="Input 5 4 3 9" xfId="39302"/>
    <cellStyle name="Input 5 4 4" xfId="39303"/>
    <cellStyle name="Input 5 4 4 10" xfId="39304"/>
    <cellStyle name="Input 5 4 4 11" xfId="39305"/>
    <cellStyle name="Input 5 4 4 12" xfId="39306"/>
    <cellStyle name="Input 5 4 4 13" xfId="39307"/>
    <cellStyle name="Input 5 4 4 2" xfId="39308"/>
    <cellStyle name="Input 5 4 4 2 10" xfId="39309"/>
    <cellStyle name="Input 5 4 4 2 2" xfId="39310"/>
    <cellStyle name="Input 5 4 4 2 2 2" xfId="39311"/>
    <cellStyle name="Input 5 4 4 2 2 3" xfId="39312"/>
    <cellStyle name="Input 5 4 4 2 2 4" xfId="39313"/>
    <cellStyle name="Input 5 4 4 2 2 5" xfId="39314"/>
    <cellStyle name="Input 5 4 4 2 2 6" xfId="39315"/>
    <cellStyle name="Input 5 4 4 2 2 7" xfId="39316"/>
    <cellStyle name="Input 5 4 4 2 2 8" xfId="39317"/>
    <cellStyle name="Input 5 4 4 2 2 9" xfId="39318"/>
    <cellStyle name="Input 5 4 4 2 3" xfId="39319"/>
    <cellStyle name="Input 5 4 4 2 4" xfId="39320"/>
    <cellStyle name="Input 5 4 4 2 5" xfId="39321"/>
    <cellStyle name="Input 5 4 4 2 6" xfId="39322"/>
    <cellStyle name="Input 5 4 4 2 7" xfId="39323"/>
    <cellStyle name="Input 5 4 4 2 8" xfId="39324"/>
    <cellStyle name="Input 5 4 4 2 9" xfId="39325"/>
    <cellStyle name="Input 5 4 4 3" xfId="39326"/>
    <cellStyle name="Input 5 4 4 3 2" xfId="39327"/>
    <cellStyle name="Input 5 4 4 3 3" xfId="39328"/>
    <cellStyle name="Input 5 4 4 3 4" xfId="39329"/>
    <cellStyle name="Input 5 4 4 3 5" xfId="39330"/>
    <cellStyle name="Input 5 4 4 3 6" xfId="39331"/>
    <cellStyle name="Input 5 4 4 3 7" xfId="39332"/>
    <cellStyle name="Input 5 4 4 3 8" xfId="39333"/>
    <cellStyle name="Input 5 4 4 4" xfId="39334"/>
    <cellStyle name="Input 5 4 4 4 2" xfId="39335"/>
    <cellStyle name="Input 5 4 4 4 3" xfId="39336"/>
    <cellStyle name="Input 5 4 4 4 4" xfId="39337"/>
    <cellStyle name="Input 5 4 4 4 5" xfId="39338"/>
    <cellStyle name="Input 5 4 4 4 6" xfId="39339"/>
    <cellStyle name="Input 5 4 4 4 7" xfId="39340"/>
    <cellStyle name="Input 5 4 4 4 8" xfId="39341"/>
    <cellStyle name="Input 5 4 4 4 9" xfId="39342"/>
    <cellStyle name="Input 5 4 4 5" xfId="39343"/>
    <cellStyle name="Input 5 4 4 6" xfId="39344"/>
    <cellStyle name="Input 5 4 4 7" xfId="39345"/>
    <cellStyle name="Input 5 4 4 8" xfId="39346"/>
    <cellStyle name="Input 5 4 4 9" xfId="39347"/>
    <cellStyle name="Input 5 4 5" xfId="39348"/>
    <cellStyle name="Input 5 4 5 10" xfId="39349"/>
    <cellStyle name="Input 5 4 5 11" xfId="39350"/>
    <cellStyle name="Input 5 4 5 12" xfId="39351"/>
    <cellStyle name="Input 5 4 5 13" xfId="39352"/>
    <cellStyle name="Input 5 4 5 2" xfId="39353"/>
    <cellStyle name="Input 5 4 5 2 10" xfId="39354"/>
    <cellStyle name="Input 5 4 5 2 2" xfId="39355"/>
    <cellStyle name="Input 5 4 5 2 2 2" xfId="39356"/>
    <cellStyle name="Input 5 4 5 2 2 3" xfId="39357"/>
    <cellStyle name="Input 5 4 5 2 2 4" xfId="39358"/>
    <cellStyle name="Input 5 4 5 2 2 5" xfId="39359"/>
    <cellStyle name="Input 5 4 5 2 2 6" xfId="39360"/>
    <cellStyle name="Input 5 4 5 2 2 7" xfId="39361"/>
    <cellStyle name="Input 5 4 5 2 2 8" xfId="39362"/>
    <cellStyle name="Input 5 4 5 2 2 9" xfId="39363"/>
    <cellStyle name="Input 5 4 5 2 3" xfId="39364"/>
    <cellStyle name="Input 5 4 5 2 4" xfId="39365"/>
    <cellStyle name="Input 5 4 5 2 5" xfId="39366"/>
    <cellStyle name="Input 5 4 5 2 6" xfId="39367"/>
    <cellStyle name="Input 5 4 5 2 7" xfId="39368"/>
    <cellStyle name="Input 5 4 5 2 8" xfId="39369"/>
    <cellStyle name="Input 5 4 5 2 9" xfId="39370"/>
    <cellStyle name="Input 5 4 5 3" xfId="39371"/>
    <cellStyle name="Input 5 4 5 3 2" xfId="39372"/>
    <cellStyle name="Input 5 4 5 3 3" xfId="39373"/>
    <cellStyle name="Input 5 4 5 3 4" xfId="39374"/>
    <cellStyle name="Input 5 4 5 3 5" xfId="39375"/>
    <cellStyle name="Input 5 4 5 3 6" xfId="39376"/>
    <cellStyle name="Input 5 4 5 3 7" xfId="39377"/>
    <cellStyle name="Input 5 4 5 3 8" xfId="39378"/>
    <cellStyle name="Input 5 4 5 4" xfId="39379"/>
    <cellStyle name="Input 5 4 5 4 2" xfId="39380"/>
    <cellStyle name="Input 5 4 5 4 3" xfId="39381"/>
    <cellStyle name="Input 5 4 5 4 4" xfId="39382"/>
    <cellStyle name="Input 5 4 5 4 5" xfId="39383"/>
    <cellStyle name="Input 5 4 5 4 6" xfId="39384"/>
    <cellStyle name="Input 5 4 5 4 7" xfId="39385"/>
    <cellStyle name="Input 5 4 5 4 8" xfId="39386"/>
    <cellStyle name="Input 5 4 5 4 9" xfId="39387"/>
    <cellStyle name="Input 5 4 5 5" xfId="39388"/>
    <cellStyle name="Input 5 4 5 6" xfId="39389"/>
    <cellStyle name="Input 5 4 5 7" xfId="39390"/>
    <cellStyle name="Input 5 4 5 8" xfId="39391"/>
    <cellStyle name="Input 5 4 5 9" xfId="39392"/>
    <cellStyle name="Input 5 4 6" xfId="39393"/>
    <cellStyle name="Input 5 4 6 10" xfId="39394"/>
    <cellStyle name="Input 5 4 6 2" xfId="39395"/>
    <cellStyle name="Input 5 4 6 2 2" xfId="39396"/>
    <cellStyle name="Input 5 4 6 2 3" xfId="39397"/>
    <cellStyle name="Input 5 4 6 2 4" xfId="39398"/>
    <cellStyle name="Input 5 4 6 2 5" xfId="39399"/>
    <cellStyle name="Input 5 4 6 2 6" xfId="39400"/>
    <cellStyle name="Input 5 4 6 2 7" xfId="39401"/>
    <cellStyle name="Input 5 4 6 2 8" xfId="39402"/>
    <cellStyle name="Input 5 4 6 2 9" xfId="39403"/>
    <cellStyle name="Input 5 4 6 3" xfId="39404"/>
    <cellStyle name="Input 5 4 6 4" xfId="39405"/>
    <cellStyle name="Input 5 4 6 5" xfId="39406"/>
    <cellStyle name="Input 5 4 6 6" xfId="39407"/>
    <cellStyle name="Input 5 4 6 7" xfId="39408"/>
    <cellStyle name="Input 5 4 6 8" xfId="39409"/>
    <cellStyle name="Input 5 4 6 9" xfId="39410"/>
    <cellStyle name="Input 5 4 7" xfId="39411"/>
    <cellStyle name="Input 5 4 7 2" xfId="39412"/>
    <cellStyle name="Input 5 4 7 3" xfId="39413"/>
    <cellStyle name="Input 5 4 7 4" xfId="39414"/>
    <cellStyle name="Input 5 4 7 5" xfId="39415"/>
    <cellStyle name="Input 5 4 7 6" xfId="39416"/>
    <cellStyle name="Input 5 4 7 7" xfId="39417"/>
    <cellStyle name="Input 5 4 7 8" xfId="39418"/>
    <cellStyle name="Input 5 4 8" xfId="39419"/>
    <cellStyle name="Input 5 4 8 2" xfId="39420"/>
    <cellStyle name="Input 5 4 8 3" xfId="39421"/>
    <cellStyle name="Input 5 4 8 4" xfId="39422"/>
    <cellStyle name="Input 5 4 8 5" xfId="39423"/>
    <cellStyle name="Input 5 4 8 6" xfId="39424"/>
    <cellStyle name="Input 5 4 8 7" xfId="39425"/>
    <cellStyle name="Input 5 4 8 8" xfId="39426"/>
    <cellStyle name="Input 5 4 8 9" xfId="39427"/>
    <cellStyle name="Input 5 4 9" xfId="39428"/>
    <cellStyle name="Input 5 5" xfId="39429"/>
    <cellStyle name="Input 5 5 10" xfId="39430"/>
    <cellStyle name="Input 5 5 11" xfId="39431"/>
    <cellStyle name="Input 5 5 12" xfId="39432"/>
    <cellStyle name="Input 5 5 13" xfId="39433"/>
    <cellStyle name="Input 5 5 2" xfId="39434"/>
    <cellStyle name="Input 5 5 2 10" xfId="39435"/>
    <cellStyle name="Input 5 5 2 2" xfId="39436"/>
    <cellStyle name="Input 5 5 2 2 2" xfId="39437"/>
    <cellStyle name="Input 5 5 2 2 3" xfId="39438"/>
    <cellStyle name="Input 5 5 2 2 4" xfId="39439"/>
    <cellStyle name="Input 5 5 2 2 5" xfId="39440"/>
    <cellStyle name="Input 5 5 2 2 6" xfId="39441"/>
    <cellStyle name="Input 5 5 2 2 7" xfId="39442"/>
    <cellStyle name="Input 5 5 2 2 8" xfId="39443"/>
    <cellStyle name="Input 5 5 2 2 9" xfId="39444"/>
    <cellStyle name="Input 5 5 2 3" xfId="39445"/>
    <cellStyle name="Input 5 5 2 4" xfId="39446"/>
    <cellStyle name="Input 5 5 2 5" xfId="39447"/>
    <cellStyle name="Input 5 5 2 6" xfId="39448"/>
    <cellStyle name="Input 5 5 2 7" xfId="39449"/>
    <cellStyle name="Input 5 5 2 8" xfId="39450"/>
    <cellStyle name="Input 5 5 2 9" xfId="39451"/>
    <cellStyle name="Input 5 5 3" xfId="39452"/>
    <cellStyle name="Input 5 5 3 2" xfId="39453"/>
    <cellStyle name="Input 5 5 3 3" xfId="39454"/>
    <cellStyle name="Input 5 5 3 4" xfId="39455"/>
    <cellStyle name="Input 5 5 3 5" xfId="39456"/>
    <cellStyle name="Input 5 5 3 6" xfId="39457"/>
    <cellStyle name="Input 5 5 3 7" xfId="39458"/>
    <cellStyle name="Input 5 5 3 8" xfId="39459"/>
    <cellStyle name="Input 5 5 4" xfId="39460"/>
    <cellStyle name="Input 5 5 4 2" xfId="39461"/>
    <cellStyle name="Input 5 5 4 3" xfId="39462"/>
    <cellStyle name="Input 5 5 4 4" xfId="39463"/>
    <cellStyle name="Input 5 5 4 5" xfId="39464"/>
    <cellStyle name="Input 5 5 4 6" xfId="39465"/>
    <cellStyle name="Input 5 5 4 7" xfId="39466"/>
    <cellStyle name="Input 5 5 4 8" xfId="39467"/>
    <cellStyle name="Input 5 5 4 9" xfId="39468"/>
    <cellStyle name="Input 5 5 5" xfId="39469"/>
    <cellStyle name="Input 5 5 6" xfId="39470"/>
    <cellStyle name="Input 5 5 7" xfId="39471"/>
    <cellStyle name="Input 5 5 8" xfId="39472"/>
    <cellStyle name="Input 5 5 9" xfId="39473"/>
    <cellStyle name="Input 5 6" xfId="39474"/>
    <cellStyle name="Input 5 6 10" xfId="39475"/>
    <cellStyle name="Input 5 6 11" xfId="39476"/>
    <cellStyle name="Input 5 6 12" xfId="39477"/>
    <cellStyle name="Input 5 6 13" xfId="39478"/>
    <cellStyle name="Input 5 6 2" xfId="39479"/>
    <cellStyle name="Input 5 6 2 10" xfId="39480"/>
    <cellStyle name="Input 5 6 2 2" xfId="39481"/>
    <cellStyle name="Input 5 6 2 2 2" xfId="39482"/>
    <cellStyle name="Input 5 6 2 2 3" xfId="39483"/>
    <cellStyle name="Input 5 6 2 2 4" xfId="39484"/>
    <cellStyle name="Input 5 6 2 2 5" xfId="39485"/>
    <cellStyle name="Input 5 6 2 2 6" xfId="39486"/>
    <cellStyle name="Input 5 6 2 2 7" xfId="39487"/>
    <cellStyle name="Input 5 6 2 2 8" xfId="39488"/>
    <cellStyle name="Input 5 6 2 2 9" xfId="39489"/>
    <cellStyle name="Input 5 6 2 3" xfId="39490"/>
    <cellStyle name="Input 5 6 2 4" xfId="39491"/>
    <cellStyle name="Input 5 6 2 5" xfId="39492"/>
    <cellStyle name="Input 5 6 2 6" xfId="39493"/>
    <cellStyle name="Input 5 6 2 7" xfId="39494"/>
    <cellStyle name="Input 5 6 2 8" xfId="39495"/>
    <cellStyle name="Input 5 6 2 9" xfId="39496"/>
    <cellStyle name="Input 5 6 3" xfId="39497"/>
    <cellStyle name="Input 5 6 3 2" xfId="39498"/>
    <cellStyle name="Input 5 6 3 3" xfId="39499"/>
    <cellStyle name="Input 5 6 3 4" xfId="39500"/>
    <cellStyle name="Input 5 6 3 5" xfId="39501"/>
    <cellStyle name="Input 5 6 3 6" xfId="39502"/>
    <cellStyle name="Input 5 6 3 7" xfId="39503"/>
    <cellStyle name="Input 5 6 3 8" xfId="39504"/>
    <cellStyle name="Input 5 6 4" xfId="39505"/>
    <cellStyle name="Input 5 6 4 2" xfId="39506"/>
    <cellStyle name="Input 5 6 4 3" xfId="39507"/>
    <cellStyle name="Input 5 6 4 4" xfId="39508"/>
    <cellStyle name="Input 5 6 4 5" xfId="39509"/>
    <cellStyle name="Input 5 6 4 6" xfId="39510"/>
    <cellStyle name="Input 5 6 4 7" xfId="39511"/>
    <cellStyle name="Input 5 6 4 8" xfId="39512"/>
    <cellStyle name="Input 5 6 4 9" xfId="39513"/>
    <cellStyle name="Input 5 6 5" xfId="39514"/>
    <cellStyle name="Input 5 6 6" xfId="39515"/>
    <cellStyle name="Input 5 6 7" xfId="39516"/>
    <cellStyle name="Input 5 6 8" xfId="39517"/>
    <cellStyle name="Input 5 6 9" xfId="39518"/>
    <cellStyle name="Input 5 7" xfId="39519"/>
    <cellStyle name="Input 5 7 2" xfId="39520"/>
    <cellStyle name="Input 5 7 3" xfId="39521"/>
    <cellStyle name="Input 5 7 4" xfId="39522"/>
    <cellStyle name="Input 5 7 5" xfId="39523"/>
    <cellStyle name="Input 5 7 6" xfId="39524"/>
    <cellStyle name="Input 5 7 7" xfId="39525"/>
    <cellStyle name="Input 5 7 8" xfId="39526"/>
    <cellStyle name="Input 5 7 9" xfId="39527"/>
    <cellStyle name="Input 5 8" xfId="39528"/>
    <cellStyle name="Input 5 9" xfId="39529"/>
    <cellStyle name="Input 6" xfId="10320"/>
    <cellStyle name="Input 6 10" xfId="39530"/>
    <cellStyle name="Input 6 11" xfId="39531"/>
    <cellStyle name="Input 6 12" xfId="39532"/>
    <cellStyle name="Input 6 13" xfId="39533"/>
    <cellStyle name="Input 6 14" xfId="39534"/>
    <cellStyle name="Input 6 2" xfId="39535"/>
    <cellStyle name="Input 6 2 10" xfId="39536"/>
    <cellStyle name="Input 6 2 11" xfId="39537"/>
    <cellStyle name="Input 6 2 12" xfId="39538"/>
    <cellStyle name="Input 6 2 2" xfId="39539"/>
    <cellStyle name="Input 6 2 2 10" xfId="39540"/>
    <cellStyle name="Input 6 2 2 11" xfId="39541"/>
    <cellStyle name="Input 6 2 2 12" xfId="39542"/>
    <cellStyle name="Input 6 2 2 13" xfId="39543"/>
    <cellStyle name="Input 6 2 2 14" xfId="39544"/>
    <cellStyle name="Input 6 2 2 15" xfId="39545"/>
    <cellStyle name="Input 6 2 2 16" xfId="39546"/>
    <cellStyle name="Input 6 2 2 17" xfId="39547"/>
    <cellStyle name="Input 6 2 2 18" xfId="39548"/>
    <cellStyle name="Input 6 2 2 19" xfId="39549"/>
    <cellStyle name="Input 6 2 2 2" xfId="39550"/>
    <cellStyle name="Input 6 2 2 2 10" xfId="39551"/>
    <cellStyle name="Input 6 2 2 2 11" xfId="39552"/>
    <cellStyle name="Input 6 2 2 2 12" xfId="39553"/>
    <cellStyle name="Input 6 2 2 2 13" xfId="39554"/>
    <cellStyle name="Input 6 2 2 2 2" xfId="39555"/>
    <cellStyle name="Input 6 2 2 2 2 10" xfId="39556"/>
    <cellStyle name="Input 6 2 2 2 2 2" xfId="39557"/>
    <cellStyle name="Input 6 2 2 2 2 2 2" xfId="39558"/>
    <cellStyle name="Input 6 2 2 2 2 2 3" xfId="39559"/>
    <cellStyle name="Input 6 2 2 2 2 2 4" xfId="39560"/>
    <cellStyle name="Input 6 2 2 2 2 2 5" xfId="39561"/>
    <cellStyle name="Input 6 2 2 2 2 2 6" xfId="39562"/>
    <cellStyle name="Input 6 2 2 2 2 2 7" xfId="39563"/>
    <cellStyle name="Input 6 2 2 2 2 2 8" xfId="39564"/>
    <cellStyle name="Input 6 2 2 2 2 2 9" xfId="39565"/>
    <cellStyle name="Input 6 2 2 2 2 3" xfId="39566"/>
    <cellStyle name="Input 6 2 2 2 2 4" xfId="39567"/>
    <cellStyle name="Input 6 2 2 2 2 5" xfId="39568"/>
    <cellStyle name="Input 6 2 2 2 2 6" xfId="39569"/>
    <cellStyle name="Input 6 2 2 2 2 7" xfId="39570"/>
    <cellStyle name="Input 6 2 2 2 2 8" xfId="39571"/>
    <cellStyle name="Input 6 2 2 2 2 9" xfId="39572"/>
    <cellStyle name="Input 6 2 2 2 3" xfId="39573"/>
    <cellStyle name="Input 6 2 2 2 3 2" xfId="39574"/>
    <cellStyle name="Input 6 2 2 2 3 3" xfId="39575"/>
    <cellStyle name="Input 6 2 2 2 3 4" xfId="39576"/>
    <cellStyle name="Input 6 2 2 2 3 5" xfId="39577"/>
    <cellStyle name="Input 6 2 2 2 3 6" xfId="39578"/>
    <cellStyle name="Input 6 2 2 2 3 7" xfId="39579"/>
    <cellStyle name="Input 6 2 2 2 3 8" xfId="39580"/>
    <cellStyle name="Input 6 2 2 2 4" xfId="39581"/>
    <cellStyle name="Input 6 2 2 2 4 2" xfId="39582"/>
    <cellStyle name="Input 6 2 2 2 4 3" xfId="39583"/>
    <cellStyle name="Input 6 2 2 2 4 4" xfId="39584"/>
    <cellStyle name="Input 6 2 2 2 4 5" xfId="39585"/>
    <cellStyle name="Input 6 2 2 2 4 6" xfId="39586"/>
    <cellStyle name="Input 6 2 2 2 4 7" xfId="39587"/>
    <cellStyle name="Input 6 2 2 2 4 8" xfId="39588"/>
    <cellStyle name="Input 6 2 2 2 4 9" xfId="39589"/>
    <cellStyle name="Input 6 2 2 2 5" xfId="39590"/>
    <cellStyle name="Input 6 2 2 2 6" xfId="39591"/>
    <cellStyle name="Input 6 2 2 2 7" xfId="39592"/>
    <cellStyle name="Input 6 2 2 2 8" xfId="39593"/>
    <cellStyle name="Input 6 2 2 2 9" xfId="39594"/>
    <cellStyle name="Input 6 2 2 3" xfId="39595"/>
    <cellStyle name="Input 6 2 2 3 10" xfId="39596"/>
    <cellStyle name="Input 6 2 2 3 11" xfId="39597"/>
    <cellStyle name="Input 6 2 2 3 12" xfId="39598"/>
    <cellStyle name="Input 6 2 2 3 13" xfId="39599"/>
    <cellStyle name="Input 6 2 2 3 2" xfId="39600"/>
    <cellStyle name="Input 6 2 2 3 2 10" xfId="39601"/>
    <cellStyle name="Input 6 2 2 3 2 2" xfId="39602"/>
    <cellStyle name="Input 6 2 2 3 2 2 2" xfId="39603"/>
    <cellStyle name="Input 6 2 2 3 2 2 3" xfId="39604"/>
    <cellStyle name="Input 6 2 2 3 2 2 4" xfId="39605"/>
    <cellStyle name="Input 6 2 2 3 2 2 5" xfId="39606"/>
    <cellStyle name="Input 6 2 2 3 2 2 6" xfId="39607"/>
    <cellStyle name="Input 6 2 2 3 2 2 7" xfId="39608"/>
    <cellStyle name="Input 6 2 2 3 2 2 8" xfId="39609"/>
    <cellStyle name="Input 6 2 2 3 2 2 9" xfId="39610"/>
    <cellStyle name="Input 6 2 2 3 2 3" xfId="39611"/>
    <cellStyle name="Input 6 2 2 3 2 4" xfId="39612"/>
    <cellStyle name="Input 6 2 2 3 2 5" xfId="39613"/>
    <cellStyle name="Input 6 2 2 3 2 6" xfId="39614"/>
    <cellStyle name="Input 6 2 2 3 2 7" xfId="39615"/>
    <cellStyle name="Input 6 2 2 3 2 8" xfId="39616"/>
    <cellStyle name="Input 6 2 2 3 2 9" xfId="39617"/>
    <cellStyle name="Input 6 2 2 3 3" xfId="39618"/>
    <cellStyle name="Input 6 2 2 3 3 2" xfId="39619"/>
    <cellStyle name="Input 6 2 2 3 3 3" xfId="39620"/>
    <cellStyle name="Input 6 2 2 3 3 4" xfId="39621"/>
    <cellStyle name="Input 6 2 2 3 3 5" xfId="39622"/>
    <cellStyle name="Input 6 2 2 3 3 6" xfId="39623"/>
    <cellStyle name="Input 6 2 2 3 3 7" xfId="39624"/>
    <cellStyle name="Input 6 2 2 3 3 8" xfId="39625"/>
    <cellStyle name="Input 6 2 2 3 4" xfId="39626"/>
    <cellStyle name="Input 6 2 2 3 4 2" xfId="39627"/>
    <cellStyle name="Input 6 2 2 3 4 3" xfId="39628"/>
    <cellStyle name="Input 6 2 2 3 4 4" xfId="39629"/>
    <cellStyle name="Input 6 2 2 3 4 5" xfId="39630"/>
    <cellStyle name="Input 6 2 2 3 4 6" xfId="39631"/>
    <cellStyle name="Input 6 2 2 3 4 7" xfId="39632"/>
    <cellStyle name="Input 6 2 2 3 4 8" xfId="39633"/>
    <cellStyle name="Input 6 2 2 3 4 9" xfId="39634"/>
    <cellStyle name="Input 6 2 2 3 5" xfId="39635"/>
    <cellStyle name="Input 6 2 2 3 6" xfId="39636"/>
    <cellStyle name="Input 6 2 2 3 7" xfId="39637"/>
    <cellStyle name="Input 6 2 2 3 8" xfId="39638"/>
    <cellStyle name="Input 6 2 2 3 9" xfId="39639"/>
    <cellStyle name="Input 6 2 2 4" xfId="39640"/>
    <cellStyle name="Input 6 2 2 4 10" xfId="39641"/>
    <cellStyle name="Input 6 2 2 4 11" xfId="39642"/>
    <cellStyle name="Input 6 2 2 4 12" xfId="39643"/>
    <cellStyle name="Input 6 2 2 4 13" xfId="39644"/>
    <cellStyle name="Input 6 2 2 4 2" xfId="39645"/>
    <cellStyle name="Input 6 2 2 4 2 10" xfId="39646"/>
    <cellStyle name="Input 6 2 2 4 2 2" xfId="39647"/>
    <cellStyle name="Input 6 2 2 4 2 2 2" xfId="39648"/>
    <cellStyle name="Input 6 2 2 4 2 2 3" xfId="39649"/>
    <cellStyle name="Input 6 2 2 4 2 2 4" xfId="39650"/>
    <cellStyle name="Input 6 2 2 4 2 2 5" xfId="39651"/>
    <cellStyle name="Input 6 2 2 4 2 2 6" xfId="39652"/>
    <cellStyle name="Input 6 2 2 4 2 2 7" xfId="39653"/>
    <cellStyle name="Input 6 2 2 4 2 2 8" xfId="39654"/>
    <cellStyle name="Input 6 2 2 4 2 2 9" xfId="39655"/>
    <cellStyle name="Input 6 2 2 4 2 3" xfId="39656"/>
    <cellStyle name="Input 6 2 2 4 2 4" xfId="39657"/>
    <cellStyle name="Input 6 2 2 4 2 5" xfId="39658"/>
    <cellStyle name="Input 6 2 2 4 2 6" xfId="39659"/>
    <cellStyle name="Input 6 2 2 4 2 7" xfId="39660"/>
    <cellStyle name="Input 6 2 2 4 2 8" xfId="39661"/>
    <cellStyle name="Input 6 2 2 4 2 9" xfId="39662"/>
    <cellStyle name="Input 6 2 2 4 3" xfId="39663"/>
    <cellStyle name="Input 6 2 2 4 3 2" xfId="39664"/>
    <cellStyle name="Input 6 2 2 4 3 3" xfId="39665"/>
    <cellStyle name="Input 6 2 2 4 3 4" xfId="39666"/>
    <cellStyle name="Input 6 2 2 4 3 5" xfId="39667"/>
    <cellStyle name="Input 6 2 2 4 3 6" xfId="39668"/>
    <cellStyle name="Input 6 2 2 4 3 7" xfId="39669"/>
    <cellStyle name="Input 6 2 2 4 3 8" xfId="39670"/>
    <cellStyle name="Input 6 2 2 4 4" xfId="39671"/>
    <cellStyle name="Input 6 2 2 4 4 2" xfId="39672"/>
    <cellStyle name="Input 6 2 2 4 4 3" xfId="39673"/>
    <cellStyle name="Input 6 2 2 4 4 4" xfId="39674"/>
    <cellStyle name="Input 6 2 2 4 4 5" xfId="39675"/>
    <cellStyle name="Input 6 2 2 4 4 6" xfId="39676"/>
    <cellStyle name="Input 6 2 2 4 4 7" xfId="39677"/>
    <cellStyle name="Input 6 2 2 4 4 8" xfId="39678"/>
    <cellStyle name="Input 6 2 2 4 4 9" xfId="39679"/>
    <cellStyle name="Input 6 2 2 4 5" xfId="39680"/>
    <cellStyle name="Input 6 2 2 4 6" xfId="39681"/>
    <cellStyle name="Input 6 2 2 4 7" xfId="39682"/>
    <cellStyle name="Input 6 2 2 4 8" xfId="39683"/>
    <cellStyle name="Input 6 2 2 4 9" xfId="39684"/>
    <cellStyle name="Input 6 2 2 5" xfId="39685"/>
    <cellStyle name="Input 6 2 2 5 10" xfId="39686"/>
    <cellStyle name="Input 6 2 2 5 11" xfId="39687"/>
    <cellStyle name="Input 6 2 2 5 12" xfId="39688"/>
    <cellStyle name="Input 6 2 2 5 13" xfId="39689"/>
    <cellStyle name="Input 6 2 2 5 2" xfId="39690"/>
    <cellStyle name="Input 6 2 2 5 2 10" xfId="39691"/>
    <cellStyle name="Input 6 2 2 5 2 2" xfId="39692"/>
    <cellStyle name="Input 6 2 2 5 2 2 2" xfId="39693"/>
    <cellStyle name="Input 6 2 2 5 2 2 3" xfId="39694"/>
    <cellStyle name="Input 6 2 2 5 2 2 4" xfId="39695"/>
    <cellStyle name="Input 6 2 2 5 2 2 5" xfId="39696"/>
    <cellStyle name="Input 6 2 2 5 2 2 6" xfId="39697"/>
    <cellStyle name="Input 6 2 2 5 2 2 7" xfId="39698"/>
    <cellStyle name="Input 6 2 2 5 2 2 8" xfId="39699"/>
    <cellStyle name="Input 6 2 2 5 2 2 9" xfId="39700"/>
    <cellStyle name="Input 6 2 2 5 2 3" xfId="39701"/>
    <cellStyle name="Input 6 2 2 5 2 4" xfId="39702"/>
    <cellStyle name="Input 6 2 2 5 2 5" xfId="39703"/>
    <cellStyle name="Input 6 2 2 5 2 6" xfId="39704"/>
    <cellStyle name="Input 6 2 2 5 2 7" xfId="39705"/>
    <cellStyle name="Input 6 2 2 5 2 8" xfId="39706"/>
    <cellStyle name="Input 6 2 2 5 2 9" xfId="39707"/>
    <cellStyle name="Input 6 2 2 5 3" xfId="39708"/>
    <cellStyle name="Input 6 2 2 5 3 2" xfId="39709"/>
    <cellStyle name="Input 6 2 2 5 3 3" xfId="39710"/>
    <cellStyle name="Input 6 2 2 5 3 4" xfId="39711"/>
    <cellStyle name="Input 6 2 2 5 3 5" xfId="39712"/>
    <cellStyle name="Input 6 2 2 5 3 6" xfId="39713"/>
    <cellStyle name="Input 6 2 2 5 3 7" xfId="39714"/>
    <cellStyle name="Input 6 2 2 5 3 8" xfId="39715"/>
    <cellStyle name="Input 6 2 2 5 4" xfId="39716"/>
    <cellStyle name="Input 6 2 2 5 4 2" xfId="39717"/>
    <cellStyle name="Input 6 2 2 5 4 3" xfId="39718"/>
    <cellStyle name="Input 6 2 2 5 4 4" xfId="39719"/>
    <cellStyle name="Input 6 2 2 5 4 5" xfId="39720"/>
    <cellStyle name="Input 6 2 2 5 4 6" xfId="39721"/>
    <cellStyle name="Input 6 2 2 5 4 7" xfId="39722"/>
    <cellStyle name="Input 6 2 2 5 4 8" xfId="39723"/>
    <cellStyle name="Input 6 2 2 5 4 9" xfId="39724"/>
    <cellStyle name="Input 6 2 2 5 5" xfId="39725"/>
    <cellStyle name="Input 6 2 2 5 6" xfId="39726"/>
    <cellStyle name="Input 6 2 2 5 7" xfId="39727"/>
    <cellStyle name="Input 6 2 2 5 8" xfId="39728"/>
    <cellStyle name="Input 6 2 2 5 9" xfId="39729"/>
    <cellStyle name="Input 6 2 2 6" xfId="39730"/>
    <cellStyle name="Input 6 2 2 6 10" xfId="39731"/>
    <cellStyle name="Input 6 2 2 6 2" xfId="39732"/>
    <cellStyle name="Input 6 2 2 6 2 2" xfId="39733"/>
    <cellStyle name="Input 6 2 2 6 2 3" xfId="39734"/>
    <cellStyle name="Input 6 2 2 6 2 4" xfId="39735"/>
    <cellStyle name="Input 6 2 2 6 2 5" xfId="39736"/>
    <cellStyle name="Input 6 2 2 6 2 6" xfId="39737"/>
    <cellStyle name="Input 6 2 2 6 2 7" xfId="39738"/>
    <cellStyle name="Input 6 2 2 6 2 8" xfId="39739"/>
    <cellStyle name="Input 6 2 2 6 2 9" xfId="39740"/>
    <cellStyle name="Input 6 2 2 6 3" xfId="39741"/>
    <cellStyle name="Input 6 2 2 6 4" xfId="39742"/>
    <cellStyle name="Input 6 2 2 6 5" xfId="39743"/>
    <cellStyle name="Input 6 2 2 6 6" xfId="39744"/>
    <cellStyle name="Input 6 2 2 6 7" xfId="39745"/>
    <cellStyle name="Input 6 2 2 6 8" xfId="39746"/>
    <cellStyle name="Input 6 2 2 6 9" xfId="39747"/>
    <cellStyle name="Input 6 2 2 7" xfId="39748"/>
    <cellStyle name="Input 6 2 2 7 2" xfId="39749"/>
    <cellStyle name="Input 6 2 2 7 3" xfId="39750"/>
    <cellStyle name="Input 6 2 2 7 4" xfId="39751"/>
    <cellStyle name="Input 6 2 2 7 5" xfId="39752"/>
    <cellStyle name="Input 6 2 2 7 6" xfId="39753"/>
    <cellStyle name="Input 6 2 2 7 7" xfId="39754"/>
    <cellStyle name="Input 6 2 2 7 8" xfId="39755"/>
    <cellStyle name="Input 6 2 2 8" xfId="39756"/>
    <cellStyle name="Input 6 2 2 8 2" xfId="39757"/>
    <cellStyle name="Input 6 2 2 8 3" xfId="39758"/>
    <cellStyle name="Input 6 2 2 8 4" xfId="39759"/>
    <cellStyle name="Input 6 2 2 8 5" xfId="39760"/>
    <cellStyle name="Input 6 2 2 8 6" xfId="39761"/>
    <cellStyle name="Input 6 2 2 8 7" xfId="39762"/>
    <cellStyle name="Input 6 2 2 8 8" xfId="39763"/>
    <cellStyle name="Input 6 2 2 8 9" xfId="39764"/>
    <cellStyle name="Input 6 2 2 9" xfId="39765"/>
    <cellStyle name="Input 6 2 3" xfId="39766"/>
    <cellStyle name="Input 6 2 3 10" xfId="39767"/>
    <cellStyle name="Input 6 2 3 11" xfId="39768"/>
    <cellStyle name="Input 6 2 3 12" xfId="39769"/>
    <cellStyle name="Input 6 2 3 13" xfId="39770"/>
    <cellStyle name="Input 6 2 3 14" xfId="39771"/>
    <cellStyle name="Input 6 2 3 15" xfId="39772"/>
    <cellStyle name="Input 6 2 3 16" xfId="39773"/>
    <cellStyle name="Input 6 2 3 17" xfId="39774"/>
    <cellStyle name="Input 6 2 3 2" xfId="39775"/>
    <cellStyle name="Input 6 2 3 2 10" xfId="39776"/>
    <cellStyle name="Input 6 2 3 2 11" xfId="39777"/>
    <cellStyle name="Input 6 2 3 2 12" xfId="39778"/>
    <cellStyle name="Input 6 2 3 2 13" xfId="39779"/>
    <cellStyle name="Input 6 2 3 2 2" xfId="39780"/>
    <cellStyle name="Input 6 2 3 2 2 10" xfId="39781"/>
    <cellStyle name="Input 6 2 3 2 2 2" xfId="39782"/>
    <cellStyle name="Input 6 2 3 2 2 2 2" xfId="39783"/>
    <cellStyle name="Input 6 2 3 2 2 2 3" xfId="39784"/>
    <cellStyle name="Input 6 2 3 2 2 2 4" xfId="39785"/>
    <cellStyle name="Input 6 2 3 2 2 2 5" xfId="39786"/>
    <cellStyle name="Input 6 2 3 2 2 2 6" xfId="39787"/>
    <cellStyle name="Input 6 2 3 2 2 2 7" xfId="39788"/>
    <cellStyle name="Input 6 2 3 2 2 2 8" xfId="39789"/>
    <cellStyle name="Input 6 2 3 2 2 2 9" xfId="39790"/>
    <cellStyle name="Input 6 2 3 2 2 3" xfId="39791"/>
    <cellStyle name="Input 6 2 3 2 2 4" xfId="39792"/>
    <cellStyle name="Input 6 2 3 2 2 5" xfId="39793"/>
    <cellStyle name="Input 6 2 3 2 2 6" xfId="39794"/>
    <cellStyle name="Input 6 2 3 2 2 7" xfId="39795"/>
    <cellStyle name="Input 6 2 3 2 2 8" xfId="39796"/>
    <cellStyle name="Input 6 2 3 2 2 9" xfId="39797"/>
    <cellStyle name="Input 6 2 3 2 3" xfId="39798"/>
    <cellStyle name="Input 6 2 3 2 3 2" xfId="39799"/>
    <cellStyle name="Input 6 2 3 2 3 3" xfId="39800"/>
    <cellStyle name="Input 6 2 3 2 3 4" xfId="39801"/>
    <cellStyle name="Input 6 2 3 2 3 5" xfId="39802"/>
    <cellStyle name="Input 6 2 3 2 3 6" xfId="39803"/>
    <cellStyle name="Input 6 2 3 2 3 7" xfId="39804"/>
    <cellStyle name="Input 6 2 3 2 3 8" xfId="39805"/>
    <cellStyle name="Input 6 2 3 2 4" xfId="39806"/>
    <cellStyle name="Input 6 2 3 2 4 2" xfId="39807"/>
    <cellStyle name="Input 6 2 3 2 4 3" xfId="39808"/>
    <cellStyle name="Input 6 2 3 2 4 4" xfId="39809"/>
    <cellStyle name="Input 6 2 3 2 4 5" xfId="39810"/>
    <cellStyle name="Input 6 2 3 2 4 6" xfId="39811"/>
    <cellStyle name="Input 6 2 3 2 4 7" xfId="39812"/>
    <cellStyle name="Input 6 2 3 2 4 8" xfId="39813"/>
    <cellStyle name="Input 6 2 3 2 4 9" xfId="39814"/>
    <cellStyle name="Input 6 2 3 2 5" xfId="39815"/>
    <cellStyle name="Input 6 2 3 2 6" xfId="39816"/>
    <cellStyle name="Input 6 2 3 2 7" xfId="39817"/>
    <cellStyle name="Input 6 2 3 2 8" xfId="39818"/>
    <cellStyle name="Input 6 2 3 2 9" xfId="39819"/>
    <cellStyle name="Input 6 2 3 3" xfId="39820"/>
    <cellStyle name="Input 6 2 3 3 10" xfId="39821"/>
    <cellStyle name="Input 6 2 3 3 11" xfId="39822"/>
    <cellStyle name="Input 6 2 3 3 12" xfId="39823"/>
    <cellStyle name="Input 6 2 3 3 13" xfId="39824"/>
    <cellStyle name="Input 6 2 3 3 2" xfId="39825"/>
    <cellStyle name="Input 6 2 3 3 2 10" xfId="39826"/>
    <cellStyle name="Input 6 2 3 3 2 2" xfId="39827"/>
    <cellStyle name="Input 6 2 3 3 2 2 2" xfId="39828"/>
    <cellStyle name="Input 6 2 3 3 2 2 3" xfId="39829"/>
    <cellStyle name="Input 6 2 3 3 2 2 4" xfId="39830"/>
    <cellStyle name="Input 6 2 3 3 2 2 5" xfId="39831"/>
    <cellStyle name="Input 6 2 3 3 2 2 6" xfId="39832"/>
    <cellStyle name="Input 6 2 3 3 2 2 7" xfId="39833"/>
    <cellStyle name="Input 6 2 3 3 2 2 8" xfId="39834"/>
    <cellStyle name="Input 6 2 3 3 2 2 9" xfId="39835"/>
    <cellStyle name="Input 6 2 3 3 2 3" xfId="39836"/>
    <cellStyle name="Input 6 2 3 3 2 4" xfId="39837"/>
    <cellStyle name="Input 6 2 3 3 2 5" xfId="39838"/>
    <cellStyle name="Input 6 2 3 3 2 6" xfId="39839"/>
    <cellStyle name="Input 6 2 3 3 2 7" xfId="39840"/>
    <cellStyle name="Input 6 2 3 3 2 8" xfId="39841"/>
    <cellStyle name="Input 6 2 3 3 2 9" xfId="39842"/>
    <cellStyle name="Input 6 2 3 3 3" xfId="39843"/>
    <cellStyle name="Input 6 2 3 3 3 2" xfId="39844"/>
    <cellStyle name="Input 6 2 3 3 3 3" xfId="39845"/>
    <cellStyle name="Input 6 2 3 3 3 4" xfId="39846"/>
    <cellStyle name="Input 6 2 3 3 3 5" xfId="39847"/>
    <cellStyle name="Input 6 2 3 3 3 6" xfId="39848"/>
    <cellStyle name="Input 6 2 3 3 3 7" xfId="39849"/>
    <cellStyle name="Input 6 2 3 3 3 8" xfId="39850"/>
    <cellStyle name="Input 6 2 3 3 4" xfId="39851"/>
    <cellStyle name="Input 6 2 3 3 4 2" xfId="39852"/>
    <cellStyle name="Input 6 2 3 3 4 3" xfId="39853"/>
    <cellStyle name="Input 6 2 3 3 4 4" xfId="39854"/>
    <cellStyle name="Input 6 2 3 3 4 5" xfId="39855"/>
    <cellStyle name="Input 6 2 3 3 4 6" xfId="39856"/>
    <cellStyle name="Input 6 2 3 3 4 7" xfId="39857"/>
    <cellStyle name="Input 6 2 3 3 4 8" xfId="39858"/>
    <cellStyle name="Input 6 2 3 3 4 9" xfId="39859"/>
    <cellStyle name="Input 6 2 3 3 5" xfId="39860"/>
    <cellStyle name="Input 6 2 3 3 6" xfId="39861"/>
    <cellStyle name="Input 6 2 3 3 7" xfId="39862"/>
    <cellStyle name="Input 6 2 3 3 8" xfId="39863"/>
    <cellStyle name="Input 6 2 3 3 9" xfId="39864"/>
    <cellStyle name="Input 6 2 3 4" xfId="39865"/>
    <cellStyle name="Input 6 2 3 4 10" xfId="39866"/>
    <cellStyle name="Input 6 2 3 4 11" xfId="39867"/>
    <cellStyle name="Input 6 2 3 4 12" xfId="39868"/>
    <cellStyle name="Input 6 2 3 4 13" xfId="39869"/>
    <cellStyle name="Input 6 2 3 4 2" xfId="39870"/>
    <cellStyle name="Input 6 2 3 4 2 10" xfId="39871"/>
    <cellStyle name="Input 6 2 3 4 2 2" xfId="39872"/>
    <cellStyle name="Input 6 2 3 4 2 2 2" xfId="39873"/>
    <cellStyle name="Input 6 2 3 4 2 2 3" xfId="39874"/>
    <cellStyle name="Input 6 2 3 4 2 2 4" xfId="39875"/>
    <cellStyle name="Input 6 2 3 4 2 2 5" xfId="39876"/>
    <cellStyle name="Input 6 2 3 4 2 2 6" xfId="39877"/>
    <cellStyle name="Input 6 2 3 4 2 2 7" xfId="39878"/>
    <cellStyle name="Input 6 2 3 4 2 2 8" xfId="39879"/>
    <cellStyle name="Input 6 2 3 4 2 2 9" xfId="39880"/>
    <cellStyle name="Input 6 2 3 4 2 3" xfId="39881"/>
    <cellStyle name="Input 6 2 3 4 2 4" xfId="39882"/>
    <cellStyle name="Input 6 2 3 4 2 5" xfId="39883"/>
    <cellStyle name="Input 6 2 3 4 2 6" xfId="39884"/>
    <cellStyle name="Input 6 2 3 4 2 7" xfId="39885"/>
    <cellStyle name="Input 6 2 3 4 2 8" xfId="39886"/>
    <cellStyle name="Input 6 2 3 4 2 9" xfId="39887"/>
    <cellStyle name="Input 6 2 3 4 3" xfId="39888"/>
    <cellStyle name="Input 6 2 3 4 3 2" xfId="39889"/>
    <cellStyle name="Input 6 2 3 4 3 3" xfId="39890"/>
    <cellStyle name="Input 6 2 3 4 3 4" xfId="39891"/>
    <cellStyle name="Input 6 2 3 4 3 5" xfId="39892"/>
    <cellStyle name="Input 6 2 3 4 3 6" xfId="39893"/>
    <cellStyle name="Input 6 2 3 4 3 7" xfId="39894"/>
    <cellStyle name="Input 6 2 3 4 3 8" xfId="39895"/>
    <cellStyle name="Input 6 2 3 4 4" xfId="39896"/>
    <cellStyle name="Input 6 2 3 4 4 2" xfId="39897"/>
    <cellStyle name="Input 6 2 3 4 4 3" xfId="39898"/>
    <cellStyle name="Input 6 2 3 4 4 4" xfId="39899"/>
    <cellStyle name="Input 6 2 3 4 4 5" xfId="39900"/>
    <cellStyle name="Input 6 2 3 4 4 6" xfId="39901"/>
    <cellStyle name="Input 6 2 3 4 4 7" xfId="39902"/>
    <cellStyle name="Input 6 2 3 4 4 8" xfId="39903"/>
    <cellStyle name="Input 6 2 3 4 4 9" xfId="39904"/>
    <cellStyle name="Input 6 2 3 4 5" xfId="39905"/>
    <cellStyle name="Input 6 2 3 4 6" xfId="39906"/>
    <cellStyle name="Input 6 2 3 4 7" xfId="39907"/>
    <cellStyle name="Input 6 2 3 4 8" xfId="39908"/>
    <cellStyle name="Input 6 2 3 4 9" xfId="39909"/>
    <cellStyle name="Input 6 2 3 5" xfId="39910"/>
    <cellStyle name="Input 6 2 3 5 10" xfId="39911"/>
    <cellStyle name="Input 6 2 3 5 2" xfId="39912"/>
    <cellStyle name="Input 6 2 3 5 2 2" xfId="39913"/>
    <cellStyle name="Input 6 2 3 5 2 3" xfId="39914"/>
    <cellStyle name="Input 6 2 3 5 2 4" xfId="39915"/>
    <cellStyle name="Input 6 2 3 5 2 5" xfId="39916"/>
    <cellStyle name="Input 6 2 3 5 2 6" xfId="39917"/>
    <cellStyle name="Input 6 2 3 5 2 7" xfId="39918"/>
    <cellStyle name="Input 6 2 3 5 2 8" xfId="39919"/>
    <cellStyle name="Input 6 2 3 5 2 9" xfId="39920"/>
    <cellStyle name="Input 6 2 3 5 3" xfId="39921"/>
    <cellStyle name="Input 6 2 3 5 4" xfId="39922"/>
    <cellStyle name="Input 6 2 3 5 5" xfId="39923"/>
    <cellStyle name="Input 6 2 3 5 6" xfId="39924"/>
    <cellStyle name="Input 6 2 3 5 7" xfId="39925"/>
    <cellStyle name="Input 6 2 3 5 8" xfId="39926"/>
    <cellStyle name="Input 6 2 3 5 9" xfId="39927"/>
    <cellStyle name="Input 6 2 3 6" xfId="39928"/>
    <cellStyle name="Input 6 2 3 6 2" xfId="39929"/>
    <cellStyle name="Input 6 2 3 6 3" xfId="39930"/>
    <cellStyle name="Input 6 2 3 6 4" xfId="39931"/>
    <cellStyle name="Input 6 2 3 6 5" xfId="39932"/>
    <cellStyle name="Input 6 2 3 6 6" xfId="39933"/>
    <cellStyle name="Input 6 2 3 6 7" xfId="39934"/>
    <cellStyle name="Input 6 2 3 6 8" xfId="39935"/>
    <cellStyle name="Input 6 2 3 7" xfId="39936"/>
    <cellStyle name="Input 6 2 3 7 2" xfId="39937"/>
    <cellStyle name="Input 6 2 3 7 3" xfId="39938"/>
    <cellStyle name="Input 6 2 3 7 4" xfId="39939"/>
    <cellStyle name="Input 6 2 3 7 5" xfId="39940"/>
    <cellStyle name="Input 6 2 3 7 6" xfId="39941"/>
    <cellStyle name="Input 6 2 3 7 7" xfId="39942"/>
    <cellStyle name="Input 6 2 3 7 8" xfId="39943"/>
    <cellStyle name="Input 6 2 3 7 9" xfId="39944"/>
    <cellStyle name="Input 6 2 3 8" xfId="39945"/>
    <cellStyle name="Input 6 2 3 9" xfId="39946"/>
    <cellStyle name="Input 6 2 4" xfId="39947"/>
    <cellStyle name="Input 6 2 4 10" xfId="39948"/>
    <cellStyle name="Input 6 2 4 11" xfId="39949"/>
    <cellStyle name="Input 6 2 4 12" xfId="39950"/>
    <cellStyle name="Input 6 2 4 13" xfId="39951"/>
    <cellStyle name="Input 6 2 4 2" xfId="39952"/>
    <cellStyle name="Input 6 2 4 2 10" xfId="39953"/>
    <cellStyle name="Input 6 2 4 2 2" xfId="39954"/>
    <cellStyle name="Input 6 2 4 2 2 2" xfId="39955"/>
    <cellStyle name="Input 6 2 4 2 2 3" xfId="39956"/>
    <cellStyle name="Input 6 2 4 2 2 4" xfId="39957"/>
    <cellStyle name="Input 6 2 4 2 2 5" xfId="39958"/>
    <cellStyle name="Input 6 2 4 2 2 6" xfId="39959"/>
    <cellStyle name="Input 6 2 4 2 2 7" xfId="39960"/>
    <cellStyle name="Input 6 2 4 2 2 8" xfId="39961"/>
    <cellStyle name="Input 6 2 4 2 2 9" xfId="39962"/>
    <cellStyle name="Input 6 2 4 2 3" xfId="39963"/>
    <cellStyle name="Input 6 2 4 2 4" xfId="39964"/>
    <cellStyle name="Input 6 2 4 2 5" xfId="39965"/>
    <cellStyle name="Input 6 2 4 2 6" xfId="39966"/>
    <cellStyle name="Input 6 2 4 2 7" xfId="39967"/>
    <cellStyle name="Input 6 2 4 2 8" xfId="39968"/>
    <cellStyle name="Input 6 2 4 2 9" xfId="39969"/>
    <cellStyle name="Input 6 2 4 3" xfId="39970"/>
    <cellStyle name="Input 6 2 4 3 2" xfId="39971"/>
    <cellStyle name="Input 6 2 4 3 3" xfId="39972"/>
    <cellStyle name="Input 6 2 4 3 4" xfId="39973"/>
    <cellStyle name="Input 6 2 4 3 5" xfId="39974"/>
    <cellStyle name="Input 6 2 4 3 6" xfId="39975"/>
    <cellStyle name="Input 6 2 4 3 7" xfId="39976"/>
    <cellStyle name="Input 6 2 4 3 8" xfId="39977"/>
    <cellStyle name="Input 6 2 4 4" xfId="39978"/>
    <cellStyle name="Input 6 2 4 4 2" xfId="39979"/>
    <cellStyle name="Input 6 2 4 4 3" xfId="39980"/>
    <cellStyle name="Input 6 2 4 4 4" xfId="39981"/>
    <cellStyle name="Input 6 2 4 4 5" xfId="39982"/>
    <cellStyle name="Input 6 2 4 4 6" xfId="39983"/>
    <cellStyle name="Input 6 2 4 4 7" xfId="39984"/>
    <cellStyle name="Input 6 2 4 4 8" xfId="39985"/>
    <cellStyle name="Input 6 2 4 4 9" xfId="39986"/>
    <cellStyle name="Input 6 2 4 5" xfId="39987"/>
    <cellStyle name="Input 6 2 4 6" xfId="39988"/>
    <cellStyle name="Input 6 2 4 7" xfId="39989"/>
    <cellStyle name="Input 6 2 4 8" xfId="39990"/>
    <cellStyle name="Input 6 2 4 9" xfId="39991"/>
    <cellStyle name="Input 6 2 5" xfId="39992"/>
    <cellStyle name="Input 6 2 5 2" xfId="39993"/>
    <cellStyle name="Input 6 2 5 3" xfId="39994"/>
    <cellStyle name="Input 6 2 5 4" xfId="39995"/>
    <cellStyle name="Input 6 2 5 5" xfId="39996"/>
    <cellStyle name="Input 6 2 5 6" xfId="39997"/>
    <cellStyle name="Input 6 2 5 7" xfId="39998"/>
    <cellStyle name="Input 6 2 5 8" xfId="39999"/>
    <cellStyle name="Input 6 2 5 9" xfId="40000"/>
    <cellStyle name="Input 6 2 6" xfId="40001"/>
    <cellStyle name="Input 6 2 7" xfId="40002"/>
    <cellStyle name="Input 6 2 8" xfId="40003"/>
    <cellStyle name="Input 6 2 9" xfId="40004"/>
    <cellStyle name="Input 6 3" xfId="40005"/>
    <cellStyle name="Input 6 3 10" xfId="40006"/>
    <cellStyle name="Input 6 3 11" xfId="40007"/>
    <cellStyle name="Input 6 3 12" xfId="40008"/>
    <cellStyle name="Input 6 3 13" xfId="40009"/>
    <cellStyle name="Input 6 3 14" xfId="40010"/>
    <cellStyle name="Input 6 3 15" xfId="40011"/>
    <cellStyle name="Input 6 3 16" xfId="40012"/>
    <cellStyle name="Input 6 3 17" xfId="40013"/>
    <cellStyle name="Input 6 3 18" xfId="40014"/>
    <cellStyle name="Input 6 3 19" xfId="40015"/>
    <cellStyle name="Input 6 3 2" xfId="40016"/>
    <cellStyle name="Input 6 3 2 10" xfId="40017"/>
    <cellStyle name="Input 6 3 2 11" xfId="40018"/>
    <cellStyle name="Input 6 3 2 12" xfId="40019"/>
    <cellStyle name="Input 6 3 2 13" xfId="40020"/>
    <cellStyle name="Input 6 3 2 2" xfId="40021"/>
    <cellStyle name="Input 6 3 2 2 10" xfId="40022"/>
    <cellStyle name="Input 6 3 2 2 2" xfId="40023"/>
    <cellStyle name="Input 6 3 2 2 2 2" xfId="40024"/>
    <cellStyle name="Input 6 3 2 2 2 3" xfId="40025"/>
    <cellStyle name="Input 6 3 2 2 2 4" xfId="40026"/>
    <cellStyle name="Input 6 3 2 2 2 5" xfId="40027"/>
    <cellStyle name="Input 6 3 2 2 2 6" xfId="40028"/>
    <cellStyle name="Input 6 3 2 2 2 7" xfId="40029"/>
    <cellStyle name="Input 6 3 2 2 2 8" xfId="40030"/>
    <cellStyle name="Input 6 3 2 2 2 9" xfId="40031"/>
    <cellStyle name="Input 6 3 2 2 3" xfId="40032"/>
    <cellStyle name="Input 6 3 2 2 4" xfId="40033"/>
    <cellStyle name="Input 6 3 2 2 5" xfId="40034"/>
    <cellStyle name="Input 6 3 2 2 6" xfId="40035"/>
    <cellStyle name="Input 6 3 2 2 7" xfId="40036"/>
    <cellStyle name="Input 6 3 2 2 8" xfId="40037"/>
    <cellStyle name="Input 6 3 2 2 9" xfId="40038"/>
    <cellStyle name="Input 6 3 2 3" xfId="40039"/>
    <cellStyle name="Input 6 3 2 3 2" xfId="40040"/>
    <cellStyle name="Input 6 3 2 3 3" xfId="40041"/>
    <cellStyle name="Input 6 3 2 3 4" xfId="40042"/>
    <cellStyle name="Input 6 3 2 3 5" xfId="40043"/>
    <cellStyle name="Input 6 3 2 3 6" xfId="40044"/>
    <cellStyle name="Input 6 3 2 3 7" xfId="40045"/>
    <cellStyle name="Input 6 3 2 3 8" xfId="40046"/>
    <cellStyle name="Input 6 3 2 4" xfId="40047"/>
    <cellStyle name="Input 6 3 2 4 2" xfId="40048"/>
    <cellStyle name="Input 6 3 2 4 3" xfId="40049"/>
    <cellStyle name="Input 6 3 2 4 4" xfId="40050"/>
    <cellStyle name="Input 6 3 2 4 5" xfId="40051"/>
    <cellStyle name="Input 6 3 2 4 6" xfId="40052"/>
    <cellStyle name="Input 6 3 2 4 7" xfId="40053"/>
    <cellStyle name="Input 6 3 2 4 8" xfId="40054"/>
    <cellStyle name="Input 6 3 2 4 9" xfId="40055"/>
    <cellStyle name="Input 6 3 2 5" xfId="40056"/>
    <cellStyle name="Input 6 3 2 6" xfId="40057"/>
    <cellStyle name="Input 6 3 2 7" xfId="40058"/>
    <cellStyle name="Input 6 3 2 8" xfId="40059"/>
    <cellStyle name="Input 6 3 2 9" xfId="40060"/>
    <cellStyle name="Input 6 3 3" xfId="40061"/>
    <cellStyle name="Input 6 3 3 10" xfId="40062"/>
    <cellStyle name="Input 6 3 3 11" xfId="40063"/>
    <cellStyle name="Input 6 3 3 12" xfId="40064"/>
    <cellStyle name="Input 6 3 3 13" xfId="40065"/>
    <cellStyle name="Input 6 3 3 2" xfId="40066"/>
    <cellStyle name="Input 6 3 3 2 10" xfId="40067"/>
    <cellStyle name="Input 6 3 3 2 2" xfId="40068"/>
    <cellStyle name="Input 6 3 3 2 2 2" xfId="40069"/>
    <cellStyle name="Input 6 3 3 2 2 3" xfId="40070"/>
    <cellStyle name="Input 6 3 3 2 2 4" xfId="40071"/>
    <cellStyle name="Input 6 3 3 2 2 5" xfId="40072"/>
    <cellStyle name="Input 6 3 3 2 2 6" xfId="40073"/>
    <cellStyle name="Input 6 3 3 2 2 7" xfId="40074"/>
    <cellStyle name="Input 6 3 3 2 2 8" xfId="40075"/>
    <cellStyle name="Input 6 3 3 2 2 9" xfId="40076"/>
    <cellStyle name="Input 6 3 3 2 3" xfId="40077"/>
    <cellStyle name="Input 6 3 3 2 4" xfId="40078"/>
    <cellStyle name="Input 6 3 3 2 5" xfId="40079"/>
    <cellStyle name="Input 6 3 3 2 6" xfId="40080"/>
    <cellStyle name="Input 6 3 3 2 7" xfId="40081"/>
    <cellStyle name="Input 6 3 3 2 8" xfId="40082"/>
    <cellStyle name="Input 6 3 3 2 9" xfId="40083"/>
    <cellStyle name="Input 6 3 3 3" xfId="40084"/>
    <cellStyle name="Input 6 3 3 3 2" xfId="40085"/>
    <cellStyle name="Input 6 3 3 3 3" xfId="40086"/>
    <cellStyle name="Input 6 3 3 3 4" xfId="40087"/>
    <cellStyle name="Input 6 3 3 3 5" xfId="40088"/>
    <cellStyle name="Input 6 3 3 3 6" xfId="40089"/>
    <cellStyle name="Input 6 3 3 3 7" xfId="40090"/>
    <cellStyle name="Input 6 3 3 3 8" xfId="40091"/>
    <cellStyle name="Input 6 3 3 4" xfId="40092"/>
    <cellStyle name="Input 6 3 3 4 2" xfId="40093"/>
    <cellStyle name="Input 6 3 3 4 3" xfId="40094"/>
    <cellStyle name="Input 6 3 3 4 4" xfId="40095"/>
    <cellStyle name="Input 6 3 3 4 5" xfId="40096"/>
    <cellStyle name="Input 6 3 3 4 6" xfId="40097"/>
    <cellStyle name="Input 6 3 3 4 7" xfId="40098"/>
    <cellStyle name="Input 6 3 3 4 8" xfId="40099"/>
    <cellStyle name="Input 6 3 3 4 9" xfId="40100"/>
    <cellStyle name="Input 6 3 3 5" xfId="40101"/>
    <cellStyle name="Input 6 3 3 6" xfId="40102"/>
    <cellStyle name="Input 6 3 3 7" xfId="40103"/>
    <cellStyle name="Input 6 3 3 8" xfId="40104"/>
    <cellStyle name="Input 6 3 3 9" xfId="40105"/>
    <cellStyle name="Input 6 3 4" xfId="40106"/>
    <cellStyle name="Input 6 3 4 10" xfId="40107"/>
    <cellStyle name="Input 6 3 4 11" xfId="40108"/>
    <cellStyle name="Input 6 3 4 12" xfId="40109"/>
    <cellStyle name="Input 6 3 4 13" xfId="40110"/>
    <cellStyle name="Input 6 3 4 2" xfId="40111"/>
    <cellStyle name="Input 6 3 4 2 10" xfId="40112"/>
    <cellStyle name="Input 6 3 4 2 2" xfId="40113"/>
    <cellStyle name="Input 6 3 4 2 2 2" xfId="40114"/>
    <cellStyle name="Input 6 3 4 2 2 3" xfId="40115"/>
    <cellStyle name="Input 6 3 4 2 2 4" xfId="40116"/>
    <cellStyle name="Input 6 3 4 2 2 5" xfId="40117"/>
    <cellStyle name="Input 6 3 4 2 2 6" xfId="40118"/>
    <cellStyle name="Input 6 3 4 2 2 7" xfId="40119"/>
    <cellStyle name="Input 6 3 4 2 2 8" xfId="40120"/>
    <cellStyle name="Input 6 3 4 2 2 9" xfId="40121"/>
    <cellStyle name="Input 6 3 4 2 3" xfId="40122"/>
    <cellStyle name="Input 6 3 4 2 4" xfId="40123"/>
    <cellStyle name="Input 6 3 4 2 5" xfId="40124"/>
    <cellStyle name="Input 6 3 4 2 6" xfId="40125"/>
    <cellStyle name="Input 6 3 4 2 7" xfId="40126"/>
    <cellStyle name="Input 6 3 4 2 8" xfId="40127"/>
    <cellStyle name="Input 6 3 4 2 9" xfId="40128"/>
    <cellStyle name="Input 6 3 4 3" xfId="40129"/>
    <cellStyle name="Input 6 3 4 3 2" xfId="40130"/>
    <cellStyle name="Input 6 3 4 3 3" xfId="40131"/>
    <cellStyle name="Input 6 3 4 3 4" xfId="40132"/>
    <cellStyle name="Input 6 3 4 3 5" xfId="40133"/>
    <cellStyle name="Input 6 3 4 3 6" xfId="40134"/>
    <cellStyle name="Input 6 3 4 3 7" xfId="40135"/>
    <cellStyle name="Input 6 3 4 3 8" xfId="40136"/>
    <cellStyle name="Input 6 3 4 4" xfId="40137"/>
    <cellStyle name="Input 6 3 4 4 2" xfId="40138"/>
    <cellStyle name="Input 6 3 4 4 3" xfId="40139"/>
    <cellStyle name="Input 6 3 4 4 4" xfId="40140"/>
    <cellStyle name="Input 6 3 4 4 5" xfId="40141"/>
    <cellStyle name="Input 6 3 4 4 6" xfId="40142"/>
    <cellStyle name="Input 6 3 4 4 7" xfId="40143"/>
    <cellStyle name="Input 6 3 4 4 8" xfId="40144"/>
    <cellStyle name="Input 6 3 4 4 9" xfId="40145"/>
    <cellStyle name="Input 6 3 4 5" xfId="40146"/>
    <cellStyle name="Input 6 3 4 6" xfId="40147"/>
    <cellStyle name="Input 6 3 4 7" xfId="40148"/>
    <cellStyle name="Input 6 3 4 8" xfId="40149"/>
    <cellStyle name="Input 6 3 4 9" xfId="40150"/>
    <cellStyle name="Input 6 3 5" xfId="40151"/>
    <cellStyle name="Input 6 3 5 10" xfId="40152"/>
    <cellStyle name="Input 6 3 5 11" xfId="40153"/>
    <cellStyle name="Input 6 3 5 12" xfId="40154"/>
    <cellStyle name="Input 6 3 5 13" xfId="40155"/>
    <cellStyle name="Input 6 3 5 2" xfId="40156"/>
    <cellStyle name="Input 6 3 5 2 10" xfId="40157"/>
    <cellStyle name="Input 6 3 5 2 2" xfId="40158"/>
    <cellStyle name="Input 6 3 5 2 2 2" xfId="40159"/>
    <cellStyle name="Input 6 3 5 2 2 3" xfId="40160"/>
    <cellStyle name="Input 6 3 5 2 2 4" xfId="40161"/>
    <cellStyle name="Input 6 3 5 2 2 5" xfId="40162"/>
    <cellStyle name="Input 6 3 5 2 2 6" xfId="40163"/>
    <cellStyle name="Input 6 3 5 2 2 7" xfId="40164"/>
    <cellStyle name="Input 6 3 5 2 2 8" xfId="40165"/>
    <cellStyle name="Input 6 3 5 2 2 9" xfId="40166"/>
    <cellStyle name="Input 6 3 5 2 3" xfId="40167"/>
    <cellStyle name="Input 6 3 5 2 4" xfId="40168"/>
    <cellStyle name="Input 6 3 5 2 5" xfId="40169"/>
    <cellStyle name="Input 6 3 5 2 6" xfId="40170"/>
    <cellStyle name="Input 6 3 5 2 7" xfId="40171"/>
    <cellStyle name="Input 6 3 5 2 8" xfId="40172"/>
    <cellStyle name="Input 6 3 5 2 9" xfId="40173"/>
    <cellStyle name="Input 6 3 5 3" xfId="40174"/>
    <cellStyle name="Input 6 3 5 3 2" xfId="40175"/>
    <cellStyle name="Input 6 3 5 3 3" xfId="40176"/>
    <cellStyle name="Input 6 3 5 3 4" xfId="40177"/>
    <cellStyle name="Input 6 3 5 3 5" xfId="40178"/>
    <cellStyle name="Input 6 3 5 3 6" xfId="40179"/>
    <cellStyle name="Input 6 3 5 3 7" xfId="40180"/>
    <cellStyle name="Input 6 3 5 3 8" xfId="40181"/>
    <cellStyle name="Input 6 3 5 4" xfId="40182"/>
    <cellStyle name="Input 6 3 5 4 2" xfId="40183"/>
    <cellStyle name="Input 6 3 5 4 3" xfId="40184"/>
    <cellStyle name="Input 6 3 5 4 4" xfId="40185"/>
    <cellStyle name="Input 6 3 5 4 5" xfId="40186"/>
    <cellStyle name="Input 6 3 5 4 6" xfId="40187"/>
    <cellStyle name="Input 6 3 5 4 7" xfId="40188"/>
    <cellStyle name="Input 6 3 5 4 8" xfId="40189"/>
    <cellStyle name="Input 6 3 5 4 9" xfId="40190"/>
    <cellStyle name="Input 6 3 5 5" xfId="40191"/>
    <cellStyle name="Input 6 3 5 6" xfId="40192"/>
    <cellStyle name="Input 6 3 5 7" xfId="40193"/>
    <cellStyle name="Input 6 3 5 8" xfId="40194"/>
    <cellStyle name="Input 6 3 5 9" xfId="40195"/>
    <cellStyle name="Input 6 3 6" xfId="40196"/>
    <cellStyle name="Input 6 3 6 10" xfId="40197"/>
    <cellStyle name="Input 6 3 6 2" xfId="40198"/>
    <cellStyle name="Input 6 3 6 2 2" xfId="40199"/>
    <cellStyle name="Input 6 3 6 2 3" xfId="40200"/>
    <cellStyle name="Input 6 3 6 2 4" xfId="40201"/>
    <cellStyle name="Input 6 3 6 2 5" xfId="40202"/>
    <cellStyle name="Input 6 3 6 2 6" xfId="40203"/>
    <cellStyle name="Input 6 3 6 2 7" xfId="40204"/>
    <cellStyle name="Input 6 3 6 2 8" xfId="40205"/>
    <cellStyle name="Input 6 3 6 2 9" xfId="40206"/>
    <cellStyle name="Input 6 3 6 3" xfId="40207"/>
    <cellStyle name="Input 6 3 6 4" xfId="40208"/>
    <cellStyle name="Input 6 3 6 5" xfId="40209"/>
    <cellStyle name="Input 6 3 6 6" xfId="40210"/>
    <cellStyle name="Input 6 3 6 7" xfId="40211"/>
    <cellStyle name="Input 6 3 6 8" xfId="40212"/>
    <cellStyle name="Input 6 3 6 9" xfId="40213"/>
    <cellStyle name="Input 6 3 7" xfId="40214"/>
    <cellStyle name="Input 6 3 7 2" xfId="40215"/>
    <cellStyle name="Input 6 3 7 3" xfId="40216"/>
    <cellStyle name="Input 6 3 7 4" xfId="40217"/>
    <cellStyle name="Input 6 3 7 5" xfId="40218"/>
    <cellStyle name="Input 6 3 7 6" xfId="40219"/>
    <cellStyle name="Input 6 3 7 7" xfId="40220"/>
    <cellStyle name="Input 6 3 7 8" xfId="40221"/>
    <cellStyle name="Input 6 3 8" xfId="40222"/>
    <cellStyle name="Input 6 3 8 2" xfId="40223"/>
    <cellStyle name="Input 6 3 8 3" xfId="40224"/>
    <cellStyle name="Input 6 3 8 4" xfId="40225"/>
    <cellStyle name="Input 6 3 8 5" xfId="40226"/>
    <cellStyle name="Input 6 3 8 6" xfId="40227"/>
    <cellStyle name="Input 6 3 8 7" xfId="40228"/>
    <cellStyle name="Input 6 3 8 8" xfId="40229"/>
    <cellStyle name="Input 6 3 8 9" xfId="40230"/>
    <cellStyle name="Input 6 3 9" xfId="40231"/>
    <cellStyle name="Input 6 4" xfId="40232"/>
    <cellStyle name="Input 6 4 10" xfId="40233"/>
    <cellStyle name="Input 6 4 11" xfId="40234"/>
    <cellStyle name="Input 6 4 12" xfId="40235"/>
    <cellStyle name="Input 6 4 13" xfId="40236"/>
    <cellStyle name="Input 6 4 14" xfId="40237"/>
    <cellStyle name="Input 6 4 15" xfId="40238"/>
    <cellStyle name="Input 6 4 16" xfId="40239"/>
    <cellStyle name="Input 6 4 17" xfId="40240"/>
    <cellStyle name="Input 6 4 18" xfId="40241"/>
    <cellStyle name="Input 6 4 2" xfId="40242"/>
    <cellStyle name="Input 6 4 2 10" xfId="40243"/>
    <cellStyle name="Input 6 4 2 11" xfId="40244"/>
    <cellStyle name="Input 6 4 2 12" xfId="40245"/>
    <cellStyle name="Input 6 4 2 13" xfId="40246"/>
    <cellStyle name="Input 6 4 2 2" xfId="40247"/>
    <cellStyle name="Input 6 4 2 2 10" xfId="40248"/>
    <cellStyle name="Input 6 4 2 2 2" xfId="40249"/>
    <cellStyle name="Input 6 4 2 2 2 2" xfId="40250"/>
    <cellStyle name="Input 6 4 2 2 2 3" xfId="40251"/>
    <cellStyle name="Input 6 4 2 2 2 4" xfId="40252"/>
    <cellStyle name="Input 6 4 2 2 2 5" xfId="40253"/>
    <cellStyle name="Input 6 4 2 2 2 6" xfId="40254"/>
    <cellStyle name="Input 6 4 2 2 2 7" xfId="40255"/>
    <cellStyle name="Input 6 4 2 2 2 8" xfId="40256"/>
    <cellStyle name="Input 6 4 2 2 2 9" xfId="40257"/>
    <cellStyle name="Input 6 4 2 2 3" xfId="40258"/>
    <cellStyle name="Input 6 4 2 2 4" xfId="40259"/>
    <cellStyle name="Input 6 4 2 2 5" xfId="40260"/>
    <cellStyle name="Input 6 4 2 2 6" xfId="40261"/>
    <cellStyle name="Input 6 4 2 2 7" xfId="40262"/>
    <cellStyle name="Input 6 4 2 2 8" xfId="40263"/>
    <cellStyle name="Input 6 4 2 2 9" xfId="40264"/>
    <cellStyle name="Input 6 4 2 3" xfId="40265"/>
    <cellStyle name="Input 6 4 2 3 2" xfId="40266"/>
    <cellStyle name="Input 6 4 2 3 3" xfId="40267"/>
    <cellStyle name="Input 6 4 2 3 4" xfId="40268"/>
    <cellStyle name="Input 6 4 2 3 5" xfId="40269"/>
    <cellStyle name="Input 6 4 2 3 6" xfId="40270"/>
    <cellStyle name="Input 6 4 2 3 7" xfId="40271"/>
    <cellStyle name="Input 6 4 2 3 8" xfId="40272"/>
    <cellStyle name="Input 6 4 2 4" xfId="40273"/>
    <cellStyle name="Input 6 4 2 4 2" xfId="40274"/>
    <cellStyle name="Input 6 4 2 4 3" xfId="40275"/>
    <cellStyle name="Input 6 4 2 4 4" xfId="40276"/>
    <cellStyle name="Input 6 4 2 4 5" xfId="40277"/>
    <cellStyle name="Input 6 4 2 4 6" xfId="40278"/>
    <cellStyle name="Input 6 4 2 4 7" xfId="40279"/>
    <cellStyle name="Input 6 4 2 4 8" xfId="40280"/>
    <cellStyle name="Input 6 4 2 4 9" xfId="40281"/>
    <cellStyle name="Input 6 4 2 5" xfId="40282"/>
    <cellStyle name="Input 6 4 2 6" xfId="40283"/>
    <cellStyle name="Input 6 4 2 7" xfId="40284"/>
    <cellStyle name="Input 6 4 2 8" xfId="40285"/>
    <cellStyle name="Input 6 4 2 9" xfId="40286"/>
    <cellStyle name="Input 6 4 3" xfId="40287"/>
    <cellStyle name="Input 6 4 3 10" xfId="40288"/>
    <cellStyle name="Input 6 4 3 11" xfId="40289"/>
    <cellStyle name="Input 6 4 3 12" xfId="40290"/>
    <cellStyle name="Input 6 4 3 13" xfId="40291"/>
    <cellStyle name="Input 6 4 3 2" xfId="40292"/>
    <cellStyle name="Input 6 4 3 2 10" xfId="40293"/>
    <cellStyle name="Input 6 4 3 2 2" xfId="40294"/>
    <cellStyle name="Input 6 4 3 2 2 2" xfId="40295"/>
    <cellStyle name="Input 6 4 3 2 2 3" xfId="40296"/>
    <cellStyle name="Input 6 4 3 2 2 4" xfId="40297"/>
    <cellStyle name="Input 6 4 3 2 2 5" xfId="40298"/>
    <cellStyle name="Input 6 4 3 2 2 6" xfId="40299"/>
    <cellStyle name="Input 6 4 3 2 2 7" xfId="40300"/>
    <cellStyle name="Input 6 4 3 2 2 8" xfId="40301"/>
    <cellStyle name="Input 6 4 3 2 2 9" xfId="40302"/>
    <cellStyle name="Input 6 4 3 2 3" xfId="40303"/>
    <cellStyle name="Input 6 4 3 2 4" xfId="40304"/>
    <cellStyle name="Input 6 4 3 2 5" xfId="40305"/>
    <cellStyle name="Input 6 4 3 2 6" xfId="40306"/>
    <cellStyle name="Input 6 4 3 2 7" xfId="40307"/>
    <cellStyle name="Input 6 4 3 2 8" xfId="40308"/>
    <cellStyle name="Input 6 4 3 2 9" xfId="40309"/>
    <cellStyle name="Input 6 4 3 3" xfId="40310"/>
    <cellStyle name="Input 6 4 3 3 2" xfId="40311"/>
    <cellStyle name="Input 6 4 3 3 3" xfId="40312"/>
    <cellStyle name="Input 6 4 3 3 4" xfId="40313"/>
    <cellStyle name="Input 6 4 3 3 5" xfId="40314"/>
    <cellStyle name="Input 6 4 3 3 6" xfId="40315"/>
    <cellStyle name="Input 6 4 3 3 7" xfId="40316"/>
    <cellStyle name="Input 6 4 3 3 8" xfId="40317"/>
    <cellStyle name="Input 6 4 3 4" xfId="40318"/>
    <cellStyle name="Input 6 4 3 4 2" xfId="40319"/>
    <cellStyle name="Input 6 4 3 4 3" xfId="40320"/>
    <cellStyle name="Input 6 4 3 4 4" xfId="40321"/>
    <cellStyle name="Input 6 4 3 4 5" xfId="40322"/>
    <cellStyle name="Input 6 4 3 4 6" xfId="40323"/>
    <cellStyle name="Input 6 4 3 4 7" xfId="40324"/>
    <cellStyle name="Input 6 4 3 4 8" xfId="40325"/>
    <cellStyle name="Input 6 4 3 4 9" xfId="40326"/>
    <cellStyle name="Input 6 4 3 5" xfId="40327"/>
    <cellStyle name="Input 6 4 3 6" xfId="40328"/>
    <cellStyle name="Input 6 4 3 7" xfId="40329"/>
    <cellStyle name="Input 6 4 3 8" xfId="40330"/>
    <cellStyle name="Input 6 4 3 9" xfId="40331"/>
    <cellStyle name="Input 6 4 4" xfId="40332"/>
    <cellStyle name="Input 6 4 4 10" xfId="40333"/>
    <cellStyle name="Input 6 4 4 11" xfId="40334"/>
    <cellStyle name="Input 6 4 4 12" xfId="40335"/>
    <cellStyle name="Input 6 4 4 13" xfId="40336"/>
    <cellStyle name="Input 6 4 4 2" xfId="40337"/>
    <cellStyle name="Input 6 4 4 2 10" xfId="40338"/>
    <cellStyle name="Input 6 4 4 2 2" xfId="40339"/>
    <cellStyle name="Input 6 4 4 2 2 2" xfId="40340"/>
    <cellStyle name="Input 6 4 4 2 2 3" xfId="40341"/>
    <cellStyle name="Input 6 4 4 2 2 4" xfId="40342"/>
    <cellStyle name="Input 6 4 4 2 2 5" xfId="40343"/>
    <cellStyle name="Input 6 4 4 2 2 6" xfId="40344"/>
    <cellStyle name="Input 6 4 4 2 2 7" xfId="40345"/>
    <cellStyle name="Input 6 4 4 2 2 8" xfId="40346"/>
    <cellStyle name="Input 6 4 4 2 2 9" xfId="40347"/>
    <cellStyle name="Input 6 4 4 2 3" xfId="40348"/>
    <cellStyle name="Input 6 4 4 2 4" xfId="40349"/>
    <cellStyle name="Input 6 4 4 2 5" xfId="40350"/>
    <cellStyle name="Input 6 4 4 2 6" xfId="40351"/>
    <cellStyle name="Input 6 4 4 2 7" xfId="40352"/>
    <cellStyle name="Input 6 4 4 2 8" xfId="40353"/>
    <cellStyle name="Input 6 4 4 2 9" xfId="40354"/>
    <cellStyle name="Input 6 4 4 3" xfId="40355"/>
    <cellStyle name="Input 6 4 4 3 2" xfId="40356"/>
    <cellStyle name="Input 6 4 4 3 3" xfId="40357"/>
    <cellStyle name="Input 6 4 4 3 4" xfId="40358"/>
    <cellStyle name="Input 6 4 4 3 5" xfId="40359"/>
    <cellStyle name="Input 6 4 4 3 6" xfId="40360"/>
    <cellStyle name="Input 6 4 4 3 7" xfId="40361"/>
    <cellStyle name="Input 6 4 4 3 8" xfId="40362"/>
    <cellStyle name="Input 6 4 4 4" xfId="40363"/>
    <cellStyle name="Input 6 4 4 4 2" xfId="40364"/>
    <cellStyle name="Input 6 4 4 4 3" xfId="40365"/>
    <cellStyle name="Input 6 4 4 4 4" xfId="40366"/>
    <cellStyle name="Input 6 4 4 4 5" xfId="40367"/>
    <cellStyle name="Input 6 4 4 4 6" xfId="40368"/>
    <cellStyle name="Input 6 4 4 4 7" xfId="40369"/>
    <cellStyle name="Input 6 4 4 4 8" xfId="40370"/>
    <cellStyle name="Input 6 4 4 4 9" xfId="40371"/>
    <cellStyle name="Input 6 4 4 5" xfId="40372"/>
    <cellStyle name="Input 6 4 4 6" xfId="40373"/>
    <cellStyle name="Input 6 4 4 7" xfId="40374"/>
    <cellStyle name="Input 6 4 4 8" xfId="40375"/>
    <cellStyle name="Input 6 4 4 9" xfId="40376"/>
    <cellStyle name="Input 6 4 5" xfId="40377"/>
    <cellStyle name="Input 6 4 5 10" xfId="40378"/>
    <cellStyle name="Input 6 4 5 11" xfId="40379"/>
    <cellStyle name="Input 6 4 5 12" xfId="40380"/>
    <cellStyle name="Input 6 4 5 13" xfId="40381"/>
    <cellStyle name="Input 6 4 5 2" xfId="40382"/>
    <cellStyle name="Input 6 4 5 2 10" xfId="40383"/>
    <cellStyle name="Input 6 4 5 2 2" xfId="40384"/>
    <cellStyle name="Input 6 4 5 2 2 2" xfId="40385"/>
    <cellStyle name="Input 6 4 5 2 2 3" xfId="40386"/>
    <cellStyle name="Input 6 4 5 2 2 4" xfId="40387"/>
    <cellStyle name="Input 6 4 5 2 2 5" xfId="40388"/>
    <cellStyle name="Input 6 4 5 2 2 6" xfId="40389"/>
    <cellStyle name="Input 6 4 5 2 2 7" xfId="40390"/>
    <cellStyle name="Input 6 4 5 2 2 8" xfId="40391"/>
    <cellStyle name="Input 6 4 5 2 2 9" xfId="40392"/>
    <cellStyle name="Input 6 4 5 2 3" xfId="40393"/>
    <cellStyle name="Input 6 4 5 2 4" xfId="40394"/>
    <cellStyle name="Input 6 4 5 2 5" xfId="40395"/>
    <cellStyle name="Input 6 4 5 2 6" xfId="40396"/>
    <cellStyle name="Input 6 4 5 2 7" xfId="40397"/>
    <cellStyle name="Input 6 4 5 2 8" xfId="40398"/>
    <cellStyle name="Input 6 4 5 2 9" xfId="40399"/>
    <cellStyle name="Input 6 4 5 3" xfId="40400"/>
    <cellStyle name="Input 6 4 5 3 2" xfId="40401"/>
    <cellStyle name="Input 6 4 5 3 3" xfId="40402"/>
    <cellStyle name="Input 6 4 5 3 4" xfId="40403"/>
    <cellStyle name="Input 6 4 5 3 5" xfId="40404"/>
    <cellStyle name="Input 6 4 5 3 6" xfId="40405"/>
    <cellStyle name="Input 6 4 5 3 7" xfId="40406"/>
    <cellStyle name="Input 6 4 5 3 8" xfId="40407"/>
    <cellStyle name="Input 6 4 5 4" xfId="40408"/>
    <cellStyle name="Input 6 4 5 4 2" xfId="40409"/>
    <cellStyle name="Input 6 4 5 4 3" xfId="40410"/>
    <cellStyle name="Input 6 4 5 4 4" xfId="40411"/>
    <cellStyle name="Input 6 4 5 4 5" xfId="40412"/>
    <cellStyle name="Input 6 4 5 4 6" xfId="40413"/>
    <cellStyle name="Input 6 4 5 4 7" xfId="40414"/>
    <cellStyle name="Input 6 4 5 4 8" xfId="40415"/>
    <cellStyle name="Input 6 4 5 4 9" xfId="40416"/>
    <cellStyle name="Input 6 4 5 5" xfId="40417"/>
    <cellStyle name="Input 6 4 5 6" xfId="40418"/>
    <cellStyle name="Input 6 4 5 7" xfId="40419"/>
    <cellStyle name="Input 6 4 5 8" xfId="40420"/>
    <cellStyle name="Input 6 4 5 9" xfId="40421"/>
    <cellStyle name="Input 6 4 6" xfId="40422"/>
    <cellStyle name="Input 6 4 6 10" xfId="40423"/>
    <cellStyle name="Input 6 4 6 2" xfId="40424"/>
    <cellStyle name="Input 6 4 6 2 2" xfId="40425"/>
    <cellStyle name="Input 6 4 6 2 3" xfId="40426"/>
    <cellStyle name="Input 6 4 6 2 4" xfId="40427"/>
    <cellStyle name="Input 6 4 6 2 5" xfId="40428"/>
    <cellStyle name="Input 6 4 6 2 6" xfId="40429"/>
    <cellStyle name="Input 6 4 6 2 7" xfId="40430"/>
    <cellStyle name="Input 6 4 6 2 8" xfId="40431"/>
    <cellStyle name="Input 6 4 6 2 9" xfId="40432"/>
    <cellStyle name="Input 6 4 6 3" xfId="40433"/>
    <cellStyle name="Input 6 4 6 4" xfId="40434"/>
    <cellStyle name="Input 6 4 6 5" xfId="40435"/>
    <cellStyle name="Input 6 4 6 6" xfId="40436"/>
    <cellStyle name="Input 6 4 6 7" xfId="40437"/>
    <cellStyle name="Input 6 4 6 8" xfId="40438"/>
    <cellStyle name="Input 6 4 6 9" xfId="40439"/>
    <cellStyle name="Input 6 4 7" xfId="40440"/>
    <cellStyle name="Input 6 4 7 2" xfId="40441"/>
    <cellStyle name="Input 6 4 7 3" xfId="40442"/>
    <cellStyle name="Input 6 4 7 4" xfId="40443"/>
    <cellStyle name="Input 6 4 7 5" xfId="40444"/>
    <cellStyle name="Input 6 4 7 6" xfId="40445"/>
    <cellStyle name="Input 6 4 7 7" xfId="40446"/>
    <cellStyle name="Input 6 4 7 8" xfId="40447"/>
    <cellStyle name="Input 6 4 8" xfId="40448"/>
    <cellStyle name="Input 6 4 8 2" xfId="40449"/>
    <cellStyle name="Input 6 4 8 3" xfId="40450"/>
    <cellStyle name="Input 6 4 8 4" xfId="40451"/>
    <cellStyle name="Input 6 4 8 5" xfId="40452"/>
    <cellStyle name="Input 6 4 8 6" xfId="40453"/>
    <cellStyle name="Input 6 4 8 7" xfId="40454"/>
    <cellStyle name="Input 6 4 8 8" xfId="40455"/>
    <cellStyle name="Input 6 4 8 9" xfId="40456"/>
    <cellStyle name="Input 6 4 9" xfId="40457"/>
    <cellStyle name="Input 6 5" xfId="40458"/>
    <cellStyle name="Input 6 5 10" xfId="40459"/>
    <cellStyle name="Input 6 5 11" xfId="40460"/>
    <cellStyle name="Input 6 5 12" xfId="40461"/>
    <cellStyle name="Input 6 5 13" xfId="40462"/>
    <cellStyle name="Input 6 5 2" xfId="40463"/>
    <cellStyle name="Input 6 5 2 10" xfId="40464"/>
    <cellStyle name="Input 6 5 2 2" xfId="40465"/>
    <cellStyle name="Input 6 5 2 2 2" xfId="40466"/>
    <cellStyle name="Input 6 5 2 2 3" xfId="40467"/>
    <cellStyle name="Input 6 5 2 2 4" xfId="40468"/>
    <cellStyle name="Input 6 5 2 2 5" xfId="40469"/>
    <cellStyle name="Input 6 5 2 2 6" xfId="40470"/>
    <cellStyle name="Input 6 5 2 2 7" xfId="40471"/>
    <cellStyle name="Input 6 5 2 2 8" xfId="40472"/>
    <cellStyle name="Input 6 5 2 2 9" xfId="40473"/>
    <cellStyle name="Input 6 5 2 3" xfId="40474"/>
    <cellStyle name="Input 6 5 2 4" xfId="40475"/>
    <cellStyle name="Input 6 5 2 5" xfId="40476"/>
    <cellStyle name="Input 6 5 2 6" xfId="40477"/>
    <cellStyle name="Input 6 5 2 7" xfId="40478"/>
    <cellStyle name="Input 6 5 2 8" xfId="40479"/>
    <cellStyle name="Input 6 5 2 9" xfId="40480"/>
    <cellStyle name="Input 6 5 3" xfId="40481"/>
    <cellStyle name="Input 6 5 3 2" xfId="40482"/>
    <cellStyle name="Input 6 5 3 3" xfId="40483"/>
    <cellStyle name="Input 6 5 3 4" xfId="40484"/>
    <cellStyle name="Input 6 5 3 5" xfId="40485"/>
    <cellStyle name="Input 6 5 3 6" xfId="40486"/>
    <cellStyle name="Input 6 5 3 7" xfId="40487"/>
    <cellStyle name="Input 6 5 3 8" xfId="40488"/>
    <cellStyle name="Input 6 5 4" xfId="40489"/>
    <cellStyle name="Input 6 5 4 2" xfId="40490"/>
    <cellStyle name="Input 6 5 4 3" xfId="40491"/>
    <cellStyle name="Input 6 5 4 4" xfId="40492"/>
    <cellStyle name="Input 6 5 4 5" xfId="40493"/>
    <cellStyle name="Input 6 5 4 6" xfId="40494"/>
    <cellStyle name="Input 6 5 4 7" xfId="40495"/>
    <cellStyle name="Input 6 5 4 8" xfId="40496"/>
    <cellStyle name="Input 6 5 4 9" xfId="40497"/>
    <cellStyle name="Input 6 5 5" xfId="40498"/>
    <cellStyle name="Input 6 5 6" xfId="40499"/>
    <cellStyle name="Input 6 5 7" xfId="40500"/>
    <cellStyle name="Input 6 5 8" xfId="40501"/>
    <cellStyle name="Input 6 5 9" xfId="40502"/>
    <cellStyle name="Input 6 6" xfId="40503"/>
    <cellStyle name="Input 6 6 10" xfId="40504"/>
    <cellStyle name="Input 6 6 11" xfId="40505"/>
    <cellStyle name="Input 6 6 12" xfId="40506"/>
    <cellStyle name="Input 6 6 13" xfId="40507"/>
    <cellStyle name="Input 6 6 2" xfId="40508"/>
    <cellStyle name="Input 6 6 2 10" xfId="40509"/>
    <cellStyle name="Input 6 6 2 2" xfId="40510"/>
    <cellStyle name="Input 6 6 2 2 2" xfId="40511"/>
    <cellStyle name="Input 6 6 2 2 3" xfId="40512"/>
    <cellStyle name="Input 6 6 2 2 4" xfId="40513"/>
    <cellStyle name="Input 6 6 2 2 5" xfId="40514"/>
    <cellStyle name="Input 6 6 2 2 6" xfId="40515"/>
    <cellStyle name="Input 6 6 2 2 7" xfId="40516"/>
    <cellStyle name="Input 6 6 2 2 8" xfId="40517"/>
    <cellStyle name="Input 6 6 2 2 9" xfId="40518"/>
    <cellStyle name="Input 6 6 2 3" xfId="40519"/>
    <cellStyle name="Input 6 6 2 4" xfId="40520"/>
    <cellStyle name="Input 6 6 2 5" xfId="40521"/>
    <cellStyle name="Input 6 6 2 6" xfId="40522"/>
    <cellStyle name="Input 6 6 2 7" xfId="40523"/>
    <cellStyle name="Input 6 6 2 8" xfId="40524"/>
    <cellStyle name="Input 6 6 2 9" xfId="40525"/>
    <cellStyle name="Input 6 6 3" xfId="40526"/>
    <cellStyle name="Input 6 6 3 2" xfId="40527"/>
    <cellStyle name="Input 6 6 3 3" xfId="40528"/>
    <cellStyle name="Input 6 6 3 4" xfId="40529"/>
    <cellStyle name="Input 6 6 3 5" xfId="40530"/>
    <cellStyle name="Input 6 6 3 6" xfId="40531"/>
    <cellStyle name="Input 6 6 3 7" xfId="40532"/>
    <cellStyle name="Input 6 6 3 8" xfId="40533"/>
    <cellStyle name="Input 6 6 4" xfId="40534"/>
    <cellStyle name="Input 6 6 4 2" xfId="40535"/>
    <cellStyle name="Input 6 6 4 3" xfId="40536"/>
    <cellStyle name="Input 6 6 4 4" xfId="40537"/>
    <cellStyle name="Input 6 6 4 5" xfId="40538"/>
    <cellStyle name="Input 6 6 4 6" xfId="40539"/>
    <cellStyle name="Input 6 6 4 7" xfId="40540"/>
    <cellStyle name="Input 6 6 4 8" xfId="40541"/>
    <cellStyle name="Input 6 6 4 9" xfId="40542"/>
    <cellStyle name="Input 6 6 5" xfId="40543"/>
    <cellStyle name="Input 6 6 6" xfId="40544"/>
    <cellStyle name="Input 6 6 7" xfId="40545"/>
    <cellStyle name="Input 6 6 8" xfId="40546"/>
    <cellStyle name="Input 6 6 9" xfId="40547"/>
    <cellStyle name="Input 6 7" xfId="40548"/>
    <cellStyle name="Input 6 7 2" xfId="40549"/>
    <cellStyle name="Input 6 7 3" xfId="40550"/>
    <cellStyle name="Input 6 7 4" xfId="40551"/>
    <cellStyle name="Input 6 7 5" xfId="40552"/>
    <cellStyle name="Input 6 7 6" xfId="40553"/>
    <cellStyle name="Input 6 7 7" xfId="40554"/>
    <cellStyle name="Input 6 7 8" xfId="40555"/>
    <cellStyle name="Input 6 7 9" xfId="40556"/>
    <cellStyle name="Input 6 8" xfId="40557"/>
    <cellStyle name="Input 6 9" xfId="40558"/>
    <cellStyle name="Input 7" xfId="40559"/>
    <cellStyle name="Input 7 10" xfId="40560"/>
    <cellStyle name="Input 7 11" xfId="40561"/>
    <cellStyle name="Input 7 12" xfId="40562"/>
    <cellStyle name="Input 7 13" xfId="40563"/>
    <cellStyle name="Input 7 14" xfId="40564"/>
    <cellStyle name="Input 7 2" xfId="40565"/>
    <cellStyle name="Input 7 2 10" xfId="40566"/>
    <cellStyle name="Input 7 2 11" xfId="40567"/>
    <cellStyle name="Input 7 2 12" xfId="40568"/>
    <cellStyle name="Input 7 2 2" xfId="40569"/>
    <cellStyle name="Input 7 2 2 10" xfId="40570"/>
    <cellStyle name="Input 7 2 2 11" xfId="40571"/>
    <cellStyle name="Input 7 2 2 12" xfId="40572"/>
    <cellStyle name="Input 7 2 2 13" xfId="40573"/>
    <cellStyle name="Input 7 2 2 14" xfId="40574"/>
    <cellStyle name="Input 7 2 2 15" xfId="40575"/>
    <cellStyle name="Input 7 2 2 16" xfId="40576"/>
    <cellStyle name="Input 7 2 2 17" xfId="40577"/>
    <cellStyle name="Input 7 2 2 18" xfId="40578"/>
    <cellStyle name="Input 7 2 2 19" xfId="40579"/>
    <cellStyle name="Input 7 2 2 2" xfId="40580"/>
    <cellStyle name="Input 7 2 2 2 10" xfId="40581"/>
    <cellStyle name="Input 7 2 2 2 11" xfId="40582"/>
    <cellStyle name="Input 7 2 2 2 12" xfId="40583"/>
    <cellStyle name="Input 7 2 2 2 13" xfId="40584"/>
    <cellStyle name="Input 7 2 2 2 2" xfId="40585"/>
    <cellStyle name="Input 7 2 2 2 2 10" xfId="40586"/>
    <cellStyle name="Input 7 2 2 2 2 2" xfId="40587"/>
    <cellStyle name="Input 7 2 2 2 2 2 2" xfId="40588"/>
    <cellStyle name="Input 7 2 2 2 2 2 3" xfId="40589"/>
    <cellStyle name="Input 7 2 2 2 2 2 4" xfId="40590"/>
    <cellStyle name="Input 7 2 2 2 2 2 5" xfId="40591"/>
    <cellStyle name="Input 7 2 2 2 2 2 6" xfId="40592"/>
    <cellStyle name="Input 7 2 2 2 2 2 7" xfId="40593"/>
    <cellStyle name="Input 7 2 2 2 2 2 8" xfId="40594"/>
    <cellStyle name="Input 7 2 2 2 2 2 9" xfId="40595"/>
    <cellStyle name="Input 7 2 2 2 2 3" xfId="40596"/>
    <cellStyle name="Input 7 2 2 2 2 4" xfId="40597"/>
    <cellStyle name="Input 7 2 2 2 2 5" xfId="40598"/>
    <cellStyle name="Input 7 2 2 2 2 6" xfId="40599"/>
    <cellStyle name="Input 7 2 2 2 2 7" xfId="40600"/>
    <cellStyle name="Input 7 2 2 2 2 8" xfId="40601"/>
    <cellStyle name="Input 7 2 2 2 2 9" xfId="40602"/>
    <cellStyle name="Input 7 2 2 2 3" xfId="40603"/>
    <cellStyle name="Input 7 2 2 2 3 2" xfId="40604"/>
    <cellStyle name="Input 7 2 2 2 3 3" xfId="40605"/>
    <cellStyle name="Input 7 2 2 2 3 4" xfId="40606"/>
    <cellStyle name="Input 7 2 2 2 3 5" xfId="40607"/>
    <cellStyle name="Input 7 2 2 2 3 6" xfId="40608"/>
    <cellStyle name="Input 7 2 2 2 3 7" xfId="40609"/>
    <cellStyle name="Input 7 2 2 2 3 8" xfId="40610"/>
    <cellStyle name="Input 7 2 2 2 4" xfId="40611"/>
    <cellStyle name="Input 7 2 2 2 4 2" xfId="40612"/>
    <cellStyle name="Input 7 2 2 2 4 3" xfId="40613"/>
    <cellStyle name="Input 7 2 2 2 4 4" xfId="40614"/>
    <cellStyle name="Input 7 2 2 2 4 5" xfId="40615"/>
    <cellStyle name="Input 7 2 2 2 4 6" xfId="40616"/>
    <cellStyle name="Input 7 2 2 2 4 7" xfId="40617"/>
    <cellStyle name="Input 7 2 2 2 4 8" xfId="40618"/>
    <cellStyle name="Input 7 2 2 2 4 9" xfId="40619"/>
    <cellStyle name="Input 7 2 2 2 5" xfId="40620"/>
    <cellStyle name="Input 7 2 2 2 6" xfId="40621"/>
    <cellStyle name="Input 7 2 2 2 7" xfId="40622"/>
    <cellStyle name="Input 7 2 2 2 8" xfId="40623"/>
    <cellStyle name="Input 7 2 2 2 9" xfId="40624"/>
    <cellStyle name="Input 7 2 2 3" xfId="40625"/>
    <cellStyle name="Input 7 2 2 3 10" xfId="40626"/>
    <cellStyle name="Input 7 2 2 3 11" xfId="40627"/>
    <cellStyle name="Input 7 2 2 3 12" xfId="40628"/>
    <cellStyle name="Input 7 2 2 3 13" xfId="40629"/>
    <cellStyle name="Input 7 2 2 3 2" xfId="40630"/>
    <cellStyle name="Input 7 2 2 3 2 10" xfId="40631"/>
    <cellStyle name="Input 7 2 2 3 2 2" xfId="40632"/>
    <cellStyle name="Input 7 2 2 3 2 2 2" xfId="40633"/>
    <cellStyle name="Input 7 2 2 3 2 2 3" xfId="40634"/>
    <cellStyle name="Input 7 2 2 3 2 2 4" xfId="40635"/>
    <cellStyle name="Input 7 2 2 3 2 2 5" xfId="40636"/>
    <cellStyle name="Input 7 2 2 3 2 2 6" xfId="40637"/>
    <cellStyle name="Input 7 2 2 3 2 2 7" xfId="40638"/>
    <cellStyle name="Input 7 2 2 3 2 2 8" xfId="40639"/>
    <cellStyle name="Input 7 2 2 3 2 2 9" xfId="40640"/>
    <cellStyle name="Input 7 2 2 3 2 3" xfId="40641"/>
    <cellStyle name="Input 7 2 2 3 2 4" xfId="40642"/>
    <cellStyle name="Input 7 2 2 3 2 5" xfId="40643"/>
    <cellStyle name="Input 7 2 2 3 2 6" xfId="40644"/>
    <cellStyle name="Input 7 2 2 3 2 7" xfId="40645"/>
    <cellStyle name="Input 7 2 2 3 2 8" xfId="40646"/>
    <cellStyle name="Input 7 2 2 3 2 9" xfId="40647"/>
    <cellStyle name="Input 7 2 2 3 3" xfId="40648"/>
    <cellStyle name="Input 7 2 2 3 3 2" xfId="40649"/>
    <cellStyle name="Input 7 2 2 3 3 3" xfId="40650"/>
    <cellStyle name="Input 7 2 2 3 3 4" xfId="40651"/>
    <cellStyle name="Input 7 2 2 3 3 5" xfId="40652"/>
    <cellStyle name="Input 7 2 2 3 3 6" xfId="40653"/>
    <cellStyle name="Input 7 2 2 3 3 7" xfId="40654"/>
    <cellStyle name="Input 7 2 2 3 3 8" xfId="40655"/>
    <cellStyle name="Input 7 2 2 3 4" xfId="40656"/>
    <cellStyle name="Input 7 2 2 3 4 2" xfId="40657"/>
    <cellStyle name="Input 7 2 2 3 4 3" xfId="40658"/>
    <cellStyle name="Input 7 2 2 3 4 4" xfId="40659"/>
    <cellStyle name="Input 7 2 2 3 4 5" xfId="40660"/>
    <cellStyle name="Input 7 2 2 3 4 6" xfId="40661"/>
    <cellStyle name="Input 7 2 2 3 4 7" xfId="40662"/>
    <cellStyle name="Input 7 2 2 3 4 8" xfId="40663"/>
    <cellStyle name="Input 7 2 2 3 4 9" xfId="40664"/>
    <cellStyle name="Input 7 2 2 3 5" xfId="40665"/>
    <cellStyle name="Input 7 2 2 3 6" xfId="40666"/>
    <cellStyle name="Input 7 2 2 3 7" xfId="40667"/>
    <cellStyle name="Input 7 2 2 3 8" xfId="40668"/>
    <cellStyle name="Input 7 2 2 3 9" xfId="40669"/>
    <cellStyle name="Input 7 2 2 4" xfId="40670"/>
    <cellStyle name="Input 7 2 2 4 10" xfId="40671"/>
    <cellStyle name="Input 7 2 2 4 11" xfId="40672"/>
    <cellStyle name="Input 7 2 2 4 12" xfId="40673"/>
    <cellStyle name="Input 7 2 2 4 13" xfId="40674"/>
    <cellStyle name="Input 7 2 2 4 2" xfId="40675"/>
    <cellStyle name="Input 7 2 2 4 2 10" xfId="40676"/>
    <cellStyle name="Input 7 2 2 4 2 2" xfId="40677"/>
    <cellStyle name="Input 7 2 2 4 2 2 2" xfId="40678"/>
    <cellStyle name="Input 7 2 2 4 2 2 3" xfId="40679"/>
    <cellStyle name="Input 7 2 2 4 2 2 4" xfId="40680"/>
    <cellStyle name="Input 7 2 2 4 2 2 5" xfId="40681"/>
    <cellStyle name="Input 7 2 2 4 2 2 6" xfId="40682"/>
    <cellStyle name="Input 7 2 2 4 2 2 7" xfId="40683"/>
    <cellStyle name="Input 7 2 2 4 2 2 8" xfId="40684"/>
    <cellStyle name="Input 7 2 2 4 2 2 9" xfId="40685"/>
    <cellStyle name="Input 7 2 2 4 2 3" xfId="40686"/>
    <cellStyle name="Input 7 2 2 4 2 4" xfId="40687"/>
    <cellStyle name="Input 7 2 2 4 2 5" xfId="40688"/>
    <cellStyle name="Input 7 2 2 4 2 6" xfId="40689"/>
    <cellStyle name="Input 7 2 2 4 2 7" xfId="40690"/>
    <cellStyle name="Input 7 2 2 4 2 8" xfId="40691"/>
    <cellStyle name="Input 7 2 2 4 2 9" xfId="40692"/>
    <cellStyle name="Input 7 2 2 4 3" xfId="40693"/>
    <cellStyle name="Input 7 2 2 4 3 2" xfId="40694"/>
    <cellStyle name="Input 7 2 2 4 3 3" xfId="40695"/>
    <cellStyle name="Input 7 2 2 4 3 4" xfId="40696"/>
    <cellStyle name="Input 7 2 2 4 3 5" xfId="40697"/>
    <cellStyle name="Input 7 2 2 4 3 6" xfId="40698"/>
    <cellStyle name="Input 7 2 2 4 3 7" xfId="40699"/>
    <cellStyle name="Input 7 2 2 4 3 8" xfId="40700"/>
    <cellStyle name="Input 7 2 2 4 4" xfId="40701"/>
    <cellStyle name="Input 7 2 2 4 4 2" xfId="40702"/>
    <cellStyle name="Input 7 2 2 4 4 3" xfId="40703"/>
    <cellStyle name="Input 7 2 2 4 4 4" xfId="40704"/>
    <cellStyle name="Input 7 2 2 4 4 5" xfId="40705"/>
    <cellStyle name="Input 7 2 2 4 4 6" xfId="40706"/>
    <cellStyle name="Input 7 2 2 4 4 7" xfId="40707"/>
    <cellStyle name="Input 7 2 2 4 4 8" xfId="40708"/>
    <cellStyle name="Input 7 2 2 4 4 9" xfId="40709"/>
    <cellStyle name="Input 7 2 2 4 5" xfId="40710"/>
    <cellStyle name="Input 7 2 2 4 6" xfId="40711"/>
    <cellStyle name="Input 7 2 2 4 7" xfId="40712"/>
    <cellStyle name="Input 7 2 2 4 8" xfId="40713"/>
    <cellStyle name="Input 7 2 2 4 9" xfId="40714"/>
    <cellStyle name="Input 7 2 2 5" xfId="40715"/>
    <cellStyle name="Input 7 2 2 5 10" xfId="40716"/>
    <cellStyle name="Input 7 2 2 5 11" xfId="40717"/>
    <cellStyle name="Input 7 2 2 5 12" xfId="40718"/>
    <cellStyle name="Input 7 2 2 5 13" xfId="40719"/>
    <cellStyle name="Input 7 2 2 5 2" xfId="40720"/>
    <cellStyle name="Input 7 2 2 5 2 10" xfId="40721"/>
    <cellStyle name="Input 7 2 2 5 2 2" xfId="40722"/>
    <cellStyle name="Input 7 2 2 5 2 2 2" xfId="40723"/>
    <cellStyle name="Input 7 2 2 5 2 2 3" xfId="40724"/>
    <cellStyle name="Input 7 2 2 5 2 2 4" xfId="40725"/>
    <cellStyle name="Input 7 2 2 5 2 2 5" xfId="40726"/>
    <cellStyle name="Input 7 2 2 5 2 2 6" xfId="40727"/>
    <cellStyle name="Input 7 2 2 5 2 2 7" xfId="40728"/>
    <cellStyle name="Input 7 2 2 5 2 2 8" xfId="40729"/>
    <cellStyle name="Input 7 2 2 5 2 2 9" xfId="40730"/>
    <cellStyle name="Input 7 2 2 5 2 3" xfId="40731"/>
    <cellStyle name="Input 7 2 2 5 2 4" xfId="40732"/>
    <cellStyle name="Input 7 2 2 5 2 5" xfId="40733"/>
    <cellStyle name="Input 7 2 2 5 2 6" xfId="40734"/>
    <cellStyle name="Input 7 2 2 5 2 7" xfId="40735"/>
    <cellStyle name="Input 7 2 2 5 2 8" xfId="40736"/>
    <cellStyle name="Input 7 2 2 5 2 9" xfId="40737"/>
    <cellStyle name="Input 7 2 2 5 3" xfId="40738"/>
    <cellStyle name="Input 7 2 2 5 3 2" xfId="40739"/>
    <cellStyle name="Input 7 2 2 5 3 3" xfId="40740"/>
    <cellStyle name="Input 7 2 2 5 3 4" xfId="40741"/>
    <cellStyle name="Input 7 2 2 5 3 5" xfId="40742"/>
    <cellStyle name="Input 7 2 2 5 3 6" xfId="40743"/>
    <cellStyle name="Input 7 2 2 5 3 7" xfId="40744"/>
    <cellStyle name="Input 7 2 2 5 3 8" xfId="40745"/>
    <cellStyle name="Input 7 2 2 5 4" xfId="40746"/>
    <cellStyle name="Input 7 2 2 5 4 2" xfId="40747"/>
    <cellStyle name="Input 7 2 2 5 4 3" xfId="40748"/>
    <cellStyle name="Input 7 2 2 5 4 4" xfId="40749"/>
    <cellStyle name="Input 7 2 2 5 4 5" xfId="40750"/>
    <cellStyle name="Input 7 2 2 5 4 6" xfId="40751"/>
    <cellStyle name="Input 7 2 2 5 4 7" xfId="40752"/>
    <cellStyle name="Input 7 2 2 5 4 8" xfId="40753"/>
    <cellStyle name="Input 7 2 2 5 4 9" xfId="40754"/>
    <cellStyle name="Input 7 2 2 5 5" xfId="40755"/>
    <cellStyle name="Input 7 2 2 5 6" xfId="40756"/>
    <cellStyle name="Input 7 2 2 5 7" xfId="40757"/>
    <cellStyle name="Input 7 2 2 5 8" xfId="40758"/>
    <cellStyle name="Input 7 2 2 5 9" xfId="40759"/>
    <cellStyle name="Input 7 2 2 6" xfId="40760"/>
    <cellStyle name="Input 7 2 2 6 10" xfId="40761"/>
    <cellStyle name="Input 7 2 2 6 2" xfId="40762"/>
    <cellStyle name="Input 7 2 2 6 2 2" xfId="40763"/>
    <cellStyle name="Input 7 2 2 6 2 3" xfId="40764"/>
    <cellStyle name="Input 7 2 2 6 2 4" xfId="40765"/>
    <cellStyle name="Input 7 2 2 6 2 5" xfId="40766"/>
    <cellStyle name="Input 7 2 2 6 2 6" xfId="40767"/>
    <cellStyle name="Input 7 2 2 6 2 7" xfId="40768"/>
    <cellStyle name="Input 7 2 2 6 2 8" xfId="40769"/>
    <cellStyle name="Input 7 2 2 6 2 9" xfId="40770"/>
    <cellStyle name="Input 7 2 2 6 3" xfId="40771"/>
    <cellStyle name="Input 7 2 2 6 4" xfId="40772"/>
    <cellStyle name="Input 7 2 2 6 5" xfId="40773"/>
    <cellStyle name="Input 7 2 2 6 6" xfId="40774"/>
    <cellStyle name="Input 7 2 2 6 7" xfId="40775"/>
    <cellStyle name="Input 7 2 2 6 8" xfId="40776"/>
    <cellStyle name="Input 7 2 2 6 9" xfId="40777"/>
    <cellStyle name="Input 7 2 2 7" xfId="40778"/>
    <cellStyle name="Input 7 2 2 7 2" xfId="40779"/>
    <cellStyle name="Input 7 2 2 7 3" xfId="40780"/>
    <cellStyle name="Input 7 2 2 7 4" xfId="40781"/>
    <cellStyle name="Input 7 2 2 7 5" xfId="40782"/>
    <cellStyle name="Input 7 2 2 7 6" xfId="40783"/>
    <cellStyle name="Input 7 2 2 7 7" xfId="40784"/>
    <cellStyle name="Input 7 2 2 7 8" xfId="40785"/>
    <cellStyle name="Input 7 2 2 8" xfId="40786"/>
    <cellStyle name="Input 7 2 2 8 2" xfId="40787"/>
    <cellStyle name="Input 7 2 2 8 3" xfId="40788"/>
    <cellStyle name="Input 7 2 2 8 4" xfId="40789"/>
    <cellStyle name="Input 7 2 2 8 5" xfId="40790"/>
    <cellStyle name="Input 7 2 2 8 6" xfId="40791"/>
    <cellStyle name="Input 7 2 2 8 7" xfId="40792"/>
    <cellStyle name="Input 7 2 2 8 8" xfId="40793"/>
    <cellStyle name="Input 7 2 2 8 9" xfId="40794"/>
    <cellStyle name="Input 7 2 2 9" xfId="40795"/>
    <cellStyle name="Input 7 2 3" xfId="40796"/>
    <cellStyle name="Input 7 2 3 10" xfId="40797"/>
    <cellStyle name="Input 7 2 3 11" xfId="40798"/>
    <cellStyle name="Input 7 2 3 12" xfId="40799"/>
    <cellStyle name="Input 7 2 3 13" xfId="40800"/>
    <cellStyle name="Input 7 2 3 14" xfId="40801"/>
    <cellStyle name="Input 7 2 3 15" xfId="40802"/>
    <cellStyle name="Input 7 2 3 16" xfId="40803"/>
    <cellStyle name="Input 7 2 3 17" xfId="40804"/>
    <cellStyle name="Input 7 2 3 2" xfId="40805"/>
    <cellStyle name="Input 7 2 3 2 10" xfId="40806"/>
    <cellStyle name="Input 7 2 3 2 11" xfId="40807"/>
    <cellStyle name="Input 7 2 3 2 12" xfId="40808"/>
    <cellStyle name="Input 7 2 3 2 13" xfId="40809"/>
    <cellStyle name="Input 7 2 3 2 2" xfId="40810"/>
    <cellStyle name="Input 7 2 3 2 2 10" xfId="40811"/>
    <cellStyle name="Input 7 2 3 2 2 2" xfId="40812"/>
    <cellStyle name="Input 7 2 3 2 2 2 2" xfId="40813"/>
    <cellStyle name="Input 7 2 3 2 2 2 3" xfId="40814"/>
    <cellStyle name="Input 7 2 3 2 2 2 4" xfId="40815"/>
    <cellStyle name="Input 7 2 3 2 2 2 5" xfId="40816"/>
    <cellStyle name="Input 7 2 3 2 2 2 6" xfId="40817"/>
    <cellStyle name="Input 7 2 3 2 2 2 7" xfId="40818"/>
    <cellStyle name="Input 7 2 3 2 2 2 8" xfId="40819"/>
    <cellStyle name="Input 7 2 3 2 2 2 9" xfId="40820"/>
    <cellStyle name="Input 7 2 3 2 2 3" xfId="40821"/>
    <cellStyle name="Input 7 2 3 2 2 4" xfId="40822"/>
    <cellStyle name="Input 7 2 3 2 2 5" xfId="40823"/>
    <cellStyle name="Input 7 2 3 2 2 6" xfId="40824"/>
    <cellStyle name="Input 7 2 3 2 2 7" xfId="40825"/>
    <cellStyle name="Input 7 2 3 2 2 8" xfId="40826"/>
    <cellStyle name="Input 7 2 3 2 2 9" xfId="40827"/>
    <cellStyle name="Input 7 2 3 2 3" xfId="40828"/>
    <cellStyle name="Input 7 2 3 2 3 2" xfId="40829"/>
    <cellStyle name="Input 7 2 3 2 3 3" xfId="40830"/>
    <cellStyle name="Input 7 2 3 2 3 4" xfId="40831"/>
    <cellStyle name="Input 7 2 3 2 3 5" xfId="40832"/>
    <cellStyle name="Input 7 2 3 2 3 6" xfId="40833"/>
    <cellStyle name="Input 7 2 3 2 3 7" xfId="40834"/>
    <cellStyle name="Input 7 2 3 2 3 8" xfId="40835"/>
    <cellStyle name="Input 7 2 3 2 4" xfId="40836"/>
    <cellStyle name="Input 7 2 3 2 4 2" xfId="40837"/>
    <cellStyle name="Input 7 2 3 2 4 3" xfId="40838"/>
    <cellStyle name="Input 7 2 3 2 4 4" xfId="40839"/>
    <cellStyle name="Input 7 2 3 2 4 5" xfId="40840"/>
    <cellStyle name="Input 7 2 3 2 4 6" xfId="40841"/>
    <cellStyle name="Input 7 2 3 2 4 7" xfId="40842"/>
    <cellStyle name="Input 7 2 3 2 4 8" xfId="40843"/>
    <cellStyle name="Input 7 2 3 2 4 9" xfId="40844"/>
    <cellStyle name="Input 7 2 3 2 5" xfId="40845"/>
    <cellStyle name="Input 7 2 3 2 6" xfId="40846"/>
    <cellStyle name="Input 7 2 3 2 7" xfId="40847"/>
    <cellStyle name="Input 7 2 3 2 8" xfId="40848"/>
    <cellStyle name="Input 7 2 3 2 9" xfId="40849"/>
    <cellStyle name="Input 7 2 3 3" xfId="40850"/>
    <cellStyle name="Input 7 2 3 3 10" xfId="40851"/>
    <cellStyle name="Input 7 2 3 3 11" xfId="40852"/>
    <cellStyle name="Input 7 2 3 3 12" xfId="40853"/>
    <cellStyle name="Input 7 2 3 3 13" xfId="40854"/>
    <cellStyle name="Input 7 2 3 3 2" xfId="40855"/>
    <cellStyle name="Input 7 2 3 3 2 10" xfId="40856"/>
    <cellStyle name="Input 7 2 3 3 2 2" xfId="40857"/>
    <cellStyle name="Input 7 2 3 3 2 2 2" xfId="40858"/>
    <cellStyle name="Input 7 2 3 3 2 2 3" xfId="40859"/>
    <cellStyle name="Input 7 2 3 3 2 2 4" xfId="40860"/>
    <cellStyle name="Input 7 2 3 3 2 2 5" xfId="40861"/>
    <cellStyle name="Input 7 2 3 3 2 2 6" xfId="40862"/>
    <cellStyle name="Input 7 2 3 3 2 2 7" xfId="40863"/>
    <cellStyle name="Input 7 2 3 3 2 2 8" xfId="40864"/>
    <cellStyle name="Input 7 2 3 3 2 2 9" xfId="40865"/>
    <cellStyle name="Input 7 2 3 3 2 3" xfId="40866"/>
    <cellStyle name="Input 7 2 3 3 2 4" xfId="40867"/>
    <cellStyle name="Input 7 2 3 3 2 5" xfId="40868"/>
    <cellStyle name="Input 7 2 3 3 2 6" xfId="40869"/>
    <cellStyle name="Input 7 2 3 3 2 7" xfId="40870"/>
    <cellStyle name="Input 7 2 3 3 2 8" xfId="40871"/>
    <cellStyle name="Input 7 2 3 3 2 9" xfId="40872"/>
    <cellStyle name="Input 7 2 3 3 3" xfId="40873"/>
    <cellStyle name="Input 7 2 3 3 3 2" xfId="40874"/>
    <cellStyle name="Input 7 2 3 3 3 3" xfId="40875"/>
    <cellStyle name="Input 7 2 3 3 3 4" xfId="40876"/>
    <cellStyle name="Input 7 2 3 3 3 5" xfId="40877"/>
    <cellStyle name="Input 7 2 3 3 3 6" xfId="40878"/>
    <cellStyle name="Input 7 2 3 3 3 7" xfId="40879"/>
    <cellStyle name="Input 7 2 3 3 3 8" xfId="40880"/>
    <cellStyle name="Input 7 2 3 3 4" xfId="40881"/>
    <cellStyle name="Input 7 2 3 3 4 2" xfId="40882"/>
    <cellStyle name="Input 7 2 3 3 4 3" xfId="40883"/>
    <cellStyle name="Input 7 2 3 3 4 4" xfId="40884"/>
    <cellStyle name="Input 7 2 3 3 4 5" xfId="40885"/>
    <cellStyle name="Input 7 2 3 3 4 6" xfId="40886"/>
    <cellStyle name="Input 7 2 3 3 4 7" xfId="40887"/>
    <cellStyle name="Input 7 2 3 3 4 8" xfId="40888"/>
    <cellStyle name="Input 7 2 3 3 4 9" xfId="40889"/>
    <cellStyle name="Input 7 2 3 3 5" xfId="40890"/>
    <cellStyle name="Input 7 2 3 3 6" xfId="40891"/>
    <cellStyle name="Input 7 2 3 3 7" xfId="40892"/>
    <cellStyle name="Input 7 2 3 3 8" xfId="40893"/>
    <cellStyle name="Input 7 2 3 3 9" xfId="40894"/>
    <cellStyle name="Input 7 2 3 4" xfId="40895"/>
    <cellStyle name="Input 7 2 3 4 10" xfId="40896"/>
    <cellStyle name="Input 7 2 3 4 11" xfId="40897"/>
    <cellStyle name="Input 7 2 3 4 12" xfId="40898"/>
    <cellStyle name="Input 7 2 3 4 13" xfId="40899"/>
    <cellStyle name="Input 7 2 3 4 2" xfId="40900"/>
    <cellStyle name="Input 7 2 3 4 2 10" xfId="40901"/>
    <cellStyle name="Input 7 2 3 4 2 2" xfId="40902"/>
    <cellStyle name="Input 7 2 3 4 2 2 2" xfId="40903"/>
    <cellStyle name="Input 7 2 3 4 2 2 3" xfId="40904"/>
    <cellStyle name="Input 7 2 3 4 2 2 4" xfId="40905"/>
    <cellStyle name="Input 7 2 3 4 2 2 5" xfId="40906"/>
    <cellStyle name="Input 7 2 3 4 2 2 6" xfId="40907"/>
    <cellStyle name="Input 7 2 3 4 2 2 7" xfId="40908"/>
    <cellStyle name="Input 7 2 3 4 2 2 8" xfId="40909"/>
    <cellStyle name="Input 7 2 3 4 2 2 9" xfId="40910"/>
    <cellStyle name="Input 7 2 3 4 2 3" xfId="40911"/>
    <cellStyle name="Input 7 2 3 4 2 4" xfId="40912"/>
    <cellStyle name="Input 7 2 3 4 2 5" xfId="40913"/>
    <cellStyle name="Input 7 2 3 4 2 6" xfId="40914"/>
    <cellStyle name="Input 7 2 3 4 2 7" xfId="40915"/>
    <cellStyle name="Input 7 2 3 4 2 8" xfId="40916"/>
    <cellStyle name="Input 7 2 3 4 2 9" xfId="40917"/>
    <cellStyle name="Input 7 2 3 4 3" xfId="40918"/>
    <cellStyle name="Input 7 2 3 4 3 2" xfId="40919"/>
    <cellStyle name="Input 7 2 3 4 3 3" xfId="40920"/>
    <cellStyle name="Input 7 2 3 4 3 4" xfId="40921"/>
    <cellStyle name="Input 7 2 3 4 3 5" xfId="40922"/>
    <cellStyle name="Input 7 2 3 4 3 6" xfId="40923"/>
    <cellStyle name="Input 7 2 3 4 3 7" xfId="40924"/>
    <cellStyle name="Input 7 2 3 4 3 8" xfId="40925"/>
    <cellStyle name="Input 7 2 3 4 4" xfId="40926"/>
    <cellStyle name="Input 7 2 3 4 4 2" xfId="40927"/>
    <cellStyle name="Input 7 2 3 4 4 3" xfId="40928"/>
    <cellStyle name="Input 7 2 3 4 4 4" xfId="40929"/>
    <cellStyle name="Input 7 2 3 4 4 5" xfId="40930"/>
    <cellStyle name="Input 7 2 3 4 4 6" xfId="40931"/>
    <cellStyle name="Input 7 2 3 4 4 7" xfId="40932"/>
    <cellStyle name="Input 7 2 3 4 4 8" xfId="40933"/>
    <cellStyle name="Input 7 2 3 4 4 9" xfId="40934"/>
    <cellStyle name="Input 7 2 3 4 5" xfId="40935"/>
    <cellStyle name="Input 7 2 3 4 6" xfId="40936"/>
    <cellStyle name="Input 7 2 3 4 7" xfId="40937"/>
    <cellStyle name="Input 7 2 3 4 8" xfId="40938"/>
    <cellStyle name="Input 7 2 3 4 9" xfId="40939"/>
    <cellStyle name="Input 7 2 3 5" xfId="40940"/>
    <cellStyle name="Input 7 2 3 5 10" xfId="40941"/>
    <cellStyle name="Input 7 2 3 5 2" xfId="40942"/>
    <cellStyle name="Input 7 2 3 5 2 2" xfId="40943"/>
    <cellStyle name="Input 7 2 3 5 2 3" xfId="40944"/>
    <cellStyle name="Input 7 2 3 5 2 4" xfId="40945"/>
    <cellStyle name="Input 7 2 3 5 2 5" xfId="40946"/>
    <cellStyle name="Input 7 2 3 5 2 6" xfId="40947"/>
    <cellStyle name="Input 7 2 3 5 2 7" xfId="40948"/>
    <cellStyle name="Input 7 2 3 5 2 8" xfId="40949"/>
    <cellStyle name="Input 7 2 3 5 2 9" xfId="40950"/>
    <cellStyle name="Input 7 2 3 5 3" xfId="40951"/>
    <cellStyle name="Input 7 2 3 5 4" xfId="40952"/>
    <cellStyle name="Input 7 2 3 5 5" xfId="40953"/>
    <cellStyle name="Input 7 2 3 5 6" xfId="40954"/>
    <cellStyle name="Input 7 2 3 5 7" xfId="40955"/>
    <cellStyle name="Input 7 2 3 5 8" xfId="40956"/>
    <cellStyle name="Input 7 2 3 5 9" xfId="40957"/>
    <cellStyle name="Input 7 2 3 6" xfId="40958"/>
    <cellStyle name="Input 7 2 3 6 2" xfId="40959"/>
    <cellStyle name="Input 7 2 3 6 3" xfId="40960"/>
    <cellStyle name="Input 7 2 3 6 4" xfId="40961"/>
    <cellStyle name="Input 7 2 3 6 5" xfId="40962"/>
    <cellStyle name="Input 7 2 3 6 6" xfId="40963"/>
    <cellStyle name="Input 7 2 3 6 7" xfId="40964"/>
    <cellStyle name="Input 7 2 3 6 8" xfId="40965"/>
    <cellStyle name="Input 7 2 3 7" xfId="40966"/>
    <cellStyle name="Input 7 2 3 7 2" xfId="40967"/>
    <cellStyle name="Input 7 2 3 7 3" xfId="40968"/>
    <cellStyle name="Input 7 2 3 7 4" xfId="40969"/>
    <cellStyle name="Input 7 2 3 7 5" xfId="40970"/>
    <cellStyle name="Input 7 2 3 7 6" xfId="40971"/>
    <cellStyle name="Input 7 2 3 7 7" xfId="40972"/>
    <cellStyle name="Input 7 2 3 7 8" xfId="40973"/>
    <cellStyle name="Input 7 2 3 7 9" xfId="40974"/>
    <cellStyle name="Input 7 2 3 8" xfId="40975"/>
    <cellStyle name="Input 7 2 3 9" xfId="40976"/>
    <cellStyle name="Input 7 2 4" xfId="40977"/>
    <cellStyle name="Input 7 2 4 10" xfId="40978"/>
    <cellStyle name="Input 7 2 4 11" xfId="40979"/>
    <cellStyle name="Input 7 2 4 12" xfId="40980"/>
    <cellStyle name="Input 7 2 4 13" xfId="40981"/>
    <cellStyle name="Input 7 2 4 2" xfId="40982"/>
    <cellStyle name="Input 7 2 4 2 10" xfId="40983"/>
    <cellStyle name="Input 7 2 4 2 2" xfId="40984"/>
    <cellStyle name="Input 7 2 4 2 2 2" xfId="40985"/>
    <cellStyle name="Input 7 2 4 2 2 3" xfId="40986"/>
    <cellStyle name="Input 7 2 4 2 2 4" xfId="40987"/>
    <cellStyle name="Input 7 2 4 2 2 5" xfId="40988"/>
    <cellStyle name="Input 7 2 4 2 2 6" xfId="40989"/>
    <cellStyle name="Input 7 2 4 2 2 7" xfId="40990"/>
    <cellStyle name="Input 7 2 4 2 2 8" xfId="40991"/>
    <cellStyle name="Input 7 2 4 2 2 9" xfId="40992"/>
    <cellStyle name="Input 7 2 4 2 3" xfId="40993"/>
    <cellStyle name="Input 7 2 4 2 4" xfId="40994"/>
    <cellStyle name="Input 7 2 4 2 5" xfId="40995"/>
    <cellStyle name="Input 7 2 4 2 6" xfId="40996"/>
    <cellStyle name="Input 7 2 4 2 7" xfId="40997"/>
    <cellStyle name="Input 7 2 4 2 8" xfId="40998"/>
    <cellStyle name="Input 7 2 4 2 9" xfId="40999"/>
    <cellStyle name="Input 7 2 4 3" xfId="41000"/>
    <cellStyle name="Input 7 2 4 3 2" xfId="41001"/>
    <cellStyle name="Input 7 2 4 3 3" xfId="41002"/>
    <cellStyle name="Input 7 2 4 3 4" xfId="41003"/>
    <cellStyle name="Input 7 2 4 3 5" xfId="41004"/>
    <cellStyle name="Input 7 2 4 3 6" xfId="41005"/>
    <cellStyle name="Input 7 2 4 3 7" xfId="41006"/>
    <cellStyle name="Input 7 2 4 3 8" xfId="41007"/>
    <cellStyle name="Input 7 2 4 4" xfId="41008"/>
    <cellStyle name="Input 7 2 4 4 2" xfId="41009"/>
    <cellStyle name="Input 7 2 4 4 3" xfId="41010"/>
    <cellStyle name="Input 7 2 4 4 4" xfId="41011"/>
    <cellStyle name="Input 7 2 4 4 5" xfId="41012"/>
    <cellStyle name="Input 7 2 4 4 6" xfId="41013"/>
    <cellStyle name="Input 7 2 4 4 7" xfId="41014"/>
    <cellStyle name="Input 7 2 4 4 8" xfId="41015"/>
    <cellStyle name="Input 7 2 4 4 9" xfId="41016"/>
    <cellStyle name="Input 7 2 4 5" xfId="41017"/>
    <cellStyle name="Input 7 2 4 6" xfId="41018"/>
    <cellStyle name="Input 7 2 4 7" xfId="41019"/>
    <cellStyle name="Input 7 2 4 8" xfId="41020"/>
    <cellStyle name="Input 7 2 4 9" xfId="41021"/>
    <cellStyle name="Input 7 2 5" xfId="41022"/>
    <cellStyle name="Input 7 2 5 2" xfId="41023"/>
    <cellStyle name="Input 7 2 5 3" xfId="41024"/>
    <cellStyle name="Input 7 2 5 4" xfId="41025"/>
    <cellStyle name="Input 7 2 5 5" xfId="41026"/>
    <cellStyle name="Input 7 2 5 6" xfId="41027"/>
    <cellStyle name="Input 7 2 5 7" xfId="41028"/>
    <cellStyle name="Input 7 2 5 8" xfId="41029"/>
    <cellStyle name="Input 7 2 5 9" xfId="41030"/>
    <cellStyle name="Input 7 2 6" xfId="41031"/>
    <cellStyle name="Input 7 2 7" xfId="41032"/>
    <cellStyle name="Input 7 2 8" xfId="41033"/>
    <cellStyle name="Input 7 2 9" xfId="41034"/>
    <cellStyle name="Input 7 3" xfId="41035"/>
    <cellStyle name="Input 7 3 10" xfId="41036"/>
    <cellStyle name="Input 7 3 11" xfId="41037"/>
    <cellStyle name="Input 7 3 12" xfId="41038"/>
    <cellStyle name="Input 7 3 13" xfId="41039"/>
    <cellStyle name="Input 7 3 14" xfId="41040"/>
    <cellStyle name="Input 7 3 15" xfId="41041"/>
    <cellStyle name="Input 7 3 16" xfId="41042"/>
    <cellStyle name="Input 7 3 17" xfId="41043"/>
    <cellStyle name="Input 7 3 18" xfId="41044"/>
    <cellStyle name="Input 7 3 19" xfId="41045"/>
    <cellStyle name="Input 7 3 2" xfId="41046"/>
    <cellStyle name="Input 7 3 2 10" xfId="41047"/>
    <cellStyle name="Input 7 3 2 11" xfId="41048"/>
    <cellStyle name="Input 7 3 2 12" xfId="41049"/>
    <cellStyle name="Input 7 3 2 13" xfId="41050"/>
    <cellStyle name="Input 7 3 2 2" xfId="41051"/>
    <cellStyle name="Input 7 3 2 2 10" xfId="41052"/>
    <cellStyle name="Input 7 3 2 2 2" xfId="41053"/>
    <cellStyle name="Input 7 3 2 2 2 2" xfId="41054"/>
    <cellStyle name="Input 7 3 2 2 2 3" xfId="41055"/>
    <cellStyle name="Input 7 3 2 2 2 4" xfId="41056"/>
    <cellStyle name="Input 7 3 2 2 2 5" xfId="41057"/>
    <cellStyle name="Input 7 3 2 2 2 6" xfId="41058"/>
    <cellStyle name="Input 7 3 2 2 2 7" xfId="41059"/>
    <cellStyle name="Input 7 3 2 2 2 8" xfId="41060"/>
    <cellStyle name="Input 7 3 2 2 2 9" xfId="41061"/>
    <cellStyle name="Input 7 3 2 2 3" xfId="41062"/>
    <cellStyle name="Input 7 3 2 2 4" xfId="41063"/>
    <cellStyle name="Input 7 3 2 2 5" xfId="41064"/>
    <cellStyle name="Input 7 3 2 2 6" xfId="41065"/>
    <cellStyle name="Input 7 3 2 2 7" xfId="41066"/>
    <cellStyle name="Input 7 3 2 2 8" xfId="41067"/>
    <cellStyle name="Input 7 3 2 2 9" xfId="41068"/>
    <cellStyle name="Input 7 3 2 3" xfId="41069"/>
    <cellStyle name="Input 7 3 2 3 2" xfId="41070"/>
    <cellStyle name="Input 7 3 2 3 3" xfId="41071"/>
    <cellStyle name="Input 7 3 2 3 4" xfId="41072"/>
    <cellStyle name="Input 7 3 2 3 5" xfId="41073"/>
    <cellStyle name="Input 7 3 2 3 6" xfId="41074"/>
    <cellStyle name="Input 7 3 2 3 7" xfId="41075"/>
    <cellStyle name="Input 7 3 2 3 8" xfId="41076"/>
    <cellStyle name="Input 7 3 2 4" xfId="41077"/>
    <cellStyle name="Input 7 3 2 4 2" xfId="41078"/>
    <cellStyle name="Input 7 3 2 4 3" xfId="41079"/>
    <cellStyle name="Input 7 3 2 4 4" xfId="41080"/>
    <cellStyle name="Input 7 3 2 4 5" xfId="41081"/>
    <cellStyle name="Input 7 3 2 4 6" xfId="41082"/>
    <cellStyle name="Input 7 3 2 4 7" xfId="41083"/>
    <cellStyle name="Input 7 3 2 4 8" xfId="41084"/>
    <cellStyle name="Input 7 3 2 4 9" xfId="41085"/>
    <cellStyle name="Input 7 3 2 5" xfId="41086"/>
    <cellStyle name="Input 7 3 2 6" xfId="41087"/>
    <cellStyle name="Input 7 3 2 7" xfId="41088"/>
    <cellStyle name="Input 7 3 2 8" xfId="41089"/>
    <cellStyle name="Input 7 3 2 9" xfId="41090"/>
    <cellStyle name="Input 7 3 3" xfId="41091"/>
    <cellStyle name="Input 7 3 3 10" xfId="41092"/>
    <cellStyle name="Input 7 3 3 11" xfId="41093"/>
    <cellStyle name="Input 7 3 3 12" xfId="41094"/>
    <cellStyle name="Input 7 3 3 13" xfId="41095"/>
    <cellStyle name="Input 7 3 3 2" xfId="41096"/>
    <cellStyle name="Input 7 3 3 2 10" xfId="41097"/>
    <cellStyle name="Input 7 3 3 2 2" xfId="41098"/>
    <cellStyle name="Input 7 3 3 2 2 2" xfId="41099"/>
    <cellStyle name="Input 7 3 3 2 2 3" xfId="41100"/>
    <cellStyle name="Input 7 3 3 2 2 4" xfId="41101"/>
    <cellStyle name="Input 7 3 3 2 2 5" xfId="41102"/>
    <cellStyle name="Input 7 3 3 2 2 6" xfId="41103"/>
    <cellStyle name="Input 7 3 3 2 2 7" xfId="41104"/>
    <cellStyle name="Input 7 3 3 2 2 8" xfId="41105"/>
    <cellStyle name="Input 7 3 3 2 2 9" xfId="41106"/>
    <cellStyle name="Input 7 3 3 2 3" xfId="41107"/>
    <cellStyle name="Input 7 3 3 2 4" xfId="41108"/>
    <cellStyle name="Input 7 3 3 2 5" xfId="41109"/>
    <cellStyle name="Input 7 3 3 2 6" xfId="41110"/>
    <cellStyle name="Input 7 3 3 2 7" xfId="41111"/>
    <cellStyle name="Input 7 3 3 2 8" xfId="41112"/>
    <cellStyle name="Input 7 3 3 2 9" xfId="41113"/>
    <cellStyle name="Input 7 3 3 3" xfId="41114"/>
    <cellStyle name="Input 7 3 3 3 2" xfId="41115"/>
    <cellStyle name="Input 7 3 3 3 3" xfId="41116"/>
    <cellStyle name="Input 7 3 3 3 4" xfId="41117"/>
    <cellStyle name="Input 7 3 3 3 5" xfId="41118"/>
    <cellStyle name="Input 7 3 3 3 6" xfId="41119"/>
    <cellStyle name="Input 7 3 3 3 7" xfId="41120"/>
    <cellStyle name="Input 7 3 3 3 8" xfId="41121"/>
    <cellStyle name="Input 7 3 3 4" xfId="41122"/>
    <cellStyle name="Input 7 3 3 4 2" xfId="41123"/>
    <cellStyle name="Input 7 3 3 4 3" xfId="41124"/>
    <cellStyle name="Input 7 3 3 4 4" xfId="41125"/>
    <cellStyle name="Input 7 3 3 4 5" xfId="41126"/>
    <cellStyle name="Input 7 3 3 4 6" xfId="41127"/>
    <cellStyle name="Input 7 3 3 4 7" xfId="41128"/>
    <cellStyle name="Input 7 3 3 4 8" xfId="41129"/>
    <cellStyle name="Input 7 3 3 4 9" xfId="41130"/>
    <cellStyle name="Input 7 3 3 5" xfId="41131"/>
    <cellStyle name="Input 7 3 3 6" xfId="41132"/>
    <cellStyle name="Input 7 3 3 7" xfId="41133"/>
    <cellStyle name="Input 7 3 3 8" xfId="41134"/>
    <cellStyle name="Input 7 3 3 9" xfId="41135"/>
    <cellStyle name="Input 7 3 4" xfId="41136"/>
    <cellStyle name="Input 7 3 4 10" xfId="41137"/>
    <cellStyle name="Input 7 3 4 11" xfId="41138"/>
    <cellStyle name="Input 7 3 4 12" xfId="41139"/>
    <cellStyle name="Input 7 3 4 13" xfId="41140"/>
    <cellStyle name="Input 7 3 4 2" xfId="41141"/>
    <cellStyle name="Input 7 3 4 2 10" xfId="41142"/>
    <cellStyle name="Input 7 3 4 2 2" xfId="41143"/>
    <cellStyle name="Input 7 3 4 2 2 2" xfId="41144"/>
    <cellStyle name="Input 7 3 4 2 2 3" xfId="41145"/>
    <cellStyle name="Input 7 3 4 2 2 4" xfId="41146"/>
    <cellStyle name="Input 7 3 4 2 2 5" xfId="41147"/>
    <cellStyle name="Input 7 3 4 2 2 6" xfId="41148"/>
    <cellStyle name="Input 7 3 4 2 2 7" xfId="41149"/>
    <cellStyle name="Input 7 3 4 2 2 8" xfId="41150"/>
    <cellStyle name="Input 7 3 4 2 2 9" xfId="41151"/>
    <cellStyle name="Input 7 3 4 2 3" xfId="41152"/>
    <cellStyle name="Input 7 3 4 2 4" xfId="41153"/>
    <cellStyle name="Input 7 3 4 2 5" xfId="41154"/>
    <cellStyle name="Input 7 3 4 2 6" xfId="41155"/>
    <cellStyle name="Input 7 3 4 2 7" xfId="41156"/>
    <cellStyle name="Input 7 3 4 2 8" xfId="41157"/>
    <cellStyle name="Input 7 3 4 2 9" xfId="41158"/>
    <cellStyle name="Input 7 3 4 3" xfId="41159"/>
    <cellStyle name="Input 7 3 4 3 2" xfId="41160"/>
    <cellStyle name="Input 7 3 4 3 3" xfId="41161"/>
    <cellStyle name="Input 7 3 4 3 4" xfId="41162"/>
    <cellStyle name="Input 7 3 4 3 5" xfId="41163"/>
    <cellStyle name="Input 7 3 4 3 6" xfId="41164"/>
    <cellStyle name="Input 7 3 4 3 7" xfId="41165"/>
    <cellStyle name="Input 7 3 4 3 8" xfId="41166"/>
    <cellStyle name="Input 7 3 4 4" xfId="41167"/>
    <cellStyle name="Input 7 3 4 4 2" xfId="41168"/>
    <cellStyle name="Input 7 3 4 4 3" xfId="41169"/>
    <cellStyle name="Input 7 3 4 4 4" xfId="41170"/>
    <cellStyle name="Input 7 3 4 4 5" xfId="41171"/>
    <cellStyle name="Input 7 3 4 4 6" xfId="41172"/>
    <cellStyle name="Input 7 3 4 4 7" xfId="41173"/>
    <cellStyle name="Input 7 3 4 4 8" xfId="41174"/>
    <cellStyle name="Input 7 3 4 4 9" xfId="41175"/>
    <cellStyle name="Input 7 3 4 5" xfId="41176"/>
    <cellStyle name="Input 7 3 4 6" xfId="41177"/>
    <cellStyle name="Input 7 3 4 7" xfId="41178"/>
    <cellStyle name="Input 7 3 4 8" xfId="41179"/>
    <cellStyle name="Input 7 3 4 9" xfId="41180"/>
    <cellStyle name="Input 7 3 5" xfId="41181"/>
    <cellStyle name="Input 7 3 5 10" xfId="41182"/>
    <cellStyle name="Input 7 3 5 11" xfId="41183"/>
    <cellStyle name="Input 7 3 5 12" xfId="41184"/>
    <cellStyle name="Input 7 3 5 13" xfId="41185"/>
    <cellStyle name="Input 7 3 5 2" xfId="41186"/>
    <cellStyle name="Input 7 3 5 2 10" xfId="41187"/>
    <cellStyle name="Input 7 3 5 2 2" xfId="41188"/>
    <cellStyle name="Input 7 3 5 2 2 2" xfId="41189"/>
    <cellStyle name="Input 7 3 5 2 2 3" xfId="41190"/>
    <cellStyle name="Input 7 3 5 2 2 4" xfId="41191"/>
    <cellStyle name="Input 7 3 5 2 2 5" xfId="41192"/>
    <cellStyle name="Input 7 3 5 2 2 6" xfId="41193"/>
    <cellStyle name="Input 7 3 5 2 2 7" xfId="41194"/>
    <cellStyle name="Input 7 3 5 2 2 8" xfId="41195"/>
    <cellStyle name="Input 7 3 5 2 2 9" xfId="41196"/>
    <cellStyle name="Input 7 3 5 2 3" xfId="41197"/>
    <cellStyle name="Input 7 3 5 2 4" xfId="41198"/>
    <cellStyle name="Input 7 3 5 2 5" xfId="41199"/>
    <cellStyle name="Input 7 3 5 2 6" xfId="41200"/>
    <cellStyle name="Input 7 3 5 2 7" xfId="41201"/>
    <cellStyle name="Input 7 3 5 2 8" xfId="41202"/>
    <cellStyle name="Input 7 3 5 2 9" xfId="41203"/>
    <cellStyle name="Input 7 3 5 3" xfId="41204"/>
    <cellStyle name="Input 7 3 5 3 2" xfId="41205"/>
    <cellStyle name="Input 7 3 5 3 3" xfId="41206"/>
    <cellStyle name="Input 7 3 5 3 4" xfId="41207"/>
    <cellStyle name="Input 7 3 5 3 5" xfId="41208"/>
    <cellStyle name="Input 7 3 5 3 6" xfId="41209"/>
    <cellStyle name="Input 7 3 5 3 7" xfId="41210"/>
    <cellStyle name="Input 7 3 5 3 8" xfId="41211"/>
    <cellStyle name="Input 7 3 5 4" xfId="41212"/>
    <cellStyle name="Input 7 3 5 4 2" xfId="41213"/>
    <cellStyle name="Input 7 3 5 4 3" xfId="41214"/>
    <cellStyle name="Input 7 3 5 4 4" xfId="41215"/>
    <cellStyle name="Input 7 3 5 4 5" xfId="41216"/>
    <cellStyle name="Input 7 3 5 4 6" xfId="41217"/>
    <cellStyle name="Input 7 3 5 4 7" xfId="41218"/>
    <cellStyle name="Input 7 3 5 4 8" xfId="41219"/>
    <cellStyle name="Input 7 3 5 4 9" xfId="41220"/>
    <cellStyle name="Input 7 3 5 5" xfId="41221"/>
    <cellStyle name="Input 7 3 5 6" xfId="41222"/>
    <cellStyle name="Input 7 3 5 7" xfId="41223"/>
    <cellStyle name="Input 7 3 5 8" xfId="41224"/>
    <cellStyle name="Input 7 3 5 9" xfId="41225"/>
    <cellStyle name="Input 7 3 6" xfId="41226"/>
    <cellStyle name="Input 7 3 6 10" xfId="41227"/>
    <cellStyle name="Input 7 3 6 2" xfId="41228"/>
    <cellStyle name="Input 7 3 6 2 2" xfId="41229"/>
    <cellStyle name="Input 7 3 6 2 3" xfId="41230"/>
    <cellStyle name="Input 7 3 6 2 4" xfId="41231"/>
    <cellStyle name="Input 7 3 6 2 5" xfId="41232"/>
    <cellStyle name="Input 7 3 6 2 6" xfId="41233"/>
    <cellStyle name="Input 7 3 6 2 7" xfId="41234"/>
    <cellStyle name="Input 7 3 6 2 8" xfId="41235"/>
    <cellStyle name="Input 7 3 6 2 9" xfId="41236"/>
    <cellStyle name="Input 7 3 6 3" xfId="41237"/>
    <cellStyle name="Input 7 3 6 4" xfId="41238"/>
    <cellStyle name="Input 7 3 6 5" xfId="41239"/>
    <cellStyle name="Input 7 3 6 6" xfId="41240"/>
    <cellStyle name="Input 7 3 6 7" xfId="41241"/>
    <cellStyle name="Input 7 3 6 8" xfId="41242"/>
    <cellStyle name="Input 7 3 6 9" xfId="41243"/>
    <cellStyle name="Input 7 3 7" xfId="41244"/>
    <cellStyle name="Input 7 3 7 2" xfId="41245"/>
    <cellStyle name="Input 7 3 7 3" xfId="41246"/>
    <cellStyle name="Input 7 3 7 4" xfId="41247"/>
    <cellStyle name="Input 7 3 7 5" xfId="41248"/>
    <cellStyle name="Input 7 3 7 6" xfId="41249"/>
    <cellStyle name="Input 7 3 7 7" xfId="41250"/>
    <cellStyle name="Input 7 3 7 8" xfId="41251"/>
    <cellStyle name="Input 7 3 8" xfId="41252"/>
    <cellStyle name="Input 7 3 8 2" xfId="41253"/>
    <cellStyle name="Input 7 3 8 3" xfId="41254"/>
    <cellStyle name="Input 7 3 8 4" xfId="41255"/>
    <cellStyle name="Input 7 3 8 5" xfId="41256"/>
    <cellStyle name="Input 7 3 8 6" xfId="41257"/>
    <cellStyle name="Input 7 3 8 7" xfId="41258"/>
    <cellStyle name="Input 7 3 8 8" xfId="41259"/>
    <cellStyle name="Input 7 3 8 9" xfId="41260"/>
    <cellStyle name="Input 7 3 9" xfId="41261"/>
    <cellStyle name="Input 7 4" xfId="41262"/>
    <cellStyle name="Input 7 4 10" xfId="41263"/>
    <cellStyle name="Input 7 4 11" xfId="41264"/>
    <cellStyle name="Input 7 4 12" xfId="41265"/>
    <cellStyle name="Input 7 4 13" xfId="41266"/>
    <cellStyle name="Input 7 4 14" xfId="41267"/>
    <cellStyle name="Input 7 4 15" xfId="41268"/>
    <cellStyle name="Input 7 4 16" xfId="41269"/>
    <cellStyle name="Input 7 4 17" xfId="41270"/>
    <cellStyle name="Input 7 4 18" xfId="41271"/>
    <cellStyle name="Input 7 4 2" xfId="41272"/>
    <cellStyle name="Input 7 4 2 10" xfId="41273"/>
    <cellStyle name="Input 7 4 2 11" xfId="41274"/>
    <cellStyle name="Input 7 4 2 12" xfId="41275"/>
    <cellStyle name="Input 7 4 2 13" xfId="41276"/>
    <cellStyle name="Input 7 4 2 2" xfId="41277"/>
    <cellStyle name="Input 7 4 2 2 10" xfId="41278"/>
    <cellStyle name="Input 7 4 2 2 2" xfId="41279"/>
    <cellStyle name="Input 7 4 2 2 2 2" xfId="41280"/>
    <cellStyle name="Input 7 4 2 2 2 3" xfId="41281"/>
    <cellStyle name="Input 7 4 2 2 2 4" xfId="41282"/>
    <cellStyle name="Input 7 4 2 2 2 5" xfId="41283"/>
    <cellStyle name="Input 7 4 2 2 2 6" xfId="41284"/>
    <cellStyle name="Input 7 4 2 2 2 7" xfId="41285"/>
    <cellStyle name="Input 7 4 2 2 2 8" xfId="41286"/>
    <cellStyle name="Input 7 4 2 2 2 9" xfId="41287"/>
    <cellStyle name="Input 7 4 2 2 3" xfId="41288"/>
    <cellStyle name="Input 7 4 2 2 4" xfId="41289"/>
    <cellStyle name="Input 7 4 2 2 5" xfId="41290"/>
    <cellStyle name="Input 7 4 2 2 6" xfId="41291"/>
    <cellStyle name="Input 7 4 2 2 7" xfId="41292"/>
    <cellStyle name="Input 7 4 2 2 8" xfId="41293"/>
    <cellStyle name="Input 7 4 2 2 9" xfId="41294"/>
    <cellStyle name="Input 7 4 2 3" xfId="41295"/>
    <cellStyle name="Input 7 4 2 3 2" xfId="41296"/>
    <cellStyle name="Input 7 4 2 3 3" xfId="41297"/>
    <cellStyle name="Input 7 4 2 3 4" xfId="41298"/>
    <cellStyle name="Input 7 4 2 3 5" xfId="41299"/>
    <cellStyle name="Input 7 4 2 3 6" xfId="41300"/>
    <cellStyle name="Input 7 4 2 3 7" xfId="41301"/>
    <cellStyle name="Input 7 4 2 3 8" xfId="41302"/>
    <cellStyle name="Input 7 4 2 4" xfId="41303"/>
    <cellStyle name="Input 7 4 2 4 2" xfId="41304"/>
    <cellStyle name="Input 7 4 2 4 3" xfId="41305"/>
    <cellStyle name="Input 7 4 2 4 4" xfId="41306"/>
    <cellStyle name="Input 7 4 2 4 5" xfId="41307"/>
    <cellStyle name="Input 7 4 2 4 6" xfId="41308"/>
    <cellStyle name="Input 7 4 2 4 7" xfId="41309"/>
    <cellStyle name="Input 7 4 2 4 8" xfId="41310"/>
    <cellStyle name="Input 7 4 2 4 9" xfId="41311"/>
    <cellStyle name="Input 7 4 2 5" xfId="41312"/>
    <cellStyle name="Input 7 4 2 6" xfId="41313"/>
    <cellStyle name="Input 7 4 2 7" xfId="41314"/>
    <cellStyle name="Input 7 4 2 8" xfId="41315"/>
    <cellStyle name="Input 7 4 2 9" xfId="41316"/>
    <cellStyle name="Input 7 4 3" xfId="41317"/>
    <cellStyle name="Input 7 4 3 10" xfId="41318"/>
    <cellStyle name="Input 7 4 3 11" xfId="41319"/>
    <cellStyle name="Input 7 4 3 12" xfId="41320"/>
    <cellStyle name="Input 7 4 3 13" xfId="41321"/>
    <cellStyle name="Input 7 4 3 2" xfId="41322"/>
    <cellStyle name="Input 7 4 3 2 10" xfId="41323"/>
    <cellStyle name="Input 7 4 3 2 2" xfId="41324"/>
    <cellStyle name="Input 7 4 3 2 2 2" xfId="41325"/>
    <cellStyle name="Input 7 4 3 2 2 3" xfId="41326"/>
    <cellStyle name="Input 7 4 3 2 2 4" xfId="41327"/>
    <cellStyle name="Input 7 4 3 2 2 5" xfId="41328"/>
    <cellStyle name="Input 7 4 3 2 2 6" xfId="41329"/>
    <cellStyle name="Input 7 4 3 2 2 7" xfId="41330"/>
    <cellStyle name="Input 7 4 3 2 2 8" xfId="41331"/>
    <cellStyle name="Input 7 4 3 2 2 9" xfId="41332"/>
    <cellStyle name="Input 7 4 3 2 3" xfId="41333"/>
    <cellStyle name="Input 7 4 3 2 4" xfId="41334"/>
    <cellStyle name="Input 7 4 3 2 5" xfId="41335"/>
    <cellStyle name="Input 7 4 3 2 6" xfId="41336"/>
    <cellStyle name="Input 7 4 3 2 7" xfId="41337"/>
    <cellStyle name="Input 7 4 3 2 8" xfId="41338"/>
    <cellStyle name="Input 7 4 3 2 9" xfId="41339"/>
    <cellStyle name="Input 7 4 3 3" xfId="41340"/>
    <cellStyle name="Input 7 4 3 3 2" xfId="41341"/>
    <cellStyle name="Input 7 4 3 3 3" xfId="41342"/>
    <cellStyle name="Input 7 4 3 3 4" xfId="41343"/>
    <cellStyle name="Input 7 4 3 3 5" xfId="41344"/>
    <cellStyle name="Input 7 4 3 3 6" xfId="41345"/>
    <cellStyle name="Input 7 4 3 3 7" xfId="41346"/>
    <cellStyle name="Input 7 4 3 3 8" xfId="41347"/>
    <cellStyle name="Input 7 4 3 4" xfId="41348"/>
    <cellStyle name="Input 7 4 3 4 2" xfId="41349"/>
    <cellStyle name="Input 7 4 3 4 3" xfId="41350"/>
    <cellStyle name="Input 7 4 3 4 4" xfId="41351"/>
    <cellStyle name="Input 7 4 3 4 5" xfId="41352"/>
    <cellStyle name="Input 7 4 3 4 6" xfId="41353"/>
    <cellStyle name="Input 7 4 3 4 7" xfId="41354"/>
    <cellStyle name="Input 7 4 3 4 8" xfId="41355"/>
    <cellStyle name="Input 7 4 3 4 9" xfId="41356"/>
    <cellStyle name="Input 7 4 3 5" xfId="41357"/>
    <cellStyle name="Input 7 4 3 6" xfId="41358"/>
    <cellStyle name="Input 7 4 3 7" xfId="41359"/>
    <cellStyle name="Input 7 4 3 8" xfId="41360"/>
    <cellStyle name="Input 7 4 3 9" xfId="41361"/>
    <cellStyle name="Input 7 4 4" xfId="41362"/>
    <cellStyle name="Input 7 4 4 10" xfId="41363"/>
    <cellStyle name="Input 7 4 4 11" xfId="41364"/>
    <cellStyle name="Input 7 4 4 12" xfId="41365"/>
    <cellStyle name="Input 7 4 4 13" xfId="41366"/>
    <cellStyle name="Input 7 4 4 2" xfId="41367"/>
    <cellStyle name="Input 7 4 4 2 10" xfId="41368"/>
    <cellStyle name="Input 7 4 4 2 2" xfId="41369"/>
    <cellStyle name="Input 7 4 4 2 2 2" xfId="41370"/>
    <cellStyle name="Input 7 4 4 2 2 3" xfId="41371"/>
    <cellStyle name="Input 7 4 4 2 2 4" xfId="41372"/>
    <cellStyle name="Input 7 4 4 2 2 5" xfId="41373"/>
    <cellStyle name="Input 7 4 4 2 2 6" xfId="41374"/>
    <cellStyle name="Input 7 4 4 2 2 7" xfId="41375"/>
    <cellStyle name="Input 7 4 4 2 2 8" xfId="41376"/>
    <cellStyle name="Input 7 4 4 2 2 9" xfId="41377"/>
    <cellStyle name="Input 7 4 4 2 3" xfId="41378"/>
    <cellStyle name="Input 7 4 4 2 4" xfId="41379"/>
    <cellStyle name="Input 7 4 4 2 5" xfId="41380"/>
    <cellStyle name="Input 7 4 4 2 6" xfId="41381"/>
    <cellStyle name="Input 7 4 4 2 7" xfId="41382"/>
    <cellStyle name="Input 7 4 4 2 8" xfId="41383"/>
    <cellStyle name="Input 7 4 4 2 9" xfId="41384"/>
    <cellStyle name="Input 7 4 4 3" xfId="41385"/>
    <cellStyle name="Input 7 4 4 3 2" xfId="41386"/>
    <cellStyle name="Input 7 4 4 3 3" xfId="41387"/>
    <cellStyle name="Input 7 4 4 3 4" xfId="41388"/>
    <cellStyle name="Input 7 4 4 3 5" xfId="41389"/>
    <cellStyle name="Input 7 4 4 3 6" xfId="41390"/>
    <cellStyle name="Input 7 4 4 3 7" xfId="41391"/>
    <cellStyle name="Input 7 4 4 3 8" xfId="41392"/>
    <cellStyle name="Input 7 4 4 4" xfId="41393"/>
    <cellStyle name="Input 7 4 4 4 2" xfId="41394"/>
    <cellStyle name="Input 7 4 4 4 3" xfId="41395"/>
    <cellStyle name="Input 7 4 4 4 4" xfId="41396"/>
    <cellStyle name="Input 7 4 4 4 5" xfId="41397"/>
    <cellStyle name="Input 7 4 4 4 6" xfId="41398"/>
    <cellStyle name="Input 7 4 4 4 7" xfId="41399"/>
    <cellStyle name="Input 7 4 4 4 8" xfId="41400"/>
    <cellStyle name="Input 7 4 4 4 9" xfId="41401"/>
    <cellStyle name="Input 7 4 4 5" xfId="41402"/>
    <cellStyle name="Input 7 4 4 6" xfId="41403"/>
    <cellStyle name="Input 7 4 4 7" xfId="41404"/>
    <cellStyle name="Input 7 4 4 8" xfId="41405"/>
    <cellStyle name="Input 7 4 4 9" xfId="41406"/>
    <cellStyle name="Input 7 4 5" xfId="41407"/>
    <cellStyle name="Input 7 4 5 10" xfId="41408"/>
    <cellStyle name="Input 7 4 5 11" xfId="41409"/>
    <cellStyle name="Input 7 4 5 12" xfId="41410"/>
    <cellStyle name="Input 7 4 5 13" xfId="41411"/>
    <cellStyle name="Input 7 4 5 2" xfId="41412"/>
    <cellStyle name="Input 7 4 5 2 10" xfId="41413"/>
    <cellStyle name="Input 7 4 5 2 2" xfId="41414"/>
    <cellStyle name="Input 7 4 5 2 2 2" xfId="41415"/>
    <cellStyle name="Input 7 4 5 2 2 3" xfId="41416"/>
    <cellStyle name="Input 7 4 5 2 2 4" xfId="41417"/>
    <cellStyle name="Input 7 4 5 2 2 5" xfId="41418"/>
    <cellStyle name="Input 7 4 5 2 2 6" xfId="41419"/>
    <cellStyle name="Input 7 4 5 2 2 7" xfId="41420"/>
    <cellStyle name="Input 7 4 5 2 2 8" xfId="41421"/>
    <cellStyle name="Input 7 4 5 2 2 9" xfId="41422"/>
    <cellStyle name="Input 7 4 5 2 3" xfId="41423"/>
    <cellStyle name="Input 7 4 5 2 4" xfId="41424"/>
    <cellStyle name="Input 7 4 5 2 5" xfId="41425"/>
    <cellStyle name="Input 7 4 5 2 6" xfId="41426"/>
    <cellStyle name="Input 7 4 5 2 7" xfId="41427"/>
    <cellStyle name="Input 7 4 5 2 8" xfId="41428"/>
    <cellStyle name="Input 7 4 5 2 9" xfId="41429"/>
    <cellStyle name="Input 7 4 5 3" xfId="41430"/>
    <cellStyle name="Input 7 4 5 3 2" xfId="41431"/>
    <cellStyle name="Input 7 4 5 3 3" xfId="41432"/>
    <cellStyle name="Input 7 4 5 3 4" xfId="41433"/>
    <cellStyle name="Input 7 4 5 3 5" xfId="41434"/>
    <cellStyle name="Input 7 4 5 3 6" xfId="41435"/>
    <cellStyle name="Input 7 4 5 3 7" xfId="41436"/>
    <cellStyle name="Input 7 4 5 3 8" xfId="41437"/>
    <cellStyle name="Input 7 4 5 4" xfId="41438"/>
    <cellStyle name="Input 7 4 5 4 2" xfId="41439"/>
    <cellStyle name="Input 7 4 5 4 3" xfId="41440"/>
    <cellStyle name="Input 7 4 5 4 4" xfId="41441"/>
    <cellStyle name="Input 7 4 5 4 5" xfId="41442"/>
    <cellStyle name="Input 7 4 5 4 6" xfId="41443"/>
    <cellStyle name="Input 7 4 5 4 7" xfId="41444"/>
    <cellStyle name="Input 7 4 5 4 8" xfId="41445"/>
    <cellStyle name="Input 7 4 5 4 9" xfId="41446"/>
    <cellStyle name="Input 7 4 5 5" xfId="41447"/>
    <cellStyle name="Input 7 4 5 6" xfId="41448"/>
    <cellStyle name="Input 7 4 5 7" xfId="41449"/>
    <cellStyle name="Input 7 4 5 8" xfId="41450"/>
    <cellStyle name="Input 7 4 5 9" xfId="41451"/>
    <cellStyle name="Input 7 4 6" xfId="41452"/>
    <cellStyle name="Input 7 4 6 10" xfId="41453"/>
    <cellStyle name="Input 7 4 6 2" xfId="41454"/>
    <cellStyle name="Input 7 4 6 2 2" xfId="41455"/>
    <cellStyle name="Input 7 4 6 2 3" xfId="41456"/>
    <cellStyle name="Input 7 4 6 2 4" xfId="41457"/>
    <cellStyle name="Input 7 4 6 2 5" xfId="41458"/>
    <cellStyle name="Input 7 4 6 2 6" xfId="41459"/>
    <cellStyle name="Input 7 4 6 2 7" xfId="41460"/>
    <cellStyle name="Input 7 4 6 2 8" xfId="41461"/>
    <cellStyle name="Input 7 4 6 2 9" xfId="41462"/>
    <cellStyle name="Input 7 4 6 3" xfId="41463"/>
    <cellStyle name="Input 7 4 6 4" xfId="41464"/>
    <cellStyle name="Input 7 4 6 5" xfId="41465"/>
    <cellStyle name="Input 7 4 6 6" xfId="41466"/>
    <cellStyle name="Input 7 4 6 7" xfId="41467"/>
    <cellStyle name="Input 7 4 6 8" xfId="41468"/>
    <cellStyle name="Input 7 4 6 9" xfId="41469"/>
    <cellStyle name="Input 7 4 7" xfId="41470"/>
    <cellStyle name="Input 7 4 7 2" xfId="41471"/>
    <cellStyle name="Input 7 4 7 3" xfId="41472"/>
    <cellStyle name="Input 7 4 7 4" xfId="41473"/>
    <cellStyle name="Input 7 4 7 5" xfId="41474"/>
    <cellStyle name="Input 7 4 7 6" xfId="41475"/>
    <cellStyle name="Input 7 4 7 7" xfId="41476"/>
    <cellStyle name="Input 7 4 7 8" xfId="41477"/>
    <cellStyle name="Input 7 4 8" xfId="41478"/>
    <cellStyle name="Input 7 4 8 2" xfId="41479"/>
    <cellStyle name="Input 7 4 8 3" xfId="41480"/>
    <cellStyle name="Input 7 4 8 4" xfId="41481"/>
    <cellStyle name="Input 7 4 8 5" xfId="41482"/>
    <cellStyle name="Input 7 4 8 6" xfId="41483"/>
    <cellStyle name="Input 7 4 8 7" xfId="41484"/>
    <cellStyle name="Input 7 4 8 8" xfId="41485"/>
    <cellStyle name="Input 7 4 8 9" xfId="41486"/>
    <cellStyle name="Input 7 4 9" xfId="41487"/>
    <cellStyle name="Input 7 5" xfId="41488"/>
    <cellStyle name="Input 7 5 10" xfId="41489"/>
    <cellStyle name="Input 7 5 11" xfId="41490"/>
    <cellStyle name="Input 7 5 12" xfId="41491"/>
    <cellStyle name="Input 7 5 13" xfId="41492"/>
    <cellStyle name="Input 7 5 2" xfId="41493"/>
    <cellStyle name="Input 7 5 2 10" xfId="41494"/>
    <cellStyle name="Input 7 5 2 2" xfId="41495"/>
    <cellStyle name="Input 7 5 2 2 2" xfId="41496"/>
    <cellStyle name="Input 7 5 2 2 3" xfId="41497"/>
    <cellStyle name="Input 7 5 2 2 4" xfId="41498"/>
    <cellStyle name="Input 7 5 2 2 5" xfId="41499"/>
    <cellStyle name="Input 7 5 2 2 6" xfId="41500"/>
    <cellStyle name="Input 7 5 2 2 7" xfId="41501"/>
    <cellStyle name="Input 7 5 2 2 8" xfId="41502"/>
    <cellStyle name="Input 7 5 2 2 9" xfId="41503"/>
    <cellStyle name="Input 7 5 2 3" xfId="41504"/>
    <cellStyle name="Input 7 5 2 4" xfId="41505"/>
    <cellStyle name="Input 7 5 2 5" xfId="41506"/>
    <cellStyle name="Input 7 5 2 6" xfId="41507"/>
    <cellStyle name="Input 7 5 2 7" xfId="41508"/>
    <cellStyle name="Input 7 5 2 8" xfId="41509"/>
    <cellStyle name="Input 7 5 2 9" xfId="41510"/>
    <cellStyle name="Input 7 5 3" xfId="41511"/>
    <cellStyle name="Input 7 5 3 2" xfId="41512"/>
    <cellStyle name="Input 7 5 3 3" xfId="41513"/>
    <cellStyle name="Input 7 5 3 4" xfId="41514"/>
    <cellStyle name="Input 7 5 3 5" xfId="41515"/>
    <cellStyle name="Input 7 5 3 6" xfId="41516"/>
    <cellStyle name="Input 7 5 3 7" xfId="41517"/>
    <cellStyle name="Input 7 5 3 8" xfId="41518"/>
    <cellStyle name="Input 7 5 4" xfId="41519"/>
    <cellStyle name="Input 7 5 4 2" xfId="41520"/>
    <cellStyle name="Input 7 5 4 3" xfId="41521"/>
    <cellStyle name="Input 7 5 4 4" xfId="41522"/>
    <cellStyle name="Input 7 5 4 5" xfId="41523"/>
    <cellStyle name="Input 7 5 4 6" xfId="41524"/>
    <cellStyle name="Input 7 5 4 7" xfId="41525"/>
    <cellStyle name="Input 7 5 4 8" xfId="41526"/>
    <cellStyle name="Input 7 5 4 9" xfId="41527"/>
    <cellStyle name="Input 7 5 5" xfId="41528"/>
    <cellStyle name="Input 7 5 6" xfId="41529"/>
    <cellStyle name="Input 7 5 7" xfId="41530"/>
    <cellStyle name="Input 7 5 8" xfId="41531"/>
    <cellStyle name="Input 7 5 9" xfId="41532"/>
    <cellStyle name="Input 7 6" xfId="41533"/>
    <cellStyle name="Input 7 6 10" xfId="41534"/>
    <cellStyle name="Input 7 6 11" xfId="41535"/>
    <cellStyle name="Input 7 6 12" xfId="41536"/>
    <cellStyle name="Input 7 6 13" xfId="41537"/>
    <cellStyle name="Input 7 6 2" xfId="41538"/>
    <cellStyle name="Input 7 6 2 10" xfId="41539"/>
    <cellStyle name="Input 7 6 2 2" xfId="41540"/>
    <cellStyle name="Input 7 6 2 2 2" xfId="41541"/>
    <cellStyle name="Input 7 6 2 2 3" xfId="41542"/>
    <cellStyle name="Input 7 6 2 2 4" xfId="41543"/>
    <cellStyle name="Input 7 6 2 2 5" xfId="41544"/>
    <cellStyle name="Input 7 6 2 2 6" xfId="41545"/>
    <cellStyle name="Input 7 6 2 2 7" xfId="41546"/>
    <cellStyle name="Input 7 6 2 2 8" xfId="41547"/>
    <cellStyle name="Input 7 6 2 2 9" xfId="41548"/>
    <cellStyle name="Input 7 6 2 3" xfId="41549"/>
    <cellStyle name="Input 7 6 2 4" xfId="41550"/>
    <cellStyle name="Input 7 6 2 5" xfId="41551"/>
    <cellStyle name="Input 7 6 2 6" xfId="41552"/>
    <cellStyle name="Input 7 6 2 7" xfId="41553"/>
    <cellStyle name="Input 7 6 2 8" xfId="41554"/>
    <cellStyle name="Input 7 6 2 9" xfId="41555"/>
    <cellStyle name="Input 7 6 3" xfId="41556"/>
    <cellStyle name="Input 7 6 3 2" xfId="41557"/>
    <cellStyle name="Input 7 6 3 3" xfId="41558"/>
    <cellStyle name="Input 7 6 3 4" xfId="41559"/>
    <cellStyle name="Input 7 6 3 5" xfId="41560"/>
    <cellStyle name="Input 7 6 3 6" xfId="41561"/>
    <cellStyle name="Input 7 6 3 7" xfId="41562"/>
    <cellStyle name="Input 7 6 3 8" xfId="41563"/>
    <cellStyle name="Input 7 6 4" xfId="41564"/>
    <cellStyle name="Input 7 6 4 2" xfId="41565"/>
    <cellStyle name="Input 7 6 4 3" xfId="41566"/>
    <cellStyle name="Input 7 6 4 4" xfId="41567"/>
    <cellStyle name="Input 7 6 4 5" xfId="41568"/>
    <cellStyle name="Input 7 6 4 6" xfId="41569"/>
    <cellStyle name="Input 7 6 4 7" xfId="41570"/>
    <cellStyle name="Input 7 6 4 8" xfId="41571"/>
    <cellStyle name="Input 7 6 4 9" xfId="41572"/>
    <cellStyle name="Input 7 6 5" xfId="41573"/>
    <cellStyle name="Input 7 6 6" xfId="41574"/>
    <cellStyle name="Input 7 6 7" xfId="41575"/>
    <cellStyle name="Input 7 6 8" xfId="41576"/>
    <cellStyle name="Input 7 6 9" xfId="41577"/>
    <cellStyle name="Input 7 7" xfId="41578"/>
    <cellStyle name="Input 7 7 2" xfId="41579"/>
    <cellStyle name="Input 7 7 3" xfId="41580"/>
    <cellStyle name="Input 7 7 4" xfId="41581"/>
    <cellStyle name="Input 7 7 5" xfId="41582"/>
    <cellStyle name="Input 7 7 6" xfId="41583"/>
    <cellStyle name="Input 7 7 7" xfId="41584"/>
    <cellStyle name="Input 7 7 8" xfId="41585"/>
    <cellStyle name="Input 7 7 9" xfId="41586"/>
    <cellStyle name="Input 7 8" xfId="41587"/>
    <cellStyle name="Input 7 9" xfId="41588"/>
    <cellStyle name="Input 8" xfId="41589"/>
    <cellStyle name="Input 9" xfId="41590"/>
    <cellStyle name="InputBlueFont" xfId="2318"/>
    <cellStyle name="InputGen" xfId="2319"/>
    <cellStyle name="InputKeepColour" xfId="2320"/>
    <cellStyle name="InputKeepPale" xfId="2321"/>
    <cellStyle name="InputKeepPale 2" xfId="9848"/>
    <cellStyle name="InputVariColour" xfId="2322"/>
    <cellStyle name="Integer" xfId="2323"/>
    <cellStyle name="Invisible" xfId="2324"/>
    <cellStyle name="Item" xfId="2325"/>
    <cellStyle name="Items_Obligatory" xfId="2326"/>
    <cellStyle name="ItemTypeClass" xfId="2327"/>
    <cellStyle name="ItemTypeClass 10" xfId="41591"/>
    <cellStyle name="ItemTypeClass 2" xfId="6861"/>
    <cellStyle name="ItemTypeClass 2 2" xfId="10073"/>
    <cellStyle name="ItemTypeClass 2 3" xfId="10223"/>
    <cellStyle name="ItemTypeClass 2 3 2" xfId="10441"/>
    <cellStyle name="ItemTypeClass 2 4" xfId="10376"/>
    <cellStyle name="ItemTypeClass 3" xfId="9849"/>
    <cellStyle name="ItemTypeClass 3 2" xfId="10146"/>
    <cellStyle name="ItemTypeClass 3 2 2" xfId="10286"/>
    <cellStyle name="ItemTypeClass 3 2 3" xfId="10385"/>
    <cellStyle name="ItemTypeClass 3 3" xfId="10251"/>
    <cellStyle name="ItemTypeClass 4" xfId="9857"/>
    <cellStyle name="ItemTypeClass 4 2" xfId="10148"/>
    <cellStyle name="ItemTypeClass 4 2 2" xfId="10288"/>
    <cellStyle name="ItemTypeClass 4 2 3" xfId="10386"/>
    <cellStyle name="ItemTypeClass 5" xfId="10362"/>
    <cellStyle name="ItemTypeClass 6" xfId="41592"/>
    <cellStyle name="ItemTypeClass 7" xfId="41593"/>
    <cellStyle name="ItemTypeClass 8" xfId="41594"/>
    <cellStyle name="ItemTypeClass 9" xfId="41595"/>
    <cellStyle name="KP_Normal" xfId="2328"/>
    <cellStyle name="Lien hypertexte visité_index" xfId="2329"/>
    <cellStyle name="Lien hypertexte_index" xfId="2330"/>
    <cellStyle name="ligne_detail" xfId="2331"/>
    <cellStyle name="Line" xfId="2332"/>
    <cellStyle name="Line 10" xfId="41596"/>
    <cellStyle name="Line 11" xfId="41597"/>
    <cellStyle name="Line 12" xfId="41598"/>
    <cellStyle name="Line 2" xfId="5699"/>
    <cellStyle name="Line 3" xfId="41599"/>
    <cellStyle name="Line 4" xfId="41600"/>
    <cellStyle name="Line 5" xfId="41601"/>
    <cellStyle name="Line 6" xfId="41602"/>
    <cellStyle name="Line 7" xfId="41603"/>
    <cellStyle name="Line 8" xfId="41604"/>
    <cellStyle name="Line 9" xfId="41605"/>
    <cellStyle name="Link Currency (0)" xfId="2333"/>
    <cellStyle name="Link Currency (2)" xfId="2334"/>
    <cellStyle name="Link Units (0)" xfId="2335"/>
    <cellStyle name="Link Units (1)" xfId="2336"/>
    <cellStyle name="Link Units (2)" xfId="2337"/>
    <cellStyle name="Linked Cell" xfId="9929" builtinId="24" customBuiltin="1"/>
    <cellStyle name="Linked Cell 2" xfId="48"/>
    <cellStyle name="Linked Cell 2 10" xfId="41606"/>
    <cellStyle name="Linked Cell 2 11" xfId="41607"/>
    <cellStyle name="Linked Cell 2 2" xfId="2338"/>
    <cellStyle name="Linked Cell 2 2 2" xfId="41608"/>
    <cellStyle name="Linked Cell 2 3" xfId="2339"/>
    <cellStyle name="Linked Cell 2 3 2" xfId="41609"/>
    <cellStyle name="Linked Cell 2 4" xfId="2340"/>
    <cellStyle name="Linked Cell 2 5" xfId="2341"/>
    <cellStyle name="Linked Cell 2 6" xfId="2342"/>
    <cellStyle name="Linked Cell 2 7" xfId="2343"/>
    <cellStyle name="Linked Cell 2 8" xfId="2344"/>
    <cellStyle name="Linked Cell 2 9" xfId="2345"/>
    <cellStyle name="Linked Cell 3" xfId="2346"/>
    <cellStyle name="Linked Cell 4" xfId="41610"/>
    <cellStyle name="Linked Cell 5" xfId="41611"/>
    <cellStyle name="Linked Cell 6" xfId="41612"/>
    <cellStyle name="M" xfId="41613"/>
    <cellStyle name="M 2" xfId="41614"/>
    <cellStyle name="M 2 2" xfId="41615"/>
    <cellStyle name="M 2 2 2" xfId="41616"/>
    <cellStyle name="M 2 2 2 2" xfId="41617"/>
    <cellStyle name="M 2 2 3" xfId="41618"/>
    <cellStyle name="M 2 3" xfId="41619"/>
    <cellStyle name="M 2 3 2" xfId="41620"/>
    <cellStyle name="M 2 4" xfId="41621"/>
    <cellStyle name="M 3" xfId="41622"/>
    <cellStyle name="M 3 2" xfId="41623"/>
    <cellStyle name="M 4" xfId="41624"/>
    <cellStyle name="M.00" xfId="41625"/>
    <cellStyle name="M.00 2" xfId="41626"/>
    <cellStyle name="M.00 2 2" xfId="41627"/>
    <cellStyle name="M.00 2 2 2" xfId="41628"/>
    <cellStyle name="M.00 2 2 2 2" xfId="41629"/>
    <cellStyle name="M.00 2 2 3" xfId="41630"/>
    <cellStyle name="M.00 2 3" xfId="41631"/>
    <cellStyle name="M.00 2 3 2" xfId="41632"/>
    <cellStyle name="M.00 2 4" xfId="41633"/>
    <cellStyle name="M.00 3" xfId="41634"/>
    <cellStyle name="M.00 3 2" xfId="41635"/>
    <cellStyle name="M.00 4" xfId="41636"/>
    <cellStyle name="m/d/yy" xfId="2347"/>
    <cellStyle name="m/d/yy 10" xfId="41637"/>
    <cellStyle name="m/d/yy 11" xfId="41638"/>
    <cellStyle name="m/d/yy 12" xfId="41639"/>
    <cellStyle name="m/d/yy 2" xfId="5700"/>
    <cellStyle name="m/d/yy 3" xfId="41640"/>
    <cellStyle name="m/d/yy 4" xfId="41641"/>
    <cellStyle name="m/d/yy 5" xfId="41642"/>
    <cellStyle name="m/d/yy 6" xfId="41643"/>
    <cellStyle name="m/d/yy 7" xfId="41644"/>
    <cellStyle name="m/d/yy 8" xfId="41645"/>
    <cellStyle name="m/d/yy 9" xfId="41646"/>
    <cellStyle name="M_2. 2011-2014  Rev_ FCast_IRM 2012_COS2013_Ongoing Operations_with CDM" xfId="41647"/>
    <cellStyle name="M_2. 2011-2014  Rev_ FCast_IRM 2012_COS2013_Ongoing Operations_with CDM 2" xfId="41648"/>
    <cellStyle name="M_2. 2011-2014  Rev_ FCast_IRM 2012_COS2013_Ongoing Operations_with CDM 2 2" xfId="41649"/>
    <cellStyle name="M_2. 2011-2014  Rev_ FCast_IRM 2012_COS2013_Ongoing Operations_with CDM 3" xfId="41650"/>
    <cellStyle name="M_2. 2011-2014  Rev_ FCast_IRM 2012_COS2013_Ongoing Operations_with CDM_1. Creation and Assumptions Budget_Revised with CDM" xfId="41651"/>
    <cellStyle name="M_2. 2011-2014  Rev_ FCast_IRM 2012_COS2013_Ongoing Operations_with CDM_1. Creation and Assumptions Budget_Revised with CDM 2" xfId="41652"/>
    <cellStyle name="M_2. 2011-2014  Rev_ FCast_IRM 2012_COS2013_Ongoing Operations_with CDM_1. Creation and Assumptions Budget_Revised with CDM 2 2" xfId="41653"/>
    <cellStyle name="M_2. 2011-2014  Rev_ FCast_IRM 2012_COS2013_Ongoing Operations_with CDM_1. Creation and Assumptions Budget_Revised with CDM 3" xfId="41654"/>
    <cellStyle name="M_Oct 2010 SM PILs Recognition" xfId="41655"/>
    <cellStyle name="M_Oct 2010 SM PILs Recognition 2" xfId="41656"/>
    <cellStyle name="M_Oct 2010 SM PILs Recognition 2 2" xfId="41657"/>
    <cellStyle name="M_Oct 2010 SM PILs Recognition 3" xfId="41658"/>
    <cellStyle name="M_Regulatory Assets and Liabilities IFRS Opening Adj" xfId="41659"/>
    <cellStyle name="M_Regulatory Assets and Liabilities IFRS Opening Adj 2" xfId="41660"/>
    <cellStyle name="M_Regulatory Assets and Liabilities IFRS Opening Adj 2 2" xfId="41661"/>
    <cellStyle name="M_Regulatory Assets and Liabilities IFRS Opening Adj 3" xfId="41662"/>
    <cellStyle name="M_Xl0000180" xfId="41663"/>
    <cellStyle name="M_Xl0000180 2" xfId="41664"/>
    <cellStyle name="M_Xl0000180 2 2" xfId="41665"/>
    <cellStyle name="M_Xl0000180 3" xfId="41666"/>
    <cellStyle name="m1" xfId="2348"/>
    <cellStyle name="Major item" xfId="2349"/>
    <cellStyle name="Margin" xfId="2350"/>
    <cellStyle name="Migliaia (0)_Sheet1" xfId="2351"/>
    <cellStyle name="Migliaia_piv_polio" xfId="2352"/>
    <cellStyle name="Millares [0]_Asset Mgmt " xfId="2353"/>
    <cellStyle name="Millares_2AV_M_M " xfId="2354"/>
    <cellStyle name="Milliers [0]_CANADA1" xfId="2355"/>
    <cellStyle name="Milliers 2" xfId="2356"/>
    <cellStyle name="Milliers_CANADA1" xfId="2357"/>
    <cellStyle name="mm/dd/yy" xfId="2358"/>
    <cellStyle name="mod1" xfId="2359"/>
    <cellStyle name="modelo1" xfId="2360"/>
    <cellStyle name="Moneda [0]_2AV_M_M " xfId="2361"/>
    <cellStyle name="Moneda_2AV_M_M " xfId="2362"/>
    <cellStyle name="Monétaire [0]_CANADA1" xfId="2363"/>
    <cellStyle name="Monétaire 2" xfId="2364"/>
    <cellStyle name="Monétaire_CANADA1" xfId="2365"/>
    <cellStyle name="Monetario" xfId="2366"/>
    <cellStyle name="MonthYears" xfId="2367"/>
    <cellStyle name="Multiple" xfId="2368"/>
    <cellStyle name="Multiple (no x)" xfId="2369"/>
    <cellStyle name="Multiple (x)" xfId="2370"/>
    <cellStyle name="Multiple [0]" xfId="2371"/>
    <cellStyle name="Multiple [1]" xfId="2372"/>
    <cellStyle name="Multiple [2]" xfId="2373"/>
    <cellStyle name="Multiple [3]" xfId="2374"/>
    <cellStyle name="Multiple_1030171N" xfId="2375"/>
    <cellStyle name="neg0.0_CapitalCost " xfId="2376"/>
    <cellStyle name="Neutral" xfId="9925" builtinId="28" customBuiltin="1"/>
    <cellStyle name="Neutral 2" xfId="49"/>
    <cellStyle name="Neutral 2 10" xfId="41667"/>
    <cellStyle name="Neutral 2 11" xfId="41668"/>
    <cellStyle name="Neutral 2 2" xfId="2377"/>
    <cellStyle name="Neutral 2 2 2" xfId="41669"/>
    <cellStyle name="Neutral 2 3" xfId="2378"/>
    <cellStyle name="Neutral 2 3 2" xfId="41670"/>
    <cellStyle name="Neutral 2 4" xfId="2379"/>
    <cellStyle name="Neutral 2 5" xfId="2380"/>
    <cellStyle name="Neutral 2 6" xfId="2381"/>
    <cellStyle name="Neutral 2 7" xfId="2382"/>
    <cellStyle name="Neutral 2 8" xfId="2383"/>
    <cellStyle name="Neutral 2 9" xfId="2384"/>
    <cellStyle name="Neutral 3" xfId="2385"/>
    <cellStyle name="Neutral 4" xfId="41671"/>
    <cellStyle name="Neutral 5" xfId="41672"/>
    <cellStyle name="Neutral 6" xfId="41673"/>
    <cellStyle name="New" xfId="2386"/>
    <cellStyle name="Nil" xfId="2387"/>
    <cellStyle name="no dec" xfId="2388"/>
    <cellStyle name="No-definido" xfId="2389"/>
    <cellStyle name="Non_Input_Cell_Figures" xfId="2390"/>
    <cellStyle name="NonPrintingArea" xfId="2391"/>
    <cellStyle name="NORAYAS" xfId="2392"/>
    <cellStyle name="Normal" xfId="0" builtinId="0"/>
    <cellStyle name="Normal--" xfId="4541"/>
    <cellStyle name="Normal - Style1" xfId="2393"/>
    <cellStyle name="Normal - Style1 2" xfId="41674"/>
    <cellStyle name="Normal - Style1 2 2" xfId="41675"/>
    <cellStyle name="Normal - Style1 2 2 2" xfId="41676"/>
    <cellStyle name="Normal - Style1 2 2 2 2" xfId="41677"/>
    <cellStyle name="Normal - Style1 2 2 3" xfId="41678"/>
    <cellStyle name="Normal - Style1 2 3" xfId="41679"/>
    <cellStyle name="Normal - Style1 2 3 2" xfId="41680"/>
    <cellStyle name="Normal - Style1 2 4" xfId="41681"/>
    <cellStyle name="Normal - Style1 3" xfId="41682"/>
    <cellStyle name="Normal - Style1 3 2" xfId="41683"/>
    <cellStyle name="Normal - Style1 3 2 2" xfId="41684"/>
    <cellStyle name="Normal - Style1 3 3" xfId="41685"/>
    <cellStyle name="Normal - Style1 4" xfId="41686"/>
    <cellStyle name="Normal - Style1 4 2" xfId="41687"/>
    <cellStyle name="Normal - Style1 4 2 2" xfId="41688"/>
    <cellStyle name="Normal - Style1 4 2 2 2" xfId="41689"/>
    <cellStyle name="Normal - Style1 4 2 3" xfId="41690"/>
    <cellStyle name="Normal - Style1 4 3" xfId="41691"/>
    <cellStyle name="Normal - Style1 4 3 2" xfId="41692"/>
    <cellStyle name="Normal - Style1 4 4" xfId="41693"/>
    <cellStyle name="Normal - Style1 5" xfId="41694"/>
    <cellStyle name="Normal - Style1 5 2" xfId="41695"/>
    <cellStyle name="Normal - Style1 5 3" xfId="41696"/>
    <cellStyle name="Normal - Style1 6" xfId="41697"/>
    <cellStyle name="Normal - Style1_1595 FIT Support" xfId="41698"/>
    <cellStyle name="Normal [0]" xfId="2394"/>
    <cellStyle name="Normal [1]" xfId="2395"/>
    <cellStyle name="Normal [3]" xfId="2396"/>
    <cellStyle name="Normal [3] 2" xfId="2397"/>
    <cellStyle name="Normal [3] 3" xfId="2398"/>
    <cellStyle name="Normal 10" xfId="2399"/>
    <cellStyle name="Normal 10 10" xfId="41699"/>
    <cellStyle name="Normal 10 11" xfId="41700"/>
    <cellStyle name="Normal 10 2" xfId="2400"/>
    <cellStyle name="Normal 10 2 10" xfId="41701"/>
    <cellStyle name="Normal 10 2 11" xfId="41702"/>
    <cellStyle name="Normal 10 2 12" xfId="41703"/>
    <cellStyle name="Normal 10 2 13" xfId="41704"/>
    <cellStyle name="Normal 10 2 14" xfId="41705"/>
    <cellStyle name="Normal 10 2 15" xfId="41706"/>
    <cellStyle name="Normal 10 2 16" xfId="41707"/>
    <cellStyle name="Normal 10 2 17" xfId="41708"/>
    <cellStyle name="Normal 10 2 18" xfId="41709"/>
    <cellStyle name="Normal 10 2 19" xfId="41710"/>
    <cellStyle name="Normal 10 2 2" xfId="41711"/>
    <cellStyle name="Normal 10 2 2 10" xfId="41712"/>
    <cellStyle name="Normal 10 2 2 11" xfId="41713"/>
    <cellStyle name="Normal 10 2 2 2" xfId="41714"/>
    <cellStyle name="Normal 10 2 2 2 10" xfId="41715"/>
    <cellStyle name="Normal 10 2 2 2 11" xfId="41716"/>
    <cellStyle name="Normal 10 2 2 2 12" xfId="41717"/>
    <cellStyle name="Normal 10 2 2 2 13" xfId="41718"/>
    <cellStyle name="Normal 10 2 2 2 2" xfId="41719"/>
    <cellStyle name="Normal 10 2 2 2 2 2" xfId="41720"/>
    <cellStyle name="Normal 10 2 2 2 2 2 2" xfId="41721"/>
    <cellStyle name="Normal 10 2 2 2 2 3" xfId="41722"/>
    <cellStyle name="Normal 10 2 2 2 2 4" xfId="41723"/>
    <cellStyle name="Normal 10 2 2 2 3" xfId="41724"/>
    <cellStyle name="Normal 10 2 2 2 3 2" xfId="41725"/>
    <cellStyle name="Normal 10 2 2 2 3 3" xfId="41726"/>
    <cellStyle name="Normal 10 2 2 2 4" xfId="41727"/>
    <cellStyle name="Normal 10 2 2 2 4 2" xfId="41728"/>
    <cellStyle name="Normal 10 2 2 2 5" xfId="41729"/>
    <cellStyle name="Normal 10 2 2 2 5 2" xfId="41730"/>
    <cellStyle name="Normal 10 2 2 2 6" xfId="41731"/>
    <cellStyle name="Normal 10 2 2 2 7" xfId="41732"/>
    <cellStyle name="Normal 10 2 2 2 8" xfId="41733"/>
    <cellStyle name="Normal 10 2 2 2 9" xfId="41734"/>
    <cellStyle name="Normal 10 2 2 3" xfId="41735"/>
    <cellStyle name="Normal 10 2 2 3 10" xfId="41736"/>
    <cellStyle name="Normal 10 2 2 3 11" xfId="41737"/>
    <cellStyle name="Normal 10 2 2 3 2" xfId="41738"/>
    <cellStyle name="Normal 10 2 2 3 2 2" xfId="41739"/>
    <cellStyle name="Normal 10 2 2 3 3" xfId="41740"/>
    <cellStyle name="Normal 10 2 2 3 3 2" xfId="41741"/>
    <cellStyle name="Normal 10 2 2 3 4" xfId="41742"/>
    <cellStyle name="Normal 10 2 2 3 5" xfId="41743"/>
    <cellStyle name="Normal 10 2 2 3 6" xfId="41744"/>
    <cellStyle name="Normal 10 2 2 3 7" xfId="41745"/>
    <cellStyle name="Normal 10 2 2 3 8" xfId="41746"/>
    <cellStyle name="Normal 10 2 2 3 9" xfId="41747"/>
    <cellStyle name="Normal 10 2 2 4" xfId="41748"/>
    <cellStyle name="Normal 10 2 2 4 10" xfId="41749"/>
    <cellStyle name="Normal 10 2 2 4 11" xfId="41750"/>
    <cellStyle name="Normal 10 2 2 4 2" xfId="41751"/>
    <cellStyle name="Normal 10 2 2 4 2 2" xfId="41752"/>
    <cellStyle name="Normal 10 2 2 4 3" xfId="41753"/>
    <cellStyle name="Normal 10 2 2 4 4" xfId="41754"/>
    <cellStyle name="Normal 10 2 2 4 5" xfId="41755"/>
    <cellStyle name="Normal 10 2 2 4 6" xfId="41756"/>
    <cellStyle name="Normal 10 2 2 4 7" xfId="41757"/>
    <cellStyle name="Normal 10 2 2 4 8" xfId="41758"/>
    <cellStyle name="Normal 10 2 2 4 9" xfId="41759"/>
    <cellStyle name="Normal 10 2 2 5" xfId="41760"/>
    <cellStyle name="Normal 10 2 2 5 2" xfId="41761"/>
    <cellStyle name="Normal 10 2 2 5 3" xfId="41762"/>
    <cellStyle name="Normal 10 2 2 6" xfId="41763"/>
    <cellStyle name="Normal 10 2 2 6 2" xfId="41764"/>
    <cellStyle name="Normal 10 2 2 7" xfId="41765"/>
    <cellStyle name="Normal 10 2 2 8" xfId="41766"/>
    <cellStyle name="Normal 10 2 2 9" xfId="41767"/>
    <cellStyle name="Normal 10 2 20" xfId="41768"/>
    <cellStyle name="Normal 10 2 21" xfId="41769"/>
    <cellStyle name="Normal 10 2 22" xfId="41770"/>
    <cellStyle name="Normal 10 2 23" xfId="41771"/>
    <cellStyle name="Normal 10 2 24" xfId="41772"/>
    <cellStyle name="Normal 10 2 25" xfId="41773"/>
    <cellStyle name="Normal 10 2 3" xfId="41774"/>
    <cellStyle name="Normal 10 2 3 10" xfId="41775"/>
    <cellStyle name="Normal 10 2 3 11" xfId="41776"/>
    <cellStyle name="Normal 10 2 3 2" xfId="41777"/>
    <cellStyle name="Normal 10 2 3 2 10" xfId="41778"/>
    <cellStyle name="Normal 10 2 3 2 11" xfId="41779"/>
    <cellStyle name="Normal 10 2 3 2 12" xfId="41780"/>
    <cellStyle name="Normal 10 2 3 2 13" xfId="41781"/>
    <cellStyle name="Normal 10 2 3 2 2" xfId="41782"/>
    <cellStyle name="Normal 10 2 3 2 2 2" xfId="41783"/>
    <cellStyle name="Normal 10 2 3 2 2 2 2" xfId="41784"/>
    <cellStyle name="Normal 10 2 3 2 2 3" xfId="41785"/>
    <cellStyle name="Normal 10 2 3 2 2 4" xfId="41786"/>
    <cellStyle name="Normal 10 2 3 2 3" xfId="41787"/>
    <cellStyle name="Normal 10 2 3 2 3 2" xfId="41788"/>
    <cellStyle name="Normal 10 2 3 2 3 3" xfId="41789"/>
    <cellStyle name="Normal 10 2 3 2 4" xfId="41790"/>
    <cellStyle name="Normal 10 2 3 2 4 2" xfId="41791"/>
    <cellStyle name="Normal 10 2 3 2 5" xfId="41792"/>
    <cellStyle name="Normal 10 2 3 2 5 2" xfId="41793"/>
    <cellStyle name="Normal 10 2 3 2 6" xfId="41794"/>
    <cellStyle name="Normal 10 2 3 2 7" xfId="41795"/>
    <cellStyle name="Normal 10 2 3 2 8" xfId="41796"/>
    <cellStyle name="Normal 10 2 3 2 9" xfId="41797"/>
    <cellStyle name="Normal 10 2 3 3" xfId="41798"/>
    <cellStyle name="Normal 10 2 3 3 10" xfId="41799"/>
    <cellStyle name="Normal 10 2 3 3 11" xfId="41800"/>
    <cellStyle name="Normal 10 2 3 3 2" xfId="41801"/>
    <cellStyle name="Normal 10 2 3 3 2 2" xfId="41802"/>
    <cellStyle name="Normal 10 2 3 3 3" xfId="41803"/>
    <cellStyle name="Normal 10 2 3 3 3 2" xfId="41804"/>
    <cellStyle name="Normal 10 2 3 3 4" xfId="41805"/>
    <cellStyle name="Normal 10 2 3 3 5" xfId="41806"/>
    <cellStyle name="Normal 10 2 3 3 6" xfId="41807"/>
    <cellStyle name="Normal 10 2 3 3 7" xfId="41808"/>
    <cellStyle name="Normal 10 2 3 3 8" xfId="41809"/>
    <cellStyle name="Normal 10 2 3 3 9" xfId="41810"/>
    <cellStyle name="Normal 10 2 3 4" xfId="41811"/>
    <cellStyle name="Normal 10 2 3 4 10" xfId="41812"/>
    <cellStyle name="Normal 10 2 3 4 11" xfId="41813"/>
    <cellStyle name="Normal 10 2 3 4 2" xfId="41814"/>
    <cellStyle name="Normal 10 2 3 4 2 2" xfId="41815"/>
    <cellStyle name="Normal 10 2 3 4 3" xfId="41816"/>
    <cellStyle name="Normal 10 2 3 4 4" xfId="41817"/>
    <cellStyle name="Normal 10 2 3 4 5" xfId="41818"/>
    <cellStyle name="Normal 10 2 3 4 6" xfId="41819"/>
    <cellStyle name="Normal 10 2 3 4 7" xfId="41820"/>
    <cellStyle name="Normal 10 2 3 4 8" xfId="41821"/>
    <cellStyle name="Normal 10 2 3 4 9" xfId="41822"/>
    <cellStyle name="Normal 10 2 3 5" xfId="41823"/>
    <cellStyle name="Normal 10 2 3 5 2" xfId="41824"/>
    <cellStyle name="Normal 10 2 3 5 3" xfId="41825"/>
    <cellStyle name="Normal 10 2 3 6" xfId="41826"/>
    <cellStyle name="Normal 10 2 3 6 2" xfId="41827"/>
    <cellStyle name="Normal 10 2 3 7" xfId="41828"/>
    <cellStyle name="Normal 10 2 3 8" xfId="41829"/>
    <cellStyle name="Normal 10 2 3 9" xfId="41830"/>
    <cellStyle name="Normal 10 2 4" xfId="41831"/>
    <cellStyle name="Normal 10 2 4 10" xfId="41832"/>
    <cellStyle name="Normal 10 2 4 11" xfId="41833"/>
    <cellStyle name="Normal 10 2 4 12" xfId="41834"/>
    <cellStyle name="Normal 10 2 4 13" xfId="41835"/>
    <cellStyle name="Normal 10 2 4 14" xfId="41836"/>
    <cellStyle name="Normal 10 2 4 2" xfId="41837"/>
    <cellStyle name="Normal 10 2 4 2 2" xfId="41838"/>
    <cellStyle name="Normal 10 2 4 2 2 2" xfId="41839"/>
    <cellStyle name="Normal 10 2 4 2 3" xfId="41840"/>
    <cellStyle name="Normal 10 2 4 2 4" xfId="41841"/>
    <cellStyle name="Normal 10 2 4 3" xfId="41842"/>
    <cellStyle name="Normal 10 2 4 3 2" xfId="41843"/>
    <cellStyle name="Normal 10 2 4 3 3" xfId="41844"/>
    <cellStyle name="Normal 10 2 4 4" xfId="41845"/>
    <cellStyle name="Normal 10 2 4 4 2" xfId="41846"/>
    <cellStyle name="Normal 10 2 4 5" xfId="41847"/>
    <cellStyle name="Normal 10 2 4 5 2" xfId="41848"/>
    <cellStyle name="Normal 10 2 4 6" xfId="41849"/>
    <cellStyle name="Normal 10 2 4 7" xfId="41850"/>
    <cellStyle name="Normal 10 2 4 8" xfId="41851"/>
    <cellStyle name="Normal 10 2 4 9" xfId="41852"/>
    <cellStyle name="Normal 10 2 5" xfId="41853"/>
    <cellStyle name="Normal 10 2 5 10" xfId="41854"/>
    <cellStyle name="Normal 10 2 5 11" xfId="41855"/>
    <cellStyle name="Normal 10 2 5 12" xfId="41856"/>
    <cellStyle name="Normal 10 2 5 2" xfId="41857"/>
    <cellStyle name="Normal 10 2 5 2 2" xfId="41858"/>
    <cellStyle name="Normal 10 2 5 3" xfId="41859"/>
    <cellStyle name="Normal 10 2 5 4" xfId="41860"/>
    <cellStyle name="Normal 10 2 5 5" xfId="41861"/>
    <cellStyle name="Normal 10 2 5 6" xfId="41862"/>
    <cellStyle name="Normal 10 2 5 7" xfId="41863"/>
    <cellStyle name="Normal 10 2 5 8" xfId="41864"/>
    <cellStyle name="Normal 10 2 5 9" xfId="41865"/>
    <cellStyle name="Normal 10 2 6" xfId="41866"/>
    <cellStyle name="Normal 10 2 6 10" xfId="41867"/>
    <cellStyle name="Normal 10 2 6 11" xfId="41868"/>
    <cellStyle name="Normal 10 2 6 12" xfId="41869"/>
    <cellStyle name="Normal 10 2 6 13" xfId="41870"/>
    <cellStyle name="Normal 10 2 6 14" xfId="41871"/>
    <cellStyle name="Normal 10 2 6 15" xfId="41872"/>
    <cellStyle name="Normal 10 2 6 16" xfId="41873"/>
    <cellStyle name="Normal 10 2 6 17" xfId="41874"/>
    <cellStyle name="Normal 10 2 6 18" xfId="41875"/>
    <cellStyle name="Normal 10 2 6 2" xfId="41876"/>
    <cellStyle name="Normal 10 2 6 3" xfId="41877"/>
    <cellStyle name="Normal 10 2 6 4" xfId="41878"/>
    <cellStyle name="Normal 10 2 6 5" xfId="41879"/>
    <cellStyle name="Normal 10 2 6 6" xfId="41880"/>
    <cellStyle name="Normal 10 2 6 7" xfId="41881"/>
    <cellStyle name="Normal 10 2 6 8" xfId="41882"/>
    <cellStyle name="Normal 10 2 6 9" xfId="41883"/>
    <cellStyle name="Normal 10 2 7" xfId="41884"/>
    <cellStyle name="Normal 10 2 7 10" xfId="41885"/>
    <cellStyle name="Normal 10 2 7 11" xfId="41886"/>
    <cellStyle name="Normal 10 2 7 2" xfId="41887"/>
    <cellStyle name="Normal 10 2 7 3" xfId="41888"/>
    <cellStyle name="Normal 10 2 7 4" xfId="41889"/>
    <cellStyle name="Normal 10 2 7 5" xfId="41890"/>
    <cellStyle name="Normal 10 2 7 6" xfId="41891"/>
    <cellStyle name="Normal 10 2 7 7" xfId="41892"/>
    <cellStyle name="Normal 10 2 7 8" xfId="41893"/>
    <cellStyle name="Normal 10 2 7 9" xfId="41894"/>
    <cellStyle name="Normal 10 2 8" xfId="41895"/>
    <cellStyle name="Normal 10 2 8 10" xfId="41896"/>
    <cellStyle name="Normal 10 2 8 11" xfId="41897"/>
    <cellStyle name="Normal 10 2 8 2" xfId="41898"/>
    <cellStyle name="Normal 10 2 8 3" xfId="41899"/>
    <cellStyle name="Normal 10 2 8 4" xfId="41900"/>
    <cellStyle name="Normal 10 2 8 5" xfId="41901"/>
    <cellStyle name="Normal 10 2 8 6" xfId="41902"/>
    <cellStyle name="Normal 10 2 8 7" xfId="41903"/>
    <cellStyle name="Normal 10 2 8 8" xfId="41904"/>
    <cellStyle name="Normal 10 2 8 9" xfId="41905"/>
    <cellStyle name="Normal 10 2 9" xfId="41906"/>
    <cellStyle name="Normal 10 2_17,18,19 2013 CDM Savings to Sep 2013 accrual" xfId="41907"/>
    <cellStyle name="Normal 10 3" xfId="2401"/>
    <cellStyle name="Normal 10 3 10" xfId="41908"/>
    <cellStyle name="Normal 10 3 11" xfId="41909"/>
    <cellStyle name="Normal 10 3 2" xfId="41910"/>
    <cellStyle name="Normal 10 3 2 10" xfId="41911"/>
    <cellStyle name="Normal 10 3 2 11" xfId="41912"/>
    <cellStyle name="Normal 10 3 2 12" xfId="41913"/>
    <cellStyle name="Normal 10 3 2 13" xfId="41914"/>
    <cellStyle name="Normal 10 3 2 2" xfId="41915"/>
    <cellStyle name="Normal 10 3 2 2 2" xfId="41916"/>
    <cellStyle name="Normal 10 3 2 2 2 2" xfId="41917"/>
    <cellStyle name="Normal 10 3 2 2 3" xfId="41918"/>
    <cellStyle name="Normal 10 3 2 2 4" xfId="41919"/>
    <cellStyle name="Normal 10 3 2 3" xfId="41920"/>
    <cellStyle name="Normal 10 3 2 3 2" xfId="41921"/>
    <cellStyle name="Normal 10 3 2 3 3" xfId="41922"/>
    <cellStyle name="Normal 10 3 2 4" xfId="41923"/>
    <cellStyle name="Normal 10 3 2 4 2" xfId="41924"/>
    <cellStyle name="Normal 10 3 2 5" xfId="41925"/>
    <cellStyle name="Normal 10 3 2 5 2" xfId="41926"/>
    <cellStyle name="Normal 10 3 2 6" xfId="41927"/>
    <cellStyle name="Normal 10 3 2 7" xfId="41928"/>
    <cellStyle name="Normal 10 3 2 8" xfId="41929"/>
    <cellStyle name="Normal 10 3 2 9" xfId="41930"/>
    <cellStyle name="Normal 10 3 3" xfId="41931"/>
    <cellStyle name="Normal 10 3 3 10" xfId="41932"/>
    <cellStyle name="Normal 10 3 3 11" xfId="41933"/>
    <cellStyle name="Normal 10 3 3 2" xfId="41934"/>
    <cellStyle name="Normal 10 3 3 2 2" xfId="41935"/>
    <cellStyle name="Normal 10 3 3 3" xfId="41936"/>
    <cellStyle name="Normal 10 3 3 3 2" xfId="41937"/>
    <cellStyle name="Normal 10 3 3 4" xfId="41938"/>
    <cellStyle name="Normal 10 3 3 5" xfId="41939"/>
    <cellStyle name="Normal 10 3 3 6" xfId="41940"/>
    <cellStyle name="Normal 10 3 3 7" xfId="41941"/>
    <cellStyle name="Normal 10 3 3 8" xfId="41942"/>
    <cellStyle name="Normal 10 3 3 9" xfId="41943"/>
    <cellStyle name="Normal 10 3 4" xfId="41944"/>
    <cellStyle name="Normal 10 3 4 10" xfId="41945"/>
    <cellStyle name="Normal 10 3 4 11" xfId="41946"/>
    <cellStyle name="Normal 10 3 4 2" xfId="41947"/>
    <cellStyle name="Normal 10 3 4 2 2" xfId="41948"/>
    <cellStyle name="Normal 10 3 4 3" xfId="41949"/>
    <cellStyle name="Normal 10 3 4 4" xfId="41950"/>
    <cellStyle name="Normal 10 3 4 5" xfId="41951"/>
    <cellStyle name="Normal 10 3 4 6" xfId="41952"/>
    <cellStyle name="Normal 10 3 4 7" xfId="41953"/>
    <cellStyle name="Normal 10 3 4 8" xfId="41954"/>
    <cellStyle name="Normal 10 3 4 9" xfId="41955"/>
    <cellStyle name="Normal 10 3 5" xfId="41956"/>
    <cellStyle name="Normal 10 3 5 2" xfId="41957"/>
    <cellStyle name="Normal 10 3 5 3" xfId="41958"/>
    <cellStyle name="Normal 10 3 6" xfId="41959"/>
    <cellStyle name="Normal 10 3 6 2" xfId="41960"/>
    <cellStyle name="Normal 10 3 7" xfId="41961"/>
    <cellStyle name="Normal 10 3 8" xfId="41962"/>
    <cellStyle name="Normal 10 3 9" xfId="41963"/>
    <cellStyle name="Normal 10 4" xfId="2402"/>
    <cellStyle name="Normal 10 4 10" xfId="41964"/>
    <cellStyle name="Normal 10 4 2" xfId="41965"/>
    <cellStyle name="Normal 10 4 2 10" xfId="41966"/>
    <cellStyle name="Normal 10 4 2 11" xfId="41967"/>
    <cellStyle name="Normal 10 4 2 12" xfId="41968"/>
    <cellStyle name="Normal 10 4 2 13" xfId="41969"/>
    <cellStyle name="Normal 10 4 2 2" xfId="41970"/>
    <cellStyle name="Normal 10 4 2 2 2" xfId="41971"/>
    <cellStyle name="Normal 10 4 2 2 2 2" xfId="41972"/>
    <cellStyle name="Normal 10 4 2 2 3" xfId="41973"/>
    <cellStyle name="Normal 10 4 2 2 4" xfId="41974"/>
    <cellStyle name="Normal 10 4 2 3" xfId="41975"/>
    <cellStyle name="Normal 10 4 2 3 2" xfId="41976"/>
    <cellStyle name="Normal 10 4 2 3 3" xfId="41977"/>
    <cellStyle name="Normal 10 4 2 4" xfId="41978"/>
    <cellStyle name="Normal 10 4 2 4 2" xfId="41979"/>
    <cellStyle name="Normal 10 4 2 5" xfId="41980"/>
    <cellStyle name="Normal 10 4 2 5 2" xfId="41981"/>
    <cellStyle name="Normal 10 4 2 6" xfId="41982"/>
    <cellStyle name="Normal 10 4 2 7" xfId="41983"/>
    <cellStyle name="Normal 10 4 2 8" xfId="41984"/>
    <cellStyle name="Normal 10 4 2 9" xfId="41985"/>
    <cellStyle name="Normal 10 4 3" xfId="41986"/>
    <cellStyle name="Normal 10 4 3 10" xfId="41987"/>
    <cellStyle name="Normal 10 4 3 11" xfId="41988"/>
    <cellStyle name="Normal 10 4 3 12" xfId="41989"/>
    <cellStyle name="Normal 10 4 3 2" xfId="41990"/>
    <cellStyle name="Normal 10 4 3 2 2" xfId="41991"/>
    <cellStyle name="Normal 10 4 3 3" xfId="41992"/>
    <cellStyle name="Normal 10 4 3 3 2" xfId="41993"/>
    <cellStyle name="Normal 10 4 3 4" xfId="41994"/>
    <cellStyle name="Normal 10 4 3 5" xfId="41995"/>
    <cellStyle name="Normal 10 4 3 6" xfId="41996"/>
    <cellStyle name="Normal 10 4 3 7" xfId="41997"/>
    <cellStyle name="Normal 10 4 3 8" xfId="41998"/>
    <cellStyle name="Normal 10 4 3 9" xfId="41999"/>
    <cellStyle name="Normal 10 4 4" xfId="42000"/>
    <cellStyle name="Normal 10 4 4 10" xfId="42001"/>
    <cellStyle name="Normal 10 4 4 11" xfId="42002"/>
    <cellStyle name="Normal 10 4 4 2" xfId="42003"/>
    <cellStyle name="Normal 10 4 4 2 2" xfId="42004"/>
    <cellStyle name="Normal 10 4 4 3" xfId="42005"/>
    <cellStyle name="Normal 10 4 4 4" xfId="42006"/>
    <cellStyle name="Normal 10 4 4 5" xfId="42007"/>
    <cellStyle name="Normal 10 4 4 6" xfId="42008"/>
    <cellStyle name="Normal 10 4 4 7" xfId="42009"/>
    <cellStyle name="Normal 10 4 4 8" xfId="42010"/>
    <cellStyle name="Normal 10 4 4 9" xfId="42011"/>
    <cellStyle name="Normal 10 4 5" xfId="42012"/>
    <cellStyle name="Normal 10 4 5 2" xfId="42013"/>
    <cellStyle name="Normal 10 4 5 3" xfId="42014"/>
    <cellStyle name="Normal 10 4 6" xfId="42015"/>
    <cellStyle name="Normal 10 4 6 2" xfId="42016"/>
    <cellStyle name="Normal 10 4 7" xfId="42017"/>
    <cellStyle name="Normal 10 4 8" xfId="42018"/>
    <cellStyle name="Normal 10 4 9" xfId="42019"/>
    <cellStyle name="Normal 10 5" xfId="2403"/>
    <cellStyle name="Normal 10 5 2" xfId="42020"/>
    <cellStyle name="Normal 10 5 2 2" xfId="42021"/>
    <cellStyle name="Normal 10 5 2 2 2" xfId="42022"/>
    <cellStyle name="Normal 10 5 2 3" xfId="42023"/>
    <cellStyle name="Normal 10 5 2 4" xfId="42024"/>
    <cellStyle name="Normal 10 5 3" xfId="42025"/>
    <cellStyle name="Normal 10 5 3 2" xfId="42026"/>
    <cellStyle name="Normal 10 5 3 3" xfId="42027"/>
    <cellStyle name="Normal 10 5 4" xfId="42028"/>
    <cellStyle name="Normal 10 5 5" xfId="42029"/>
    <cellStyle name="Normal 10 5 6" xfId="42030"/>
    <cellStyle name="Normal 10 6" xfId="2404"/>
    <cellStyle name="Normal 10 6 2" xfId="42031"/>
    <cellStyle name="Normal 10 6 2 2" xfId="42032"/>
    <cellStyle name="Normal 10 6 2 3" xfId="42033"/>
    <cellStyle name="Normal 10 6 3" xfId="42034"/>
    <cellStyle name="Normal 10 7" xfId="669"/>
    <cellStyle name="Normal 10 7 2" xfId="42035"/>
    <cellStyle name="Normal 10 7 3" xfId="42036"/>
    <cellStyle name="Normal 10 7 4" xfId="42037"/>
    <cellStyle name="Normal 10 7 5" xfId="42038"/>
    <cellStyle name="Normal 10 7 6" xfId="42039"/>
    <cellStyle name="Normal 10 7 7" xfId="42040"/>
    <cellStyle name="Normal 10 7 8" xfId="42041"/>
    <cellStyle name="Normal 10 8" xfId="42042"/>
    <cellStyle name="Normal 10 8 2" xfId="42043"/>
    <cellStyle name="Normal 10 9" xfId="42044"/>
    <cellStyle name="Normal 10_17,18,19 2013 CDM Savings to Sep 2013 accrual" xfId="42045"/>
    <cellStyle name="Normal 11" xfId="2405"/>
    <cellStyle name="Normal 11 2" xfId="2406"/>
    <cellStyle name="Normal 11 2 2" xfId="2407"/>
    <cellStyle name="Normal 11 2 2 2" xfId="42046"/>
    <cellStyle name="Normal 11 2 3" xfId="42047"/>
    <cellStyle name="Normal 11 2 3 2" xfId="42048"/>
    <cellStyle name="Normal 11 2 4" xfId="42049"/>
    <cellStyle name="Normal 11 2 5" xfId="42050"/>
    <cellStyle name="Normal 11 3" xfId="2408"/>
    <cellStyle name="Normal 11 3 2" xfId="42051"/>
    <cellStyle name="Normal 11 3 2 2" xfId="42052"/>
    <cellStyle name="Normal 11 3 3" xfId="42053"/>
    <cellStyle name="Normal 11 3 4" xfId="42054"/>
    <cellStyle name="Normal 11 4" xfId="2409"/>
    <cellStyle name="Normal 11 4 2" xfId="42055"/>
    <cellStyle name="Normal 11 4 3" xfId="42056"/>
    <cellStyle name="Normal 11 5" xfId="2410"/>
    <cellStyle name="Normal 11 5 2" xfId="42057"/>
    <cellStyle name="Normal 11 6" xfId="2411"/>
    <cellStyle name="Normal 11 7" xfId="2412"/>
    <cellStyle name="Normal 11 8" xfId="42058"/>
    <cellStyle name="Normal 11 9" xfId="42059"/>
    <cellStyle name="Normal 12" xfId="2413"/>
    <cellStyle name="Normal 12 2" xfId="2414"/>
    <cellStyle name="Normal 12 2 2" xfId="42060"/>
    <cellStyle name="Normal 12 2 2 2" xfId="42061"/>
    <cellStyle name="Normal 12 2 3" xfId="42062"/>
    <cellStyle name="Normal 12 2 3 2" xfId="42063"/>
    <cellStyle name="Normal 12 2 4" xfId="42064"/>
    <cellStyle name="Normal 12 2 5" xfId="42065"/>
    <cellStyle name="Normal 12 3" xfId="2415"/>
    <cellStyle name="Normal 12 3 2" xfId="42066"/>
    <cellStyle name="Normal 12 3 2 2" xfId="42067"/>
    <cellStyle name="Normal 12 3 3" xfId="42068"/>
    <cellStyle name="Normal 12 3 3 2" xfId="42069"/>
    <cellStyle name="Normal 12 3 4" xfId="42070"/>
    <cellStyle name="Normal 12 3 4 2" xfId="42071"/>
    <cellStyle name="Normal 12 4" xfId="2416"/>
    <cellStyle name="Normal 12 4 2" xfId="42072"/>
    <cellStyle name="Normal 12 4 2 2" xfId="42073"/>
    <cellStyle name="Normal 12 5" xfId="2417"/>
    <cellStyle name="Normal 12 6" xfId="42074"/>
    <cellStyle name="Normal 12 7" xfId="42075"/>
    <cellStyle name="Normal 12 8" xfId="42076"/>
    <cellStyle name="Normal 12_17,18,19 2013 CDM Savings to Sep 2013 accrual" xfId="42077"/>
    <cellStyle name="Normal 13" xfId="2418"/>
    <cellStyle name="Normal 13 10" xfId="42078"/>
    <cellStyle name="Normal 13 11" xfId="42079"/>
    <cellStyle name="Normal 13 2" xfId="2419"/>
    <cellStyle name="Normal 13 2 10" xfId="42080"/>
    <cellStyle name="Normal 13 2 11" xfId="42081"/>
    <cellStyle name="Normal 13 2 12" xfId="42082"/>
    <cellStyle name="Normal 13 2 13" xfId="42083"/>
    <cellStyle name="Normal 13 2 14" xfId="42084"/>
    <cellStyle name="Normal 13 2 15" xfId="42085"/>
    <cellStyle name="Normal 13 2 16" xfId="42086"/>
    <cellStyle name="Normal 13 2 17" xfId="42087"/>
    <cellStyle name="Normal 13 2 18" xfId="42088"/>
    <cellStyle name="Normal 13 2 19" xfId="42089"/>
    <cellStyle name="Normal 13 2 2" xfId="42090"/>
    <cellStyle name="Normal 13 2 2 10" xfId="42091"/>
    <cellStyle name="Normal 13 2 2 11" xfId="42092"/>
    <cellStyle name="Normal 13 2 2 2" xfId="42093"/>
    <cellStyle name="Normal 13 2 2 2 10" xfId="42094"/>
    <cellStyle name="Normal 13 2 2 2 11" xfId="42095"/>
    <cellStyle name="Normal 13 2 2 2 12" xfId="42096"/>
    <cellStyle name="Normal 13 2 2 2 13" xfId="42097"/>
    <cellStyle name="Normal 13 2 2 2 2" xfId="42098"/>
    <cellStyle name="Normal 13 2 2 2 2 2" xfId="42099"/>
    <cellStyle name="Normal 13 2 2 2 2 2 2" xfId="42100"/>
    <cellStyle name="Normal 13 2 2 2 2 3" xfId="42101"/>
    <cellStyle name="Normal 13 2 2 2 2 4" xfId="42102"/>
    <cellStyle name="Normal 13 2 2 2 3" xfId="42103"/>
    <cellStyle name="Normal 13 2 2 2 3 2" xfId="42104"/>
    <cellStyle name="Normal 13 2 2 2 3 3" xfId="42105"/>
    <cellStyle name="Normal 13 2 2 2 4" xfId="42106"/>
    <cellStyle name="Normal 13 2 2 2 4 2" xfId="42107"/>
    <cellStyle name="Normal 13 2 2 2 5" xfId="42108"/>
    <cellStyle name="Normal 13 2 2 2 5 2" xfId="42109"/>
    <cellStyle name="Normal 13 2 2 2 6" xfId="42110"/>
    <cellStyle name="Normal 13 2 2 2 7" xfId="42111"/>
    <cellStyle name="Normal 13 2 2 2 8" xfId="42112"/>
    <cellStyle name="Normal 13 2 2 2 9" xfId="42113"/>
    <cellStyle name="Normal 13 2 2 3" xfId="42114"/>
    <cellStyle name="Normal 13 2 2 3 10" xfId="42115"/>
    <cellStyle name="Normal 13 2 2 3 11" xfId="42116"/>
    <cellStyle name="Normal 13 2 2 3 2" xfId="42117"/>
    <cellStyle name="Normal 13 2 2 3 2 2" xfId="42118"/>
    <cellStyle name="Normal 13 2 2 3 3" xfId="42119"/>
    <cellStyle name="Normal 13 2 2 3 3 2" xfId="42120"/>
    <cellStyle name="Normal 13 2 2 3 4" xfId="42121"/>
    <cellStyle name="Normal 13 2 2 3 5" xfId="42122"/>
    <cellStyle name="Normal 13 2 2 3 6" xfId="42123"/>
    <cellStyle name="Normal 13 2 2 3 7" xfId="42124"/>
    <cellStyle name="Normal 13 2 2 3 8" xfId="42125"/>
    <cellStyle name="Normal 13 2 2 3 9" xfId="42126"/>
    <cellStyle name="Normal 13 2 2 4" xfId="42127"/>
    <cellStyle name="Normal 13 2 2 4 10" xfId="42128"/>
    <cellStyle name="Normal 13 2 2 4 11" xfId="42129"/>
    <cellStyle name="Normal 13 2 2 4 2" xfId="42130"/>
    <cellStyle name="Normal 13 2 2 4 2 2" xfId="42131"/>
    <cellStyle name="Normal 13 2 2 4 3" xfId="42132"/>
    <cellStyle name="Normal 13 2 2 4 4" xfId="42133"/>
    <cellStyle name="Normal 13 2 2 4 5" xfId="42134"/>
    <cellStyle name="Normal 13 2 2 4 6" xfId="42135"/>
    <cellStyle name="Normal 13 2 2 4 7" xfId="42136"/>
    <cellStyle name="Normal 13 2 2 4 8" xfId="42137"/>
    <cellStyle name="Normal 13 2 2 4 9" xfId="42138"/>
    <cellStyle name="Normal 13 2 2 5" xfId="42139"/>
    <cellStyle name="Normal 13 2 2 5 2" xfId="42140"/>
    <cellStyle name="Normal 13 2 2 5 3" xfId="42141"/>
    <cellStyle name="Normal 13 2 2 6" xfId="42142"/>
    <cellStyle name="Normal 13 2 2 6 2" xfId="42143"/>
    <cellStyle name="Normal 13 2 2 7" xfId="42144"/>
    <cellStyle name="Normal 13 2 2 8" xfId="42145"/>
    <cellStyle name="Normal 13 2 2 9" xfId="42146"/>
    <cellStyle name="Normal 13 2 20" xfId="42147"/>
    <cellStyle name="Normal 13 2 21" xfId="42148"/>
    <cellStyle name="Normal 13 2 22" xfId="42149"/>
    <cellStyle name="Normal 13 2 23" xfId="42150"/>
    <cellStyle name="Normal 13 2 24" xfId="42151"/>
    <cellStyle name="Normal 13 2 25" xfId="42152"/>
    <cellStyle name="Normal 13 2 3" xfId="42153"/>
    <cellStyle name="Normal 13 2 3 10" xfId="42154"/>
    <cellStyle name="Normal 13 2 3 11" xfId="42155"/>
    <cellStyle name="Normal 13 2 3 2" xfId="42156"/>
    <cellStyle name="Normal 13 2 3 2 10" xfId="42157"/>
    <cellStyle name="Normal 13 2 3 2 11" xfId="42158"/>
    <cellStyle name="Normal 13 2 3 2 12" xfId="42159"/>
    <cellStyle name="Normal 13 2 3 2 13" xfId="42160"/>
    <cellStyle name="Normal 13 2 3 2 2" xfId="42161"/>
    <cellStyle name="Normal 13 2 3 2 2 2" xfId="42162"/>
    <cellStyle name="Normal 13 2 3 2 2 2 2" xfId="42163"/>
    <cellStyle name="Normal 13 2 3 2 2 3" xfId="42164"/>
    <cellStyle name="Normal 13 2 3 2 2 4" xfId="42165"/>
    <cellStyle name="Normal 13 2 3 2 3" xfId="42166"/>
    <cellStyle name="Normal 13 2 3 2 3 2" xfId="42167"/>
    <cellStyle name="Normal 13 2 3 2 3 3" xfId="42168"/>
    <cellStyle name="Normal 13 2 3 2 4" xfId="42169"/>
    <cellStyle name="Normal 13 2 3 2 4 2" xfId="42170"/>
    <cellStyle name="Normal 13 2 3 2 5" xfId="42171"/>
    <cellStyle name="Normal 13 2 3 2 5 2" xfId="42172"/>
    <cellStyle name="Normal 13 2 3 2 6" xfId="42173"/>
    <cellStyle name="Normal 13 2 3 2 7" xfId="42174"/>
    <cellStyle name="Normal 13 2 3 2 8" xfId="42175"/>
    <cellStyle name="Normal 13 2 3 2 9" xfId="42176"/>
    <cellStyle name="Normal 13 2 3 3" xfId="42177"/>
    <cellStyle name="Normal 13 2 3 3 10" xfId="42178"/>
    <cellStyle name="Normal 13 2 3 3 11" xfId="42179"/>
    <cellStyle name="Normal 13 2 3 3 2" xfId="42180"/>
    <cellStyle name="Normal 13 2 3 3 2 2" xfId="42181"/>
    <cellStyle name="Normal 13 2 3 3 3" xfId="42182"/>
    <cellStyle name="Normal 13 2 3 3 3 2" xfId="42183"/>
    <cellStyle name="Normal 13 2 3 3 4" xfId="42184"/>
    <cellStyle name="Normal 13 2 3 3 5" xfId="42185"/>
    <cellStyle name="Normal 13 2 3 3 6" xfId="42186"/>
    <cellStyle name="Normal 13 2 3 3 7" xfId="42187"/>
    <cellStyle name="Normal 13 2 3 3 8" xfId="42188"/>
    <cellStyle name="Normal 13 2 3 3 9" xfId="42189"/>
    <cellStyle name="Normal 13 2 3 4" xfId="42190"/>
    <cellStyle name="Normal 13 2 3 4 10" xfId="42191"/>
    <cellStyle name="Normal 13 2 3 4 11" xfId="42192"/>
    <cellStyle name="Normal 13 2 3 4 2" xfId="42193"/>
    <cellStyle name="Normal 13 2 3 4 2 2" xfId="42194"/>
    <cellStyle name="Normal 13 2 3 4 3" xfId="42195"/>
    <cellStyle name="Normal 13 2 3 4 4" xfId="42196"/>
    <cellStyle name="Normal 13 2 3 4 5" xfId="42197"/>
    <cellStyle name="Normal 13 2 3 4 6" xfId="42198"/>
    <cellStyle name="Normal 13 2 3 4 7" xfId="42199"/>
    <cellStyle name="Normal 13 2 3 4 8" xfId="42200"/>
    <cellStyle name="Normal 13 2 3 4 9" xfId="42201"/>
    <cellStyle name="Normal 13 2 3 5" xfId="42202"/>
    <cellStyle name="Normal 13 2 3 5 2" xfId="42203"/>
    <cellStyle name="Normal 13 2 3 5 3" xfId="42204"/>
    <cellStyle name="Normal 13 2 3 6" xfId="42205"/>
    <cellStyle name="Normal 13 2 3 6 2" xfId="42206"/>
    <cellStyle name="Normal 13 2 3 7" xfId="42207"/>
    <cellStyle name="Normal 13 2 3 8" xfId="42208"/>
    <cellStyle name="Normal 13 2 3 9" xfId="42209"/>
    <cellStyle name="Normal 13 2 4" xfId="42210"/>
    <cellStyle name="Normal 13 2 4 10" xfId="42211"/>
    <cellStyle name="Normal 13 2 4 11" xfId="42212"/>
    <cellStyle name="Normal 13 2 4 12" xfId="42213"/>
    <cellStyle name="Normal 13 2 4 13" xfId="42214"/>
    <cellStyle name="Normal 13 2 4 14" xfId="42215"/>
    <cellStyle name="Normal 13 2 4 2" xfId="42216"/>
    <cellStyle name="Normal 13 2 4 2 2" xfId="42217"/>
    <cellStyle name="Normal 13 2 4 2 2 2" xfId="42218"/>
    <cellStyle name="Normal 13 2 4 2 3" xfId="42219"/>
    <cellStyle name="Normal 13 2 4 2 4" xfId="42220"/>
    <cellStyle name="Normal 13 2 4 3" xfId="42221"/>
    <cellStyle name="Normal 13 2 4 3 2" xfId="42222"/>
    <cellStyle name="Normal 13 2 4 3 3" xfId="42223"/>
    <cellStyle name="Normal 13 2 4 4" xfId="42224"/>
    <cellStyle name="Normal 13 2 4 4 2" xfId="42225"/>
    <cellStyle name="Normal 13 2 4 5" xfId="42226"/>
    <cellStyle name="Normal 13 2 4 5 2" xfId="42227"/>
    <cellStyle name="Normal 13 2 4 6" xfId="42228"/>
    <cellStyle name="Normal 13 2 4 7" xfId="42229"/>
    <cellStyle name="Normal 13 2 4 8" xfId="42230"/>
    <cellStyle name="Normal 13 2 4 9" xfId="42231"/>
    <cellStyle name="Normal 13 2 5" xfId="42232"/>
    <cellStyle name="Normal 13 2 5 10" xfId="42233"/>
    <cellStyle name="Normal 13 2 5 11" xfId="42234"/>
    <cellStyle name="Normal 13 2 5 12" xfId="42235"/>
    <cellStyle name="Normal 13 2 5 2" xfId="42236"/>
    <cellStyle name="Normal 13 2 5 2 2" xfId="42237"/>
    <cellStyle name="Normal 13 2 5 3" xfId="42238"/>
    <cellStyle name="Normal 13 2 5 4" xfId="42239"/>
    <cellStyle name="Normal 13 2 5 5" xfId="42240"/>
    <cellStyle name="Normal 13 2 5 6" xfId="42241"/>
    <cellStyle name="Normal 13 2 5 7" xfId="42242"/>
    <cellStyle name="Normal 13 2 5 8" xfId="42243"/>
    <cellStyle name="Normal 13 2 5 9" xfId="42244"/>
    <cellStyle name="Normal 13 2 6" xfId="42245"/>
    <cellStyle name="Normal 13 2 6 10" xfId="42246"/>
    <cellStyle name="Normal 13 2 6 11" xfId="42247"/>
    <cellStyle name="Normal 13 2 6 12" xfId="42248"/>
    <cellStyle name="Normal 13 2 6 13" xfId="42249"/>
    <cellStyle name="Normal 13 2 6 14" xfId="42250"/>
    <cellStyle name="Normal 13 2 6 15" xfId="42251"/>
    <cellStyle name="Normal 13 2 6 16" xfId="42252"/>
    <cellStyle name="Normal 13 2 6 17" xfId="42253"/>
    <cellStyle name="Normal 13 2 6 18" xfId="42254"/>
    <cellStyle name="Normal 13 2 6 2" xfId="42255"/>
    <cellStyle name="Normal 13 2 6 3" xfId="42256"/>
    <cellStyle name="Normal 13 2 6 4" xfId="42257"/>
    <cellStyle name="Normal 13 2 6 5" xfId="42258"/>
    <cellStyle name="Normal 13 2 6 6" xfId="42259"/>
    <cellStyle name="Normal 13 2 6 7" xfId="42260"/>
    <cellStyle name="Normal 13 2 6 8" xfId="42261"/>
    <cellStyle name="Normal 13 2 6 9" xfId="42262"/>
    <cellStyle name="Normal 13 2 7" xfId="42263"/>
    <cellStyle name="Normal 13 2 7 10" xfId="42264"/>
    <cellStyle name="Normal 13 2 7 11" xfId="42265"/>
    <cellStyle name="Normal 13 2 7 2" xfId="42266"/>
    <cellStyle name="Normal 13 2 7 3" xfId="42267"/>
    <cellStyle name="Normal 13 2 7 4" xfId="42268"/>
    <cellStyle name="Normal 13 2 7 5" xfId="42269"/>
    <cellStyle name="Normal 13 2 7 6" xfId="42270"/>
    <cellStyle name="Normal 13 2 7 7" xfId="42271"/>
    <cellStyle name="Normal 13 2 7 8" xfId="42272"/>
    <cellStyle name="Normal 13 2 7 9" xfId="42273"/>
    <cellStyle name="Normal 13 2 8" xfId="42274"/>
    <cellStyle name="Normal 13 2 8 10" xfId="42275"/>
    <cellStyle name="Normal 13 2 8 11" xfId="42276"/>
    <cellStyle name="Normal 13 2 8 2" xfId="42277"/>
    <cellStyle name="Normal 13 2 8 3" xfId="42278"/>
    <cellStyle name="Normal 13 2 8 4" xfId="42279"/>
    <cellStyle name="Normal 13 2 8 5" xfId="42280"/>
    <cellStyle name="Normal 13 2 8 6" xfId="42281"/>
    <cellStyle name="Normal 13 2 8 7" xfId="42282"/>
    <cellStyle name="Normal 13 2 8 8" xfId="42283"/>
    <cellStyle name="Normal 13 2 8 9" xfId="42284"/>
    <cellStyle name="Normal 13 2 9" xfId="42285"/>
    <cellStyle name="Normal 13 3" xfId="2420"/>
    <cellStyle name="Normal 13 3 10" xfId="42286"/>
    <cellStyle name="Normal 13 3 11" xfId="42287"/>
    <cellStyle name="Normal 13 3 2" xfId="42288"/>
    <cellStyle name="Normal 13 3 2 10" xfId="42289"/>
    <cellStyle name="Normal 13 3 2 11" xfId="42290"/>
    <cellStyle name="Normal 13 3 2 12" xfId="42291"/>
    <cellStyle name="Normal 13 3 2 13" xfId="42292"/>
    <cellStyle name="Normal 13 3 2 2" xfId="42293"/>
    <cellStyle name="Normal 13 3 2 2 2" xfId="42294"/>
    <cellStyle name="Normal 13 3 2 2 2 2" xfId="42295"/>
    <cellStyle name="Normal 13 3 2 2 3" xfId="42296"/>
    <cellStyle name="Normal 13 3 2 2 4" xfId="42297"/>
    <cellStyle name="Normal 13 3 2 3" xfId="42298"/>
    <cellStyle name="Normal 13 3 2 3 2" xfId="42299"/>
    <cellStyle name="Normal 13 3 2 3 3" xfId="42300"/>
    <cellStyle name="Normal 13 3 2 4" xfId="42301"/>
    <cellStyle name="Normal 13 3 2 4 2" xfId="42302"/>
    <cellStyle name="Normal 13 3 2 5" xfId="42303"/>
    <cellStyle name="Normal 13 3 2 5 2" xfId="42304"/>
    <cellStyle name="Normal 13 3 2 6" xfId="42305"/>
    <cellStyle name="Normal 13 3 2 7" xfId="42306"/>
    <cellStyle name="Normal 13 3 2 8" xfId="42307"/>
    <cellStyle name="Normal 13 3 2 9" xfId="42308"/>
    <cellStyle name="Normal 13 3 3" xfId="42309"/>
    <cellStyle name="Normal 13 3 3 10" xfId="42310"/>
    <cellStyle name="Normal 13 3 3 11" xfId="42311"/>
    <cellStyle name="Normal 13 3 3 2" xfId="42312"/>
    <cellStyle name="Normal 13 3 3 2 2" xfId="42313"/>
    <cellStyle name="Normal 13 3 3 3" xfId="42314"/>
    <cellStyle name="Normal 13 3 3 3 2" xfId="42315"/>
    <cellStyle name="Normal 13 3 3 4" xfId="42316"/>
    <cellStyle name="Normal 13 3 3 5" xfId="42317"/>
    <cellStyle name="Normal 13 3 3 6" xfId="42318"/>
    <cellStyle name="Normal 13 3 3 7" xfId="42319"/>
    <cellStyle name="Normal 13 3 3 8" xfId="42320"/>
    <cellStyle name="Normal 13 3 3 9" xfId="42321"/>
    <cellStyle name="Normal 13 3 4" xfId="42322"/>
    <cellStyle name="Normal 13 3 4 10" xfId="42323"/>
    <cellStyle name="Normal 13 3 4 11" xfId="42324"/>
    <cellStyle name="Normal 13 3 4 2" xfId="42325"/>
    <cellStyle name="Normal 13 3 4 2 2" xfId="42326"/>
    <cellStyle name="Normal 13 3 4 3" xfId="42327"/>
    <cellStyle name="Normal 13 3 4 4" xfId="42328"/>
    <cellStyle name="Normal 13 3 4 5" xfId="42329"/>
    <cellStyle name="Normal 13 3 4 6" xfId="42330"/>
    <cellStyle name="Normal 13 3 4 7" xfId="42331"/>
    <cellStyle name="Normal 13 3 4 8" xfId="42332"/>
    <cellStyle name="Normal 13 3 4 9" xfId="42333"/>
    <cellStyle name="Normal 13 3 5" xfId="42334"/>
    <cellStyle name="Normal 13 3 5 2" xfId="42335"/>
    <cellStyle name="Normal 13 3 5 3" xfId="42336"/>
    <cellStyle name="Normal 13 3 6" xfId="42337"/>
    <cellStyle name="Normal 13 3 6 2" xfId="42338"/>
    <cellStyle name="Normal 13 3 7" xfId="42339"/>
    <cellStyle name="Normal 13 3 8" xfId="42340"/>
    <cellStyle name="Normal 13 3 9" xfId="42341"/>
    <cellStyle name="Normal 13 4" xfId="9850"/>
    <cellStyle name="Normal 13 4 10" xfId="42342"/>
    <cellStyle name="Normal 13 4 2" xfId="10147"/>
    <cellStyle name="Normal 13 4 2 10" xfId="42343"/>
    <cellStyle name="Normal 13 4 2 11" xfId="42344"/>
    <cellStyle name="Normal 13 4 2 12" xfId="42345"/>
    <cellStyle name="Normal 13 4 2 13" xfId="42346"/>
    <cellStyle name="Normal 13 4 2 2" xfId="10287"/>
    <cellStyle name="Normal 13 4 2 2 2" xfId="10495"/>
    <cellStyle name="Normal 13 4 2 2 2 2" xfId="42347"/>
    <cellStyle name="Normal 13 4 2 2 3" xfId="42348"/>
    <cellStyle name="Normal 13 4 2 2 4" xfId="42349"/>
    <cellStyle name="Normal 13 4 2 3" xfId="42350"/>
    <cellStyle name="Normal 13 4 2 3 2" xfId="42351"/>
    <cellStyle name="Normal 13 4 2 3 3" xfId="42352"/>
    <cellStyle name="Normal 13 4 2 4" xfId="42353"/>
    <cellStyle name="Normal 13 4 2 4 2" xfId="42354"/>
    <cellStyle name="Normal 13 4 2 5" xfId="42355"/>
    <cellStyle name="Normal 13 4 2 5 2" xfId="42356"/>
    <cellStyle name="Normal 13 4 2 6" xfId="42357"/>
    <cellStyle name="Normal 13 4 2 7" xfId="42358"/>
    <cellStyle name="Normal 13 4 2 8" xfId="42359"/>
    <cellStyle name="Normal 13 4 2 9" xfId="42360"/>
    <cellStyle name="Normal 13 4 3" xfId="10252"/>
    <cellStyle name="Normal 13 4 3 10" xfId="42361"/>
    <cellStyle name="Normal 13 4 3 11" xfId="42362"/>
    <cellStyle name="Normal 13 4 3 12" xfId="42363"/>
    <cellStyle name="Normal 13 4 3 2" xfId="10465"/>
    <cellStyle name="Normal 13 4 3 2 2" xfId="42364"/>
    <cellStyle name="Normal 13 4 3 3" xfId="42365"/>
    <cellStyle name="Normal 13 4 3 3 2" xfId="42366"/>
    <cellStyle name="Normal 13 4 3 4" xfId="42367"/>
    <cellStyle name="Normal 13 4 3 5" xfId="42368"/>
    <cellStyle name="Normal 13 4 3 6" xfId="42369"/>
    <cellStyle name="Normal 13 4 3 7" xfId="42370"/>
    <cellStyle name="Normal 13 4 3 8" xfId="42371"/>
    <cellStyle name="Normal 13 4 3 9" xfId="42372"/>
    <cellStyle name="Normal 13 4 4" xfId="42373"/>
    <cellStyle name="Normal 13 4 4 10" xfId="42374"/>
    <cellStyle name="Normal 13 4 4 11" xfId="42375"/>
    <cellStyle name="Normal 13 4 4 2" xfId="42376"/>
    <cellStyle name="Normal 13 4 4 2 2" xfId="42377"/>
    <cellStyle name="Normal 13 4 4 3" xfId="42378"/>
    <cellStyle name="Normal 13 4 4 4" xfId="42379"/>
    <cellStyle name="Normal 13 4 4 5" xfId="42380"/>
    <cellStyle name="Normal 13 4 4 6" xfId="42381"/>
    <cellStyle name="Normal 13 4 4 7" xfId="42382"/>
    <cellStyle name="Normal 13 4 4 8" xfId="42383"/>
    <cellStyle name="Normal 13 4 4 9" xfId="42384"/>
    <cellStyle name="Normal 13 4 5" xfId="42385"/>
    <cellStyle name="Normal 13 4 5 2" xfId="42386"/>
    <cellStyle name="Normal 13 4 5 3" xfId="42387"/>
    <cellStyle name="Normal 13 4 6" xfId="42388"/>
    <cellStyle name="Normal 13 4 6 2" xfId="42389"/>
    <cellStyle name="Normal 13 4 7" xfId="42390"/>
    <cellStyle name="Normal 13 4 8" xfId="42391"/>
    <cellStyle name="Normal 13 4 9" xfId="42392"/>
    <cellStyle name="Normal 13 5" xfId="9856"/>
    <cellStyle name="Normal 13 5 2" xfId="10253"/>
    <cellStyle name="Normal 13 5 2 2" xfId="10466"/>
    <cellStyle name="Normal 13 5 2 2 2" xfId="42393"/>
    <cellStyle name="Normal 13 5 2 3" xfId="42394"/>
    <cellStyle name="Normal 13 5 2 4" xfId="42395"/>
    <cellStyle name="Normal 13 5 3" xfId="42396"/>
    <cellStyle name="Normal 13 5 3 2" xfId="42397"/>
    <cellStyle name="Normal 13 5 3 3" xfId="42398"/>
    <cellStyle name="Normal 13 5 4" xfId="42399"/>
    <cellStyle name="Normal 13 5 5" xfId="42400"/>
    <cellStyle name="Normal 13 5 6" xfId="42401"/>
    <cellStyle name="Normal 13 6" xfId="10211"/>
    <cellStyle name="Normal 13 6 2" xfId="10429"/>
    <cellStyle name="Normal 13 7" xfId="10363"/>
    <cellStyle name="Normal 13 7 2" xfId="42402"/>
    <cellStyle name="Normal 13 7 3" xfId="42403"/>
    <cellStyle name="Normal 13 7 4" xfId="42404"/>
    <cellStyle name="Normal 13 7 5" xfId="42405"/>
    <cellStyle name="Normal 13 7 6" xfId="42406"/>
    <cellStyle name="Normal 13 7 7" xfId="42407"/>
    <cellStyle name="Normal 13 7 8" xfId="42408"/>
    <cellStyle name="Normal 13 8" xfId="42409"/>
    <cellStyle name="Normal 13 8 2" xfId="42410"/>
    <cellStyle name="Normal 13 9" xfId="42411"/>
    <cellStyle name="Normal 13_17,18,19 2013 CDM Savings to Sep 2013 accrual" xfId="42412"/>
    <cellStyle name="Normal 14" xfId="2421"/>
    <cellStyle name="Normal 14 2" xfId="2422"/>
    <cellStyle name="Normal 14 2 2" xfId="42413"/>
    <cellStyle name="Normal 14 2 2 2" xfId="42414"/>
    <cellStyle name="Normal 14 2 2 2 2" xfId="42415"/>
    <cellStyle name="Normal 14 2 2 2 2 2" xfId="42416"/>
    <cellStyle name="Normal 14 2 2 2 2 2 2" xfId="42417"/>
    <cellStyle name="Normal 14 2 2 2 2 3" xfId="42418"/>
    <cellStyle name="Normal 14 2 2 2 2 4" xfId="42419"/>
    <cellStyle name="Normal 14 2 2 2 3" xfId="42420"/>
    <cellStyle name="Normal 14 2 2 2 3 2" xfId="42421"/>
    <cellStyle name="Normal 14 2 2 2 4" xfId="42422"/>
    <cellStyle name="Normal 14 2 2 2 5" xfId="42423"/>
    <cellStyle name="Normal 14 2 2 2 6" xfId="42424"/>
    <cellStyle name="Normal 14 2 2 3" xfId="42425"/>
    <cellStyle name="Normal 14 2 2 3 2" xfId="42426"/>
    <cellStyle name="Normal 14 2 2 3 2 2" xfId="42427"/>
    <cellStyle name="Normal 14 2 2 3 3" xfId="42428"/>
    <cellStyle name="Normal 14 2 2 3 4" xfId="42429"/>
    <cellStyle name="Normal 14 2 2 4" xfId="42430"/>
    <cellStyle name="Normal 14 2 2 4 2" xfId="42431"/>
    <cellStyle name="Normal 14 2 2 5" xfId="42432"/>
    <cellStyle name="Normal 14 2 2 6" xfId="42433"/>
    <cellStyle name="Normal 14 2 2 7" xfId="42434"/>
    <cellStyle name="Normal 14 2 3" xfId="42435"/>
    <cellStyle name="Normal 14 2 3 2" xfId="42436"/>
    <cellStyle name="Normal 14 2 3 2 2" xfId="42437"/>
    <cellStyle name="Normal 14 2 3 2 2 2" xfId="42438"/>
    <cellStyle name="Normal 14 2 3 2 3" xfId="42439"/>
    <cellStyle name="Normal 14 2 3 2 4" xfId="42440"/>
    <cellStyle name="Normal 14 2 3 3" xfId="42441"/>
    <cellStyle name="Normal 14 2 3 3 2" xfId="42442"/>
    <cellStyle name="Normal 14 2 3 4" xfId="42443"/>
    <cellStyle name="Normal 14 2 3 5" xfId="42444"/>
    <cellStyle name="Normal 14 2 3 6" xfId="42445"/>
    <cellStyle name="Normal 14 2 4" xfId="42446"/>
    <cellStyle name="Normal 14 2 4 2" xfId="42447"/>
    <cellStyle name="Normal 14 2 4 2 2" xfId="42448"/>
    <cellStyle name="Normal 14 2 4 2 2 2" xfId="42449"/>
    <cellStyle name="Normal 14 2 4 2 3" xfId="42450"/>
    <cellStyle name="Normal 14 2 4 2 4" xfId="42451"/>
    <cellStyle name="Normal 14 2 4 3" xfId="42452"/>
    <cellStyle name="Normal 14 2 4 3 2" xfId="42453"/>
    <cellStyle name="Normal 14 2 4 4" xfId="42454"/>
    <cellStyle name="Normal 14 2 4 5" xfId="42455"/>
    <cellStyle name="Normal 14 2 4 6" xfId="42456"/>
    <cellStyle name="Normal 14 2 5" xfId="42457"/>
    <cellStyle name="Normal 14 2 5 2" xfId="42458"/>
    <cellStyle name="Normal 14 2 5 2 2" xfId="42459"/>
    <cellStyle name="Normal 14 2 5 3" xfId="42460"/>
    <cellStyle name="Normal 14 2 5 4" xfId="42461"/>
    <cellStyle name="Normal 14 2 6" xfId="42462"/>
    <cellStyle name="Normal 14 2 6 2" xfId="42463"/>
    <cellStyle name="Normal 14 2 7" xfId="42464"/>
    <cellStyle name="Normal 14 2 8" xfId="42465"/>
    <cellStyle name="Normal 14 2 9" xfId="42466"/>
    <cellStyle name="Normal 14 3" xfId="2423"/>
    <cellStyle name="Normal 14 3 2" xfId="42467"/>
    <cellStyle name="Normal 14 4" xfId="42468"/>
    <cellStyle name="Normal 14 4 2" xfId="42469"/>
    <cellStyle name="Normal 14 5" xfId="42470"/>
    <cellStyle name="Normal 14_17,18,19 2013 CDM Savings to Sep 2013 accrual" xfId="42471"/>
    <cellStyle name="Normal 15" xfId="2424"/>
    <cellStyle name="Normal 15 10" xfId="42472"/>
    <cellStyle name="Normal 15 2" xfId="2425"/>
    <cellStyle name="Normal 15 2 2" xfId="2426"/>
    <cellStyle name="Normal 15 2 2 2" xfId="42473"/>
    <cellStyle name="Normal 15 2 2 2 2" xfId="42474"/>
    <cellStyle name="Normal 15 2 2 2 2 2" xfId="42475"/>
    <cellStyle name="Normal 15 2 2 2 3" xfId="42476"/>
    <cellStyle name="Normal 15 2 2 2 4" xfId="42477"/>
    <cellStyle name="Normal 15 2 2 3" xfId="42478"/>
    <cellStyle name="Normal 15 2 2 3 2" xfId="42479"/>
    <cellStyle name="Normal 15 2 2 4" xfId="42480"/>
    <cellStyle name="Normal 15 2 2 5" xfId="42481"/>
    <cellStyle name="Normal 15 2 2 6" xfId="42482"/>
    <cellStyle name="Normal 15 2 3" xfId="42483"/>
    <cellStyle name="Normal 15 2 3 2" xfId="42484"/>
    <cellStyle name="Normal 15 2 3 2 2" xfId="42485"/>
    <cellStyle name="Normal 15 2 3 3" xfId="42486"/>
    <cellStyle name="Normal 15 2 3 4" xfId="42487"/>
    <cellStyle name="Normal 15 2 4" xfId="42488"/>
    <cellStyle name="Normal 15 2 4 2" xfId="42489"/>
    <cellStyle name="Normal 15 2 5" xfId="42490"/>
    <cellStyle name="Normal 15 2 6" xfId="42491"/>
    <cellStyle name="Normal 15 2 7" xfId="42492"/>
    <cellStyle name="Normal 15 3" xfId="2427"/>
    <cellStyle name="Normal 15 3 2" xfId="42493"/>
    <cellStyle name="Normal 15 3 2 2" xfId="42494"/>
    <cellStyle name="Normal 15 3 2 2 2" xfId="42495"/>
    <cellStyle name="Normal 15 3 2 3" xfId="42496"/>
    <cellStyle name="Normal 15 3 2 4" xfId="42497"/>
    <cellStyle name="Normal 15 3 3" xfId="42498"/>
    <cellStyle name="Normal 15 3 3 2" xfId="42499"/>
    <cellStyle name="Normal 15 3 4" xfId="42500"/>
    <cellStyle name="Normal 15 3 5" xfId="42501"/>
    <cellStyle name="Normal 15 3 6" xfId="42502"/>
    <cellStyle name="Normal 15 4" xfId="2428"/>
    <cellStyle name="Normal 15 4 2" xfId="42503"/>
    <cellStyle name="Normal 15 4 2 2" xfId="42504"/>
    <cellStyle name="Normal 15 4 2 2 2" xfId="42505"/>
    <cellStyle name="Normal 15 4 2 3" xfId="42506"/>
    <cellStyle name="Normal 15 4 2 4" xfId="42507"/>
    <cellStyle name="Normal 15 4 3" xfId="42508"/>
    <cellStyle name="Normal 15 4 3 2" xfId="42509"/>
    <cellStyle name="Normal 15 4 4" xfId="42510"/>
    <cellStyle name="Normal 15 4 5" xfId="42511"/>
    <cellStyle name="Normal 15 4 6" xfId="42512"/>
    <cellStyle name="Normal 15 5" xfId="42513"/>
    <cellStyle name="Normal 15 5 2" xfId="42514"/>
    <cellStyle name="Normal 15 5 2 2" xfId="42515"/>
    <cellStyle name="Normal 15 5 3" xfId="42516"/>
    <cellStyle name="Normal 15 5 4" xfId="42517"/>
    <cellStyle name="Normal 15 6" xfId="42518"/>
    <cellStyle name="Normal 15 6 2" xfId="42519"/>
    <cellStyle name="Normal 15 7" xfId="42520"/>
    <cellStyle name="Normal 15 8" xfId="42521"/>
    <cellStyle name="Normal 15 9" xfId="42522"/>
    <cellStyle name="Normal 15_17,18,19 2013 CDM Savings to Sep 2013 accrual" xfId="42523"/>
    <cellStyle name="Normal 16" xfId="2429"/>
    <cellStyle name="Normal 16 2" xfId="2430"/>
    <cellStyle name="Normal 16 2 2" xfId="42524"/>
    <cellStyle name="Normal 16 2 2 2" xfId="42525"/>
    <cellStyle name="Normal 16 2 2 2 2" xfId="42526"/>
    <cellStyle name="Normal 16 2 2 2 2 2" xfId="42527"/>
    <cellStyle name="Normal 16 2 2 2 3" xfId="42528"/>
    <cellStyle name="Normal 16 2 2 2 4" xfId="42529"/>
    <cellStyle name="Normal 16 2 2 3" xfId="42530"/>
    <cellStyle name="Normal 16 2 2 3 2" xfId="42531"/>
    <cellStyle name="Normal 16 2 2 4" xfId="42532"/>
    <cellStyle name="Normal 16 2 2 5" xfId="42533"/>
    <cellStyle name="Normal 16 2 2 6" xfId="42534"/>
    <cellStyle name="Normal 16 2 3" xfId="42535"/>
    <cellStyle name="Normal 16 2 3 2" xfId="42536"/>
    <cellStyle name="Normal 16 2 3 2 2" xfId="42537"/>
    <cellStyle name="Normal 16 2 3 3" xfId="42538"/>
    <cellStyle name="Normal 16 2 3 4" xfId="42539"/>
    <cellStyle name="Normal 16 2 4" xfId="42540"/>
    <cellStyle name="Normal 16 2 4 2" xfId="42541"/>
    <cellStyle name="Normal 16 2 5" xfId="42542"/>
    <cellStyle name="Normal 16 2 6" xfId="42543"/>
    <cellStyle name="Normal 16 2 7" xfId="42544"/>
    <cellStyle name="Normal 16 3" xfId="2431"/>
    <cellStyle name="Normal 16 3 2" xfId="42545"/>
    <cellStyle name="Normal 16 3 2 2" xfId="42546"/>
    <cellStyle name="Normal 16 3 2 2 2" xfId="42547"/>
    <cellStyle name="Normal 16 3 2 3" xfId="42548"/>
    <cellStyle name="Normal 16 3 2 4" xfId="42549"/>
    <cellStyle name="Normal 16 3 3" xfId="42550"/>
    <cellStyle name="Normal 16 3 3 2" xfId="42551"/>
    <cellStyle name="Normal 16 3 4" xfId="42552"/>
    <cellStyle name="Normal 16 3 5" xfId="42553"/>
    <cellStyle name="Normal 16 3 6" xfId="42554"/>
    <cellStyle name="Normal 16 4" xfId="42555"/>
    <cellStyle name="Normal 16 4 2" xfId="42556"/>
    <cellStyle name="Normal 16 4 2 2" xfId="42557"/>
    <cellStyle name="Normal 16 4 2 2 2" xfId="42558"/>
    <cellStyle name="Normal 16 4 2 3" xfId="42559"/>
    <cellStyle name="Normal 16 4 2 4" xfId="42560"/>
    <cellStyle name="Normal 16 4 3" xfId="42561"/>
    <cellStyle name="Normal 16 4 3 2" xfId="42562"/>
    <cellStyle name="Normal 16 4 4" xfId="42563"/>
    <cellStyle name="Normal 16 4 5" xfId="42564"/>
    <cellStyle name="Normal 16 4 6" xfId="42565"/>
    <cellStyle name="Normal 16 5" xfId="42566"/>
    <cellStyle name="Normal 16 5 2" xfId="42567"/>
    <cellStyle name="Normal 16 5 2 2" xfId="42568"/>
    <cellStyle name="Normal 16 5 3" xfId="42569"/>
    <cellStyle name="Normal 16 5 4" xfId="42570"/>
    <cellStyle name="Normal 16 6" xfId="42571"/>
    <cellStyle name="Normal 16 6 2" xfId="42572"/>
    <cellStyle name="Normal 16 7" xfId="42573"/>
    <cellStyle name="Normal 16 8" xfId="42574"/>
    <cellStyle name="Normal 16 9" xfId="42575"/>
    <cellStyle name="Normal 17" xfId="2432"/>
    <cellStyle name="Normal 17 10" xfId="42576"/>
    <cellStyle name="Normal 17 2" xfId="42577"/>
    <cellStyle name="Normal 17 2 2" xfId="42578"/>
    <cellStyle name="Normal 17 2 2 2" xfId="42579"/>
    <cellStyle name="Normal 17 2 2 2 2" xfId="42580"/>
    <cellStyle name="Normal 17 2 2 2 2 2" xfId="42581"/>
    <cellStyle name="Normal 17 2 2 2 2 2 2" xfId="42582"/>
    <cellStyle name="Normal 17 2 2 2 2 3" xfId="42583"/>
    <cellStyle name="Normal 17 2 2 2 2 4" xfId="42584"/>
    <cellStyle name="Normal 17 2 2 2 3" xfId="42585"/>
    <cellStyle name="Normal 17 2 2 2 3 2" xfId="42586"/>
    <cellStyle name="Normal 17 2 2 2 4" xfId="42587"/>
    <cellStyle name="Normal 17 2 2 2 5" xfId="42588"/>
    <cellStyle name="Normal 17 2 2 2 6" xfId="42589"/>
    <cellStyle name="Normal 17 2 2 3" xfId="42590"/>
    <cellStyle name="Normal 17 2 2 3 2" xfId="42591"/>
    <cellStyle name="Normal 17 2 2 3 2 2" xfId="42592"/>
    <cellStyle name="Normal 17 2 2 3 3" xfId="42593"/>
    <cellStyle name="Normal 17 2 2 3 4" xfId="42594"/>
    <cellStyle name="Normal 17 2 2 4" xfId="42595"/>
    <cellStyle name="Normal 17 2 2 4 2" xfId="42596"/>
    <cellStyle name="Normal 17 2 2 5" xfId="42597"/>
    <cellStyle name="Normal 17 2 2 6" xfId="42598"/>
    <cellStyle name="Normal 17 2 2 7" xfId="42599"/>
    <cellStyle name="Normal 17 2 3" xfId="42600"/>
    <cellStyle name="Normal 17 2 3 2" xfId="42601"/>
    <cellStyle name="Normal 17 2 3 2 2" xfId="42602"/>
    <cellStyle name="Normal 17 2 3 2 2 2" xfId="42603"/>
    <cellStyle name="Normal 17 2 3 2 3" xfId="42604"/>
    <cellStyle name="Normal 17 2 3 2 4" xfId="42605"/>
    <cellStyle name="Normal 17 2 3 3" xfId="42606"/>
    <cellStyle name="Normal 17 2 3 3 2" xfId="42607"/>
    <cellStyle name="Normal 17 2 3 4" xfId="42608"/>
    <cellStyle name="Normal 17 2 3 5" xfId="42609"/>
    <cellStyle name="Normal 17 2 3 6" xfId="42610"/>
    <cellStyle name="Normal 17 2 4" xfId="42611"/>
    <cellStyle name="Normal 17 2 4 2" xfId="42612"/>
    <cellStyle name="Normal 17 2 4 2 2" xfId="42613"/>
    <cellStyle name="Normal 17 2 4 2 2 2" xfId="42614"/>
    <cellStyle name="Normal 17 2 4 2 3" xfId="42615"/>
    <cellStyle name="Normal 17 2 4 2 4" xfId="42616"/>
    <cellStyle name="Normal 17 2 4 3" xfId="42617"/>
    <cellStyle name="Normal 17 2 4 3 2" xfId="42618"/>
    <cellStyle name="Normal 17 2 4 4" xfId="42619"/>
    <cellStyle name="Normal 17 2 4 5" xfId="42620"/>
    <cellStyle name="Normal 17 2 4 6" xfId="42621"/>
    <cellStyle name="Normal 17 2 5" xfId="42622"/>
    <cellStyle name="Normal 17 2 5 2" xfId="42623"/>
    <cellStyle name="Normal 17 2 5 2 2" xfId="42624"/>
    <cellStyle name="Normal 17 2 5 3" xfId="42625"/>
    <cellStyle name="Normal 17 2 5 4" xfId="42626"/>
    <cellStyle name="Normal 17 2 6" xfId="42627"/>
    <cellStyle name="Normal 17 2 6 2" xfId="42628"/>
    <cellStyle name="Normal 17 2 7" xfId="42629"/>
    <cellStyle name="Normal 17 2 8" xfId="42630"/>
    <cellStyle name="Normal 17 2 9" xfId="42631"/>
    <cellStyle name="Normal 17 3" xfId="42632"/>
    <cellStyle name="Normal 17 3 2" xfId="42633"/>
    <cellStyle name="Normal 17 3 2 2" xfId="42634"/>
    <cellStyle name="Normal 17 3 2 2 2" xfId="42635"/>
    <cellStyle name="Normal 17 3 2 2 2 2" xfId="42636"/>
    <cellStyle name="Normal 17 3 2 2 3" xfId="42637"/>
    <cellStyle name="Normal 17 3 2 2 4" xfId="42638"/>
    <cellStyle name="Normal 17 3 2 3" xfId="42639"/>
    <cellStyle name="Normal 17 3 2 3 2" xfId="42640"/>
    <cellStyle name="Normal 17 3 2 4" xfId="42641"/>
    <cellStyle name="Normal 17 3 2 5" xfId="42642"/>
    <cellStyle name="Normal 17 3 2 6" xfId="42643"/>
    <cellStyle name="Normal 17 3 3" xfId="42644"/>
    <cellStyle name="Normal 17 3 3 2" xfId="42645"/>
    <cellStyle name="Normal 17 3 3 2 2" xfId="42646"/>
    <cellStyle name="Normal 17 3 3 3" xfId="42647"/>
    <cellStyle name="Normal 17 3 3 4" xfId="42648"/>
    <cellStyle name="Normal 17 3 4" xfId="42649"/>
    <cellStyle name="Normal 17 3 4 2" xfId="42650"/>
    <cellStyle name="Normal 17 3 5" xfId="42651"/>
    <cellStyle name="Normal 17 3 6" xfId="42652"/>
    <cellStyle name="Normal 17 3 7" xfId="42653"/>
    <cellStyle name="Normal 17 4" xfId="42654"/>
    <cellStyle name="Normal 17 4 2" xfId="42655"/>
    <cellStyle name="Normal 17 4 2 2" xfId="42656"/>
    <cellStyle name="Normal 17 4 2 2 2" xfId="42657"/>
    <cellStyle name="Normal 17 4 2 3" xfId="42658"/>
    <cellStyle name="Normal 17 4 2 4" xfId="42659"/>
    <cellStyle name="Normal 17 4 3" xfId="42660"/>
    <cellStyle name="Normal 17 4 3 2" xfId="42661"/>
    <cellStyle name="Normal 17 4 4" xfId="42662"/>
    <cellStyle name="Normal 17 4 5" xfId="42663"/>
    <cellStyle name="Normal 17 4 6" xfId="42664"/>
    <cellStyle name="Normal 17 5" xfId="42665"/>
    <cellStyle name="Normal 17 5 2" xfId="42666"/>
    <cellStyle name="Normal 17 5 2 2" xfId="42667"/>
    <cellStyle name="Normal 17 5 2 2 2" xfId="42668"/>
    <cellStyle name="Normal 17 5 2 3" xfId="42669"/>
    <cellStyle name="Normal 17 5 2 4" xfId="42670"/>
    <cellStyle name="Normal 17 5 3" xfId="42671"/>
    <cellStyle name="Normal 17 5 3 2" xfId="42672"/>
    <cellStyle name="Normal 17 5 4" xfId="42673"/>
    <cellStyle name="Normal 17 5 5" xfId="42674"/>
    <cellStyle name="Normal 17 5 6" xfId="42675"/>
    <cellStyle name="Normal 17 6" xfId="42676"/>
    <cellStyle name="Normal 17 6 2" xfId="42677"/>
    <cellStyle name="Normal 17 6 2 2" xfId="42678"/>
    <cellStyle name="Normal 17 6 3" xfId="42679"/>
    <cellStyle name="Normal 17 6 4" xfId="42680"/>
    <cellStyle name="Normal 17 7" xfId="42681"/>
    <cellStyle name="Normal 17 7 2" xfId="42682"/>
    <cellStyle name="Normal 17 8" xfId="42683"/>
    <cellStyle name="Normal 17 9" xfId="42684"/>
    <cellStyle name="Normal 18" xfId="2433"/>
    <cellStyle name="Normal 18 2" xfId="2434"/>
    <cellStyle name="Normal 18 2 2" xfId="42685"/>
    <cellStyle name="Normal 18 2 2 2" xfId="42686"/>
    <cellStyle name="Normal 18 2 2 2 2" xfId="42687"/>
    <cellStyle name="Normal 18 2 2 2 2 2" xfId="42688"/>
    <cellStyle name="Normal 18 2 2 2 3" xfId="42689"/>
    <cellStyle name="Normal 18 2 2 2 4" xfId="42690"/>
    <cellStyle name="Normal 18 2 2 3" xfId="42691"/>
    <cellStyle name="Normal 18 2 2 3 2" xfId="42692"/>
    <cellStyle name="Normal 18 2 2 4" xfId="42693"/>
    <cellStyle name="Normal 18 2 2 5" xfId="42694"/>
    <cellStyle name="Normal 18 2 2 6" xfId="42695"/>
    <cellStyle name="Normal 18 2 3" xfId="42696"/>
    <cellStyle name="Normal 18 2 3 2" xfId="42697"/>
    <cellStyle name="Normal 18 2 3 2 2" xfId="42698"/>
    <cellStyle name="Normal 18 2 3 3" xfId="42699"/>
    <cellStyle name="Normal 18 2 3 4" xfId="42700"/>
    <cellStyle name="Normal 18 2 4" xfId="42701"/>
    <cellStyle name="Normal 18 2 4 2" xfId="42702"/>
    <cellStyle name="Normal 18 2 5" xfId="42703"/>
    <cellStyle name="Normal 18 2 6" xfId="42704"/>
    <cellStyle name="Normal 18 2 7" xfId="42705"/>
    <cellStyle name="Normal 18 3" xfId="42706"/>
    <cellStyle name="Normal 18 3 2" xfId="42707"/>
    <cellStyle name="Normal 18 3 2 2" xfId="42708"/>
    <cellStyle name="Normal 18 3 2 2 2" xfId="42709"/>
    <cellStyle name="Normal 18 3 2 3" xfId="42710"/>
    <cellStyle name="Normal 18 3 2 4" xfId="42711"/>
    <cellStyle name="Normal 18 3 3" xfId="42712"/>
    <cellStyle name="Normal 18 3 3 2" xfId="42713"/>
    <cellStyle name="Normal 18 3 4" xfId="42714"/>
    <cellStyle name="Normal 18 3 5" xfId="42715"/>
    <cellStyle name="Normal 18 3 6" xfId="42716"/>
    <cellStyle name="Normal 18 4" xfId="42717"/>
    <cellStyle name="Normal 18 4 2" xfId="42718"/>
    <cellStyle name="Normal 18 4 2 2" xfId="42719"/>
    <cellStyle name="Normal 18 4 2 2 2" xfId="42720"/>
    <cellStyle name="Normal 18 4 2 3" xfId="42721"/>
    <cellStyle name="Normal 18 4 2 4" xfId="42722"/>
    <cellStyle name="Normal 18 4 3" xfId="42723"/>
    <cellStyle name="Normal 18 4 3 2" xfId="42724"/>
    <cellStyle name="Normal 18 4 4" xfId="42725"/>
    <cellStyle name="Normal 18 4 5" xfId="42726"/>
    <cellStyle name="Normal 18 4 6" xfId="42727"/>
    <cellStyle name="Normal 18 5" xfId="42728"/>
    <cellStyle name="Normal 18 5 2" xfId="42729"/>
    <cellStyle name="Normal 18 5 2 2" xfId="42730"/>
    <cellStyle name="Normal 18 5 3" xfId="42731"/>
    <cellStyle name="Normal 18 5 4" xfId="42732"/>
    <cellStyle name="Normal 18 6" xfId="42733"/>
    <cellStyle name="Normal 18 6 2" xfId="42734"/>
    <cellStyle name="Normal 18 7" xfId="42735"/>
    <cellStyle name="Normal 18 8" xfId="42736"/>
    <cellStyle name="Normal 18 9" xfId="42737"/>
    <cellStyle name="Normal 19" xfId="2435"/>
    <cellStyle name="Normal 19 2" xfId="42738"/>
    <cellStyle name="Normal 19 2 2" xfId="42739"/>
    <cellStyle name="Normal 19 2 3" xfId="42740"/>
    <cellStyle name="Normal 19 3" xfId="42741"/>
    <cellStyle name="Normal 2" xfId="5"/>
    <cellStyle name="Normal-- 2" xfId="4542"/>
    <cellStyle name="Normal 2 10" xfId="2436"/>
    <cellStyle name="Normal 2 10 2" xfId="2437"/>
    <cellStyle name="Normal 2 11" xfId="2438"/>
    <cellStyle name="Normal 2 11 2" xfId="2439"/>
    <cellStyle name="Normal 2 12" xfId="2440"/>
    <cellStyle name="Normal 2 12 2" xfId="2441"/>
    <cellStyle name="Normal 2 13" xfId="2442"/>
    <cellStyle name="Normal 2 13 2" xfId="2443"/>
    <cellStyle name="Normal 2 14" xfId="2444"/>
    <cellStyle name="Normal 2 14 2" xfId="2445"/>
    <cellStyle name="Normal 2 15" xfId="2446"/>
    <cellStyle name="Normal 2 15 2" xfId="2447"/>
    <cellStyle name="Normal 2 16" xfId="2448"/>
    <cellStyle name="Normal 2 16 2" xfId="2449"/>
    <cellStyle name="Normal 2 17" xfId="2450"/>
    <cellStyle name="Normal 2 17 2" xfId="2451"/>
    <cellStyle name="Normal 2 18" xfId="2452"/>
    <cellStyle name="Normal 2 18 2" xfId="2453"/>
    <cellStyle name="Normal 2 19" xfId="2454"/>
    <cellStyle name="Normal 2 19 2" xfId="2455"/>
    <cellStyle name="Normal 2 2" xfId="6"/>
    <cellStyle name="Normal 2 2 10" xfId="42742"/>
    <cellStyle name="Normal 2 2 11" xfId="42743"/>
    <cellStyle name="Normal 2 2 2" xfId="51"/>
    <cellStyle name="Normal 2 2 2 2" xfId="2456"/>
    <cellStyle name="Normal 2 2 2 2 2" xfId="2457"/>
    <cellStyle name="Normal 2 2 2 2 2 2" xfId="42744"/>
    <cellStyle name="Normal 2 2 2 2 3" xfId="42745"/>
    <cellStyle name="Normal 2 2 2 2 3 2" xfId="42746"/>
    <cellStyle name="Normal 2 2 2 3" xfId="2458"/>
    <cellStyle name="Normal 2 2 2 3 2" xfId="42747"/>
    <cellStyle name="Normal 2 2 2 4" xfId="2459"/>
    <cellStyle name="Normal 2 2 2 4 2" xfId="42748"/>
    <cellStyle name="Normal 2 2 2 5" xfId="2460"/>
    <cellStyle name="Normal 2 2 2 6" xfId="2461"/>
    <cellStyle name="Normal 2 2 2 7" xfId="42749"/>
    <cellStyle name="Normal 2 2 2 8" xfId="42750"/>
    <cellStyle name="Normal 2 2 2_17,18,19 2013 CDM Savings to Sep 2013 accrual" xfId="42751"/>
    <cellStyle name="Normal 2 2 3" xfId="2462"/>
    <cellStyle name="Normal 2 2 3 2" xfId="42752"/>
    <cellStyle name="Normal 2 2 3 2 2" xfId="42753"/>
    <cellStyle name="Normal 2 2 3 3" xfId="42754"/>
    <cellStyle name="Normal 2 2 4" xfId="2463"/>
    <cellStyle name="Normal 2 2 4 2" xfId="2464"/>
    <cellStyle name="Normal 2 2 4 2 2" xfId="42755"/>
    <cellStyle name="Normal 2 2 4 2 3" xfId="42756"/>
    <cellStyle name="Normal 2 2 4 3" xfId="2465"/>
    <cellStyle name="Normal 2 2 4 4" xfId="42757"/>
    <cellStyle name="Normal 2 2 4 5" xfId="42758"/>
    <cellStyle name="Normal 2 2 5" xfId="2466"/>
    <cellStyle name="Normal 2 2 5 2" xfId="42759"/>
    <cellStyle name="Normal 2 2 5 2 2" xfId="42760"/>
    <cellStyle name="Normal 2 2 6" xfId="2467"/>
    <cellStyle name="Normal 2 2 6 2" xfId="42761"/>
    <cellStyle name="Normal 2 2 6 2 2" xfId="42762"/>
    <cellStyle name="Normal 2 2 7" xfId="9851"/>
    <cellStyle name="Normal 2 2 7 2" xfId="42763"/>
    <cellStyle name="Normal 2 2 7 3" xfId="42764"/>
    <cellStyle name="Normal 2 2 8" xfId="42765"/>
    <cellStyle name="Normal 2 2 9" xfId="42766"/>
    <cellStyle name="Normal 2 2_17,18,19 2013 CDM Savings to Sep 2013 accrual" xfId="42767"/>
    <cellStyle name="Normal 2 20" xfId="2468"/>
    <cellStyle name="Normal 2 20 2" xfId="2469"/>
    <cellStyle name="Normal 2 21" xfId="2470"/>
    <cellStyle name="Normal 2 21 2" xfId="2471"/>
    <cellStyle name="Normal 2 22" xfId="2472"/>
    <cellStyle name="Normal 2 22 2" xfId="2473"/>
    <cellStyle name="Normal 2 23" xfId="2474"/>
    <cellStyle name="Normal 2 23 2" xfId="2475"/>
    <cellStyle name="Normal 2 24" xfId="2476"/>
    <cellStyle name="Normal 2 24 2" xfId="2477"/>
    <cellStyle name="Normal 2 24 2 2" xfId="2478"/>
    <cellStyle name="Normal 2 24 3" xfId="2479"/>
    <cellStyle name="Normal 2 24 4" xfId="2480"/>
    <cellStyle name="Normal 2 25" xfId="2481"/>
    <cellStyle name="Normal 2 25 2" xfId="2482"/>
    <cellStyle name="Normal 2 26" xfId="2483"/>
    <cellStyle name="Normal 2 26 2" xfId="2484"/>
    <cellStyle name="Normal 2 27" xfId="2485"/>
    <cellStyle name="Normal 2 27 2" xfId="2486"/>
    <cellStyle name="Normal 2 28" xfId="2487"/>
    <cellStyle name="Normal 2 28 2" xfId="2488"/>
    <cellStyle name="Normal 2 29" xfId="2489"/>
    <cellStyle name="Normal 2 29 2" xfId="2490"/>
    <cellStyle name="Normal 2 3" xfId="50"/>
    <cellStyle name="Normal 2 3 2" xfId="2491"/>
    <cellStyle name="Normal 2 3 2 2" xfId="42768"/>
    <cellStyle name="Normal 2 3 2 2 2" xfId="42769"/>
    <cellStyle name="Normal 2 3 2 3" xfId="42770"/>
    <cellStyle name="Normal 2 3 2 3 2" xfId="42771"/>
    <cellStyle name="Normal 2 3 2 4" xfId="42772"/>
    <cellStyle name="Normal 2 3 2 4 2" xfId="42773"/>
    <cellStyle name="Normal 2 3 2 5" xfId="42774"/>
    <cellStyle name="Normal 2 3 3" xfId="2492"/>
    <cellStyle name="Normal 2 3 3 2" xfId="42775"/>
    <cellStyle name="Normal 2 3 3 2 2" xfId="42776"/>
    <cellStyle name="Normal 2 3 3 3" xfId="42777"/>
    <cellStyle name="Normal 2 3 3 4" xfId="42778"/>
    <cellStyle name="Normal 2 3 3 4 2" xfId="42779"/>
    <cellStyle name="Normal 2 3 3 5" xfId="42780"/>
    <cellStyle name="Normal 2 3 4" xfId="9852"/>
    <cellStyle name="Normal 2 3 4 2" xfId="42781"/>
    <cellStyle name="Normal 2 3 5" xfId="42782"/>
    <cellStyle name="Normal 2 3 5 2" xfId="42783"/>
    <cellStyle name="Normal 2 3 6" xfId="42784"/>
    <cellStyle name="Normal 2 3 6 2" xfId="42785"/>
    <cellStyle name="Normal 2 3_17,18,19 2013 CDM Savings to Sep 2013 accrual" xfId="42786"/>
    <cellStyle name="Normal 2 30" xfId="2493"/>
    <cellStyle name="Normal 2 30 2" xfId="2494"/>
    <cellStyle name="Normal 2 31" xfId="2495"/>
    <cellStyle name="Normal 2 31 2" xfId="2496"/>
    <cellStyle name="Normal 2 32" xfId="2497"/>
    <cellStyle name="Normal 2 33" xfId="2498"/>
    <cellStyle name="Normal 2 34" xfId="2499"/>
    <cellStyle name="Normal 2 35" xfId="2500"/>
    <cellStyle name="Normal 2 36" xfId="2501"/>
    <cellStyle name="Normal 2 37" xfId="2502"/>
    <cellStyle name="Normal 2 37 2" xfId="42787"/>
    <cellStyle name="Normal 2 38" xfId="2503"/>
    <cellStyle name="Normal 2 38 2" xfId="2504"/>
    <cellStyle name="Normal 2 38 3" xfId="42788"/>
    <cellStyle name="Normal 2 39" xfId="2505"/>
    <cellStyle name="Normal 2 39 2" xfId="42789"/>
    <cellStyle name="Normal 2 4" xfId="614"/>
    <cellStyle name="Normal 2 4 2" xfId="2506"/>
    <cellStyle name="Normal 2 4 2 2" xfId="42790"/>
    <cellStyle name="Normal 2 4 2 2 2" xfId="42791"/>
    <cellStyle name="Normal 2 4 2 3" xfId="42792"/>
    <cellStyle name="Normal 2 4 2 3 2" xfId="42793"/>
    <cellStyle name="Normal 2 4 3" xfId="2507"/>
    <cellStyle name="Normal 2 4 3 2" xfId="42794"/>
    <cellStyle name="Normal 2 4 3 2 2" xfId="42795"/>
    <cellStyle name="Normal 2 4 3 3" xfId="42796"/>
    <cellStyle name="Normal 2 4 4" xfId="2508"/>
    <cellStyle name="Normal 2 4 4 2" xfId="42797"/>
    <cellStyle name="Normal 2 4 4 2 2" xfId="42798"/>
    <cellStyle name="Normal 2 4 5" xfId="42799"/>
    <cellStyle name="Normal 2 4 5 2" xfId="42800"/>
    <cellStyle name="Normal 2 4 6" xfId="42801"/>
    <cellStyle name="Normal 2 4 7" xfId="42802"/>
    <cellStyle name="Normal 2 4_17,18,19 2013 CDM Savings to Sep 2013 accrual" xfId="42803"/>
    <cellStyle name="Normal 2 40" xfId="2509"/>
    <cellStyle name="Normal 2 41" xfId="2510"/>
    <cellStyle name="Normal 2 42" xfId="2511"/>
    <cellStyle name="Normal 2 43" xfId="2512"/>
    <cellStyle name="Normal 2 44" xfId="2513"/>
    <cellStyle name="Normal 2 45" xfId="2514"/>
    <cellStyle name="Normal 2 46" xfId="2515"/>
    <cellStyle name="Normal 2 47" xfId="2516"/>
    <cellStyle name="Normal 2 48" xfId="5151"/>
    <cellStyle name="Normal 2 48 2" xfId="42804"/>
    <cellStyle name="Normal 2 48 3" xfId="42805"/>
    <cellStyle name="Normal 2 49" xfId="9806"/>
    <cellStyle name="Normal 2 49 2" xfId="42806"/>
    <cellStyle name="Normal 2 5" xfId="623"/>
    <cellStyle name="Normal 2 5 2" xfId="2517"/>
    <cellStyle name="Normal 2 5 2 2" xfId="42807"/>
    <cellStyle name="Normal 2 5 2 2 2" xfId="42808"/>
    <cellStyle name="Normal 2 5 3" xfId="2518"/>
    <cellStyle name="Normal 2 5 3 2" xfId="42809"/>
    <cellStyle name="Normal 2 5 4" xfId="42810"/>
    <cellStyle name="Normal 2 50" xfId="9911"/>
    <cellStyle name="Normal 2 50 2" xfId="42811"/>
    <cellStyle name="Normal 2 51" xfId="9958"/>
    <cellStyle name="Normal 2 51 2" xfId="42812"/>
    <cellStyle name="Normal 2 52" xfId="42813"/>
    <cellStyle name="Normal 2 52 2" xfId="42814"/>
    <cellStyle name="Normal 2 53" xfId="42815"/>
    <cellStyle name="Normal 2 53 2" xfId="42816"/>
    <cellStyle name="Normal 2 54" xfId="42817"/>
    <cellStyle name="Normal 2 54 2" xfId="42818"/>
    <cellStyle name="Normal 2 55" xfId="42819"/>
    <cellStyle name="Normal 2 55 2" xfId="42820"/>
    <cellStyle name="Normal 2 56" xfId="42821"/>
    <cellStyle name="Normal 2 56 2" xfId="42822"/>
    <cellStyle name="Normal 2 57" xfId="42823"/>
    <cellStyle name="Normal 2 57 2" xfId="42824"/>
    <cellStyle name="Normal 2 58" xfId="42825"/>
    <cellStyle name="Normal 2 58 2" xfId="42826"/>
    <cellStyle name="Normal 2 59" xfId="42827"/>
    <cellStyle name="Normal 2 59 2" xfId="42828"/>
    <cellStyle name="Normal 2 6" xfId="2519"/>
    <cellStyle name="Normal 2 6 2" xfId="2520"/>
    <cellStyle name="Normal 2 6 2 2" xfId="42829"/>
    <cellStyle name="Normal 2 6 3" xfId="42830"/>
    <cellStyle name="Normal 2 60" xfId="42831"/>
    <cellStyle name="Normal 2 60 2" xfId="42832"/>
    <cellStyle name="Normal 2 61" xfId="42833"/>
    <cellStyle name="Normal 2 62" xfId="42834"/>
    <cellStyle name="Normal 2 63" xfId="42835"/>
    <cellStyle name="Normal 2 64" xfId="42836"/>
    <cellStyle name="Normal 2 65" xfId="42837"/>
    <cellStyle name="Normal 2 66" xfId="42838"/>
    <cellStyle name="Normal 2 67" xfId="42839"/>
    <cellStyle name="Normal 2 68" xfId="42840"/>
    <cellStyle name="Normal 2 69" xfId="42841"/>
    <cellStyle name="Normal 2 7" xfId="2521"/>
    <cellStyle name="Normal 2 7 2" xfId="2522"/>
    <cellStyle name="Normal 2 7 2 2" xfId="42842"/>
    <cellStyle name="Normal 2 7 3" xfId="42843"/>
    <cellStyle name="Normal 2 7 4" xfId="42844"/>
    <cellStyle name="Normal 2 70" xfId="42845"/>
    <cellStyle name="Normal 2 71" xfId="42846"/>
    <cellStyle name="Normal 2 72" xfId="42847"/>
    <cellStyle name="Normal 2 73" xfId="42848"/>
    <cellStyle name="Normal 2 74" xfId="42849"/>
    <cellStyle name="Normal 2 75" xfId="42850"/>
    <cellStyle name="Normal 2 76" xfId="42851"/>
    <cellStyle name="Normal 2 77" xfId="42852"/>
    <cellStyle name="Normal 2 78" xfId="42853"/>
    <cellStyle name="Normal 2 79" xfId="42854"/>
    <cellStyle name="Normal 2 8" xfId="2523"/>
    <cellStyle name="Normal 2 8 2" xfId="2524"/>
    <cellStyle name="Normal 2 8 3" xfId="42855"/>
    <cellStyle name="Normal 2 80" xfId="42856"/>
    <cellStyle name="Normal 2 9" xfId="2525"/>
    <cellStyle name="Normal 2 9 2" xfId="2526"/>
    <cellStyle name="Normal 20" xfId="2527"/>
    <cellStyle name="Normal 20 2" xfId="42857"/>
    <cellStyle name="Normal 20 2 2" xfId="42858"/>
    <cellStyle name="Normal 20 2 2 2" xfId="42859"/>
    <cellStyle name="Normal 20 2 2 2 2" xfId="42860"/>
    <cellStyle name="Normal 20 2 2 3" xfId="42861"/>
    <cellStyle name="Normal 20 2 2 4" xfId="42862"/>
    <cellStyle name="Normal 20 2 3" xfId="42863"/>
    <cellStyle name="Normal 20 2 3 2" xfId="42864"/>
    <cellStyle name="Normal 20 2 4" xfId="42865"/>
    <cellStyle name="Normal 20 2 5" xfId="42866"/>
    <cellStyle name="Normal 20 2 6" xfId="42867"/>
    <cellStyle name="Normal 20 3" xfId="42868"/>
    <cellStyle name="Normal 20 3 2" xfId="42869"/>
    <cellStyle name="Normal 20 3 2 2" xfId="42870"/>
    <cellStyle name="Normal 20 3 3" xfId="42871"/>
    <cellStyle name="Normal 20 3 4" xfId="42872"/>
    <cellStyle name="Normal 20 4" xfId="42873"/>
    <cellStyle name="Normal 20 4 2" xfId="42874"/>
    <cellStyle name="Normal 20 5" xfId="42875"/>
    <cellStyle name="Normal 20 6" xfId="42876"/>
    <cellStyle name="Normal 20 7" xfId="42877"/>
    <cellStyle name="Normal 21" xfId="2528"/>
    <cellStyle name="Normal 21 2" xfId="42878"/>
    <cellStyle name="Normal 21 2 2" xfId="42879"/>
    <cellStyle name="Normal 21 2 3" xfId="42880"/>
    <cellStyle name="Normal 21 3" xfId="42881"/>
    <cellStyle name="Normal 22" xfId="2529"/>
    <cellStyle name="Normal 22 2" xfId="42882"/>
    <cellStyle name="Normal 22 2 2" xfId="42883"/>
    <cellStyle name="Normal 22 2 2 2" xfId="42884"/>
    <cellStyle name="Normal 22 2 3" xfId="42885"/>
    <cellStyle name="Normal 22 2 4" xfId="42886"/>
    <cellStyle name="Normal 22 3" xfId="42887"/>
    <cellStyle name="Normal 22 3 2" xfId="42888"/>
    <cellStyle name="Normal 22 4" xfId="42889"/>
    <cellStyle name="Normal 22 5" xfId="42890"/>
    <cellStyle name="Normal 22 6" xfId="42891"/>
    <cellStyle name="Normal 23" xfId="2530"/>
    <cellStyle name="Normal 23 2" xfId="42892"/>
    <cellStyle name="Normal 23 2 2" xfId="42893"/>
    <cellStyle name="Normal 23 2 2 2" xfId="42894"/>
    <cellStyle name="Normal 23 2 3" xfId="42895"/>
    <cellStyle name="Normal 23 2 4" xfId="42896"/>
    <cellStyle name="Normal 23 3" xfId="42897"/>
    <cellStyle name="Normal 23 3 2" xfId="42898"/>
    <cellStyle name="Normal 23 4" xfId="42899"/>
    <cellStyle name="Normal 23 5" xfId="42900"/>
    <cellStyle name="Normal 23 6" xfId="42901"/>
    <cellStyle name="Normal 24" xfId="2531"/>
    <cellStyle name="Normal 24 2" xfId="42902"/>
    <cellStyle name="Normal 24 2 2" xfId="42903"/>
    <cellStyle name="Normal 24 2 2 2" xfId="42904"/>
    <cellStyle name="Normal 24 2 3" xfId="42905"/>
    <cellStyle name="Normal 24 2 4" xfId="42906"/>
    <cellStyle name="Normal 24 3" xfId="42907"/>
    <cellStyle name="Normal 24 3 2" xfId="42908"/>
    <cellStyle name="Normal 24 4" xfId="42909"/>
    <cellStyle name="Normal 24 5" xfId="42910"/>
    <cellStyle name="Normal 24 6" xfId="42911"/>
    <cellStyle name="Normal 25" xfId="2532"/>
    <cellStyle name="Normal 25 10" xfId="2533"/>
    <cellStyle name="Normal 25 100" xfId="2534"/>
    <cellStyle name="Normal 25 101" xfId="2535"/>
    <cellStyle name="Normal 25 102" xfId="2536"/>
    <cellStyle name="Normal 25 103" xfId="2537"/>
    <cellStyle name="Normal 25 104" xfId="2538"/>
    <cellStyle name="Normal 25 105" xfId="2539"/>
    <cellStyle name="Normal 25 106" xfId="2540"/>
    <cellStyle name="Normal 25 107" xfId="2541"/>
    <cellStyle name="Normal 25 108" xfId="2542"/>
    <cellStyle name="Normal 25 109" xfId="2543"/>
    <cellStyle name="Normal 25 11" xfId="2544"/>
    <cellStyle name="Normal 25 110" xfId="42912"/>
    <cellStyle name="Normal 25 12" xfId="2545"/>
    <cellStyle name="Normal 25 13" xfId="2546"/>
    <cellStyle name="Normal 25 14" xfId="2547"/>
    <cellStyle name="Normal 25 15" xfId="2548"/>
    <cellStyle name="Normal 25 16" xfId="2549"/>
    <cellStyle name="Normal 25 17" xfId="2550"/>
    <cellStyle name="Normal 25 18" xfId="2551"/>
    <cellStyle name="Normal 25 19" xfId="2552"/>
    <cellStyle name="Normal 25 2" xfId="2553"/>
    <cellStyle name="Normal 25 2 2" xfId="42913"/>
    <cellStyle name="Normal 25 20" xfId="2554"/>
    <cellStyle name="Normal 25 21" xfId="2555"/>
    <cellStyle name="Normal 25 22" xfId="2556"/>
    <cellStyle name="Normal 25 23" xfId="2557"/>
    <cellStyle name="Normal 25 24" xfId="2558"/>
    <cellStyle name="Normal 25 25" xfId="2559"/>
    <cellStyle name="Normal 25 26" xfId="2560"/>
    <cellStyle name="Normal 25 27" xfId="2561"/>
    <cellStyle name="Normal 25 28" xfId="2562"/>
    <cellStyle name="Normal 25 29" xfId="2563"/>
    <cellStyle name="Normal 25 3" xfId="2564"/>
    <cellStyle name="Normal 25 30" xfId="2565"/>
    <cellStyle name="Normal 25 31" xfId="2566"/>
    <cellStyle name="Normal 25 32" xfId="2567"/>
    <cellStyle name="Normal 25 33" xfId="2568"/>
    <cellStyle name="Normal 25 34" xfId="2569"/>
    <cellStyle name="Normal 25 35" xfId="2570"/>
    <cellStyle name="Normal 25 36" xfId="2571"/>
    <cellStyle name="Normal 25 37" xfId="2572"/>
    <cellStyle name="Normal 25 38" xfId="2573"/>
    <cellStyle name="Normal 25 39" xfId="2574"/>
    <cellStyle name="Normal 25 4" xfId="2575"/>
    <cellStyle name="Normal 25 40" xfId="2576"/>
    <cellStyle name="Normal 25 41" xfId="2577"/>
    <cellStyle name="Normal 25 42" xfId="2578"/>
    <cellStyle name="Normal 25 43" xfId="2579"/>
    <cellStyle name="Normal 25 44" xfId="2580"/>
    <cellStyle name="Normal 25 45" xfId="2581"/>
    <cellStyle name="Normal 25 46" xfId="2582"/>
    <cellStyle name="Normal 25 47" xfId="2583"/>
    <cellStyle name="Normal 25 48" xfId="2584"/>
    <cellStyle name="Normal 25 49" xfId="2585"/>
    <cellStyle name="Normal 25 5" xfId="2586"/>
    <cellStyle name="Normal 25 50" xfId="2587"/>
    <cellStyle name="Normal 25 51" xfId="2588"/>
    <cellStyle name="Normal 25 52" xfId="2589"/>
    <cellStyle name="Normal 25 53" xfId="2590"/>
    <cellStyle name="Normal 25 54" xfId="2591"/>
    <cellStyle name="Normal 25 55" xfId="2592"/>
    <cellStyle name="Normal 25 56" xfId="2593"/>
    <cellStyle name="Normal 25 57" xfId="2594"/>
    <cellStyle name="Normal 25 58" xfId="2595"/>
    <cellStyle name="Normal 25 59" xfId="2596"/>
    <cellStyle name="Normal 25 6" xfId="2597"/>
    <cellStyle name="Normal 25 60" xfId="2598"/>
    <cellStyle name="Normal 25 61" xfId="2599"/>
    <cellStyle name="Normal 25 62" xfId="2600"/>
    <cellStyle name="Normal 25 63" xfId="2601"/>
    <cellStyle name="Normal 25 64" xfId="2602"/>
    <cellStyle name="Normal 25 65" xfId="2603"/>
    <cellStyle name="Normal 25 66" xfId="2604"/>
    <cellStyle name="Normal 25 67" xfId="2605"/>
    <cellStyle name="Normal 25 68" xfId="2606"/>
    <cellStyle name="Normal 25 69" xfId="2607"/>
    <cellStyle name="Normal 25 7" xfId="2608"/>
    <cellStyle name="Normal 25 70" xfId="2609"/>
    <cellStyle name="Normal 25 71" xfId="2610"/>
    <cellStyle name="Normal 25 72" xfId="2611"/>
    <cellStyle name="Normal 25 73" xfId="2612"/>
    <cellStyle name="Normal 25 74" xfId="2613"/>
    <cellStyle name="Normal 25 75" xfId="2614"/>
    <cellStyle name="Normal 25 76" xfId="2615"/>
    <cellStyle name="Normal 25 77" xfId="2616"/>
    <cellStyle name="Normal 25 78" xfId="2617"/>
    <cellStyle name="Normal 25 79" xfId="2618"/>
    <cellStyle name="Normal 25 8" xfId="2619"/>
    <cellStyle name="Normal 25 80" xfId="2620"/>
    <cellStyle name="Normal 25 81" xfId="2621"/>
    <cellStyle name="Normal 25 82" xfId="2622"/>
    <cellStyle name="Normal 25 83" xfId="2623"/>
    <cellStyle name="Normal 25 84" xfId="2624"/>
    <cellStyle name="Normal 25 85" xfId="2625"/>
    <cellStyle name="Normal 25 86" xfId="2626"/>
    <cellStyle name="Normal 25 87" xfId="2627"/>
    <cellStyle name="Normal 25 88" xfId="2628"/>
    <cellStyle name="Normal 25 89" xfId="2629"/>
    <cellStyle name="Normal 25 9" xfId="2630"/>
    <cellStyle name="Normal 25 90" xfId="2631"/>
    <cellStyle name="Normal 25 91" xfId="2632"/>
    <cellStyle name="Normal 25 92" xfId="2633"/>
    <cellStyle name="Normal 25 93" xfId="2634"/>
    <cellStyle name="Normal 25 94" xfId="2635"/>
    <cellStyle name="Normal 25 95" xfId="2636"/>
    <cellStyle name="Normal 25 96" xfId="2637"/>
    <cellStyle name="Normal 25 97" xfId="2638"/>
    <cellStyle name="Normal 25 98" xfId="2639"/>
    <cellStyle name="Normal 25 99" xfId="2640"/>
    <cellStyle name="Normal 26" xfId="2641"/>
    <cellStyle name="Normal 26 10" xfId="2642"/>
    <cellStyle name="Normal 26 100" xfId="2643"/>
    <cellStyle name="Normal 26 101" xfId="2644"/>
    <cellStyle name="Normal 26 102" xfId="2645"/>
    <cellStyle name="Normal 26 103" xfId="2646"/>
    <cellStyle name="Normal 26 104" xfId="2647"/>
    <cellStyle name="Normal 26 105" xfId="2648"/>
    <cellStyle name="Normal 26 106" xfId="2649"/>
    <cellStyle name="Normal 26 107" xfId="2650"/>
    <cellStyle name="Normal 26 108" xfId="2651"/>
    <cellStyle name="Normal 26 109" xfId="2652"/>
    <cellStyle name="Normal 26 11" xfId="2653"/>
    <cellStyle name="Normal 26 110" xfId="42914"/>
    <cellStyle name="Normal 26 111" xfId="42915"/>
    <cellStyle name="Normal 26 12" xfId="2654"/>
    <cellStyle name="Normal 26 13" xfId="2655"/>
    <cellStyle name="Normal 26 14" xfId="2656"/>
    <cellStyle name="Normal 26 15" xfId="2657"/>
    <cellStyle name="Normal 26 16" xfId="2658"/>
    <cellStyle name="Normal 26 17" xfId="2659"/>
    <cellStyle name="Normal 26 18" xfId="2660"/>
    <cellStyle name="Normal 26 19" xfId="2661"/>
    <cellStyle name="Normal 26 2" xfId="2662"/>
    <cellStyle name="Normal 26 2 2" xfId="42916"/>
    <cellStyle name="Normal 26 2 3" xfId="42917"/>
    <cellStyle name="Normal 26 20" xfId="2663"/>
    <cellStyle name="Normal 26 21" xfId="2664"/>
    <cellStyle name="Normal 26 22" xfId="2665"/>
    <cellStyle name="Normal 26 23" xfId="2666"/>
    <cellStyle name="Normal 26 24" xfId="2667"/>
    <cellStyle name="Normal 26 25" xfId="2668"/>
    <cellStyle name="Normal 26 26" xfId="2669"/>
    <cellStyle name="Normal 26 27" xfId="2670"/>
    <cellStyle name="Normal 26 28" xfId="2671"/>
    <cellStyle name="Normal 26 29" xfId="2672"/>
    <cellStyle name="Normal 26 3" xfId="2673"/>
    <cellStyle name="Normal 26 30" xfId="2674"/>
    <cellStyle name="Normal 26 31" xfId="2675"/>
    <cellStyle name="Normal 26 32" xfId="2676"/>
    <cellStyle name="Normal 26 33" xfId="2677"/>
    <cellStyle name="Normal 26 34" xfId="2678"/>
    <cellStyle name="Normal 26 35" xfId="2679"/>
    <cellStyle name="Normal 26 36" xfId="2680"/>
    <cellStyle name="Normal 26 37" xfId="2681"/>
    <cellStyle name="Normal 26 38" xfId="2682"/>
    <cellStyle name="Normal 26 39" xfId="2683"/>
    <cellStyle name="Normal 26 4" xfId="2684"/>
    <cellStyle name="Normal 26 40" xfId="2685"/>
    <cellStyle name="Normal 26 41" xfId="2686"/>
    <cellStyle name="Normal 26 42" xfId="2687"/>
    <cellStyle name="Normal 26 43" xfId="2688"/>
    <cellStyle name="Normal 26 44" xfId="2689"/>
    <cellStyle name="Normal 26 45" xfId="2690"/>
    <cellStyle name="Normal 26 46" xfId="2691"/>
    <cellStyle name="Normal 26 47" xfId="2692"/>
    <cellStyle name="Normal 26 48" xfId="2693"/>
    <cellStyle name="Normal 26 49" xfId="2694"/>
    <cellStyle name="Normal 26 5" xfId="2695"/>
    <cellStyle name="Normal 26 50" xfId="2696"/>
    <cellStyle name="Normal 26 51" xfId="2697"/>
    <cellStyle name="Normal 26 52" xfId="2698"/>
    <cellStyle name="Normal 26 53" xfId="2699"/>
    <cellStyle name="Normal 26 54" xfId="2700"/>
    <cellStyle name="Normal 26 55" xfId="2701"/>
    <cellStyle name="Normal 26 56" xfId="2702"/>
    <cellStyle name="Normal 26 57" xfId="2703"/>
    <cellStyle name="Normal 26 58" xfId="2704"/>
    <cellStyle name="Normal 26 59" xfId="2705"/>
    <cellStyle name="Normal 26 6" xfId="2706"/>
    <cellStyle name="Normal 26 60" xfId="2707"/>
    <cellStyle name="Normal 26 61" xfId="2708"/>
    <cellStyle name="Normal 26 62" xfId="2709"/>
    <cellStyle name="Normal 26 63" xfId="2710"/>
    <cellStyle name="Normal 26 64" xfId="2711"/>
    <cellStyle name="Normal 26 65" xfId="2712"/>
    <cellStyle name="Normal 26 66" xfId="2713"/>
    <cellStyle name="Normal 26 67" xfId="2714"/>
    <cellStyle name="Normal 26 68" xfId="2715"/>
    <cellStyle name="Normal 26 69" xfId="2716"/>
    <cellStyle name="Normal 26 7" xfId="2717"/>
    <cellStyle name="Normal 26 70" xfId="2718"/>
    <cellStyle name="Normal 26 71" xfId="2719"/>
    <cellStyle name="Normal 26 72" xfId="2720"/>
    <cellStyle name="Normal 26 73" xfId="2721"/>
    <cellStyle name="Normal 26 74" xfId="2722"/>
    <cellStyle name="Normal 26 75" xfId="2723"/>
    <cellStyle name="Normal 26 76" xfId="2724"/>
    <cellStyle name="Normal 26 77" xfId="2725"/>
    <cellStyle name="Normal 26 78" xfId="2726"/>
    <cellStyle name="Normal 26 79" xfId="2727"/>
    <cellStyle name="Normal 26 8" xfId="2728"/>
    <cellStyle name="Normal 26 80" xfId="2729"/>
    <cellStyle name="Normal 26 81" xfId="2730"/>
    <cellStyle name="Normal 26 82" xfId="2731"/>
    <cellStyle name="Normal 26 83" xfId="2732"/>
    <cellStyle name="Normal 26 84" xfId="2733"/>
    <cellStyle name="Normal 26 85" xfId="2734"/>
    <cellStyle name="Normal 26 86" xfId="2735"/>
    <cellStyle name="Normal 26 87" xfId="2736"/>
    <cellStyle name="Normal 26 88" xfId="2737"/>
    <cellStyle name="Normal 26 89" xfId="2738"/>
    <cellStyle name="Normal 26 9" xfId="2739"/>
    <cellStyle name="Normal 26 90" xfId="2740"/>
    <cellStyle name="Normal 26 91" xfId="2741"/>
    <cellStyle name="Normal 26 92" xfId="2742"/>
    <cellStyle name="Normal 26 93" xfId="2743"/>
    <cellStyle name="Normal 26 94" xfId="2744"/>
    <cellStyle name="Normal 26 95" xfId="2745"/>
    <cellStyle name="Normal 26 96" xfId="2746"/>
    <cellStyle name="Normal 26 97" xfId="2747"/>
    <cellStyle name="Normal 26 98" xfId="2748"/>
    <cellStyle name="Normal 26 99" xfId="2749"/>
    <cellStyle name="Normal 27" xfId="2750"/>
    <cellStyle name="Normal 27 10" xfId="2751"/>
    <cellStyle name="Normal 27 100" xfId="2752"/>
    <cellStyle name="Normal 27 101" xfId="2753"/>
    <cellStyle name="Normal 27 102" xfId="2754"/>
    <cellStyle name="Normal 27 103" xfId="2755"/>
    <cellStyle name="Normal 27 104" xfId="2756"/>
    <cellStyle name="Normal 27 105" xfId="2757"/>
    <cellStyle name="Normal 27 106" xfId="2758"/>
    <cellStyle name="Normal 27 107" xfId="2759"/>
    <cellStyle name="Normal 27 108" xfId="2760"/>
    <cellStyle name="Normal 27 109" xfId="2761"/>
    <cellStyle name="Normal 27 11" xfId="2762"/>
    <cellStyle name="Normal 27 110" xfId="42918"/>
    <cellStyle name="Normal 27 12" xfId="2763"/>
    <cellStyle name="Normal 27 13" xfId="2764"/>
    <cellStyle name="Normal 27 14" xfId="2765"/>
    <cellStyle name="Normal 27 15" xfId="2766"/>
    <cellStyle name="Normal 27 16" xfId="2767"/>
    <cellStyle name="Normal 27 17" xfId="2768"/>
    <cellStyle name="Normal 27 18" xfId="2769"/>
    <cellStyle name="Normal 27 19" xfId="2770"/>
    <cellStyle name="Normal 27 2" xfId="2771"/>
    <cellStyle name="Normal 27 2 2" xfId="42919"/>
    <cellStyle name="Normal 27 20" xfId="2772"/>
    <cellStyle name="Normal 27 21" xfId="2773"/>
    <cellStyle name="Normal 27 22" xfId="2774"/>
    <cellStyle name="Normal 27 23" xfId="2775"/>
    <cellStyle name="Normal 27 24" xfId="2776"/>
    <cellStyle name="Normal 27 25" xfId="2777"/>
    <cellStyle name="Normal 27 26" xfId="2778"/>
    <cellStyle name="Normal 27 27" xfId="2779"/>
    <cellStyle name="Normal 27 28" xfId="2780"/>
    <cellStyle name="Normal 27 29" xfId="2781"/>
    <cellStyle name="Normal 27 3" xfId="2782"/>
    <cellStyle name="Normal 27 30" xfId="2783"/>
    <cellStyle name="Normal 27 31" xfId="2784"/>
    <cellStyle name="Normal 27 32" xfId="2785"/>
    <cellStyle name="Normal 27 33" xfId="2786"/>
    <cellStyle name="Normal 27 34" xfId="2787"/>
    <cellStyle name="Normal 27 35" xfId="2788"/>
    <cellStyle name="Normal 27 36" xfId="2789"/>
    <cellStyle name="Normal 27 37" xfId="2790"/>
    <cellStyle name="Normal 27 38" xfId="2791"/>
    <cellStyle name="Normal 27 39" xfId="2792"/>
    <cellStyle name="Normal 27 4" xfId="2793"/>
    <cellStyle name="Normal 27 40" xfId="2794"/>
    <cellStyle name="Normal 27 41" xfId="2795"/>
    <cellStyle name="Normal 27 42" xfId="2796"/>
    <cellStyle name="Normal 27 43" xfId="2797"/>
    <cellStyle name="Normal 27 44" xfId="2798"/>
    <cellStyle name="Normal 27 45" xfId="2799"/>
    <cellStyle name="Normal 27 46" xfId="2800"/>
    <cellStyle name="Normal 27 47" xfId="2801"/>
    <cellStyle name="Normal 27 48" xfId="2802"/>
    <cellStyle name="Normal 27 49" xfId="2803"/>
    <cellStyle name="Normal 27 5" xfId="2804"/>
    <cellStyle name="Normal 27 50" xfId="2805"/>
    <cellStyle name="Normal 27 51" xfId="2806"/>
    <cellStyle name="Normal 27 52" xfId="2807"/>
    <cellStyle name="Normal 27 53" xfId="2808"/>
    <cellStyle name="Normal 27 54" xfId="2809"/>
    <cellStyle name="Normal 27 55" xfId="2810"/>
    <cellStyle name="Normal 27 56" xfId="2811"/>
    <cellStyle name="Normal 27 57" xfId="2812"/>
    <cellStyle name="Normal 27 58" xfId="2813"/>
    <cellStyle name="Normal 27 59" xfId="2814"/>
    <cellStyle name="Normal 27 6" xfId="2815"/>
    <cellStyle name="Normal 27 60" xfId="2816"/>
    <cellStyle name="Normal 27 61" xfId="2817"/>
    <cellStyle name="Normal 27 62" xfId="2818"/>
    <cellStyle name="Normal 27 63" xfId="2819"/>
    <cellStyle name="Normal 27 64" xfId="2820"/>
    <cellStyle name="Normal 27 65" xfId="2821"/>
    <cellStyle name="Normal 27 66" xfId="2822"/>
    <cellStyle name="Normal 27 67" xfId="2823"/>
    <cellStyle name="Normal 27 68" xfId="2824"/>
    <cellStyle name="Normal 27 69" xfId="2825"/>
    <cellStyle name="Normal 27 7" xfId="2826"/>
    <cellStyle name="Normal 27 70" xfId="2827"/>
    <cellStyle name="Normal 27 71" xfId="2828"/>
    <cellStyle name="Normal 27 72" xfId="2829"/>
    <cellStyle name="Normal 27 73" xfId="2830"/>
    <cellStyle name="Normal 27 74" xfId="2831"/>
    <cellStyle name="Normal 27 75" xfId="2832"/>
    <cellStyle name="Normal 27 76" xfId="2833"/>
    <cellStyle name="Normal 27 77" xfId="2834"/>
    <cellStyle name="Normal 27 78" xfId="2835"/>
    <cellStyle name="Normal 27 79" xfId="2836"/>
    <cellStyle name="Normal 27 8" xfId="2837"/>
    <cellStyle name="Normal 27 80" xfId="2838"/>
    <cellStyle name="Normal 27 81" xfId="2839"/>
    <cellStyle name="Normal 27 82" xfId="2840"/>
    <cellStyle name="Normal 27 83" xfId="2841"/>
    <cellStyle name="Normal 27 84" xfId="2842"/>
    <cellStyle name="Normal 27 85" xfId="2843"/>
    <cellStyle name="Normal 27 86" xfId="2844"/>
    <cellStyle name="Normal 27 87" xfId="2845"/>
    <cellStyle name="Normal 27 88" xfId="2846"/>
    <cellStyle name="Normal 27 89" xfId="2847"/>
    <cellStyle name="Normal 27 9" xfId="2848"/>
    <cellStyle name="Normal 27 90" xfId="2849"/>
    <cellStyle name="Normal 27 91" xfId="2850"/>
    <cellStyle name="Normal 27 92" xfId="2851"/>
    <cellStyle name="Normal 27 93" xfId="2852"/>
    <cellStyle name="Normal 27 94" xfId="2853"/>
    <cellStyle name="Normal 27 95" xfId="2854"/>
    <cellStyle name="Normal 27 96" xfId="2855"/>
    <cellStyle name="Normal 27 97" xfId="2856"/>
    <cellStyle name="Normal 27 98" xfId="2857"/>
    <cellStyle name="Normal 27 99" xfId="2858"/>
    <cellStyle name="Normal 28" xfId="2859"/>
    <cellStyle name="Normal 28 10" xfId="2860"/>
    <cellStyle name="Normal 28 100" xfId="2861"/>
    <cellStyle name="Normal 28 101" xfId="2862"/>
    <cellStyle name="Normal 28 102" xfId="2863"/>
    <cellStyle name="Normal 28 103" xfId="2864"/>
    <cellStyle name="Normal 28 104" xfId="2865"/>
    <cellStyle name="Normal 28 105" xfId="2866"/>
    <cellStyle name="Normal 28 106" xfId="2867"/>
    <cellStyle name="Normal 28 107" xfId="2868"/>
    <cellStyle name="Normal 28 108" xfId="2869"/>
    <cellStyle name="Normal 28 109" xfId="2870"/>
    <cellStyle name="Normal 28 11" xfId="2871"/>
    <cellStyle name="Normal 28 110" xfId="42920"/>
    <cellStyle name="Normal 28 12" xfId="2872"/>
    <cellStyle name="Normal 28 13" xfId="2873"/>
    <cellStyle name="Normal 28 14" xfId="2874"/>
    <cellStyle name="Normal 28 15" xfId="2875"/>
    <cellStyle name="Normal 28 16" xfId="2876"/>
    <cellStyle name="Normal 28 17" xfId="2877"/>
    <cellStyle name="Normal 28 18" xfId="2878"/>
    <cellStyle name="Normal 28 19" xfId="2879"/>
    <cellStyle name="Normal 28 2" xfId="2880"/>
    <cellStyle name="Normal 28 2 2" xfId="42921"/>
    <cellStyle name="Normal 28 20" xfId="2881"/>
    <cellStyle name="Normal 28 21" xfId="2882"/>
    <cellStyle name="Normal 28 22" xfId="2883"/>
    <cellStyle name="Normal 28 23" xfId="2884"/>
    <cellStyle name="Normal 28 24" xfId="2885"/>
    <cellStyle name="Normal 28 25" xfId="2886"/>
    <cellStyle name="Normal 28 26" xfId="2887"/>
    <cellStyle name="Normal 28 27" xfId="2888"/>
    <cellStyle name="Normal 28 28" xfId="2889"/>
    <cellStyle name="Normal 28 29" xfId="2890"/>
    <cellStyle name="Normal 28 3" xfId="2891"/>
    <cellStyle name="Normal 28 30" xfId="2892"/>
    <cellStyle name="Normal 28 31" xfId="2893"/>
    <cellStyle name="Normal 28 32" xfId="2894"/>
    <cellStyle name="Normal 28 33" xfId="2895"/>
    <cellStyle name="Normal 28 34" xfId="2896"/>
    <cellStyle name="Normal 28 35" xfId="2897"/>
    <cellStyle name="Normal 28 36" xfId="2898"/>
    <cellStyle name="Normal 28 37" xfId="2899"/>
    <cellStyle name="Normal 28 38" xfId="2900"/>
    <cellStyle name="Normal 28 39" xfId="2901"/>
    <cellStyle name="Normal 28 4" xfId="2902"/>
    <cellStyle name="Normal 28 40" xfId="2903"/>
    <cellStyle name="Normal 28 41" xfId="2904"/>
    <cellStyle name="Normal 28 42" xfId="2905"/>
    <cellStyle name="Normal 28 43" xfId="2906"/>
    <cellStyle name="Normal 28 44" xfId="2907"/>
    <cellStyle name="Normal 28 45" xfId="2908"/>
    <cellStyle name="Normal 28 46" xfId="2909"/>
    <cellStyle name="Normal 28 47" xfId="2910"/>
    <cellStyle name="Normal 28 48" xfId="2911"/>
    <cellStyle name="Normal 28 49" xfId="2912"/>
    <cellStyle name="Normal 28 5" xfId="2913"/>
    <cellStyle name="Normal 28 50" xfId="2914"/>
    <cellStyle name="Normal 28 51" xfId="2915"/>
    <cellStyle name="Normal 28 52" xfId="2916"/>
    <cellStyle name="Normal 28 53" xfId="2917"/>
    <cellStyle name="Normal 28 54" xfId="2918"/>
    <cellStyle name="Normal 28 55" xfId="2919"/>
    <cellStyle name="Normal 28 56" xfId="2920"/>
    <cellStyle name="Normal 28 57" xfId="2921"/>
    <cellStyle name="Normal 28 58" xfId="2922"/>
    <cellStyle name="Normal 28 59" xfId="2923"/>
    <cellStyle name="Normal 28 6" xfId="2924"/>
    <cellStyle name="Normal 28 60" xfId="2925"/>
    <cellStyle name="Normal 28 61" xfId="2926"/>
    <cellStyle name="Normal 28 62" xfId="2927"/>
    <cellStyle name="Normal 28 63" xfId="2928"/>
    <cellStyle name="Normal 28 64" xfId="2929"/>
    <cellStyle name="Normal 28 65" xfId="2930"/>
    <cellStyle name="Normal 28 66" xfId="2931"/>
    <cellStyle name="Normal 28 67" xfId="2932"/>
    <cellStyle name="Normal 28 68" xfId="2933"/>
    <cellStyle name="Normal 28 69" xfId="2934"/>
    <cellStyle name="Normal 28 7" xfId="2935"/>
    <cellStyle name="Normal 28 70" xfId="2936"/>
    <cellStyle name="Normal 28 71" xfId="2937"/>
    <cellStyle name="Normal 28 72" xfId="2938"/>
    <cellStyle name="Normal 28 73" xfId="2939"/>
    <cellStyle name="Normal 28 74" xfId="2940"/>
    <cellStyle name="Normal 28 75" xfId="2941"/>
    <cellStyle name="Normal 28 76" xfId="2942"/>
    <cellStyle name="Normal 28 77" xfId="2943"/>
    <cellStyle name="Normal 28 78" xfId="2944"/>
    <cellStyle name="Normal 28 79" xfId="2945"/>
    <cellStyle name="Normal 28 8" xfId="2946"/>
    <cellStyle name="Normal 28 80" xfId="2947"/>
    <cellStyle name="Normal 28 81" xfId="2948"/>
    <cellStyle name="Normal 28 82" xfId="2949"/>
    <cellStyle name="Normal 28 83" xfId="2950"/>
    <cellStyle name="Normal 28 84" xfId="2951"/>
    <cellStyle name="Normal 28 85" xfId="2952"/>
    <cellStyle name="Normal 28 86" xfId="2953"/>
    <cellStyle name="Normal 28 87" xfId="2954"/>
    <cellStyle name="Normal 28 88" xfId="2955"/>
    <cellStyle name="Normal 28 89" xfId="2956"/>
    <cellStyle name="Normal 28 9" xfId="2957"/>
    <cellStyle name="Normal 28 90" xfId="2958"/>
    <cellStyle name="Normal 28 91" xfId="2959"/>
    <cellStyle name="Normal 28 92" xfId="2960"/>
    <cellStyle name="Normal 28 93" xfId="2961"/>
    <cellStyle name="Normal 28 94" xfId="2962"/>
    <cellStyle name="Normal 28 95" xfId="2963"/>
    <cellStyle name="Normal 28 96" xfId="2964"/>
    <cellStyle name="Normal 28 97" xfId="2965"/>
    <cellStyle name="Normal 28 98" xfId="2966"/>
    <cellStyle name="Normal 28 99" xfId="2967"/>
    <cellStyle name="Normal 29" xfId="2968"/>
    <cellStyle name="Normal 29 10" xfId="2969"/>
    <cellStyle name="Normal 29 100" xfId="2970"/>
    <cellStyle name="Normal 29 101" xfId="2971"/>
    <cellStyle name="Normal 29 102" xfId="2972"/>
    <cellStyle name="Normal 29 103" xfId="2973"/>
    <cellStyle name="Normal 29 104" xfId="2974"/>
    <cellStyle name="Normal 29 105" xfId="2975"/>
    <cellStyle name="Normal 29 106" xfId="2976"/>
    <cellStyle name="Normal 29 107" xfId="2977"/>
    <cellStyle name="Normal 29 108" xfId="2978"/>
    <cellStyle name="Normal 29 109" xfId="2979"/>
    <cellStyle name="Normal 29 11" xfId="2980"/>
    <cellStyle name="Normal 29 110" xfId="42922"/>
    <cellStyle name="Normal 29 12" xfId="2981"/>
    <cellStyle name="Normal 29 13" xfId="2982"/>
    <cellStyle name="Normal 29 14" xfId="2983"/>
    <cellStyle name="Normal 29 15" xfId="2984"/>
    <cellStyle name="Normal 29 16" xfId="2985"/>
    <cellStyle name="Normal 29 17" xfId="2986"/>
    <cellStyle name="Normal 29 18" xfId="2987"/>
    <cellStyle name="Normal 29 19" xfId="2988"/>
    <cellStyle name="Normal 29 2" xfId="2989"/>
    <cellStyle name="Normal 29 2 2" xfId="42923"/>
    <cellStyle name="Normal 29 20" xfId="2990"/>
    <cellStyle name="Normal 29 21" xfId="2991"/>
    <cellStyle name="Normal 29 22" xfId="2992"/>
    <cellStyle name="Normal 29 23" xfId="2993"/>
    <cellStyle name="Normal 29 24" xfId="2994"/>
    <cellStyle name="Normal 29 25" xfId="2995"/>
    <cellStyle name="Normal 29 26" xfId="2996"/>
    <cellStyle name="Normal 29 27" xfId="2997"/>
    <cellStyle name="Normal 29 28" xfId="2998"/>
    <cellStyle name="Normal 29 29" xfId="2999"/>
    <cellStyle name="Normal 29 3" xfId="3000"/>
    <cellStyle name="Normal 29 30" xfId="3001"/>
    <cellStyle name="Normal 29 31" xfId="3002"/>
    <cellStyle name="Normal 29 32" xfId="3003"/>
    <cellStyle name="Normal 29 33" xfId="3004"/>
    <cellStyle name="Normal 29 34" xfId="3005"/>
    <cellStyle name="Normal 29 35" xfId="3006"/>
    <cellStyle name="Normal 29 36" xfId="3007"/>
    <cellStyle name="Normal 29 37" xfId="3008"/>
    <cellStyle name="Normal 29 38" xfId="3009"/>
    <cellStyle name="Normal 29 39" xfId="3010"/>
    <cellStyle name="Normal 29 4" xfId="3011"/>
    <cellStyle name="Normal 29 40" xfId="3012"/>
    <cellStyle name="Normal 29 41" xfId="3013"/>
    <cellStyle name="Normal 29 42" xfId="3014"/>
    <cellStyle name="Normal 29 43" xfId="3015"/>
    <cellStyle name="Normal 29 44" xfId="3016"/>
    <cellStyle name="Normal 29 45" xfId="3017"/>
    <cellStyle name="Normal 29 46" xfId="3018"/>
    <cellStyle name="Normal 29 47" xfId="3019"/>
    <cellStyle name="Normal 29 48" xfId="3020"/>
    <cellStyle name="Normal 29 49" xfId="3021"/>
    <cellStyle name="Normal 29 5" xfId="3022"/>
    <cellStyle name="Normal 29 50" xfId="3023"/>
    <cellStyle name="Normal 29 51" xfId="3024"/>
    <cellStyle name="Normal 29 52" xfId="3025"/>
    <cellStyle name="Normal 29 53" xfId="3026"/>
    <cellStyle name="Normal 29 54" xfId="3027"/>
    <cellStyle name="Normal 29 55" xfId="3028"/>
    <cellStyle name="Normal 29 56" xfId="3029"/>
    <cellStyle name="Normal 29 57" xfId="3030"/>
    <cellStyle name="Normal 29 58" xfId="3031"/>
    <cellStyle name="Normal 29 59" xfId="3032"/>
    <cellStyle name="Normal 29 6" xfId="3033"/>
    <cellStyle name="Normal 29 60" xfId="3034"/>
    <cellStyle name="Normal 29 61" xfId="3035"/>
    <cellStyle name="Normal 29 62" xfId="3036"/>
    <cellStyle name="Normal 29 63" xfId="3037"/>
    <cellStyle name="Normal 29 64" xfId="3038"/>
    <cellStyle name="Normal 29 65" xfId="3039"/>
    <cellStyle name="Normal 29 66" xfId="3040"/>
    <cellStyle name="Normal 29 67" xfId="3041"/>
    <cellStyle name="Normal 29 68" xfId="3042"/>
    <cellStyle name="Normal 29 69" xfId="3043"/>
    <cellStyle name="Normal 29 7" xfId="3044"/>
    <cellStyle name="Normal 29 70" xfId="3045"/>
    <cellStyle name="Normal 29 71" xfId="3046"/>
    <cellStyle name="Normal 29 72" xfId="3047"/>
    <cellStyle name="Normal 29 73" xfId="3048"/>
    <cellStyle name="Normal 29 74" xfId="3049"/>
    <cellStyle name="Normal 29 75" xfId="3050"/>
    <cellStyle name="Normal 29 76" xfId="3051"/>
    <cellStyle name="Normal 29 77" xfId="3052"/>
    <cellStyle name="Normal 29 78" xfId="3053"/>
    <cellStyle name="Normal 29 79" xfId="3054"/>
    <cellStyle name="Normal 29 8" xfId="3055"/>
    <cellStyle name="Normal 29 80" xfId="3056"/>
    <cellStyle name="Normal 29 81" xfId="3057"/>
    <cellStyle name="Normal 29 82" xfId="3058"/>
    <cellStyle name="Normal 29 83" xfId="3059"/>
    <cellStyle name="Normal 29 84" xfId="3060"/>
    <cellStyle name="Normal 29 85" xfId="3061"/>
    <cellStyle name="Normal 29 86" xfId="3062"/>
    <cellStyle name="Normal 29 87" xfId="3063"/>
    <cellStyle name="Normal 29 88" xfId="3064"/>
    <cellStyle name="Normal 29 89" xfId="3065"/>
    <cellStyle name="Normal 29 9" xfId="3066"/>
    <cellStyle name="Normal 29 90" xfId="3067"/>
    <cellStyle name="Normal 29 91" xfId="3068"/>
    <cellStyle name="Normal 29 92" xfId="3069"/>
    <cellStyle name="Normal 29 93" xfId="3070"/>
    <cellStyle name="Normal 29 94" xfId="3071"/>
    <cellStyle name="Normal 29 95" xfId="3072"/>
    <cellStyle name="Normal 29 96" xfId="3073"/>
    <cellStyle name="Normal 29 97" xfId="3074"/>
    <cellStyle name="Normal 29 98" xfId="3075"/>
    <cellStyle name="Normal 29 99" xfId="3076"/>
    <cellStyle name="Normal 3" xfId="7"/>
    <cellStyle name="Normal-- 3" xfId="4543"/>
    <cellStyle name="Normal 3 10" xfId="3077"/>
    <cellStyle name="Normal 3 10 2" xfId="42924"/>
    <cellStyle name="Normal 3 10 2 2" xfId="42925"/>
    <cellStyle name="Normal 3 11" xfId="3078"/>
    <cellStyle name="Normal 3 11 2" xfId="42926"/>
    <cellStyle name="Normal 3 12" xfId="3079"/>
    <cellStyle name="Normal 3 12 2" xfId="42927"/>
    <cellStyle name="Normal 3 13" xfId="3080"/>
    <cellStyle name="Normal 3 14" xfId="3081"/>
    <cellStyle name="Normal 3 15" xfId="3082"/>
    <cellStyle name="Normal 3 16" xfId="3083"/>
    <cellStyle name="Normal 3 17" xfId="3084"/>
    <cellStyle name="Normal 3 18" xfId="3085"/>
    <cellStyle name="Normal 3 19" xfId="3086"/>
    <cellStyle name="Normal 3 2" xfId="52"/>
    <cellStyle name="Normal 3 2 10" xfId="42928"/>
    <cellStyle name="Normal 3 2 10 2" xfId="42929"/>
    <cellStyle name="Normal 3 2 11" xfId="42930"/>
    <cellStyle name="Normal 3 2 11 2" xfId="42931"/>
    <cellStyle name="Normal 3 2 12" xfId="42932"/>
    <cellStyle name="Normal 3 2 2" xfId="3087"/>
    <cellStyle name="Normal 3 2 2 2" xfId="3088"/>
    <cellStyle name="Normal 3 2 2 2 2" xfId="42933"/>
    <cellStyle name="Normal 3 2 2 2 2 2" xfId="42934"/>
    <cellStyle name="Normal 3 2 2 2 3" xfId="42935"/>
    <cellStyle name="Normal 3 2 2 3" xfId="42936"/>
    <cellStyle name="Normal 3 2 2 3 2" xfId="42937"/>
    <cellStyle name="Normal 3 2 2 4" xfId="42938"/>
    <cellStyle name="Normal 3 2 2_17,18,19 2013 CDM Savings to Sep 2013 accrual" xfId="42939"/>
    <cellStyle name="Normal 3 2 3" xfId="3089"/>
    <cellStyle name="Normal 3 2 3 2" xfId="42940"/>
    <cellStyle name="Normal 3 2 3 2 2" xfId="42941"/>
    <cellStyle name="Normal 3 2 3 3" xfId="42942"/>
    <cellStyle name="Normal 3 2 3 3 2" xfId="42943"/>
    <cellStyle name="Normal 3 2 3 4" xfId="42944"/>
    <cellStyle name="Normal 3 2 3 4 2" xfId="42945"/>
    <cellStyle name="Normal 3 2 3 4 3" xfId="42946"/>
    <cellStyle name="Normal 3 2 3 5" xfId="42947"/>
    <cellStyle name="Normal 3 2 4" xfId="3090"/>
    <cellStyle name="Normal 3 2 4 2" xfId="42948"/>
    <cellStyle name="Normal 3 2 4 2 2" xfId="42949"/>
    <cellStyle name="Normal 3 2 4 3" xfId="42950"/>
    <cellStyle name="Normal 3 2 4 4" xfId="42951"/>
    <cellStyle name="Normal 3 2 5" xfId="9855"/>
    <cellStyle name="Normal 3 2 5 2" xfId="42952"/>
    <cellStyle name="Normal 3 2 6" xfId="42953"/>
    <cellStyle name="Normal 3 2 6 2" xfId="42954"/>
    <cellStyle name="Normal 3 2 7" xfId="42955"/>
    <cellStyle name="Normal 3 2 7 2" xfId="42956"/>
    <cellStyle name="Normal 3 2 8" xfId="42957"/>
    <cellStyle name="Normal 3 2 8 2" xfId="42958"/>
    <cellStyle name="Normal 3 2 9" xfId="42959"/>
    <cellStyle name="Normal 3 2 9 2" xfId="42960"/>
    <cellStyle name="Normal 3 2_17,18,19 2013 CDM Savings to Sep 2013 accrual" xfId="42961"/>
    <cellStyle name="Normal 3 20" xfId="3091"/>
    <cellStyle name="Normal 3 21" xfId="3092"/>
    <cellStyle name="Normal 3 22" xfId="3093"/>
    <cellStyle name="Normal 3 22 2" xfId="3094"/>
    <cellStyle name="Normal 3 22 2 2" xfId="3095"/>
    <cellStyle name="Normal 3 22 2 2 2" xfId="3096"/>
    <cellStyle name="Normal 3 22 2 3" xfId="3097"/>
    <cellStyle name="Normal 3 22 3" xfId="3098"/>
    <cellStyle name="Normal 3 22 3 2" xfId="3099"/>
    <cellStyle name="Normal 3 22 4" xfId="3100"/>
    <cellStyle name="Normal 3 23" xfId="3101"/>
    <cellStyle name="Normal 3 24" xfId="3102"/>
    <cellStyle name="Normal 3 24 2" xfId="3103"/>
    <cellStyle name="Normal 3 24 2 2" xfId="3104"/>
    <cellStyle name="Normal 3 24 3" xfId="3105"/>
    <cellStyle name="Normal 3 25" xfId="3106"/>
    <cellStyle name="Normal 3 26" xfId="3107"/>
    <cellStyle name="Normal 3 27" xfId="3108"/>
    <cellStyle name="Normal 3 28" xfId="3109"/>
    <cellStyle name="Normal 3 29" xfId="3110"/>
    <cellStyle name="Normal 3 3" xfId="3111"/>
    <cellStyle name="Normal 3 3 2" xfId="3112"/>
    <cellStyle name="Normal 3 3 2 2" xfId="42962"/>
    <cellStyle name="Normal 3 3 2 2 2" xfId="42963"/>
    <cellStyle name="Normal 3 3 2 2 3" xfId="42964"/>
    <cellStyle name="Normal 3 3 2 3" xfId="42965"/>
    <cellStyle name="Normal 3 3 3" xfId="3113"/>
    <cellStyle name="Normal 3 3 3 2" xfId="42966"/>
    <cellStyle name="Normal 3 3 3 2 2" xfId="42967"/>
    <cellStyle name="Normal 3 3 3 2 3" xfId="42968"/>
    <cellStyle name="Normal 3 3 3 3" xfId="42969"/>
    <cellStyle name="Normal 3 3 3 3 2" xfId="42970"/>
    <cellStyle name="Normal 3 3 4" xfId="3114"/>
    <cellStyle name="Normal 3 3 4 2" xfId="42971"/>
    <cellStyle name="Normal 3 3 4 3" xfId="42972"/>
    <cellStyle name="Normal 3 3 5" xfId="42973"/>
    <cellStyle name="Normal 3 3 5 2" xfId="42974"/>
    <cellStyle name="Normal 3 3 5 3" xfId="42975"/>
    <cellStyle name="Normal 3 3 6" xfId="42976"/>
    <cellStyle name="Normal 3 3_17,18,19 2013 CDM Savings to Sep 2013 accrual" xfId="42977"/>
    <cellStyle name="Normal 3 30" xfId="3115"/>
    <cellStyle name="Normal 3 31" xfId="3116"/>
    <cellStyle name="Normal 3 32" xfId="3117"/>
    <cellStyle name="Normal 3 33" xfId="3118"/>
    <cellStyle name="Normal 3 34" xfId="3119"/>
    <cellStyle name="Normal 3 35" xfId="3120"/>
    <cellStyle name="Normal 3 36" xfId="3121"/>
    <cellStyle name="Normal 3 37" xfId="3122"/>
    <cellStyle name="Normal 3 38" xfId="3123"/>
    <cellStyle name="Normal 3 39" xfId="3124"/>
    <cellStyle name="Normal 3 39 2" xfId="3125"/>
    <cellStyle name="Normal 3 4" xfId="3126"/>
    <cellStyle name="Normal 3 4 2" xfId="3127"/>
    <cellStyle name="Normal 3 4 2 2" xfId="42978"/>
    <cellStyle name="Normal 3 4 2 2 2" xfId="42979"/>
    <cellStyle name="Normal 3 4 2 2 3" xfId="42980"/>
    <cellStyle name="Normal 3 4 2 3" xfId="42981"/>
    <cellStyle name="Normal 3 4 3" xfId="3128"/>
    <cellStyle name="Normal 3 4 3 2" xfId="42982"/>
    <cellStyle name="Normal 3 4 3 2 2" xfId="42983"/>
    <cellStyle name="Normal 3 4 3 2 3" xfId="42984"/>
    <cellStyle name="Normal 3 4 3 3" xfId="42985"/>
    <cellStyle name="Normal 3 4 4" xfId="42986"/>
    <cellStyle name="Normal 3 4 4 2" xfId="42987"/>
    <cellStyle name="Normal 3 4 5" xfId="42988"/>
    <cellStyle name="Normal 3 4 5 2" xfId="42989"/>
    <cellStyle name="Normal 3 4 6" xfId="42990"/>
    <cellStyle name="Normal 3 4_17,18,19 2013 CDM Savings to Sep 2013 accrual" xfId="42991"/>
    <cellStyle name="Normal 3 40" xfId="3129"/>
    <cellStyle name="Normal 3 41" xfId="3130"/>
    <cellStyle name="Normal 3 42" xfId="3131"/>
    <cellStyle name="Normal 3 43" xfId="3132"/>
    <cellStyle name="Normal 3 44" xfId="3133"/>
    <cellStyle name="Normal 3 45" xfId="3134"/>
    <cellStyle name="Normal 3 46" xfId="3135"/>
    <cellStyle name="Normal 3 47" xfId="3136"/>
    <cellStyle name="Normal 3 48" xfId="3137"/>
    <cellStyle name="Normal 3 49" xfId="3138"/>
    <cellStyle name="Normal 3 5" xfId="3139"/>
    <cellStyle name="Normal 3 5 2" xfId="3140"/>
    <cellStyle name="Normal 3 5 2 2" xfId="42992"/>
    <cellStyle name="Normal 3 5 2 2 2" xfId="42993"/>
    <cellStyle name="Normal 3 5 3" xfId="42994"/>
    <cellStyle name="Normal 3 5 3 2" xfId="42995"/>
    <cellStyle name="Normal 3 5 4" xfId="42996"/>
    <cellStyle name="Normal 3 5 4 2" xfId="42997"/>
    <cellStyle name="Normal 3 5 5" xfId="42998"/>
    <cellStyle name="Normal 3 50" xfId="3141"/>
    <cellStyle name="Normal 3 51" xfId="3142"/>
    <cellStyle name="Normal 3 52" xfId="3143"/>
    <cellStyle name="Normal 3 53" xfId="3144"/>
    <cellStyle name="Normal 3 54" xfId="9854"/>
    <cellStyle name="Normal 3 55" xfId="9853"/>
    <cellStyle name="Normal 3 56" xfId="42999"/>
    <cellStyle name="Normal 3 57" xfId="43000"/>
    <cellStyle name="Normal 3 58" xfId="43001"/>
    <cellStyle name="Normal 3 59" xfId="43002"/>
    <cellStyle name="Normal 3 6" xfId="3145"/>
    <cellStyle name="Normal 3 6 2" xfId="43003"/>
    <cellStyle name="Normal 3 6 2 2" xfId="43004"/>
    <cellStyle name="Normal 3 6 3" xfId="43005"/>
    <cellStyle name="Normal 3 60" xfId="43006"/>
    <cellStyle name="Normal 3 61" xfId="43007"/>
    <cellStyle name="Normal 3 62" xfId="43008"/>
    <cellStyle name="Normal 3 63" xfId="43009"/>
    <cellStyle name="Normal 3 64" xfId="43010"/>
    <cellStyle name="Normal 3 64 2" xfId="43011"/>
    <cellStyle name="Normal 3 65" xfId="43012"/>
    <cellStyle name="Normal 3 65 2" xfId="43013"/>
    <cellStyle name="Normal 3 66" xfId="43014"/>
    <cellStyle name="Normal 3 67" xfId="43015"/>
    <cellStyle name="Normal 3 68" xfId="43016"/>
    <cellStyle name="Normal 3 69" xfId="43017"/>
    <cellStyle name="Normal 3 7" xfId="3146"/>
    <cellStyle name="Normal 3 7 2" xfId="43018"/>
    <cellStyle name="Normal 3 7 2 2" xfId="43019"/>
    <cellStyle name="Normal 3 70" xfId="43020"/>
    <cellStyle name="Normal 3 71" xfId="43021"/>
    <cellStyle name="Normal 3 72" xfId="43022"/>
    <cellStyle name="Normal 3 73" xfId="43023"/>
    <cellStyle name="Normal 3 74" xfId="43024"/>
    <cellStyle name="Normal 3 75" xfId="43025"/>
    <cellStyle name="Normal 3 76" xfId="43026"/>
    <cellStyle name="Normal 3 77" xfId="43027"/>
    <cellStyle name="Normal 3 78" xfId="43028"/>
    <cellStyle name="Normal 3 79" xfId="43029"/>
    <cellStyle name="Normal 3 8" xfId="3147"/>
    <cellStyle name="Normal 3 8 2" xfId="43030"/>
    <cellStyle name="Normal 3 8 2 2" xfId="43031"/>
    <cellStyle name="Normal 3 80" xfId="43032"/>
    <cellStyle name="Normal 3 81" xfId="43033"/>
    <cellStyle name="Normal 3 82" xfId="43034"/>
    <cellStyle name="Normal 3 83" xfId="43035"/>
    <cellStyle name="Normal 3 84" xfId="43036"/>
    <cellStyle name="Normal 3 85" xfId="43037"/>
    <cellStyle name="Normal 3 86" xfId="43038"/>
    <cellStyle name="Normal 3 9" xfId="3148"/>
    <cellStyle name="Normal 3 9 2" xfId="43039"/>
    <cellStyle name="Normal 3 9 2 2" xfId="43040"/>
    <cellStyle name="Normal 3_Book5 (2)" xfId="43041"/>
    <cellStyle name="Normal 30" xfId="3149"/>
    <cellStyle name="Normal 30 10" xfId="3150"/>
    <cellStyle name="Normal 30 100" xfId="3151"/>
    <cellStyle name="Normal 30 101" xfId="3152"/>
    <cellStyle name="Normal 30 102" xfId="3153"/>
    <cellStyle name="Normal 30 103" xfId="3154"/>
    <cellStyle name="Normal 30 104" xfId="3155"/>
    <cellStyle name="Normal 30 105" xfId="3156"/>
    <cellStyle name="Normal 30 106" xfId="3157"/>
    <cellStyle name="Normal 30 107" xfId="3158"/>
    <cellStyle name="Normal 30 108" xfId="3159"/>
    <cellStyle name="Normal 30 109" xfId="3160"/>
    <cellStyle name="Normal 30 11" xfId="3161"/>
    <cellStyle name="Normal 30 110" xfId="43042"/>
    <cellStyle name="Normal 30 12" xfId="3162"/>
    <cellStyle name="Normal 30 13" xfId="3163"/>
    <cellStyle name="Normal 30 14" xfId="3164"/>
    <cellStyle name="Normal 30 15" xfId="3165"/>
    <cellStyle name="Normal 30 16" xfId="3166"/>
    <cellStyle name="Normal 30 17" xfId="3167"/>
    <cellStyle name="Normal 30 18" xfId="3168"/>
    <cellStyle name="Normal 30 19" xfId="3169"/>
    <cellStyle name="Normal 30 2" xfId="3170"/>
    <cellStyle name="Normal 30 20" xfId="3171"/>
    <cellStyle name="Normal 30 21" xfId="3172"/>
    <cellStyle name="Normal 30 22" xfId="3173"/>
    <cellStyle name="Normal 30 23" xfId="3174"/>
    <cellStyle name="Normal 30 24" xfId="3175"/>
    <cellStyle name="Normal 30 25" xfId="3176"/>
    <cellStyle name="Normal 30 26" xfId="3177"/>
    <cellStyle name="Normal 30 27" xfId="3178"/>
    <cellStyle name="Normal 30 28" xfId="3179"/>
    <cellStyle name="Normal 30 29" xfId="3180"/>
    <cellStyle name="Normal 30 3" xfId="3181"/>
    <cellStyle name="Normal 30 30" xfId="3182"/>
    <cellStyle name="Normal 30 31" xfId="3183"/>
    <cellStyle name="Normal 30 32" xfId="3184"/>
    <cellStyle name="Normal 30 33" xfId="3185"/>
    <cellStyle name="Normal 30 34" xfId="3186"/>
    <cellStyle name="Normal 30 35" xfId="3187"/>
    <cellStyle name="Normal 30 36" xfId="3188"/>
    <cellStyle name="Normal 30 37" xfId="3189"/>
    <cellStyle name="Normal 30 38" xfId="3190"/>
    <cellStyle name="Normal 30 39" xfId="3191"/>
    <cellStyle name="Normal 30 4" xfId="3192"/>
    <cellStyle name="Normal 30 40" xfId="3193"/>
    <cellStyle name="Normal 30 41" xfId="3194"/>
    <cellStyle name="Normal 30 42" xfId="3195"/>
    <cellStyle name="Normal 30 43" xfId="3196"/>
    <cellStyle name="Normal 30 44" xfId="3197"/>
    <cellStyle name="Normal 30 45" xfId="3198"/>
    <cellStyle name="Normal 30 46" xfId="3199"/>
    <cellStyle name="Normal 30 47" xfId="3200"/>
    <cellStyle name="Normal 30 48" xfId="3201"/>
    <cellStyle name="Normal 30 49" xfId="3202"/>
    <cellStyle name="Normal 30 5" xfId="3203"/>
    <cellStyle name="Normal 30 50" xfId="3204"/>
    <cellStyle name="Normal 30 51" xfId="3205"/>
    <cellStyle name="Normal 30 52" xfId="3206"/>
    <cellStyle name="Normal 30 53" xfId="3207"/>
    <cellStyle name="Normal 30 54" xfId="3208"/>
    <cellStyle name="Normal 30 55" xfId="3209"/>
    <cellStyle name="Normal 30 56" xfId="3210"/>
    <cellStyle name="Normal 30 57" xfId="3211"/>
    <cellStyle name="Normal 30 58" xfId="3212"/>
    <cellStyle name="Normal 30 59" xfId="3213"/>
    <cellStyle name="Normal 30 6" xfId="3214"/>
    <cellStyle name="Normal 30 60" xfId="3215"/>
    <cellStyle name="Normal 30 61" xfId="3216"/>
    <cellStyle name="Normal 30 62" xfId="3217"/>
    <cellStyle name="Normal 30 63" xfId="3218"/>
    <cellStyle name="Normal 30 64" xfId="3219"/>
    <cellStyle name="Normal 30 65" xfId="3220"/>
    <cellStyle name="Normal 30 66" xfId="3221"/>
    <cellStyle name="Normal 30 67" xfId="3222"/>
    <cellStyle name="Normal 30 68" xfId="3223"/>
    <cellStyle name="Normal 30 69" xfId="3224"/>
    <cellStyle name="Normal 30 7" xfId="3225"/>
    <cellStyle name="Normal 30 70" xfId="3226"/>
    <cellStyle name="Normal 30 71" xfId="3227"/>
    <cellStyle name="Normal 30 72" xfId="3228"/>
    <cellStyle name="Normal 30 73" xfId="3229"/>
    <cellStyle name="Normal 30 74" xfId="3230"/>
    <cellStyle name="Normal 30 75" xfId="3231"/>
    <cellStyle name="Normal 30 76" xfId="3232"/>
    <cellStyle name="Normal 30 77" xfId="3233"/>
    <cellStyle name="Normal 30 78" xfId="3234"/>
    <cellStyle name="Normal 30 79" xfId="3235"/>
    <cellStyle name="Normal 30 8" xfId="3236"/>
    <cellStyle name="Normal 30 80" xfId="3237"/>
    <cellStyle name="Normal 30 81" xfId="3238"/>
    <cellStyle name="Normal 30 82" xfId="3239"/>
    <cellStyle name="Normal 30 83" xfId="3240"/>
    <cellStyle name="Normal 30 84" xfId="3241"/>
    <cellStyle name="Normal 30 85" xfId="3242"/>
    <cellStyle name="Normal 30 86" xfId="3243"/>
    <cellStyle name="Normal 30 87" xfId="3244"/>
    <cellStyle name="Normal 30 88" xfId="3245"/>
    <cellStyle name="Normal 30 89" xfId="3246"/>
    <cellStyle name="Normal 30 9" xfId="3247"/>
    <cellStyle name="Normal 30 90" xfId="3248"/>
    <cellStyle name="Normal 30 91" xfId="3249"/>
    <cellStyle name="Normal 30 92" xfId="3250"/>
    <cellStyle name="Normal 30 93" xfId="3251"/>
    <cellStyle name="Normal 30 94" xfId="3252"/>
    <cellStyle name="Normal 30 95" xfId="3253"/>
    <cellStyle name="Normal 30 96" xfId="3254"/>
    <cellStyle name="Normal 30 97" xfId="3255"/>
    <cellStyle name="Normal 30 98" xfId="3256"/>
    <cellStyle name="Normal 30 99" xfId="3257"/>
    <cellStyle name="Normal 31" xfId="3258"/>
    <cellStyle name="Normal 31 10" xfId="3259"/>
    <cellStyle name="Normal 31 100" xfId="3260"/>
    <cellStyle name="Normal 31 101" xfId="3261"/>
    <cellStyle name="Normal 31 102" xfId="3262"/>
    <cellStyle name="Normal 31 103" xfId="3263"/>
    <cellStyle name="Normal 31 104" xfId="3264"/>
    <cellStyle name="Normal 31 105" xfId="3265"/>
    <cellStyle name="Normal 31 106" xfId="3266"/>
    <cellStyle name="Normal 31 107" xfId="3267"/>
    <cellStyle name="Normal 31 108" xfId="3268"/>
    <cellStyle name="Normal 31 109" xfId="3269"/>
    <cellStyle name="Normal 31 11" xfId="3270"/>
    <cellStyle name="Normal 31 110" xfId="43043"/>
    <cellStyle name="Normal 31 12" xfId="3271"/>
    <cellStyle name="Normal 31 13" xfId="3272"/>
    <cellStyle name="Normal 31 14" xfId="3273"/>
    <cellStyle name="Normal 31 15" xfId="3274"/>
    <cellStyle name="Normal 31 16" xfId="3275"/>
    <cellStyle name="Normal 31 17" xfId="3276"/>
    <cellStyle name="Normal 31 18" xfId="3277"/>
    <cellStyle name="Normal 31 19" xfId="3278"/>
    <cellStyle name="Normal 31 2" xfId="3279"/>
    <cellStyle name="Normal 31 20" xfId="3280"/>
    <cellStyle name="Normal 31 21" xfId="3281"/>
    <cellStyle name="Normal 31 22" xfId="3282"/>
    <cellStyle name="Normal 31 23" xfId="3283"/>
    <cellStyle name="Normal 31 24" xfId="3284"/>
    <cellStyle name="Normal 31 25" xfId="3285"/>
    <cellStyle name="Normal 31 26" xfId="3286"/>
    <cellStyle name="Normal 31 27" xfId="3287"/>
    <cellStyle name="Normal 31 28" xfId="3288"/>
    <cellStyle name="Normal 31 29" xfId="3289"/>
    <cellStyle name="Normal 31 3" xfId="3290"/>
    <cellStyle name="Normal 31 30" xfId="3291"/>
    <cellStyle name="Normal 31 31" xfId="3292"/>
    <cellStyle name="Normal 31 32" xfId="3293"/>
    <cellStyle name="Normal 31 33" xfId="3294"/>
    <cellStyle name="Normal 31 34" xfId="3295"/>
    <cellStyle name="Normal 31 35" xfId="3296"/>
    <cellStyle name="Normal 31 36" xfId="3297"/>
    <cellStyle name="Normal 31 37" xfId="3298"/>
    <cellStyle name="Normal 31 38" xfId="3299"/>
    <cellStyle name="Normal 31 39" xfId="3300"/>
    <cellStyle name="Normal 31 4" xfId="3301"/>
    <cellStyle name="Normal 31 40" xfId="3302"/>
    <cellStyle name="Normal 31 41" xfId="3303"/>
    <cellStyle name="Normal 31 42" xfId="3304"/>
    <cellStyle name="Normal 31 43" xfId="3305"/>
    <cellStyle name="Normal 31 44" xfId="3306"/>
    <cellStyle name="Normal 31 45" xfId="3307"/>
    <cellStyle name="Normal 31 46" xfId="3308"/>
    <cellStyle name="Normal 31 47" xfId="3309"/>
    <cellStyle name="Normal 31 48" xfId="3310"/>
    <cellStyle name="Normal 31 49" xfId="3311"/>
    <cellStyle name="Normal 31 5" xfId="3312"/>
    <cellStyle name="Normal 31 50" xfId="3313"/>
    <cellStyle name="Normal 31 51" xfId="3314"/>
    <cellStyle name="Normal 31 52" xfId="3315"/>
    <cellStyle name="Normal 31 53" xfId="3316"/>
    <cellStyle name="Normal 31 54" xfId="3317"/>
    <cellStyle name="Normal 31 55" xfId="3318"/>
    <cellStyle name="Normal 31 56" xfId="3319"/>
    <cellStyle name="Normal 31 57" xfId="3320"/>
    <cellStyle name="Normal 31 58" xfId="3321"/>
    <cellStyle name="Normal 31 59" xfId="3322"/>
    <cellStyle name="Normal 31 6" xfId="3323"/>
    <cellStyle name="Normal 31 60" xfId="3324"/>
    <cellStyle name="Normal 31 61" xfId="3325"/>
    <cellStyle name="Normal 31 62" xfId="3326"/>
    <cellStyle name="Normal 31 63" xfId="3327"/>
    <cellStyle name="Normal 31 64" xfId="3328"/>
    <cellStyle name="Normal 31 65" xfId="3329"/>
    <cellStyle name="Normal 31 66" xfId="3330"/>
    <cellStyle name="Normal 31 67" xfId="3331"/>
    <cellStyle name="Normal 31 68" xfId="3332"/>
    <cellStyle name="Normal 31 69" xfId="3333"/>
    <cellStyle name="Normal 31 7" xfId="3334"/>
    <cellStyle name="Normal 31 70" xfId="3335"/>
    <cellStyle name="Normal 31 71" xfId="3336"/>
    <cellStyle name="Normal 31 72" xfId="3337"/>
    <cellStyle name="Normal 31 73" xfId="3338"/>
    <cellStyle name="Normal 31 74" xfId="3339"/>
    <cellStyle name="Normal 31 75" xfId="3340"/>
    <cellStyle name="Normal 31 76" xfId="3341"/>
    <cellStyle name="Normal 31 77" xfId="3342"/>
    <cellStyle name="Normal 31 78" xfId="3343"/>
    <cellStyle name="Normal 31 79" xfId="3344"/>
    <cellStyle name="Normal 31 8" xfId="3345"/>
    <cellStyle name="Normal 31 80" xfId="3346"/>
    <cellStyle name="Normal 31 81" xfId="3347"/>
    <cellStyle name="Normal 31 82" xfId="3348"/>
    <cellStyle name="Normal 31 83" xfId="3349"/>
    <cellStyle name="Normal 31 84" xfId="3350"/>
    <cellStyle name="Normal 31 85" xfId="3351"/>
    <cellStyle name="Normal 31 86" xfId="3352"/>
    <cellStyle name="Normal 31 87" xfId="3353"/>
    <cellStyle name="Normal 31 88" xfId="3354"/>
    <cellStyle name="Normal 31 89" xfId="3355"/>
    <cellStyle name="Normal 31 9" xfId="3356"/>
    <cellStyle name="Normal 31 90" xfId="3357"/>
    <cellStyle name="Normal 31 91" xfId="3358"/>
    <cellStyle name="Normal 31 92" xfId="3359"/>
    <cellStyle name="Normal 31 93" xfId="3360"/>
    <cellStyle name="Normal 31 94" xfId="3361"/>
    <cellStyle name="Normal 31 95" xfId="3362"/>
    <cellStyle name="Normal 31 96" xfId="3363"/>
    <cellStyle name="Normal 31 97" xfId="3364"/>
    <cellStyle name="Normal 31 98" xfId="3365"/>
    <cellStyle name="Normal 31 99" xfId="3366"/>
    <cellStyle name="Normal 32" xfId="3367"/>
    <cellStyle name="Normal 32 2" xfId="3368"/>
    <cellStyle name="Normal 32 3" xfId="43044"/>
    <cellStyle name="Normal 33" xfId="3369"/>
    <cellStyle name="Normal 33 2" xfId="3370"/>
    <cellStyle name="Normal 33 3" xfId="43045"/>
    <cellStyle name="Normal 34" xfId="3371"/>
    <cellStyle name="Normal 34 2" xfId="43046"/>
    <cellStyle name="Normal 34 2 2" xfId="43047"/>
    <cellStyle name="Normal 34 2 2 2" xfId="43048"/>
    <cellStyle name="Normal 34 2 3" xfId="43049"/>
    <cellStyle name="Normal 34 2 4" xfId="43050"/>
    <cellStyle name="Normal 34 3" xfId="43051"/>
    <cellStyle name="Normal 34 3 2" xfId="43052"/>
    <cellStyle name="Normal 34 4" xfId="43053"/>
    <cellStyle name="Normal 34 5" xfId="43054"/>
    <cellStyle name="Normal 34 6" xfId="43055"/>
    <cellStyle name="Normal 35" xfId="3372"/>
    <cellStyle name="Normal 35 10" xfId="3373"/>
    <cellStyle name="Normal 35 100" xfId="3374"/>
    <cellStyle name="Normal 35 101" xfId="3375"/>
    <cellStyle name="Normal 35 102" xfId="3376"/>
    <cellStyle name="Normal 35 103" xfId="3377"/>
    <cellStyle name="Normal 35 104" xfId="3378"/>
    <cellStyle name="Normal 35 105" xfId="3379"/>
    <cellStyle name="Normal 35 106" xfId="3380"/>
    <cellStyle name="Normal 35 107" xfId="3381"/>
    <cellStyle name="Normal 35 108" xfId="3382"/>
    <cellStyle name="Normal 35 109" xfId="3383"/>
    <cellStyle name="Normal 35 11" xfId="3384"/>
    <cellStyle name="Normal 35 110" xfId="43056"/>
    <cellStyle name="Normal 35 12" xfId="3385"/>
    <cellStyle name="Normal 35 13" xfId="3386"/>
    <cellStyle name="Normal 35 14" xfId="3387"/>
    <cellStyle name="Normal 35 15" xfId="3388"/>
    <cellStyle name="Normal 35 16" xfId="3389"/>
    <cellStyle name="Normal 35 17" xfId="3390"/>
    <cellStyle name="Normal 35 18" xfId="3391"/>
    <cellStyle name="Normal 35 19" xfId="3392"/>
    <cellStyle name="Normal 35 2" xfId="3393"/>
    <cellStyle name="Normal 35 20" xfId="3394"/>
    <cellStyle name="Normal 35 21" xfId="3395"/>
    <cellStyle name="Normal 35 22" xfId="3396"/>
    <cellStyle name="Normal 35 23" xfId="3397"/>
    <cellStyle name="Normal 35 24" xfId="3398"/>
    <cellStyle name="Normal 35 25" xfId="3399"/>
    <cellStyle name="Normal 35 26" xfId="3400"/>
    <cellStyle name="Normal 35 27" xfId="3401"/>
    <cellStyle name="Normal 35 28" xfId="3402"/>
    <cellStyle name="Normal 35 29" xfId="3403"/>
    <cellStyle name="Normal 35 3" xfId="3404"/>
    <cellStyle name="Normal 35 30" xfId="3405"/>
    <cellStyle name="Normal 35 31" xfId="3406"/>
    <cellStyle name="Normal 35 32" xfId="3407"/>
    <cellStyle name="Normal 35 33" xfId="3408"/>
    <cellStyle name="Normal 35 34" xfId="3409"/>
    <cellStyle name="Normal 35 35" xfId="3410"/>
    <cellStyle name="Normal 35 36" xfId="3411"/>
    <cellStyle name="Normal 35 37" xfId="3412"/>
    <cellStyle name="Normal 35 38" xfId="3413"/>
    <cellStyle name="Normal 35 39" xfId="3414"/>
    <cellStyle name="Normal 35 4" xfId="3415"/>
    <cellStyle name="Normal 35 40" xfId="3416"/>
    <cellStyle name="Normal 35 41" xfId="3417"/>
    <cellStyle name="Normal 35 42" xfId="3418"/>
    <cellStyle name="Normal 35 43" xfId="3419"/>
    <cellStyle name="Normal 35 44" xfId="3420"/>
    <cellStyle name="Normal 35 45" xfId="3421"/>
    <cellStyle name="Normal 35 46" xfId="3422"/>
    <cellStyle name="Normal 35 47" xfId="3423"/>
    <cellStyle name="Normal 35 48" xfId="3424"/>
    <cellStyle name="Normal 35 49" xfId="3425"/>
    <cellStyle name="Normal 35 5" xfId="3426"/>
    <cellStyle name="Normal 35 50" xfId="3427"/>
    <cellStyle name="Normal 35 51" xfId="3428"/>
    <cellStyle name="Normal 35 52" xfId="3429"/>
    <cellStyle name="Normal 35 53" xfId="3430"/>
    <cellStyle name="Normal 35 54" xfId="3431"/>
    <cellStyle name="Normal 35 55" xfId="3432"/>
    <cellStyle name="Normal 35 56" xfId="3433"/>
    <cellStyle name="Normal 35 57" xfId="3434"/>
    <cellStyle name="Normal 35 58" xfId="3435"/>
    <cellStyle name="Normal 35 59" xfId="3436"/>
    <cellStyle name="Normal 35 6" xfId="3437"/>
    <cellStyle name="Normal 35 60" xfId="3438"/>
    <cellStyle name="Normal 35 61" xfId="3439"/>
    <cellStyle name="Normal 35 62" xfId="3440"/>
    <cellStyle name="Normal 35 63" xfId="3441"/>
    <cellStyle name="Normal 35 64" xfId="3442"/>
    <cellStyle name="Normal 35 65" xfId="3443"/>
    <cellStyle name="Normal 35 66" xfId="3444"/>
    <cellStyle name="Normal 35 67" xfId="3445"/>
    <cellStyle name="Normal 35 68" xfId="3446"/>
    <cellStyle name="Normal 35 69" xfId="3447"/>
    <cellStyle name="Normal 35 7" xfId="3448"/>
    <cellStyle name="Normal 35 70" xfId="3449"/>
    <cellStyle name="Normal 35 71" xfId="3450"/>
    <cellStyle name="Normal 35 72" xfId="3451"/>
    <cellStyle name="Normal 35 73" xfId="3452"/>
    <cellStyle name="Normal 35 74" xfId="3453"/>
    <cellStyle name="Normal 35 75" xfId="3454"/>
    <cellStyle name="Normal 35 76" xfId="3455"/>
    <cellStyle name="Normal 35 77" xfId="3456"/>
    <cellStyle name="Normal 35 78" xfId="3457"/>
    <cellStyle name="Normal 35 79" xfId="3458"/>
    <cellStyle name="Normal 35 8" xfId="3459"/>
    <cellStyle name="Normal 35 80" xfId="3460"/>
    <cellStyle name="Normal 35 81" xfId="3461"/>
    <cellStyle name="Normal 35 82" xfId="3462"/>
    <cellStyle name="Normal 35 83" xfId="3463"/>
    <cellStyle name="Normal 35 84" xfId="3464"/>
    <cellStyle name="Normal 35 85" xfId="3465"/>
    <cellStyle name="Normal 35 86" xfId="3466"/>
    <cellStyle name="Normal 35 87" xfId="3467"/>
    <cellStyle name="Normal 35 88" xfId="3468"/>
    <cellStyle name="Normal 35 89" xfId="3469"/>
    <cellStyle name="Normal 35 9" xfId="3470"/>
    <cellStyle name="Normal 35 90" xfId="3471"/>
    <cellStyle name="Normal 35 91" xfId="3472"/>
    <cellStyle name="Normal 35 92" xfId="3473"/>
    <cellStyle name="Normal 35 93" xfId="3474"/>
    <cellStyle name="Normal 35 94" xfId="3475"/>
    <cellStyle name="Normal 35 95" xfId="3476"/>
    <cellStyle name="Normal 35 96" xfId="3477"/>
    <cellStyle name="Normal 35 97" xfId="3478"/>
    <cellStyle name="Normal 35 98" xfId="3479"/>
    <cellStyle name="Normal 35 99" xfId="3480"/>
    <cellStyle name="Normal 36" xfId="3481"/>
    <cellStyle name="Normal 36 10" xfId="3482"/>
    <cellStyle name="Normal 36 100" xfId="3483"/>
    <cellStyle name="Normal 36 101" xfId="3484"/>
    <cellStyle name="Normal 36 102" xfId="3485"/>
    <cellStyle name="Normal 36 103" xfId="3486"/>
    <cellStyle name="Normal 36 104" xfId="3487"/>
    <cellStyle name="Normal 36 105" xfId="3488"/>
    <cellStyle name="Normal 36 106" xfId="3489"/>
    <cellStyle name="Normal 36 107" xfId="3490"/>
    <cellStyle name="Normal 36 108" xfId="3491"/>
    <cellStyle name="Normal 36 109" xfId="3492"/>
    <cellStyle name="Normal 36 11" xfId="3493"/>
    <cellStyle name="Normal 36 110" xfId="43057"/>
    <cellStyle name="Normal 36 12" xfId="3494"/>
    <cellStyle name="Normal 36 13" xfId="3495"/>
    <cellStyle name="Normal 36 14" xfId="3496"/>
    <cellStyle name="Normal 36 15" xfId="3497"/>
    <cellStyle name="Normal 36 16" xfId="3498"/>
    <cellStyle name="Normal 36 17" xfId="3499"/>
    <cellStyle name="Normal 36 18" xfId="3500"/>
    <cellStyle name="Normal 36 19" xfId="3501"/>
    <cellStyle name="Normal 36 2" xfId="3502"/>
    <cellStyle name="Normal 36 20" xfId="3503"/>
    <cellStyle name="Normal 36 21" xfId="3504"/>
    <cellStyle name="Normal 36 22" xfId="3505"/>
    <cellStyle name="Normal 36 23" xfId="3506"/>
    <cellStyle name="Normal 36 24" xfId="3507"/>
    <cellStyle name="Normal 36 25" xfId="3508"/>
    <cellStyle name="Normal 36 26" xfId="3509"/>
    <cellStyle name="Normal 36 27" xfId="3510"/>
    <cellStyle name="Normal 36 28" xfId="3511"/>
    <cellStyle name="Normal 36 29" xfId="3512"/>
    <cellStyle name="Normal 36 3" xfId="3513"/>
    <cellStyle name="Normal 36 30" xfId="3514"/>
    <cellStyle name="Normal 36 31" xfId="3515"/>
    <cellStyle name="Normal 36 32" xfId="3516"/>
    <cellStyle name="Normal 36 33" xfId="3517"/>
    <cellStyle name="Normal 36 34" xfId="3518"/>
    <cellStyle name="Normal 36 35" xfId="3519"/>
    <cellStyle name="Normal 36 36" xfId="3520"/>
    <cellStyle name="Normal 36 37" xfId="3521"/>
    <cellStyle name="Normal 36 38" xfId="3522"/>
    <cellStyle name="Normal 36 39" xfId="3523"/>
    <cellStyle name="Normal 36 4" xfId="3524"/>
    <cellStyle name="Normal 36 40" xfId="3525"/>
    <cellStyle name="Normal 36 41" xfId="3526"/>
    <cellStyle name="Normal 36 42" xfId="3527"/>
    <cellStyle name="Normal 36 43" xfId="3528"/>
    <cellStyle name="Normal 36 44" xfId="3529"/>
    <cellStyle name="Normal 36 45" xfId="3530"/>
    <cellStyle name="Normal 36 46" xfId="3531"/>
    <cellStyle name="Normal 36 47" xfId="3532"/>
    <cellStyle name="Normal 36 48" xfId="3533"/>
    <cellStyle name="Normal 36 49" xfId="3534"/>
    <cellStyle name="Normal 36 5" xfId="3535"/>
    <cellStyle name="Normal 36 50" xfId="3536"/>
    <cellStyle name="Normal 36 51" xfId="3537"/>
    <cellStyle name="Normal 36 52" xfId="3538"/>
    <cellStyle name="Normal 36 53" xfId="3539"/>
    <cellStyle name="Normal 36 54" xfId="3540"/>
    <cellStyle name="Normal 36 55" xfId="3541"/>
    <cellStyle name="Normal 36 56" xfId="3542"/>
    <cellStyle name="Normal 36 57" xfId="3543"/>
    <cellStyle name="Normal 36 58" xfId="3544"/>
    <cellStyle name="Normal 36 59" xfId="3545"/>
    <cellStyle name="Normal 36 6" xfId="3546"/>
    <cellStyle name="Normal 36 60" xfId="3547"/>
    <cellStyle name="Normal 36 61" xfId="3548"/>
    <cellStyle name="Normal 36 62" xfId="3549"/>
    <cellStyle name="Normal 36 63" xfId="3550"/>
    <cellStyle name="Normal 36 64" xfId="3551"/>
    <cellStyle name="Normal 36 65" xfId="3552"/>
    <cellStyle name="Normal 36 66" xfId="3553"/>
    <cellStyle name="Normal 36 67" xfId="3554"/>
    <cellStyle name="Normal 36 68" xfId="3555"/>
    <cellStyle name="Normal 36 69" xfId="3556"/>
    <cellStyle name="Normal 36 7" xfId="3557"/>
    <cellStyle name="Normal 36 70" xfId="3558"/>
    <cellStyle name="Normal 36 71" xfId="3559"/>
    <cellStyle name="Normal 36 72" xfId="3560"/>
    <cellStyle name="Normal 36 73" xfId="3561"/>
    <cellStyle name="Normal 36 74" xfId="3562"/>
    <cellStyle name="Normal 36 75" xfId="3563"/>
    <cellStyle name="Normal 36 76" xfId="3564"/>
    <cellStyle name="Normal 36 77" xfId="3565"/>
    <cellStyle name="Normal 36 78" xfId="3566"/>
    <cellStyle name="Normal 36 79" xfId="3567"/>
    <cellStyle name="Normal 36 8" xfId="3568"/>
    <cellStyle name="Normal 36 80" xfId="3569"/>
    <cellStyle name="Normal 36 81" xfId="3570"/>
    <cellStyle name="Normal 36 82" xfId="3571"/>
    <cellStyle name="Normal 36 83" xfId="3572"/>
    <cellStyle name="Normal 36 84" xfId="3573"/>
    <cellStyle name="Normal 36 85" xfId="3574"/>
    <cellStyle name="Normal 36 86" xfId="3575"/>
    <cellStyle name="Normal 36 87" xfId="3576"/>
    <cellStyle name="Normal 36 88" xfId="3577"/>
    <cellStyle name="Normal 36 89" xfId="3578"/>
    <cellStyle name="Normal 36 9" xfId="3579"/>
    <cellStyle name="Normal 36 90" xfId="3580"/>
    <cellStyle name="Normal 36 91" xfId="3581"/>
    <cellStyle name="Normal 36 92" xfId="3582"/>
    <cellStyle name="Normal 36 93" xfId="3583"/>
    <cellStyle name="Normal 36 94" xfId="3584"/>
    <cellStyle name="Normal 36 95" xfId="3585"/>
    <cellStyle name="Normal 36 96" xfId="3586"/>
    <cellStyle name="Normal 36 97" xfId="3587"/>
    <cellStyle name="Normal 36 98" xfId="3588"/>
    <cellStyle name="Normal 36 99" xfId="3589"/>
    <cellStyle name="Normal 37" xfId="3590"/>
    <cellStyle name="Normal 37 2" xfId="43058"/>
    <cellStyle name="Normal 37 2 2" xfId="43059"/>
    <cellStyle name="Normal 37 2 2 2" xfId="43060"/>
    <cellStyle name="Normal 37 2 3" xfId="43061"/>
    <cellStyle name="Normal 37 2 4" xfId="43062"/>
    <cellStyle name="Normal 37 3" xfId="43063"/>
    <cellStyle name="Normal 37 3 2" xfId="43064"/>
    <cellStyle name="Normal 37 4" xfId="43065"/>
    <cellStyle name="Normal 37 5" xfId="43066"/>
    <cellStyle name="Normal 38" xfId="3591"/>
    <cellStyle name="Normal 38 2" xfId="43067"/>
    <cellStyle name="Normal 38 2 2" xfId="43068"/>
    <cellStyle name="Normal 38 3" xfId="43069"/>
    <cellStyle name="Normal 38 4" xfId="43070"/>
    <cellStyle name="Normal 39" xfId="3592"/>
    <cellStyle name="Normal 39 2" xfId="43071"/>
    <cellStyle name="Normal 39 3" xfId="43072"/>
    <cellStyle name="Normal 4" xfId="53"/>
    <cellStyle name="Normal-- 4" xfId="4544"/>
    <cellStyle name="Normal 4 10" xfId="3593"/>
    <cellStyle name="Normal 4 10 2" xfId="3594"/>
    <cellStyle name="Normal 4 10 3" xfId="43073"/>
    <cellStyle name="Normal 4 100" xfId="3595"/>
    <cellStyle name="Normal 4 101" xfId="3596"/>
    <cellStyle name="Normal 4 102" xfId="3597"/>
    <cellStyle name="Normal 4 103" xfId="3598"/>
    <cellStyle name="Normal 4 104" xfId="3599"/>
    <cellStyle name="Normal 4 105" xfId="3600"/>
    <cellStyle name="Normal 4 106" xfId="3601"/>
    <cellStyle name="Normal 4 107" xfId="3602"/>
    <cellStyle name="Normal 4 108" xfId="3603"/>
    <cellStyle name="Normal 4 109" xfId="3604"/>
    <cellStyle name="Normal 4 109 2" xfId="43074"/>
    <cellStyle name="Normal 4 109 2 2" xfId="43075"/>
    <cellStyle name="Normal 4 109 2 2 2" xfId="43076"/>
    <cellStyle name="Normal 4 109 2 2 2 2" xfId="43077"/>
    <cellStyle name="Normal 4 109 2 2 2 2 2" xfId="43078"/>
    <cellStyle name="Normal 4 109 2 2 2 3" xfId="43079"/>
    <cellStyle name="Normal 4 109 2 2 2 4" xfId="43080"/>
    <cellStyle name="Normal 4 109 2 2 3" xfId="43081"/>
    <cellStyle name="Normal 4 109 2 2 3 2" xfId="43082"/>
    <cellStyle name="Normal 4 109 2 2 4" xfId="43083"/>
    <cellStyle name="Normal 4 109 2 2 5" xfId="43084"/>
    <cellStyle name="Normal 4 109 2 2 6" xfId="43085"/>
    <cellStyle name="Normal 4 109 2 3" xfId="43086"/>
    <cellStyle name="Normal 4 109 2 3 2" xfId="43087"/>
    <cellStyle name="Normal 4 109 2 3 2 2" xfId="43088"/>
    <cellStyle name="Normal 4 109 2 3 3" xfId="43089"/>
    <cellStyle name="Normal 4 109 2 3 4" xfId="43090"/>
    <cellStyle name="Normal 4 109 2 4" xfId="43091"/>
    <cellStyle name="Normal 4 109 2 4 2" xfId="43092"/>
    <cellStyle name="Normal 4 109 2 5" xfId="43093"/>
    <cellStyle name="Normal 4 109 2 6" xfId="43094"/>
    <cellStyle name="Normal 4 109 2 7" xfId="43095"/>
    <cellStyle name="Normal 4 109 2 8" xfId="43096"/>
    <cellStyle name="Normal 4 109 3" xfId="43097"/>
    <cellStyle name="Normal 4 109 3 2" xfId="43098"/>
    <cellStyle name="Normal 4 109 3 2 2" xfId="43099"/>
    <cellStyle name="Normal 4 109 3 2 2 2" xfId="43100"/>
    <cellStyle name="Normal 4 109 3 2 3" xfId="43101"/>
    <cellStyle name="Normal 4 109 3 2 4" xfId="43102"/>
    <cellStyle name="Normal 4 109 3 3" xfId="43103"/>
    <cellStyle name="Normal 4 109 3 3 2" xfId="43104"/>
    <cellStyle name="Normal 4 109 3 4" xfId="43105"/>
    <cellStyle name="Normal 4 109 3 5" xfId="43106"/>
    <cellStyle name="Normal 4 109 3 6" xfId="43107"/>
    <cellStyle name="Normal 4 109 4" xfId="43108"/>
    <cellStyle name="Normal 4 109 4 2" xfId="43109"/>
    <cellStyle name="Normal 4 109 4 2 2" xfId="43110"/>
    <cellStyle name="Normal 4 109 4 2 2 2" xfId="43111"/>
    <cellStyle name="Normal 4 109 4 2 3" xfId="43112"/>
    <cellStyle name="Normal 4 109 4 2 4" xfId="43113"/>
    <cellStyle name="Normal 4 109 4 3" xfId="43114"/>
    <cellStyle name="Normal 4 109 4 3 2" xfId="43115"/>
    <cellStyle name="Normal 4 109 4 4" xfId="43116"/>
    <cellStyle name="Normal 4 109 4 5" xfId="43117"/>
    <cellStyle name="Normal 4 109 4 6" xfId="43118"/>
    <cellStyle name="Normal 4 109 5" xfId="43119"/>
    <cellStyle name="Normal 4 109 5 2" xfId="43120"/>
    <cellStyle name="Normal 4 109 5 2 2" xfId="43121"/>
    <cellStyle name="Normal 4 109 5 3" xfId="43122"/>
    <cellStyle name="Normal 4 109 5 4" xfId="43123"/>
    <cellStyle name="Normal 4 109 6" xfId="43124"/>
    <cellStyle name="Normal 4 109 6 2" xfId="43125"/>
    <cellStyle name="Normal 4 109 7" xfId="43126"/>
    <cellStyle name="Normal 4 109 8" xfId="43127"/>
    <cellStyle name="Normal 4 109 9" xfId="43128"/>
    <cellStyle name="Normal 4 11" xfId="3605"/>
    <cellStyle name="Normal 4 11 2" xfId="3606"/>
    <cellStyle name="Normal 4 110" xfId="3607"/>
    <cellStyle name="Normal 4 110 2" xfId="43129"/>
    <cellStyle name="Normal 4 111" xfId="3608"/>
    <cellStyle name="Normal 4 111 2" xfId="43130"/>
    <cellStyle name="Normal 4 112" xfId="3609"/>
    <cellStyle name="Normal 4 113" xfId="3610"/>
    <cellStyle name="Normal 4 114" xfId="3611"/>
    <cellStyle name="Normal 4 115" xfId="3612"/>
    <cellStyle name="Normal 4 116" xfId="3613"/>
    <cellStyle name="Normal 4 117" xfId="3614"/>
    <cellStyle name="Normal 4 118" xfId="3615"/>
    <cellStyle name="Normal 4 119" xfId="3616"/>
    <cellStyle name="Normal 4 12" xfId="3617"/>
    <cellStyle name="Normal 4 12 2" xfId="3618"/>
    <cellStyle name="Normal 4 120" xfId="3619"/>
    <cellStyle name="Normal 4 121" xfId="9867"/>
    <cellStyle name="Normal 4 121 2" xfId="43131"/>
    <cellStyle name="Normal 4 121 3" xfId="43132"/>
    <cellStyle name="Normal 4 122" xfId="9838"/>
    <cellStyle name="Normal 4 122 2" xfId="43133"/>
    <cellStyle name="Normal 4 123" xfId="43134"/>
    <cellStyle name="Normal 4 123 2" xfId="43135"/>
    <cellStyle name="Normal 4 124" xfId="43136"/>
    <cellStyle name="Normal 4 124 2" xfId="43137"/>
    <cellStyle name="Normal 4 125" xfId="43138"/>
    <cellStyle name="Normal 4 125 2" xfId="43139"/>
    <cellStyle name="Normal 4 126" xfId="43140"/>
    <cellStyle name="Normal 4 126 2" xfId="43141"/>
    <cellStyle name="Normal 4 127" xfId="43142"/>
    <cellStyle name="Normal 4 127 2" xfId="43143"/>
    <cellStyle name="Normal 4 128" xfId="43144"/>
    <cellStyle name="Normal 4 128 2" xfId="43145"/>
    <cellStyle name="Normal 4 129" xfId="43146"/>
    <cellStyle name="Normal 4 129 2" xfId="43147"/>
    <cellStyle name="Normal 4 13" xfId="3620"/>
    <cellStyle name="Normal 4 13 2" xfId="3621"/>
    <cellStyle name="Normal 4 130" xfId="43148"/>
    <cellStyle name="Normal 4 130 2" xfId="43149"/>
    <cellStyle name="Normal 4 131" xfId="43150"/>
    <cellStyle name="Normal 4 131 2" xfId="43151"/>
    <cellStyle name="Normal 4 132" xfId="43152"/>
    <cellStyle name="Normal 4 132 2" xfId="43153"/>
    <cellStyle name="Normal 4 133" xfId="43154"/>
    <cellStyle name="Normal 4 133 2" xfId="43155"/>
    <cellStyle name="Normal 4 134" xfId="43156"/>
    <cellStyle name="Normal 4 135" xfId="43157"/>
    <cellStyle name="Normal 4 136" xfId="43158"/>
    <cellStyle name="Normal 4 137" xfId="43159"/>
    <cellStyle name="Normal 4 138" xfId="43160"/>
    <cellStyle name="Normal 4 139" xfId="43161"/>
    <cellStyle name="Normal 4 14" xfId="3622"/>
    <cellStyle name="Normal 4 14 2" xfId="3623"/>
    <cellStyle name="Normal 4 140" xfId="43162"/>
    <cellStyle name="Normal 4 141" xfId="43163"/>
    <cellStyle name="Normal 4 142" xfId="43164"/>
    <cellStyle name="Normal 4 143" xfId="43165"/>
    <cellStyle name="Normal 4 144" xfId="43166"/>
    <cellStyle name="Normal 4 145" xfId="43167"/>
    <cellStyle name="Normal 4 146" xfId="43168"/>
    <cellStyle name="Normal 4 147" xfId="43169"/>
    <cellStyle name="Normal 4 148" xfId="43170"/>
    <cellStyle name="Normal 4 149" xfId="43171"/>
    <cellStyle name="Normal 4 15" xfId="3624"/>
    <cellStyle name="Normal 4 15 2" xfId="3625"/>
    <cellStyle name="Normal 4 150" xfId="43172"/>
    <cellStyle name="Normal 4 151" xfId="43173"/>
    <cellStyle name="Normal 4 152" xfId="43174"/>
    <cellStyle name="Normal 4 153" xfId="43175"/>
    <cellStyle name="Normal 4 154" xfId="43176"/>
    <cellStyle name="Normal 4 16" xfId="3626"/>
    <cellStyle name="Normal 4 16 2" xfId="3627"/>
    <cellStyle name="Normal 4 17" xfId="3628"/>
    <cellStyle name="Normal 4 17 2" xfId="3629"/>
    <cellStyle name="Normal 4 18" xfId="3630"/>
    <cellStyle name="Normal 4 18 2" xfId="3631"/>
    <cellStyle name="Normal 4 19" xfId="3632"/>
    <cellStyle name="Normal 4 19 2" xfId="3633"/>
    <cellStyle name="Normal 4 2" xfId="3634"/>
    <cellStyle name="Normal 4 2 10" xfId="43177"/>
    <cellStyle name="Normal 4 2 11" xfId="43178"/>
    <cellStyle name="Normal 4 2 2" xfId="3635"/>
    <cellStyle name="Normal 4 2 2 10" xfId="43179"/>
    <cellStyle name="Normal 4 2 2 2" xfId="43180"/>
    <cellStyle name="Normal 4 2 2 2 2" xfId="43181"/>
    <cellStyle name="Normal 4 2 2 2 2 2" xfId="43182"/>
    <cellStyle name="Normal 4 2 2 2 2 2 2" xfId="43183"/>
    <cellStyle name="Normal 4 2 2 2 2 2 2 2" xfId="43184"/>
    <cellStyle name="Normal 4 2 2 2 2 2 3" xfId="43185"/>
    <cellStyle name="Normal 4 2 2 2 2 2 4" xfId="43186"/>
    <cellStyle name="Normal 4 2 2 2 2 3" xfId="43187"/>
    <cellStyle name="Normal 4 2 2 2 2 3 2" xfId="43188"/>
    <cellStyle name="Normal 4 2 2 2 2 4" xfId="43189"/>
    <cellStyle name="Normal 4 2 2 2 2 5" xfId="43190"/>
    <cellStyle name="Normal 4 2 2 2 2 6" xfId="43191"/>
    <cellStyle name="Normal 4 2 2 2 3" xfId="43192"/>
    <cellStyle name="Normal 4 2 2 2 3 2" xfId="43193"/>
    <cellStyle name="Normal 4 2 2 2 3 2 2" xfId="43194"/>
    <cellStyle name="Normal 4 2 2 2 3 3" xfId="43195"/>
    <cellStyle name="Normal 4 2 2 2 3 4" xfId="43196"/>
    <cellStyle name="Normal 4 2 2 2 4" xfId="43197"/>
    <cellStyle name="Normal 4 2 2 2 4 2" xfId="43198"/>
    <cellStyle name="Normal 4 2 2 2 5" xfId="43199"/>
    <cellStyle name="Normal 4 2 2 2 6" xfId="43200"/>
    <cellStyle name="Normal 4 2 2 2 7" xfId="43201"/>
    <cellStyle name="Normal 4 2 2 2 8" xfId="43202"/>
    <cellStyle name="Normal 4 2 2 3" xfId="43203"/>
    <cellStyle name="Normal 4 2 2 3 2" xfId="43204"/>
    <cellStyle name="Normal 4 2 2 3 2 2" xfId="43205"/>
    <cellStyle name="Normal 4 2 2 3 2 2 2" xfId="43206"/>
    <cellStyle name="Normal 4 2 2 3 2 3" xfId="43207"/>
    <cellStyle name="Normal 4 2 2 3 2 4" xfId="43208"/>
    <cellStyle name="Normal 4 2 2 3 3" xfId="43209"/>
    <cellStyle name="Normal 4 2 2 3 3 2" xfId="43210"/>
    <cellStyle name="Normal 4 2 2 3 4" xfId="43211"/>
    <cellStyle name="Normal 4 2 2 3 5" xfId="43212"/>
    <cellStyle name="Normal 4 2 2 3 6" xfId="43213"/>
    <cellStyle name="Normal 4 2 2 4" xfId="43214"/>
    <cellStyle name="Normal 4 2 2 4 2" xfId="43215"/>
    <cellStyle name="Normal 4 2 2 4 2 2" xfId="43216"/>
    <cellStyle name="Normal 4 2 2 4 2 2 2" xfId="43217"/>
    <cellStyle name="Normal 4 2 2 4 2 3" xfId="43218"/>
    <cellStyle name="Normal 4 2 2 4 2 4" xfId="43219"/>
    <cellStyle name="Normal 4 2 2 4 3" xfId="43220"/>
    <cellStyle name="Normal 4 2 2 4 3 2" xfId="43221"/>
    <cellStyle name="Normal 4 2 2 4 4" xfId="43222"/>
    <cellStyle name="Normal 4 2 2 4 5" xfId="43223"/>
    <cellStyle name="Normal 4 2 2 4 6" xfId="43224"/>
    <cellStyle name="Normal 4 2 2 5" xfId="43225"/>
    <cellStyle name="Normal 4 2 2 5 2" xfId="43226"/>
    <cellStyle name="Normal 4 2 2 5 2 2" xfId="43227"/>
    <cellStyle name="Normal 4 2 2 5 3" xfId="43228"/>
    <cellStyle name="Normal 4 2 2 5 4" xfId="43229"/>
    <cellStyle name="Normal 4 2 2 6" xfId="43230"/>
    <cellStyle name="Normal 4 2 2 6 2" xfId="43231"/>
    <cellStyle name="Normal 4 2 2 7" xfId="43232"/>
    <cellStyle name="Normal 4 2 2 8" xfId="43233"/>
    <cellStyle name="Normal 4 2 2 9" xfId="43234"/>
    <cellStyle name="Normal 4 2 3" xfId="3636"/>
    <cellStyle name="Normal 4 2 3 2" xfId="43235"/>
    <cellStyle name="Normal 4 2 3 2 2" xfId="43236"/>
    <cellStyle name="Normal 4 2 3 3" xfId="43237"/>
    <cellStyle name="Normal 4 2 4" xfId="3637"/>
    <cellStyle name="Normal 4 2 4 2" xfId="43238"/>
    <cellStyle name="Normal 4 2 5" xfId="3638"/>
    <cellStyle name="Normal 4 2 6" xfId="3639"/>
    <cellStyle name="Normal 4 2 7" xfId="3640"/>
    <cellStyle name="Normal 4 2 8" xfId="3641"/>
    <cellStyle name="Normal 4 2 9" xfId="3642"/>
    <cellStyle name="Normal 4 2_17,18,19 2013 CDM Savings to Sep 2013 accrual" xfId="43239"/>
    <cellStyle name="Normal 4 20" xfId="3643"/>
    <cellStyle name="Normal 4 20 2" xfId="3644"/>
    <cellStyle name="Normal 4 21" xfId="3645"/>
    <cellStyle name="Normal 4 21 2" xfId="3646"/>
    <cellStyle name="Normal 4 21 2 2" xfId="3647"/>
    <cellStyle name="Normal 4 21 2 2 2" xfId="3648"/>
    <cellStyle name="Normal 4 21 2 2 2 2" xfId="3649"/>
    <cellStyle name="Normal 4 21 2 2 3" xfId="3650"/>
    <cellStyle name="Normal 4 21 2 3" xfId="3651"/>
    <cellStyle name="Normal 4 21 2 3 2" xfId="3652"/>
    <cellStyle name="Normal 4 21 2 4" xfId="3653"/>
    <cellStyle name="Normal 4 21 3" xfId="3654"/>
    <cellStyle name="Normal 4 21 3 2" xfId="3655"/>
    <cellStyle name="Normal 4 21 3 2 2" xfId="3656"/>
    <cellStyle name="Normal 4 21 3 2 2 2" xfId="3657"/>
    <cellStyle name="Normal 4 21 3 2 3" xfId="3658"/>
    <cellStyle name="Normal 4 21 3 3" xfId="3659"/>
    <cellStyle name="Normal 4 21 3 3 2" xfId="3660"/>
    <cellStyle name="Normal 4 21 3 4" xfId="3661"/>
    <cellStyle name="Normal 4 21 4" xfId="3662"/>
    <cellStyle name="Normal 4 21 4 2" xfId="3663"/>
    <cellStyle name="Normal 4 21 4 2 2" xfId="3664"/>
    <cellStyle name="Normal 4 21 4 2 2 2" xfId="3665"/>
    <cellStyle name="Normal 4 21 4 2 3" xfId="3666"/>
    <cellStyle name="Normal 4 21 4 3" xfId="3667"/>
    <cellStyle name="Normal 4 21 4 3 2" xfId="3668"/>
    <cellStyle name="Normal 4 21 4 4" xfId="3669"/>
    <cellStyle name="Normal 4 21 5" xfId="3670"/>
    <cellStyle name="Normal 4 21 5 2" xfId="3671"/>
    <cellStyle name="Normal 4 21 5 2 2" xfId="3672"/>
    <cellStyle name="Normal 4 21 5 3" xfId="3673"/>
    <cellStyle name="Normal 4 21 6" xfId="3674"/>
    <cellStyle name="Normal 4 21 6 2" xfId="3675"/>
    <cellStyle name="Normal 4 21 7" xfId="3676"/>
    <cellStyle name="Normal 4 21 8" xfId="3677"/>
    <cellStyle name="Normal 4 22" xfId="3678"/>
    <cellStyle name="Normal 4 22 2" xfId="3679"/>
    <cellStyle name="Normal 4 22 2 2" xfId="3680"/>
    <cellStyle name="Normal 4 22 2 2 2" xfId="3681"/>
    <cellStyle name="Normal 4 22 2 3" xfId="3682"/>
    <cellStyle name="Normal 4 22 3" xfId="3683"/>
    <cellStyle name="Normal 4 22 3 2" xfId="3684"/>
    <cellStyle name="Normal 4 22 4" xfId="3685"/>
    <cellStyle name="Normal 4 22 5" xfId="3686"/>
    <cellStyle name="Normal 4 23" xfId="3687"/>
    <cellStyle name="Normal 4 23 2" xfId="3688"/>
    <cellStyle name="Normal 4 23 2 2" xfId="3689"/>
    <cellStyle name="Normal 4 23 2 2 2" xfId="3690"/>
    <cellStyle name="Normal 4 23 2 3" xfId="3691"/>
    <cellStyle name="Normal 4 23 3" xfId="3692"/>
    <cellStyle name="Normal 4 23 3 2" xfId="3693"/>
    <cellStyle name="Normal 4 23 4" xfId="3694"/>
    <cellStyle name="Normal 4 23 5" xfId="3695"/>
    <cellStyle name="Normal 4 24" xfId="3696"/>
    <cellStyle name="Normal 4 24 2" xfId="3697"/>
    <cellStyle name="Normal 4 24 2 2" xfId="3698"/>
    <cellStyle name="Normal 4 24 2 2 2" xfId="3699"/>
    <cellStyle name="Normal 4 24 2 3" xfId="3700"/>
    <cellStyle name="Normal 4 24 3" xfId="3701"/>
    <cellStyle name="Normal 4 24 3 2" xfId="3702"/>
    <cellStyle name="Normal 4 24 4" xfId="3703"/>
    <cellStyle name="Normal 4 24 5" xfId="3704"/>
    <cellStyle name="Normal 4 25" xfId="3705"/>
    <cellStyle name="Normal 4 25 2" xfId="3706"/>
    <cellStyle name="Normal 4 25 2 2" xfId="3707"/>
    <cellStyle name="Normal 4 25 3" xfId="3708"/>
    <cellStyle name="Normal 4 25 4" xfId="3709"/>
    <cellStyle name="Normal 4 26" xfId="3710"/>
    <cellStyle name="Normal 4 26 2" xfId="3711"/>
    <cellStyle name="Normal 4 27" xfId="3712"/>
    <cellStyle name="Normal 4 27 2" xfId="3713"/>
    <cellStyle name="Normal 4 27 2 2" xfId="3714"/>
    <cellStyle name="Normal 4 27 3" xfId="3715"/>
    <cellStyle name="Normal 4 27 4" xfId="3716"/>
    <cellStyle name="Normal 4 28" xfId="3717"/>
    <cellStyle name="Normal 4 28 2" xfId="3718"/>
    <cellStyle name="Normal 4 28 3" xfId="3719"/>
    <cellStyle name="Normal 4 29" xfId="3720"/>
    <cellStyle name="Normal 4 29 2" xfId="3721"/>
    <cellStyle name="Normal 4 3" xfId="3722"/>
    <cellStyle name="Normal 4 3 2" xfId="3723"/>
    <cellStyle name="Normal 4 3 2 2" xfId="3724"/>
    <cellStyle name="Normal 4 3 2 2 2" xfId="3725"/>
    <cellStyle name="Normal 4 3 2 3" xfId="3726"/>
    <cellStyle name="Normal 4 3 2 4" xfId="3727"/>
    <cellStyle name="Normal 4 3 2 5" xfId="43240"/>
    <cellStyle name="Normal 4 3 3" xfId="3728"/>
    <cellStyle name="Normal 4 3 4" xfId="3729"/>
    <cellStyle name="Normal 4 3 5" xfId="43241"/>
    <cellStyle name="Normal 4 3 6" xfId="43242"/>
    <cellStyle name="Normal 4 30" xfId="3730"/>
    <cellStyle name="Normal 4 30 2" xfId="3731"/>
    <cellStyle name="Normal 4 31" xfId="3732"/>
    <cellStyle name="Normal 4 31 2" xfId="3733"/>
    <cellStyle name="Normal 4 32" xfId="3734"/>
    <cellStyle name="Normal 4 32 2" xfId="3735"/>
    <cellStyle name="Normal 4 33" xfId="3736"/>
    <cellStyle name="Normal 4 33 2" xfId="3737"/>
    <cellStyle name="Normal 4 34" xfId="3738"/>
    <cellStyle name="Normal 4 35" xfId="3739"/>
    <cellStyle name="Normal 4 36" xfId="3740"/>
    <cellStyle name="Normal 4 37" xfId="3741"/>
    <cellStyle name="Normal 4 38" xfId="3742"/>
    <cellStyle name="Normal 4 39" xfId="3743"/>
    <cellStyle name="Normal 4 4" xfId="3744"/>
    <cellStyle name="Normal 4 4 2" xfId="3745"/>
    <cellStyle name="Normal 4 4 2 2" xfId="43243"/>
    <cellStyle name="Normal 4 4 2 2 2" xfId="43244"/>
    <cellStyle name="Normal 4 4 3" xfId="3746"/>
    <cellStyle name="Normal 4 4 4" xfId="3747"/>
    <cellStyle name="Normal 4 4 5" xfId="43245"/>
    <cellStyle name="Normal 4 40" xfId="3748"/>
    <cellStyle name="Normal 4 41" xfId="3749"/>
    <cellStyle name="Normal 4 42" xfId="3750"/>
    <cellStyle name="Normal 4 43" xfId="3751"/>
    <cellStyle name="Normal 4 44" xfId="3752"/>
    <cellStyle name="Normal 4 45" xfId="3753"/>
    <cellStyle name="Normal 4 46" xfId="3754"/>
    <cellStyle name="Normal 4 47" xfId="3755"/>
    <cellStyle name="Normal 4 48" xfId="3756"/>
    <cellStyle name="Normal 4 49" xfId="3757"/>
    <cellStyle name="Normal 4 5" xfId="3758"/>
    <cellStyle name="Normal 4 5 2" xfId="3759"/>
    <cellStyle name="Normal 4 5 2 2" xfId="43246"/>
    <cellStyle name="Normal 4 5 2 3" xfId="43247"/>
    <cellStyle name="Normal 4 5 2 4" xfId="43248"/>
    <cellStyle name="Normal 4 5 3" xfId="43249"/>
    <cellStyle name="Normal 4 50" xfId="3760"/>
    <cellStyle name="Normal 4 51" xfId="3761"/>
    <cellStyle name="Normal 4 52" xfId="3762"/>
    <cellStyle name="Normal 4 53" xfId="3763"/>
    <cellStyle name="Normal 4 54" xfId="3764"/>
    <cellStyle name="Normal 4 55" xfId="3765"/>
    <cellStyle name="Normal 4 56" xfId="3766"/>
    <cellStyle name="Normal 4 57" xfId="3767"/>
    <cellStyle name="Normal 4 58" xfId="3768"/>
    <cellStyle name="Normal 4 59" xfId="3769"/>
    <cellStyle name="Normal 4 6" xfId="3770"/>
    <cellStyle name="Normal 4 6 2" xfId="3771"/>
    <cellStyle name="Normal 4 6 3" xfId="43250"/>
    <cellStyle name="Normal 4 60" xfId="3772"/>
    <cellStyle name="Normal 4 61" xfId="3773"/>
    <cellStyle name="Normal 4 62" xfId="3774"/>
    <cellStyle name="Normal 4 63" xfId="3775"/>
    <cellStyle name="Normal 4 64" xfId="3776"/>
    <cellStyle name="Normal 4 65" xfId="3777"/>
    <cellStyle name="Normal 4 66" xfId="3778"/>
    <cellStyle name="Normal 4 67" xfId="3779"/>
    <cellStyle name="Normal 4 68" xfId="3780"/>
    <cellStyle name="Normal 4 69" xfId="3781"/>
    <cellStyle name="Normal 4 7" xfId="3782"/>
    <cellStyle name="Normal 4 7 2" xfId="3783"/>
    <cellStyle name="Normal 4 7 3" xfId="43251"/>
    <cellStyle name="Normal 4 70" xfId="3784"/>
    <cellStyle name="Normal 4 71" xfId="3785"/>
    <cellStyle name="Normal 4 72" xfId="3786"/>
    <cellStyle name="Normal 4 73" xfId="3787"/>
    <cellStyle name="Normal 4 74" xfId="3788"/>
    <cellStyle name="Normal 4 75" xfId="3789"/>
    <cellStyle name="Normal 4 76" xfId="3790"/>
    <cellStyle name="Normal 4 77" xfId="3791"/>
    <cellStyle name="Normal 4 78" xfId="3792"/>
    <cellStyle name="Normal 4 79" xfId="3793"/>
    <cellStyle name="Normal 4 8" xfId="3794"/>
    <cellStyle name="Normal 4 8 2" xfId="3795"/>
    <cellStyle name="Normal 4 8 3" xfId="43252"/>
    <cellStyle name="Normal 4 80" xfId="3796"/>
    <cellStyle name="Normal 4 81" xfId="3797"/>
    <cellStyle name="Normal 4 82" xfId="3798"/>
    <cellStyle name="Normal 4 83" xfId="3799"/>
    <cellStyle name="Normal 4 84" xfId="3800"/>
    <cellStyle name="Normal 4 85" xfId="3801"/>
    <cellStyle name="Normal 4 86" xfId="3802"/>
    <cellStyle name="Normal 4 87" xfId="3803"/>
    <cellStyle name="Normal 4 88" xfId="3804"/>
    <cellStyle name="Normal 4 89" xfId="3805"/>
    <cellStyle name="Normal 4 9" xfId="3806"/>
    <cellStyle name="Normal 4 9 2" xfId="3807"/>
    <cellStyle name="Normal 4 9 3" xfId="43253"/>
    <cellStyle name="Normal 4 90" xfId="3808"/>
    <cellStyle name="Normal 4 91" xfId="3809"/>
    <cellStyle name="Normal 4 92" xfId="3810"/>
    <cellStyle name="Normal 4 93" xfId="3811"/>
    <cellStyle name="Normal 4 94" xfId="3812"/>
    <cellStyle name="Normal 4 95" xfId="3813"/>
    <cellStyle name="Normal 4 96" xfId="3814"/>
    <cellStyle name="Normal 4 97" xfId="3815"/>
    <cellStyle name="Normal 4 98" xfId="3816"/>
    <cellStyle name="Normal 4 99" xfId="3817"/>
    <cellStyle name="Normal 4_Book5 (2)" xfId="43254"/>
    <cellStyle name="Normal 40" xfId="3818"/>
    <cellStyle name="Normal 40 2" xfId="43255"/>
    <cellStyle name="Normal 41" xfId="3819"/>
    <cellStyle name="Normal 41 2" xfId="43256"/>
    <cellStyle name="Normal 42" xfId="3820"/>
    <cellStyle name="Normal 42 2" xfId="43257"/>
    <cellStyle name="Normal 43" xfId="3821"/>
    <cellStyle name="Normal 43 2" xfId="43258"/>
    <cellStyle name="Normal 44" xfId="3822"/>
    <cellStyle name="Normal 44 2" xfId="43259"/>
    <cellStyle name="Normal 45" xfId="3823"/>
    <cellStyle name="Normal 45 2" xfId="43260"/>
    <cellStyle name="Normal 46" xfId="3824"/>
    <cellStyle name="Normal 46 2" xfId="43261"/>
    <cellStyle name="Normal 47" xfId="3825"/>
    <cellStyle name="Normal 47 10" xfId="3826"/>
    <cellStyle name="Normal 47 11" xfId="3827"/>
    <cellStyle name="Normal 47 11 2" xfId="3828"/>
    <cellStyle name="Normal 47 11 3" xfId="3829"/>
    <cellStyle name="Normal 47 11 4" xfId="3830"/>
    <cellStyle name="Normal 47 11 5" xfId="3831"/>
    <cellStyle name="Normal 47 11 6" xfId="3832"/>
    <cellStyle name="Normal 47 11 7" xfId="3833"/>
    <cellStyle name="Normal 47 11 8" xfId="3834"/>
    <cellStyle name="Normal 47 12" xfId="3835"/>
    <cellStyle name="Normal 47 13" xfId="3836"/>
    <cellStyle name="Normal 47 14" xfId="3837"/>
    <cellStyle name="Normal 47 15" xfId="3838"/>
    <cellStyle name="Normal 47 16" xfId="3839"/>
    <cellStyle name="Normal 47 17" xfId="3840"/>
    <cellStyle name="Normal 47 2" xfId="3841"/>
    <cellStyle name="Normal 47 3" xfId="3842"/>
    <cellStyle name="Normal 47 3 2" xfId="3843"/>
    <cellStyle name="Normal 47 3 3" xfId="3844"/>
    <cellStyle name="Normal 47 3 4" xfId="3845"/>
    <cellStyle name="Normal 47 3 5" xfId="3846"/>
    <cellStyle name="Normal 47 3 6" xfId="3847"/>
    <cellStyle name="Normal 47 3 7" xfId="3848"/>
    <cellStyle name="Normal 47 3 8" xfId="3849"/>
    <cellStyle name="Normal 47 4" xfId="3850"/>
    <cellStyle name="Normal 47 4 2" xfId="3851"/>
    <cellStyle name="Normal 47 4 3" xfId="3852"/>
    <cellStyle name="Normal 47 4 4" xfId="3853"/>
    <cellStyle name="Normal 47 4 5" xfId="3854"/>
    <cellStyle name="Normal 47 4 6" xfId="3855"/>
    <cellStyle name="Normal 47 4 7" xfId="3856"/>
    <cellStyle name="Normal 47 4 8" xfId="3857"/>
    <cellStyle name="Normal 47 5" xfId="3858"/>
    <cellStyle name="Normal 47 5 2" xfId="3859"/>
    <cellStyle name="Normal 47 5 3" xfId="3860"/>
    <cellStyle name="Normal 47 5 4" xfId="3861"/>
    <cellStyle name="Normal 47 5 5" xfId="3862"/>
    <cellStyle name="Normal 47 5 6" xfId="3863"/>
    <cellStyle name="Normal 47 5 7" xfId="3864"/>
    <cellStyle name="Normal 47 5 8" xfId="3865"/>
    <cellStyle name="Normal 47 6" xfId="3866"/>
    <cellStyle name="Normal 47 6 2" xfId="3867"/>
    <cellStyle name="Normal 47 6 3" xfId="3868"/>
    <cellStyle name="Normal 47 6 4" xfId="3869"/>
    <cellStyle name="Normal 47 6 5" xfId="3870"/>
    <cellStyle name="Normal 47 6 6" xfId="3871"/>
    <cellStyle name="Normal 47 6 7" xfId="3872"/>
    <cellStyle name="Normal 47 6 8" xfId="3873"/>
    <cellStyle name="Normal 47 7" xfId="3874"/>
    <cellStyle name="Normal 47 7 2" xfId="3875"/>
    <cellStyle name="Normal 47 7 3" xfId="3876"/>
    <cellStyle name="Normal 47 7 4" xfId="3877"/>
    <cellStyle name="Normal 47 7 5" xfId="3878"/>
    <cellStyle name="Normal 47 7 6" xfId="3879"/>
    <cellStyle name="Normal 47 7 7" xfId="3880"/>
    <cellStyle name="Normal 47 7 8" xfId="3881"/>
    <cellStyle name="Normal 47 8" xfId="3882"/>
    <cellStyle name="Normal 47 8 2" xfId="3883"/>
    <cellStyle name="Normal 47 8 3" xfId="3884"/>
    <cellStyle name="Normal 47 8 4" xfId="3885"/>
    <cellStyle name="Normal 47 8 5" xfId="3886"/>
    <cellStyle name="Normal 47 8 6" xfId="3887"/>
    <cellStyle name="Normal 47 8 7" xfId="3888"/>
    <cellStyle name="Normal 47 8 8" xfId="3889"/>
    <cellStyle name="Normal 47 9" xfId="3890"/>
    <cellStyle name="Normal 48" xfId="3891"/>
    <cellStyle name="Normal 48 2" xfId="43262"/>
    <cellStyle name="Normal 49" xfId="3892"/>
    <cellStyle name="Normal 49 2" xfId="3893"/>
    <cellStyle name="Normal 49 2 2" xfId="3894"/>
    <cellStyle name="Normal 49 2 2 2" xfId="3895"/>
    <cellStyle name="Normal 49 2 2 2 2" xfId="3896"/>
    <cellStyle name="Normal 49 2 2 3" xfId="3897"/>
    <cellStyle name="Normal 49 2 3" xfId="3898"/>
    <cellStyle name="Normal 49 2 3 2" xfId="3899"/>
    <cellStyle name="Normal 49 2 4" xfId="3900"/>
    <cellStyle name="Normal 49 3" xfId="3901"/>
    <cellStyle name="Normal 49 3 2" xfId="3902"/>
    <cellStyle name="Normal 49 3 2 2" xfId="3903"/>
    <cellStyle name="Normal 49 3 2 2 2" xfId="3904"/>
    <cellStyle name="Normal 49 3 2 3" xfId="3905"/>
    <cellStyle name="Normal 49 3 3" xfId="3906"/>
    <cellStyle name="Normal 49 3 3 2" xfId="3907"/>
    <cellStyle name="Normal 49 3 4" xfId="3908"/>
    <cellStyle name="Normal 49 4" xfId="3909"/>
    <cellStyle name="Normal 49 4 2" xfId="3910"/>
    <cellStyle name="Normal 49 4 2 2" xfId="3911"/>
    <cellStyle name="Normal 49 4 2 2 2" xfId="3912"/>
    <cellStyle name="Normal 49 4 2 3" xfId="3913"/>
    <cellStyle name="Normal 49 4 3" xfId="3914"/>
    <cellStyle name="Normal 49 4 3 2" xfId="3915"/>
    <cellStyle name="Normal 49 4 4" xfId="3916"/>
    <cellStyle name="Normal 49 5" xfId="3917"/>
    <cellStyle name="Normal 49 5 2" xfId="3918"/>
    <cellStyle name="Normal 49 5 2 2" xfId="3919"/>
    <cellStyle name="Normal 49 5 3" xfId="3920"/>
    <cellStyle name="Normal 49 6" xfId="3921"/>
    <cellStyle name="Normal 49 6 2" xfId="3922"/>
    <cellStyle name="Normal 49 7" xfId="3923"/>
    <cellStyle name="Normal 49 8" xfId="3924"/>
    <cellStyle name="Normal 5" xfId="54"/>
    <cellStyle name="Normal-- 5" xfId="4545"/>
    <cellStyle name="Normal 5 10" xfId="3925"/>
    <cellStyle name="Normal 5 10 2" xfId="3926"/>
    <cellStyle name="Normal 5 100" xfId="3927"/>
    <cellStyle name="Normal 5 101" xfId="3928"/>
    <cellStyle name="Normal 5 102" xfId="3929"/>
    <cellStyle name="Normal 5 103" xfId="3930"/>
    <cellStyle name="Normal 5 104" xfId="3931"/>
    <cellStyle name="Normal 5 105" xfId="3932"/>
    <cellStyle name="Normal 5 106" xfId="3933"/>
    <cellStyle name="Normal 5 107" xfId="3934"/>
    <cellStyle name="Normal 5 108" xfId="3935"/>
    <cellStyle name="Normal 5 109" xfId="3936"/>
    <cellStyle name="Normal 5 109 2" xfId="43263"/>
    <cellStyle name="Normal 5 11" xfId="3937"/>
    <cellStyle name="Normal 5 11 2" xfId="3938"/>
    <cellStyle name="Normal 5 110" xfId="3939"/>
    <cellStyle name="Normal 5 110 2" xfId="43264"/>
    <cellStyle name="Normal 5 111" xfId="3940"/>
    <cellStyle name="Normal 5 112" xfId="3941"/>
    <cellStyle name="Normal 5 113" xfId="3942"/>
    <cellStyle name="Normal 5 114" xfId="43265"/>
    <cellStyle name="Normal 5 115" xfId="43266"/>
    <cellStyle name="Normal 5 116" xfId="43267"/>
    <cellStyle name="Normal 5 117" xfId="43268"/>
    <cellStyle name="Normal 5 118" xfId="43269"/>
    <cellStyle name="Normal 5 119" xfId="43270"/>
    <cellStyle name="Normal 5 12" xfId="3943"/>
    <cellStyle name="Normal 5 12 2" xfId="3944"/>
    <cellStyle name="Normal 5 120" xfId="43271"/>
    <cellStyle name="Normal 5 121" xfId="43272"/>
    <cellStyle name="Normal 5 122" xfId="43273"/>
    <cellStyle name="Normal 5 123" xfId="43274"/>
    <cellStyle name="Normal 5 124" xfId="43275"/>
    <cellStyle name="Normal 5 124 2" xfId="43276"/>
    <cellStyle name="Normal 5 125" xfId="43277"/>
    <cellStyle name="Normal 5 125 2" xfId="43278"/>
    <cellStyle name="Normal 5 126" xfId="43279"/>
    <cellStyle name="Normal 5 127" xfId="43280"/>
    <cellStyle name="Normal 5 128" xfId="43281"/>
    <cellStyle name="Normal 5 129" xfId="43282"/>
    <cellStyle name="Normal 5 13" xfId="3945"/>
    <cellStyle name="Normal 5 13 2" xfId="3946"/>
    <cellStyle name="Normal 5 130" xfId="43283"/>
    <cellStyle name="Normal 5 131" xfId="43284"/>
    <cellStyle name="Normal 5 132" xfId="43285"/>
    <cellStyle name="Normal 5 133" xfId="43286"/>
    <cellStyle name="Normal 5 134" xfId="43287"/>
    <cellStyle name="Normal 5 135" xfId="43288"/>
    <cellStyle name="Normal 5 136" xfId="43289"/>
    <cellStyle name="Normal 5 137" xfId="43290"/>
    <cellStyle name="Normal 5 138" xfId="43291"/>
    <cellStyle name="Normal 5 139" xfId="43292"/>
    <cellStyle name="Normal 5 14" xfId="3947"/>
    <cellStyle name="Normal 5 14 2" xfId="3948"/>
    <cellStyle name="Normal 5 140" xfId="43293"/>
    <cellStyle name="Normal 5 141" xfId="43294"/>
    <cellStyle name="Normal 5 142" xfId="43295"/>
    <cellStyle name="Normal 5 143" xfId="43296"/>
    <cellStyle name="Normal 5 144" xfId="43297"/>
    <cellStyle name="Normal 5 145" xfId="43298"/>
    <cellStyle name="Normal 5 146" xfId="43299"/>
    <cellStyle name="Normal 5 15" xfId="3949"/>
    <cellStyle name="Normal 5 15 2" xfId="3950"/>
    <cellStyle name="Normal 5 16" xfId="3951"/>
    <cellStyle name="Normal 5 16 2" xfId="3952"/>
    <cellStyle name="Normal 5 17" xfId="3953"/>
    <cellStyle name="Normal 5 17 2" xfId="3954"/>
    <cellStyle name="Normal 5 18" xfId="3955"/>
    <cellStyle name="Normal 5 18 2" xfId="3956"/>
    <cellStyle name="Normal 5 19" xfId="3957"/>
    <cellStyle name="Normal 5 19 2" xfId="3958"/>
    <cellStyle name="Normal 5 2" xfId="74"/>
    <cellStyle name="Normal 5 2 2" xfId="3959"/>
    <cellStyle name="Normal 5 2 2 2" xfId="43300"/>
    <cellStyle name="Normal 5 2 2 2 2" xfId="43301"/>
    <cellStyle name="Normal 5 2 2 3" xfId="43302"/>
    <cellStyle name="Normal 5 2 3" xfId="3960"/>
    <cellStyle name="Normal 5 2 3 2" xfId="43303"/>
    <cellStyle name="Normal 5 2 3 2 2" xfId="43304"/>
    <cellStyle name="Normal 5 2 3 3" xfId="43305"/>
    <cellStyle name="Normal 5 2 4" xfId="3961"/>
    <cellStyle name="Normal 5 2 4 2" xfId="43306"/>
    <cellStyle name="Normal 5 2 5" xfId="3962"/>
    <cellStyle name="Normal 5 2 5 2" xfId="43307"/>
    <cellStyle name="Normal 5 2 6" xfId="43308"/>
    <cellStyle name="Normal 5 20" xfId="3963"/>
    <cellStyle name="Normal 5 20 2" xfId="3964"/>
    <cellStyle name="Normal 5 21" xfId="3965"/>
    <cellStyle name="Normal 5 21 2" xfId="3966"/>
    <cellStyle name="Normal 5 22" xfId="3967"/>
    <cellStyle name="Normal 5 22 2" xfId="3968"/>
    <cellStyle name="Normal 5 22 2 2" xfId="3969"/>
    <cellStyle name="Normal 5 22 3" xfId="3970"/>
    <cellStyle name="Normal 5 22 4" xfId="3971"/>
    <cellStyle name="Normal 5 23" xfId="3972"/>
    <cellStyle name="Normal 5 23 2" xfId="3973"/>
    <cellStyle name="Normal 5 24" xfId="3974"/>
    <cellStyle name="Normal 5 24 2" xfId="3975"/>
    <cellStyle name="Normal 5 25" xfId="3976"/>
    <cellStyle name="Normal 5 25 2" xfId="3977"/>
    <cellStyle name="Normal 5 26" xfId="3978"/>
    <cellStyle name="Normal 5 26 2" xfId="3979"/>
    <cellStyle name="Normal 5 27" xfId="3980"/>
    <cellStyle name="Normal 5 27 2" xfId="3981"/>
    <cellStyle name="Normal 5 28" xfId="3982"/>
    <cellStyle name="Normal 5 28 2" xfId="3983"/>
    <cellStyle name="Normal 5 29" xfId="3984"/>
    <cellStyle name="Normal 5 29 2" xfId="3985"/>
    <cellStyle name="Normal 5 3" xfId="3986"/>
    <cellStyle name="Normal 5 3 2" xfId="3987"/>
    <cellStyle name="Normal 5 3 2 2" xfId="43309"/>
    <cellStyle name="Normal 5 3 2 2 2" xfId="43310"/>
    <cellStyle name="Normal 5 3 3" xfId="43311"/>
    <cellStyle name="Normal 5 3 3 2" xfId="43312"/>
    <cellStyle name="Normal 5 3 4" xfId="43313"/>
    <cellStyle name="Normal 5 30" xfId="3988"/>
    <cellStyle name="Normal 5 30 2" xfId="3989"/>
    <cellStyle name="Normal 5 31" xfId="3990"/>
    <cellStyle name="Normal 5 31 2" xfId="3991"/>
    <cellStyle name="Normal 5 32" xfId="3992"/>
    <cellStyle name="Normal 5 32 2" xfId="3993"/>
    <cellStyle name="Normal 5 33" xfId="3994"/>
    <cellStyle name="Normal 5 33 2" xfId="3995"/>
    <cellStyle name="Normal 5 34" xfId="3996"/>
    <cellStyle name="Normal 5 34 2" xfId="3997"/>
    <cellStyle name="Normal 5 35" xfId="3998"/>
    <cellStyle name="Normal 5 35 2" xfId="3999"/>
    <cellStyle name="Normal 5 36" xfId="4000"/>
    <cellStyle name="Normal 5 36 2" xfId="4001"/>
    <cellStyle name="Normal 5 37" xfId="4002"/>
    <cellStyle name="Normal 5 37 2" xfId="4003"/>
    <cellStyle name="Normal 5 38" xfId="4004"/>
    <cellStyle name="Normal 5 39" xfId="4005"/>
    <cellStyle name="Normal 5 4" xfId="4006"/>
    <cellStyle name="Normal 5 4 2" xfId="4007"/>
    <cellStyle name="Normal 5 4 2 2" xfId="43314"/>
    <cellStyle name="Normal 5 4 2 2 2" xfId="43315"/>
    <cellStyle name="Normal 5 4 3" xfId="43316"/>
    <cellStyle name="Normal 5 4 4" xfId="43317"/>
    <cellStyle name="Normal 5 40" xfId="4008"/>
    <cellStyle name="Normal 5 41" xfId="4009"/>
    <cellStyle name="Normal 5 42" xfId="4010"/>
    <cellStyle name="Normal 5 43" xfId="4011"/>
    <cellStyle name="Normal 5 44" xfId="4012"/>
    <cellStyle name="Normal 5 45" xfId="4013"/>
    <cellStyle name="Normal 5 46" xfId="4014"/>
    <cellStyle name="Normal 5 47" xfId="4015"/>
    <cellStyle name="Normal 5 48" xfId="4016"/>
    <cellStyle name="Normal 5 49" xfId="4017"/>
    <cellStyle name="Normal 5 5" xfId="4018"/>
    <cellStyle name="Normal 5 5 2" xfId="4019"/>
    <cellStyle name="Normal 5 5 2 2" xfId="43318"/>
    <cellStyle name="Normal 5 5 3" xfId="43319"/>
    <cellStyle name="Normal 5 50" xfId="4020"/>
    <cellStyle name="Normal 5 51" xfId="4021"/>
    <cellStyle name="Normal 5 52" xfId="4022"/>
    <cellStyle name="Normal 5 53" xfId="4023"/>
    <cellStyle name="Normal 5 54" xfId="4024"/>
    <cellStyle name="Normal 5 55" xfId="4025"/>
    <cellStyle name="Normal 5 56" xfId="4026"/>
    <cellStyle name="Normal 5 57" xfId="4027"/>
    <cellStyle name="Normal 5 58" xfId="4028"/>
    <cellStyle name="Normal 5 59" xfId="4029"/>
    <cellStyle name="Normal 5 6" xfId="4030"/>
    <cellStyle name="Normal 5 6 2" xfId="4031"/>
    <cellStyle name="Normal 5 6 2 2" xfId="43320"/>
    <cellStyle name="Normal 5 6 3" xfId="43321"/>
    <cellStyle name="Normal 5 60" xfId="4032"/>
    <cellStyle name="Normal 5 61" xfId="4033"/>
    <cellStyle name="Normal 5 62" xfId="4034"/>
    <cellStyle name="Normal 5 63" xfId="4035"/>
    <cellStyle name="Normal 5 64" xfId="4036"/>
    <cellStyle name="Normal 5 65" xfId="4037"/>
    <cellStyle name="Normal 5 66" xfId="4038"/>
    <cellStyle name="Normal 5 67" xfId="4039"/>
    <cellStyle name="Normal 5 68" xfId="4040"/>
    <cellStyle name="Normal 5 69" xfId="4041"/>
    <cellStyle name="Normal 5 7" xfId="4042"/>
    <cellStyle name="Normal 5 7 2" xfId="4043"/>
    <cellStyle name="Normal 5 7 3" xfId="43322"/>
    <cellStyle name="Normal 5 70" xfId="4044"/>
    <cellStyle name="Normal 5 71" xfId="4045"/>
    <cellStyle name="Normal 5 72" xfId="4046"/>
    <cellStyle name="Normal 5 73" xfId="4047"/>
    <cellStyle name="Normal 5 74" xfId="4048"/>
    <cellStyle name="Normal 5 75" xfId="4049"/>
    <cellStyle name="Normal 5 76" xfId="4050"/>
    <cellStyle name="Normal 5 77" xfId="4051"/>
    <cellStyle name="Normal 5 78" xfId="4052"/>
    <cellStyle name="Normal 5 79" xfId="4053"/>
    <cellStyle name="Normal 5 8" xfId="4054"/>
    <cellStyle name="Normal 5 8 2" xfId="4055"/>
    <cellStyle name="Normal 5 80" xfId="4056"/>
    <cellStyle name="Normal 5 81" xfId="4057"/>
    <cellStyle name="Normal 5 82" xfId="4058"/>
    <cellStyle name="Normal 5 83" xfId="4059"/>
    <cellStyle name="Normal 5 84" xfId="4060"/>
    <cellStyle name="Normal 5 85" xfId="4061"/>
    <cellStyle name="Normal 5 86" xfId="4062"/>
    <cellStyle name="Normal 5 87" xfId="4063"/>
    <cellStyle name="Normal 5 88" xfId="4064"/>
    <cellStyle name="Normal 5 89" xfId="4065"/>
    <cellStyle name="Normal 5 9" xfId="4066"/>
    <cellStyle name="Normal 5 9 2" xfId="4067"/>
    <cellStyle name="Normal 5 90" xfId="4068"/>
    <cellStyle name="Normal 5 91" xfId="4069"/>
    <cellStyle name="Normal 5 92" xfId="4070"/>
    <cellStyle name="Normal 5 93" xfId="4071"/>
    <cellStyle name="Normal 5 94" xfId="4072"/>
    <cellStyle name="Normal 5 95" xfId="4073"/>
    <cellStyle name="Normal 5 96" xfId="4074"/>
    <cellStyle name="Normal 5 97" xfId="4075"/>
    <cellStyle name="Normal 5 98" xfId="4076"/>
    <cellStyle name="Normal 5 99" xfId="4077"/>
    <cellStyle name="Normal 5_17,18,19 2013 CDM Savings to Sep 2013 accrual" xfId="43323"/>
    <cellStyle name="Normal 50" xfId="4078"/>
    <cellStyle name="Normal 50 2" xfId="4079"/>
    <cellStyle name="Normal 50 3" xfId="4080"/>
    <cellStyle name="Normal 50 4" xfId="4081"/>
    <cellStyle name="Normal 50 5" xfId="4082"/>
    <cellStyle name="Normal 50 6" xfId="4083"/>
    <cellStyle name="Normal 50 7" xfId="4084"/>
    <cellStyle name="Normal 50 8" xfId="4085"/>
    <cellStyle name="Normal 51" xfId="4086"/>
    <cellStyle name="Normal 51 2" xfId="4087"/>
    <cellStyle name="Normal 51 2 2" xfId="4088"/>
    <cellStyle name="Normal 51 2 2 2" xfId="4089"/>
    <cellStyle name="Normal 51 2 2 2 2" xfId="4090"/>
    <cellStyle name="Normal 51 2 2 3" xfId="4091"/>
    <cellStyle name="Normal 51 2 3" xfId="4092"/>
    <cellStyle name="Normal 51 2 3 2" xfId="4093"/>
    <cellStyle name="Normal 51 2 4" xfId="4094"/>
    <cellStyle name="Normal 51 3" xfId="4095"/>
    <cellStyle name="Normal 51 3 2" xfId="4096"/>
    <cellStyle name="Normal 51 3 2 2" xfId="4097"/>
    <cellStyle name="Normal 51 3 3" xfId="4098"/>
    <cellStyle name="Normal 51 4" xfId="4099"/>
    <cellStyle name="Normal 51 4 2" xfId="4100"/>
    <cellStyle name="Normal 51 5" xfId="4101"/>
    <cellStyle name="Normal 51 6" xfId="4102"/>
    <cellStyle name="Normal 51 7" xfId="4103"/>
    <cellStyle name="Normal 51 8" xfId="4104"/>
    <cellStyle name="Normal 52" xfId="4105"/>
    <cellStyle name="Normal 52 2" xfId="4106"/>
    <cellStyle name="Normal 52 2 2" xfId="4107"/>
    <cellStyle name="Normal 52 3" xfId="4108"/>
    <cellStyle name="Normal 52 4" xfId="4109"/>
    <cellStyle name="Normal 52 5" xfId="4110"/>
    <cellStyle name="Normal 52 6" xfId="4111"/>
    <cellStyle name="Normal 52 7" xfId="4112"/>
    <cellStyle name="Normal 52 8" xfId="4113"/>
    <cellStyle name="Normal 52 9" xfId="43324"/>
    <cellStyle name="Normal 53" xfId="4114"/>
    <cellStyle name="Normal 53 2" xfId="4115"/>
    <cellStyle name="Normal 53 2 2" xfId="4116"/>
    <cellStyle name="Normal 53 2 2 2" xfId="4117"/>
    <cellStyle name="Normal 53 2 3" xfId="4118"/>
    <cellStyle name="Normal 53 3" xfId="4119"/>
    <cellStyle name="Normal 53 3 2" xfId="4120"/>
    <cellStyle name="Normal 53 4" xfId="4121"/>
    <cellStyle name="Normal 53 5" xfId="4122"/>
    <cellStyle name="Normal 53 6" xfId="4123"/>
    <cellStyle name="Normal 53 7" xfId="4124"/>
    <cellStyle name="Normal 53 8" xfId="4125"/>
    <cellStyle name="Normal 54" xfId="4126"/>
    <cellStyle name="Normal 54 2" xfId="4127"/>
    <cellStyle name="Normal 54 3" xfId="4128"/>
    <cellStyle name="Normal 54 4" xfId="4129"/>
    <cellStyle name="Normal 54 5" xfId="4130"/>
    <cellStyle name="Normal 54 6" xfId="4131"/>
    <cellStyle name="Normal 54 7" xfId="4132"/>
    <cellStyle name="Normal 54 8" xfId="4133"/>
    <cellStyle name="Normal 55" xfId="4134"/>
    <cellStyle name="Normal 55 2" xfId="4135"/>
    <cellStyle name="Normal 55 3" xfId="4136"/>
    <cellStyle name="Normal 55 4" xfId="4137"/>
    <cellStyle name="Normal 55 5" xfId="4138"/>
    <cellStyle name="Normal 55 6" xfId="4139"/>
    <cellStyle name="Normal 55 7" xfId="4140"/>
    <cellStyle name="Normal 55 8" xfId="4141"/>
    <cellStyle name="Normal 56" xfId="4142"/>
    <cellStyle name="Normal 56 2" xfId="4143"/>
    <cellStyle name="Normal 56 3" xfId="4144"/>
    <cellStyle name="Normal 56 4" xfId="4145"/>
    <cellStyle name="Normal 56 5" xfId="4146"/>
    <cellStyle name="Normal 56 6" xfId="4147"/>
    <cellStyle name="Normal 56 7" xfId="4148"/>
    <cellStyle name="Normal 56 8" xfId="4149"/>
    <cellStyle name="Normal 57" xfId="4150"/>
    <cellStyle name="Normal 57 2" xfId="4151"/>
    <cellStyle name="Normal 57 3" xfId="4152"/>
    <cellStyle name="Normal 57 4" xfId="4153"/>
    <cellStyle name="Normal 57 5" xfId="4154"/>
    <cellStyle name="Normal 57 6" xfId="4155"/>
    <cellStyle name="Normal 57 7" xfId="4156"/>
    <cellStyle name="Normal 57 8" xfId="4157"/>
    <cellStyle name="Normal 58" xfId="4158"/>
    <cellStyle name="Normal 58 2" xfId="4159"/>
    <cellStyle name="Normal 58 3" xfId="4160"/>
    <cellStyle name="Normal 58 4" xfId="4161"/>
    <cellStyle name="Normal 58 5" xfId="4162"/>
    <cellStyle name="Normal 58 6" xfId="4163"/>
    <cellStyle name="Normal 58 7" xfId="4164"/>
    <cellStyle name="Normal 58 8" xfId="4165"/>
    <cellStyle name="Normal 59" xfId="4166"/>
    <cellStyle name="Normal 59 2" xfId="4167"/>
    <cellStyle name="Normal 59 3" xfId="4168"/>
    <cellStyle name="Normal 59 4" xfId="4169"/>
    <cellStyle name="Normal 59 5" xfId="4170"/>
    <cellStyle name="Normal 59 6" xfId="4171"/>
    <cellStyle name="Normal 59 7" xfId="4172"/>
    <cellStyle name="Normal 59 8" xfId="4173"/>
    <cellStyle name="Normal 6" xfId="613"/>
    <cellStyle name="Normal-- 6" xfId="4546"/>
    <cellStyle name="Normal 6 10" xfId="4174"/>
    <cellStyle name="Normal 6 10 2" xfId="4175"/>
    <cellStyle name="Normal 6 100" xfId="4176"/>
    <cellStyle name="Normal 6 101" xfId="4177"/>
    <cellStyle name="Normal 6 102" xfId="4178"/>
    <cellStyle name="Normal 6 103" xfId="4179"/>
    <cellStyle name="Normal 6 104" xfId="4180"/>
    <cellStyle name="Normal 6 105" xfId="4181"/>
    <cellStyle name="Normal 6 106" xfId="4182"/>
    <cellStyle name="Normal 6 107" xfId="4183"/>
    <cellStyle name="Normal 6 108" xfId="4184"/>
    <cellStyle name="Normal 6 109" xfId="4185"/>
    <cellStyle name="Normal 6 109 2" xfId="43325"/>
    <cellStyle name="Normal 6 11" xfId="4186"/>
    <cellStyle name="Normal 6 11 2" xfId="4187"/>
    <cellStyle name="Normal 6 110" xfId="4188"/>
    <cellStyle name="Normal 6 110 2" xfId="43326"/>
    <cellStyle name="Normal 6 111" xfId="4189"/>
    <cellStyle name="Normal 6 111 2" xfId="10066"/>
    <cellStyle name="Normal 6 112" xfId="4190"/>
    <cellStyle name="Normal 6 112 2" xfId="10067"/>
    <cellStyle name="Normal 6 113" xfId="4191"/>
    <cellStyle name="Normal 6 114" xfId="4192"/>
    <cellStyle name="Normal 6 115" xfId="4193"/>
    <cellStyle name="Normal 6 116" xfId="4194"/>
    <cellStyle name="Normal 6 116 2" xfId="10068"/>
    <cellStyle name="Normal 6 117" xfId="4195"/>
    <cellStyle name="Normal 6 117 2" xfId="10069"/>
    <cellStyle name="Normal 6 118" xfId="9870"/>
    <cellStyle name="Normal 6 118 2" xfId="43327"/>
    <cellStyle name="Normal 6 119" xfId="9834"/>
    <cellStyle name="Normal 6 119 2" xfId="43328"/>
    <cellStyle name="Normal 6 12" xfId="4196"/>
    <cellStyle name="Normal 6 12 2" xfId="4197"/>
    <cellStyle name="Normal 6 120" xfId="43329"/>
    <cellStyle name="Normal 6 120 2" xfId="43330"/>
    <cellStyle name="Normal 6 121" xfId="43331"/>
    <cellStyle name="Normal 6 121 2" xfId="43332"/>
    <cellStyle name="Normal 6 122" xfId="43333"/>
    <cellStyle name="Normal 6 122 2" xfId="43334"/>
    <cellStyle name="Normal 6 123" xfId="43335"/>
    <cellStyle name="Normal 6 123 2" xfId="43336"/>
    <cellStyle name="Normal 6 124" xfId="43337"/>
    <cellStyle name="Normal 6 124 2" xfId="43338"/>
    <cellStyle name="Normal 6 125" xfId="43339"/>
    <cellStyle name="Normal 6 125 2" xfId="43340"/>
    <cellStyle name="Normal 6 126" xfId="43341"/>
    <cellStyle name="Normal 6 126 2" xfId="43342"/>
    <cellStyle name="Normal 6 127" xfId="43343"/>
    <cellStyle name="Normal 6 127 2" xfId="43344"/>
    <cellStyle name="Normal 6 128" xfId="43345"/>
    <cellStyle name="Normal 6 129" xfId="43346"/>
    <cellStyle name="Normal 6 129 2" xfId="43347"/>
    <cellStyle name="Normal 6 13" xfId="4198"/>
    <cellStyle name="Normal 6 13 2" xfId="4199"/>
    <cellStyle name="Normal 6 130" xfId="43348"/>
    <cellStyle name="Normal 6 131" xfId="43349"/>
    <cellStyle name="Normal 6 132" xfId="43350"/>
    <cellStyle name="Normal 6 133" xfId="43351"/>
    <cellStyle name="Normal 6 134" xfId="43352"/>
    <cellStyle name="Normal 6 135" xfId="43353"/>
    <cellStyle name="Normal 6 136" xfId="43354"/>
    <cellStyle name="Normal 6 137" xfId="43355"/>
    <cellStyle name="Normal 6 138" xfId="43356"/>
    <cellStyle name="Normal 6 139" xfId="43357"/>
    <cellStyle name="Normal 6 14" xfId="4200"/>
    <cellStyle name="Normal 6 14 2" xfId="4201"/>
    <cellStyle name="Normal 6 140" xfId="43358"/>
    <cellStyle name="Normal 6 141" xfId="43359"/>
    <cellStyle name="Normal 6 142" xfId="43360"/>
    <cellStyle name="Normal 6 143" xfId="43361"/>
    <cellStyle name="Normal 6 144" xfId="43362"/>
    <cellStyle name="Normal 6 145" xfId="43363"/>
    <cellStyle name="Normal 6 146" xfId="43364"/>
    <cellStyle name="Normal 6 147" xfId="43365"/>
    <cellStyle name="Normal 6 148" xfId="43366"/>
    <cellStyle name="Normal 6 149" xfId="43367"/>
    <cellStyle name="Normal 6 15" xfId="4202"/>
    <cellStyle name="Normal 6 15 2" xfId="4203"/>
    <cellStyle name="Normal 6 150" xfId="43368"/>
    <cellStyle name="Normal 6 16" xfId="4204"/>
    <cellStyle name="Normal 6 16 2" xfId="4205"/>
    <cellStyle name="Normal 6 17" xfId="4206"/>
    <cellStyle name="Normal 6 17 2" xfId="4207"/>
    <cellStyle name="Normal 6 18" xfId="4208"/>
    <cellStyle name="Normal 6 18 2" xfId="4209"/>
    <cellStyle name="Normal 6 19" xfId="4210"/>
    <cellStyle name="Normal 6 19 2" xfId="4211"/>
    <cellStyle name="Normal 6 2" xfId="4212"/>
    <cellStyle name="Normal 6 2 2" xfId="4213"/>
    <cellStyle name="Normal 6 2 2 2" xfId="43369"/>
    <cellStyle name="Normal 6 2 2 2 2" xfId="43370"/>
    <cellStyle name="Normal 6 2 2 2 2 2" xfId="43371"/>
    <cellStyle name="Normal 6 2 2 2 2 2 2" xfId="43372"/>
    <cellStyle name="Normal 6 2 2 2 2 2 2 2" xfId="43373"/>
    <cellStyle name="Normal 6 2 2 2 2 2 3" xfId="43374"/>
    <cellStyle name="Normal 6 2 2 2 2 2 4" xfId="43375"/>
    <cellStyle name="Normal 6 2 2 2 2 3" xfId="43376"/>
    <cellStyle name="Normal 6 2 2 2 2 3 2" xfId="43377"/>
    <cellStyle name="Normal 6 2 2 2 2 4" xfId="43378"/>
    <cellStyle name="Normal 6 2 2 2 2 5" xfId="43379"/>
    <cellStyle name="Normal 6 2 2 2 2 6" xfId="43380"/>
    <cellStyle name="Normal 6 2 2 2 3" xfId="43381"/>
    <cellStyle name="Normal 6 2 2 2 3 2" xfId="43382"/>
    <cellStyle name="Normal 6 2 2 2 3 2 2" xfId="43383"/>
    <cellStyle name="Normal 6 2 2 2 3 3" xfId="43384"/>
    <cellStyle name="Normal 6 2 2 2 3 4" xfId="43385"/>
    <cellStyle name="Normal 6 2 2 2 4" xfId="43386"/>
    <cellStyle name="Normal 6 2 2 2 4 2" xfId="43387"/>
    <cellStyle name="Normal 6 2 2 2 5" xfId="43388"/>
    <cellStyle name="Normal 6 2 2 2 6" xfId="43389"/>
    <cellStyle name="Normal 6 2 2 2 7" xfId="43390"/>
    <cellStyle name="Normal 6 2 2 3" xfId="43391"/>
    <cellStyle name="Normal 6 2 2 3 2" xfId="43392"/>
    <cellStyle name="Normal 6 2 2 3 2 2" xfId="43393"/>
    <cellStyle name="Normal 6 2 2 3 2 2 2" xfId="43394"/>
    <cellStyle name="Normal 6 2 2 3 2 3" xfId="43395"/>
    <cellStyle name="Normal 6 2 2 3 2 4" xfId="43396"/>
    <cellStyle name="Normal 6 2 2 3 3" xfId="43397"/>
    <cellStyle name="Normal 6 2 2 3 3 2" xfId="43398"/>
    <cellStyle name="Normal 6 2 2 3 4" xfId="43399"/>
    <cellStyle name="Normal 6 2 2 3 5" xfId="43400"/>
    <cellStyle name="Normal 6 2 2 3 6" xfId="43401"/>
    <cellStyle name="Normal 6 2 2 4" xfId="43402"/>
    <cellStyle name="Normal 6 2 2 4 2" xfId="43403"/>
    <cellStyle name="Normal 6 2 2 4 2 2" xfId="43404"/>
    <cellStyle name="Normal 6 2 2 4 2 2 2" xfId="43405"/>
    <cellStyle name="Normal 6 2 2 4 2 3" xfId="43406"/>
    <cellStyle name="Normal 6 2 2 4 2 4" xfId="43407"/>
    <cellStyle name="Normal 6 2 2 4 3" xfId="43408"/>
    <cellStyle name="Normal 6 2 2 4 3 2" xfId="43409"/>
    <cellStyle name="Normal 6 2 2 4 4" xfId="43410"/>
    <cellStyle name="Normal 6 2 2 4 5" xfId="43411"/>
    <cellStyle name="Normal 6 2 2 4 6" xfId="43412"/>
    <cellStyle name="Normal 6 2 2 5" xfId="43413"/>
    <cellStyle name="Normal 6 2 2 5 2" xfId="43414"/>
    <cellStyle name="Normal 6 2 2 5 2 2" xfId="43415"/>
    <cellStyle name="Normal 6 2 2 5 3" xfId="43416"/>
    <cellStyle name="Normal 6 2 2 5 4" xfId="43417"/>
    <cellStyle name="Normal 6 2 2 6" xfId="43418"/>
    <cellStyle name="Normal 6 2 2 6 2" xfId="43419"/>
    <cellStyle name="Normal 6 2 2 7" xfId="43420"/>
    <cellStyle name="Normal 6 2 2 8" xfId="43421"/>
    <cellStyle name="Normal 6 2 2 9" xfId="43422"/>
    <cellStyle name="Normal 6 2 3" xfId="4214"/>
    <cellStyle name="Normal 6 2 3 2" xfId="43423"/>
    <cellStyle name="Normal 6 2 4" xfId="4215"/>
    <cellStyle name="Normal 6 2 4 2" xfId="43424"/>
    <cellStyle name="Normal 6 2 5" xfId="4216"/>
    <cellStyle name="Normal 6 20" xfId="4217"/>
    <cellStyle name="Normal 6 20 2" xfId="4218"/>
    <cellStyle name="Normal 6 21" xfId="4219"/>
    <cellStyle name="Normal 6 21 2" xfId="4220"/>
    <cellStyle name="Normal 6 21 2 2" xfId="4221"/>
    <cellStyle name="Normal 6 21 3" xfId="4222"/>
    <cellStyle name="Normal 6 21 4" xfId="4223"/>
    <cellStyle name="Normal 6 22" xfId="4224"/>
    <cellStyle name="Normal 6 22 2" xfId="4225"/>
    <cellStyle name="Normal 6 22 2 2" xfId="4226"/>
    <cellStyle name="Normal 6 22 3" xfId="4227"/>
    <cellStyle name="Normal 6 22 4" xfId="4228"/>
    <cellStyle name="Normal 6 23" xfId="4229"/>
    <cellStyle name="Normal 6 23 2" xfId="4230"/>
    <cellStyle name="Normal 6 24" xfId="4231"/>
    <cellStyle name="Normal 6 24 2" xfId="4232"/>
    <cellStyle name="Normal 6 25" xfId="4233"/>
    <cellStyle name="Normal 6 25 2" xfId="4234"/>
    <cellStyle name="Normal 6 26" xfId="4235"/>
    <cellStyle name="Normal 6 26 2" xfId="4236"/>
    <cellStyle name="Normal 6 27" xfId="4237"/>
    <cellStyle name="Normal 6 27 2" xfId="4238"/>
    <cellStyle name="Normal 6 28" xfId="4239"/>
    <cellStyle name="Normal 6 28 2" xfId="4240"/>
    <cellStyle name="Normal 6 29" xfId="4241"/>
    <cellStyle name="Normal 6 29 2" xfId="4242"/>
    <cellStyle name="Normal 6 3" xfId="4243"/>
    <cellStyle name="Normal 6 3 2" xfId="4244"/>
    <cellStyle name="Normal 6 3 2 2" xfId="43425"/>
    <cellStyle name="Normal 6 3 2 2 2" xfId="43426"/>
    <cellStyle name="Normal 6 3 3" xfId="4245"/>
    <cellStyle name="Normal 6 3 3 2" xfId="43427"/>
    <cellStyle name="Normal 6 3 4" xfId="4246"/>
    <cellStyle name="Normal 6 3 5" xfId="43428"/>
    <cellStyle name="Normal 6 30" xfId="4247"/>
    <cellStyle name="Normal 6 31" xfId="4248"/>
    <cellStyle name="Normal 6 32" xfId="4249"/>
    <cellStyle name="Normal 6 33" xfId="4250"/>
    <cellStyle name="Normal 6 34" xfId="4251"/>
    <cellStyle name="Normal 6 35" xfId="4252"/>
    <cellStyle name="Normal 6 36" xfId="4253"/>
    <cellStyle name="Normal 6 37" xfId="4254"/>
    <cellStyle name="Normal 6 38" xfId="4255"/>
    <cellStyle name="Normal 6 39" xfId="4256"/>
    <cellStyle name="Normal 6 4" xfId="4257"/>
    <cellStyle name="Normal 6 4 2" xfId="4258"/>
    <cellStyle name="Normal 6 4 2 2" xfId="43429"/>
    <cellStyle name="Normal 6 4 3" xfId="43430"/>
    <cellStyle name="Normal 6 40" xfId="4259"/>
    <cellStyle name="Normal 6 41" xfId="4260"/>
    <cellStyle name="Normal 6 42" xfId="4261"/>
    <cellStyle name="Normal 6 43" xfId="4262"/>
    <cellStyle name="Normal 6 44" xfId="4263"/>
    <cellStyle name="Normal 6 45" xfId="4264"/>
    <cellStyle name="Normal 6 46" xfId="4265"/>
    <cellStyle name="Normal 6 47" xfId="4266"/>
    <cellStyle name="Normal 6 48" xfId="4267"/>
    <cellStyle name="Normal 6 49" xfId="4268"/>
    <cellStyle name="Normal 6 5" xfId="4269"/>
    <cellStyle name="Normal 6 5 2" xfId="4270"/>
    <cellStyle name="Normal 6 5 3" xfId="43431"/>
    <cellStyle name="Normal 6 50" xfId="4271"/>
    <cellStyle name="Normal 6 51" xfId="4272"/>
    <cellStyle name="Normal 6 52" xfId="4273"/>
    <cellStyle name="Normal 6 53" xfId="4274"/>
    <cellStyle name="Normal 6 54" xfId="4275"/>
    <cellStyle name="Normal 6 55" xfId="4276"/>
    <cellStyle name="Normal 6 56" xfId="4277"/>
    <cellStyle name="Normal 6 57" xfId="4278"/>
    <cellStyle name="Normal 6 58" xfId="4279"/>
    <cellStyle name="Normal 6 59" xfId="4280"/>
    <cellStyle name="Normal 6 6" xfId="4281"/>
    <cellStyle name="Normal 6 6 2" xfId="4282"/>
    <cellStyle name="Normal 6 60" xfId="4283"/>
    <cellStyle name="Normal 6 61" xfId="4284"/>
    <cellStyle name="Normal 6 62" xfId="4285"/>
    <cellStyle name="Normal 6 63" xfId="4286"/>
    <cellStyle name="Normal 6 64" xfId="4287"/>
    <cellStyle name="Normal 6 65" xfId="4288"/>
    <cellStyle name="Normal 6 66" xfId="4289"/>
    <cellStyle name="Normal 6 67" xfId="4290"/>
    <cellStyle name="Normal 6 68" xfId="4291"/>
    <cellStyle name="Normal 6 69" xfId="4292"/>
    <cellStyle name="Normal 6 7" xfId="4293"/>
    <cellStyle name="Normal 6 7 2" xfId="4294"/>
    <cellStyle name="Normal 6 70" xfId="4295"/>
    <cellStyle name="Normal 6 71" xfId="4296"/>
    <cellStyle name="Normal 6 72" xfId="4297"/>
    <cellStyle name="Normal 6 73" xfId="4298"/>
    <cellStyle name="Normal 6 74" xfId="4299"/>
    <cellStyle name="Normal 6 75" xfId="4300"/>
    <cellStyle name="Normal 6 76" xfId="4301"/>
    <cellStyle name="Normal 6 77" xfId="4302"/>
    <cellStyle name="Normal 6 78" xfId="4303"/>
    <cellStyle name="Normal 6 79" xfId="4304"/>
    <cellStyle name="Normal 6 8" xfId="4305"/>
    <cellStyle name="Normal 6 8 2" xfId="4306"/>
    <cellStyle name="Normal 6 80" xfId="4307"/>
    <cellStyle name="Normal 6 81" xfId="4308"/>
    <cellStyle name="Normal 6 82" xfId="4309"/>
    <cellStyle name="Normal 6 83" xfId="4310"/>
    <cellStyle name="Normal 6 84" xfId="4311"/>
    <cellStyle name="Normal 6 85" xfId="4312"/>
    <cellStyle name="Normal 6 86" xfId="4313"/>
    <cellStyle name="Normal 6 87" xfId="4314"/>
    <cellStyle name="Normal 6 88" xfId="4315"/>
    <cellStyle name="Normal 6 89" xfId="4316"/>
    <cellStyle name="Normal 6 9" xfId="4317"/>
    <cellStyle name="Normal 6 9 2" xfId="4318"/>
    <cellStyle name="Normal 6 90" xfId="4319"/>
    <cellStyle name="Normal 6 91" xfId="4320"/>
    <cellStyle name="Normal 6 92" xfId="4321"/>
    <cellStyle name="Normal 6 93" xfId="4322"/>
    <cellStyle name="Normal 6 94" xfId="4323"/>
    <cellStyle name="Normal 6 95" xfId="4324"/>
    <cellStyle name="Normal 6 96" xfId="4325"/>
    <cellStyle name="Normal 6 97" xfId="4326"/>
    <cellStyle name="Normal 6 98" xfId="4327"/>
    <cellStyle name="Normal 6 99" xfId="4328"/>
    <cellStyle name="Normal 60" xfId="9802"/>
    <cellStyle name="Normal 60 2" xfId="4329"/>
    <cellStyle name="Normal 60 3" xfId="4330"/>
    <cellStyle name="Normal 60 4" xfId="4331"/>
    <cellStyle name="Normal 60 5" xfId="4332"/>
    <cellStyle name="Normal 60 6" xfId="4333"/>
    <cellStyle name="Normal 60 7" xfId="4334"/>
    <cellStyle name="Normal 60 8" xfId="4335"/>
    <cellStyle name="Normal 60 9" xfId="10130"/>
    <cellStyle name="Normal 61" xfId="9915"/>
    <cellStyle name="Normal 61 2" xfId="4336"/>
    <cellStyle name="Normal 61 3" xfId="4337"/>
    <cellStyle name="Normal 61 4" xfId="4338"/>
    <cellStyle name="Normal 61 5" xfId="4339"/>
    <cellStyle name="Normal 61 6" xfId="4340"/>
    <cellStyle name="Normal 61 7" xfId="4341"/>
    <cellStyle name="Normal 61 8" xfId="4342"/>
    <cellStyle name="Normal 61 9" xfId="10184"/>
    <cellStyle name="Normal 62" xfId="9960"/>
    <cellStyle name="Normal 62 2" xfId="4343"/>
    <cellStyle name="Normal 62 3" xfId="4344"/>
    <cellStyle name="Normal 62 4" xfId="4345"/>
    <cellStyle name="Normal 62 5" xfId="4346"/>
    <cellStyle name="Normal 62 6" xfId="4347"/>
    <cellStyle name="Normal 62 7" xfId="4348"/>
    <cellStyle name="Normal 62 8" xfId="4349"/>
    <cellStyle name="Normal 63" xfId="9961"/>
    <cellStyle name="Normal 63 2" xfId="4350"/>
    <cellStyle name="Normal 63 3" xfId="4351"/>
    <cellStyle name="Normal 63 4" xfId="4352"/>
    <cellStyle name="Normal 63 5" xfId="4353"/>
    <cellStyle name="Normal 63 6" xfId="4354"/>
    <cellStyle name="Normal 63 7" xfId="4355"/>
    <cellStyle name="Normal 63 8" xfId="4356"/>
    <cellStyle name="Normal 64 2" xfId="4357"/>
    <cellStyle name="Normal 64 3" xfId="4358"/>
    <cellStyle name="Normal 64 4" xfId="4359"/>
    <cellStyle name="Normal 64 5" xfId="4360"/>
    <cellStyle name="Normal 64 6" xfId="4361"/>
    <cellStyle name="Normal 64 7" xfId="4362"/>
    <cellStyle name="Normal 64 8" xfId="4363"/>
    <cellStyle name="Normal 65" xfId="4364"/>
    <cellStyle name="Normal 65 2" xfId="4365"/>
    <cellStyle name="Normal 65 3" xfId="4366"/>
    <cellStyle name="Normal 65 4" xfId="4367"/>
    <cellStyle name="Normal 65 5" xfId="4368"/>
    <cellStyle name="Normal 65 6" xfId="4369"/>
    <cellStyle name="Normal 65 7" xfId="4370"/>
    <cellStyle name="Normal 65 8" xfId="4371"/>
    <cellStyle name="Normal 67 2" xfId="4372"/>
    <cellStyle name="Normal 67 3" xfId="4373"/>
    <cellStyle name="Normal 67 4" xfId="4374"/>
    <cellStyle name="Normal 67 5" xfId="4375"/>
    <cellStyle name="Normal 67 6" xfId="4376"/>
    <cellStyle name="Normal 67 7" xfId="4377"/>
    <cellStyle name="Normal 67 8" xfId="4378"/>
    <cellStyle name="Normal 69 2" xfId="4379"/>
    <cellStyle name="Normal 69 3" xfId="4380"/>
    <cellStyle name="Normal 69 4" xfId="4381"/>
    <cellStyle name="Normal 69 5" xfId="4382"/>
    <cellStyle name="Normal 69 6" xfId="4383"/>
    <cellStyle name="Normal 69 7" xfId="4384"/>
    <cellStyle name="Normal 69 8" xfId="4385"/>
    <cellStyle name="Normal 7" xfId="4386"/>
    <cellStyle name="Normal-- 7" xfId="4547"/>
    <cellStyle name="Normal 7 10" xfId="4387"/>
    <cellStyle name="Normal 7 11" xfId="4388"/>
    <cellStyle name="Normal 7 12" xfId="4389"/>
    <cellStyle name="Normal 7 13" xfId="4390"/>
    <cellStyle name="Normal 7 14" xfId="4391"/>
    <cellStyle name="Normal 7 15" xfId="4392"/>
    <cellStyle name="Normal 7 16" xfId="4393"/>
    <cellStyle name="Normal 7 17" xfId="4394"/>
    <cellStyle name="Normal 7 18" xfId="4395"/>
    <cellStyle name="Normal 7 19" xfId="4396"/>
    <cellStyle name="Normal 7 2" xfId="4397"/>
    <cellStyle name="Normal 7 2 2" xfId="4398"/>
    <cellStyle name="Normal 7 2 2 2" xfId="43432"/>
    <cellStyle name="Normal 7 2 2 2 2" xfId="43433"/>
    <cellStyle name="Normal 7 2 3" xfId="4399"/>
    <cellStyle name="Normal 7 2 3 2" xfId="43434"/>
    <cellStyle name="Normal 7 2 3 2 2" xfId="43435"/>
    <cellStyle name="Normal 7 2 4" xfId="4400"/>
    <cellStyle name="Normal 7 2 4 2" xfId="43436"/>
    <cellStyle name="Normal 7 2 5" xfId="43437"/>
    <cellStyle name="Normal 7 2 6" xfId="43438"/>
    <cellStyle name="Normal 7 20" xfId="4401"/>
    <cellStyle name="Normal 7 21" xfId="4402"/>
    <cellStyle name="Normal 7 22" xfId="4403"/>
    <cellStyle name="Normal 7 23" xfId="4404"/>
    <cellStyle name="Normal 7 24" xfId="4405"/>
    <cellStyle name="Normal 7 25" xfId="4406"/>
    <cellStyle name="Normal 7 26" xfId="4407"/>
    <cellStyle name="Normal 7 27" xfId="4408"/>
    <cellStyle name="Normal 7 28" xfId="4409"/>
    <cellStyle name="Normal 7 29" xfId="4410"/>
    <cellStyle name="Normal 7 3" xfId="4411"/>
    <cellStyle name="Normal 7 3 10" xfId="43439"/>
    <cellStyle name="Normal 7 3 2" xfId="43440"/>
    <cellStyle name="Normal 7 3 2 2" xfId="43441"/>
    <cellStyle name="Normal 7 3 2 2 2" xfId="43442"/>
    <cellStyle name="Normal 7 3 2 2 2 2" xfId="43443"/>
    <cellStyle name="Normal 7 3 2 2 2 2 2" xfId="43444"/>
    <cellStyle name="Normal 7 3 2 2 2 3" xfId="43445"/>
    <cellStyle name="Normal 7 3 2 2 2 4" xfId="43446"/>
    <cellStyle name="Normal 7 3 2 2 3" xfId="43447"/>
    <cellStyle name="Normal 7 3 2 2 3 2" xfId="43448"/>
    <cellStyle name="Normal 7 3 2 2 4" xfId="43449"/>
    <cellStyle name="Normal 7 3 2 2 5" xfId="43450"/>
    <cellStyle name="Normal 7 3 2 2 6" xfId="43451"/>
    <cellStyle name="Normal 7 3 2 3" xfId="43452"/>
    <cellStyle name="Normal 7 3 2 3 2" xfId="43453"/>
    <cellStyle name="Normal 7 3 2 3 2 2" xfId="43454"/>
    <cellStyle name="Normal 7 3 2 3 3" xfId="43455"/>
    <cellStyle name="Normal 7 3 2 3 4" xfId="43456"/>
    <cellStyle name="Normal 7 3 2 4" xfId="43457"/>
    <cellStyle name="Normal 7 3 2 4 2" xfId="43458"/>
    <cellStyle name="Normal 7 3 2 5" xfId="43459"/>
    <cellStyle name="Normal 7 3 2 6" xfId="43460"/>
    <cellStyle name="Normal 7 3 2 7" xfId="43461"/>
    <cellStyle name="Normal 7 3 2 8" xfId="43462"/>
    <cellStyle name="Normal 7 3 3" xfId="43463"/>
    <cellStyle name="Normal 7 3 3 2" xfId="43464"/>
    <cellStyle name="Normal 7 3 3 2 2" xfId="43465"/>
    <cellStyle name="Normal 7 3 3 2 2 2" xfId="43466"/>
    <cellStyle name="Normal 7 3 3 2 3" xfId="43467"/>
    <cellStyle name="Normal 7 3 3 2 4" xfId="43468"/>
    <cellStyle name="Normal 7 3 3 3" xfId="43469"/>
    <cellStyle name="Normal 7 3 3 3 2" xfId="43470"/>
    <cellStyle name="Normal 7 3 3 4" xfId="43471"/>
    <cellStyle name="Normal 7 3 3 5" xfId="43472"/>
    <cellStyle name="Normal 7 3 3 6" xfId="43473"/>
    <cellStyle name="Normal 7 3 3 7" xfId="43474"/>
    <cellStyle name="Normal 7 3 4" xfId="43475"/>
    <cellStyle name="Normal 7 3 4 2" xfId="43476"/>
    <cellStyle name="Normal 7 3 4 2 2" xfId="43477"/>
    <cellStyle name="Normal 7 3 4 2 2 2" xfId="43478"/>
    <cellStyle name="Normal 7 3 4 2 3" xfId="43479"/>
    <cellStyle name="Normal 7 3 4 2 4" xfId="43480"/>
    <cellStyle name="Normal 7 3 4 3" xfId="43481"/>
    <cellStyle name="Normal 7 3 4 3 2" xfId="43482"/>
    <cellStyle name="Normal 7 3 4 4" xfId="43483"/>
    <cellStyle name="Normal 7 3 4 5" xfId="43484"/>
    <cellStyle name="Normal 7 3 4 6" xfId="43485"/>
    <cellStyle name="Normal 7 3 4 7" xfId="43486"/>
    <cellStyle name="Normal 7 3 5" xfId="43487"/>
    <cellStyle name="Normal 7 3 5 2" xfId="43488"/>
    <cellStyle name="Normal 7 3 5 2 2" xfId="43489"/>
    <cellStyle name="Normal 7 3 5 3" xfId="43490"/>
    <cellStyle name="Normal 7 3 5 4" xfId="43491"/>
    <cellStyle name="Normal 7 3 6" xfId="43492"/>
    <cellStyle name="Normal 7 3 6 2" xfId="43493"/>
    <cellStyle name="Normal 7 3 7" xfId="43494"/>
    <cellStyle name="Normal 7 3 8" xfId="43495"/>
    <cellStyle name="Normal 7 3 9" xfId="43496"/>
    <cellStyle name="Normal 7 30" xfId="4412"/>
    <cellStyle name="Normal 7 31" xfId="4413"/>
    <cellStyle name="Normal 7 32" xfId="4414"/>
    <cellStyle name="Normal 7 33" xfId="4415"/>
    <cellStyle name="Normal 7 34" xfId="4416"/>
    <cellStyle name="Normal 7 35" xfId="4417"/>
    <cellStyle name="Normal 7 36" xfId="4418"/>
    <cellStyle name="Normal 7 37" xfId="4419"/>
    <cellStyle name="Normal 7 38" xfId="4420"/>
    <cellStyle name="Normal 7 39" xfId="43497"/>
    <cellStyle name="Normal 7 39 2" xfId="43498"/>
    <cellStyle name="Normal 7 4" xfId="4421"/>
    <cellStyle name="Normal 7 4 2" xfId="43499"/>
    <cellStyle name="Normal 7 4 2 2" xfId="43500"/>
    <cellStyle name="Normal 7 4 3" xfId="43501"/>
    <cellStyle name="Normal 7 4 3 2" xfId="43502"/>
    <cellStyle name="Normal 7 4 4" xfId="43503"/>
    <cellStyle name="Normal 7 4 4 2" xfId="43504"/>
    <cellStyle name="Normal 7 4 5" xfId="43505"/>
    <cellStyle name="Normal 7 40" xfId="43506"/>
    <cellStyle name="Normal 7 40 2" xfId="43507"/>
    <cellStyle name="Normal 7 41" xfId="43508"/>
    <cellStyle name="Normal 7 41 2" xfId="43509"/>
    <cellStyle name="Normal 7 42" xfId="43510"/>
    <cellStyle name="Normal 7 42 2" xfId="43511"/>
    <cellStyle name="Normal 7 43" xfId="43512"/>
    <cellStyle name="Normal 7 44" xfId="43513"/>
    <cellStyle name="Normal 7 45" xfId="43514"/>
    <cellStyle name="Normal 7 46" xfId="43515"/>
    <cellStyle name="Normal 7 47" xfId="43516"/>
    <cellStyle name="Normal 7 48" xfId="43517"/>
    <cellStyle name="Normal 7 49" xfId="43518"/>
    <cellStyle name="Normal 7 5" xfId="4422"/>
    <cellStyle name="Normal 7 5 2" xfId="43519"/>
    <cellStyle name="Normal 7 5 2 2" xfId="43520"/>
    <cellStyle name="Normal 7 5 2 2 2" xfId="43521"/>
    <cellStyle name="Normal 7 5 2 2 2 2" xfId="43522"/>
    <cellStyle name="Normal 7 5 2 2 3" xfId="43523"/>
    <cellStyle name="Normal 7 5 2 2 4" xfId="43524"/>
    <cellStyle name="Normal 7 5 2 3" xfId="43525"/>
    <cellStyle name="Normal 7 5 2 3 2" xfId="43526"/>
    <cellStyle name="Normal 7 5 2 4" xfId="43527"/>
    <cellStyle name="Normal 7 5 2 5" xfId="43528"/>
    <cellStyle name="Normal 7 5 2 6" xfId="43529"/>
    <cellStyle name="Normal 7 5 2 7" xfId="43530"/>
    <cellStyle name="Normal 7 5 3" xfId="43531"/>
    <cellStyle name="Normal 7 5 3 2" xfId="43532"/>
    <cellStyle name="Normal 7 5 3 2 2" xfId="43533"/>
    <cellStyle name="Normal 7 5 3 3" xfId="43534"/>
    <cellStyle name="Normal 7 5 3 4" xfId="43535"/>
    <cellStyle name="Normal 7 5 4" xfId="43536"/>
    <cellStyle name="Normal 7 5 4 2" xfId="43537"/>
    <cellStyle name="Normal 7 5 5" xfId="43538"/>
    <cellStyle name="Normal 7 5 6" xfId="43539"/>
    <cellStyle name="Normal 7 5 7" xfId="43540"/>
    <cellStyle name="Normal 7 5 8" xfId="43541"/>
    <cellStyle name="Normal 7 50" xfId="43542"/>
    <cellStyle name="Normal 7 51" xfId="43543"/>
    <cellStyle name="Normal 7 52" xfId="43544"/>
    <cellStyle name="Normal 7 53" xfId="43545"/>
    <cellStyle name="Normal 7 54" xfId="43546"/>
    <cellStyle name="Normal 7 55" xfId="43547"/>
    <cellStyle name="Normal 7 56" xfId="43548"/>
    <cellStyle name="Normal 7 57" xfId="43549"/>
    <cellStyle name="Normal 7 58" xfId="43550"/>
    <cellStyle name="Normal 7 59" xfId="43551"/>
    <cellStyle name="Normal 7 6" xfId="4423"/>
    <cellStyle name="Normal 7 6 2" xfId="43552"/>
    <cellStyle name="Normal 7 6 2 2" xfId="43553"/>
    <cellStyle name="Normal 7 6 2 2 2" xfId="43554"/>
    <cellStyle name="Normal 7 6 2 3" xfId="43555"/>
    <cellStyle name="Normal 7 6 2 4" xfId="43556"/>
    <cellStyle name="Normal 7 6 2 5" xfId="43557"/>
    <cellStyle name="Normal 7 6 3" xfId="43558"/>
    <cellStyle name="Normal 7 6 3 2" xfId="43559"/>
    <cellStyle name="Normal 7 6 4" xfId="43560"/>
    <cellStyle name="Normal 7 6 5" xfId="43561"/>
    <cellStyle name="Normal 7 6 6" xfId="43562"/>
    <cellStyle name="Normal 7 6 7" xfId="43563"/>
    <cellStyle name="Normal 7 60" xfId="43564"/>
    <cellStyle name="Normal 7 61" xfId="43565"/>
    <cellStyle name="Normal 7 62" xfId="43566"/>
    <cellStyle name="Normal 7 63" xfId="43567"/>
    <cellStyle name="Normal 7 64" xfId="43568"/>
    <cellStyle name="Normal 7 65" xfId="43569"/>
    <cellStyle name="Normal 7 66" xfId="43570"/>
    <cellStyle name="Normal 7 67" xfId="43571"/>
    <cellStyle name="Normal 7 68" xfId="43572"/>
    <cellStyle name="Normal 7 69" xfId="43573"/>
    <cellStyle name="Normal 7 7" xfId="4424"/>
    <cellStyle name="Normal 7 7 2" xfId="43574"/>
    <cellStyle name="Normal 7 7 2 2" xfId="43575"/>
    <cellStyle name="Normal 7 7 2 2 2" xfId="43576"/>
    <cellStyle name="Normal 7 7 2 3" xfId="43577"/>
    <cellStyle name="Normal 7 7 2 4" xfId="43578"/>
    <cellStyle name="Normal 7 7 3" xfId="43579"/>
    <cellStyle name="Normal 7 7 3 2" xfId="43580"/>
    <cellStyle name="Normal 7 7 4" xfId="43581"/>
    <cellStyle name="Normal 7 7 5" xfId="43582"/>
    <cellStyle name="Normal 7 7 6" xfId="43583"/>
    <cellStyle name="Normal 7 70" xfId="43584"/>
    <cellStyle name="Normal 7 71" xfId="43585"/>
    <cellStyle name="Normal 7 8" xfId="4425"/>
    <cellStyle name="Normal 7 8 2" xfId="43586"/>
    <cellStyle name="Normal 7 8 2 2" xfId="43587"/>
    <cellStyle name="Normal 7 8 3" xfId="43588"/>
    <cellStyle name="Normal 7 8 4" xfId="43589"/>
    <cellStyle name="Normal 7 9" xfId="4426"/>
    <cellStyle name="Normal 7 9 2" xfId="43590"/>
    <cellStyle name="Normal 70 2" xfId="4427"/>
    <cellStyle name="Normal 70 3" xfId="4428"/>
    <cellStyle name="Normal 70 4" xfId="4429"/>
    <cellStyle name="Normal 70 5" xfId="4430"/>
    <cellStyle name="Normal 70 6" xfId="4431"/>
    <cellStyle name="Normal 70 7" xfId="4432"/>
    <cellStyle name="Normal 70 8" xfId="4433"/>
    <cellStyle name="Normal 71 2" xfId="4434"/>
    <cellStyle name="Normal 71 3" xfId="4435"/>
    <cellStyle name="Normal 71 4" xfId="4436"/>
    <cellStyle name="Normal 71 5" xfId="4437"/>
    <cellStyle name="Normal 71 6" xfId="4438"/>
    <cellStyle name="Normal 71 7" xfId="4439"/>
    <cellStyle name="Normal 71 8" xfId="4440"/>
    <cellStyle name="Normal 72 2" xfId="4441"/>
    <cellStyle name="Normal 72 3" xfId="4442"/>
    <cellStyle name="Normal 72 4" xfId="4443"/>
    <cellStyle name="Normal 72 5" xfId="4444"/>
    <cellStyle name="Normal 72 6" xfId="4445"/>
    <cellStyle name="Normal 72 7" xfId="4446"/>
    <cellStyle name="Normal 72 8" xfId="4447"/>
    <cellStyle name="Normal 73 2" xfId="4448"/>
    <cellStyle name="Normal 73 3" xfId="4449"/>
    <cellStyle name="Normal 73 4" xfId="4450"/>
    <cellStyle name="Normal 73 5" xfId="4451"/>
    <cellStyle name="Normal 73 6" xfId="4452"/>
    <cellStyle name="Normal 73 7" xfId="4453"/>
    <cellStyle name="Normal 73 8" xfId="4454"/>
    <cellStyle name="Normal 74 2" xfId="4455"/>
    <cellStyle name="Normal 74 3" xfId="4456"/>
    <cellStyle name="Normal 74 4" xfId="4457"/>
    <cellStyle name="Normal 74 5" xfId="4458"/>
    <cellStyle name="Normal 74 6" xfId="4459"/>
    <cellStyle name="Normal 74 7" xfId="4460"/>
    <cellStyle name="Normal 74 8" xfId="4461"/>
    <cellStyle name="Normal 75 2" xfId="4462"/>
    <cellStyle name="Normal 75 3" xfId="4463"/>
    <cellStyle name="Normal 75 4" xfId="4464"/>
    <cellStyle name="Normal 75 5" xfId="4465"/>
    <cellStyle name="Normal 75 6" xfId="4466"/>
    <cellStyle name="Normal 75 7" xfId="4467"/>
    <cellStyle name="Normal 75 8" xfId="4468"/>
    <cellStyle name="Normal 76" xfId="4469"/>
    <cellStyle name="Normal 77" xfId="4470"/>
    <cellStyle name="Normal 8" xfId="4471"/>
    <cellStyle name="Normal-- 8" xfId="4548"/>
    <cellStyle name="Normal 8 10" xfId="4472"/>
    <cellStyle name="Normal 8 11" xfId="4473"/>
    <cellStyle name="Normal 8 12" xfId="4474"/>
    <cellStyle name="Normal 8 13" xfId="4475"/>
    <cellStyle name="Normal 8 14" xfId="4476"/>
    <cellStyle name="Normal 8 15" xfId="4477"/>
    <cellStyle name="Normal 8 16" xfId="4478"/>
    <cellStyle name="Normal 8 17" xfId="4479"/>
    <cellStyle name="Normal 8 18" xfId="4480"/>
    <cellStyle name="Normal 8 19" xfId="4481"/>
    <cellStyle name="Normal 8 2" xfId="4482"/>
    <cellStyle name="Normal 8 2 2" xfId="4483"/>
    <cellStyle name="Normal 8 2 2 10" xfId="43591"/>
    <cellStyle name="Normal 8 2 2 2" xfId="43592"/>
    <cellStyle name="Normal 8 2 2 2 2" xfId="43593"/>
    <cellStyle name="Normal 8 2 2 2 2 2" xfId="43594"/>
    <cellStyle name="Normal 8 2 2 2 2 2 2" xfId="43595"/>
    <cellStyle name="Normal 8 2 2 2 2 2 2 2" xfId="43596"/>
    <cellStyle name="Normal 8 2 2 2 2 2 3" xfId="43597"/>
    <cellStyle name="Normal 8 2 2 2 2 2 4" xfId="43598"/>
    <cellStyle name="Normal 8 2 2 2 2 3" xfId="43599"/>
    <cellStyle name="Normal 8 2 2 2 2 3 2" xfId="43600"/>
    <cellStyle name="Normal 8 2 2 2 2 4" xfId="43601"/>
    <cellStyle name="Normal 8 2 2 2 2 5" xfId="43602"/>
    <cellStyle name="Normal 8 2 2 2 2 6" xfId="43603"/>
    <cellStyle name="Normal 8 2 2 2 3" xfId="43604"/>
    <cellStyle name="Normal 8 2 2 2 3 2" xfId="43605"/>
    <cellStyle name="Normal 8 2 2 2 3 2 2" xfId="43606"/>
    <cellStyle name="Normal 8 2 2 2 3 3" xfId="43607"/>
    <cellStyle name="Normal 8 2 2 2 3 4" xfId="43608"/>
    <cellStyle name="Normal 8 2 2 2 4" xfId="43609"/>
    <cellStyle name="Normal 8 2 2 2 4 2" xfId="43610"/>
    <cellStyle name="Normal 8 2 2 2 5" xfId="43611"/>
    <cellStyle name="Normal 8 2 2 2 6" xfId="43612"/>
    <cellStyle name="Normal 8 2 2 2 7" xfId="43613"/>
    <cellStyle name="Normal 8 2 2 2 8" xfId="43614"/>
    <cellStyle name="Normal 8 2 2 3" xfId="43615"/>
    <cellStyle name="Normal 8 2 2 3 2" xfId="43616"/>
    <cellStyle name="Normal 8 2 2 3 2 2" xfId="43617"/>
    <cellStyle name="Normal 8 2 2 3 2 2 2" xfId="43618"/>
    <cellStyle name="Normal 8 2 2 3 2 3" xfId="43619"/>
    <cellStyle name="Normal 8 2 2 3 2 4" xfId="43620"/>
    <cellStyle name="Normal 8 2 2 3 3" xfId="43621"/>
    <cellStyle name="Normal 8 2 2 3 3 2" xfId="43622"/>
    <cellStyle name="Normal 8 2 2 3 4" xfId="43623"/>
    <cellStyle name="Normal 8 2 2 3 5" xfId="43624"/>
    <cellStyle name="Normal 8 2 2 3 6" xfId="43625"/>
    <cellStyle name="Normal 8 2 2 3 7" xfId="43626"/>
    <cellStyle name="Normal 8 2 2 4" xfId="43627"/>
    <cellStyle name="Normal 8 2 2 4 2" xfId="43628"/>
    <cellStyle name="Normal 8 2 2 4 2 2" xfId="43629"/>
    <cellStyle name="Normal 8 2 2 4 2 2 2" xfId="43630"/>
    <cellStyle name="Normal 8 2 2 4 2 3" xfId="43631"/>
    <cellStyle name="Normal 8 2 2 4 2 4" xfId="43632"/>
    <cellStyle name="Normal 8 2 2 4 3" xfId="43633"/>
    <cellStyle name="Normal 8 2 2 4 3 2" xfId="43634"/>
    <cellStyle name="Normal 8 2 2 4 4" xfId="43635"/>
    <cellStyle name="Normal 8 2 2 4 5" xfId="43636"/>
    <cellStyle name="Normal 8 2 2 4 6" xfId="43637"/>
    <cellStyle name="Normal 8 2 2 4 7" xfId="43638"/>
    <cellStyle name="Normal 8 2 2 5" xfId="43639"/>
    <cellStyle name="Normal 8 2 2 5 2" xfId="43640"/>
    <cellStyle name="Normal 8 2 2 5 2 2" xfId="43641"/>
    <cellStyle name="Normal 8 2 2 5 3" xfId="43642"/>
    <cellStyle name="Normal 8 2 2 5 4" xfId="43643"/>
    <cellStyle name="Normal 8 2 2 6" xfId="43644"/>
    <cellStyle name="Normal 8 2 2 6 2" xfId="43645"/>
    <cellStyle name="Normal 8 2 2 7" xfId="43646"/>
    <cellStyle name="Normal 8 2 2 8" xfId="43647"/>
    <cellStyle name="Normal 8 2 2 9" xfId="43648"/>
    <cellStyle name="Normal 8 2 3" xfId="4484"/>
    <cellStyle name="Normal 8 2 3 2" xfId="43649"/>
    <cellStyle name="Normal 8 2 3 2 2" xfId="43650"/>
    <cellStyle name="Normal 8 2 3 3" xfId="43651"/>
    <cellStyle name="Normal 8 2 4" xfId="43652"/>
    <cellStyle name="Normal 8 2 4 2" xfId="43653"/>
    <cellStyle name="Normal 8 2 5" xfId="43654"/>
    <cellStyle name="Normal 8 2 5 2" xfId="43655"/>
    <cellStyle name="Normal 8 2 6" xfId="43656"/>
    <cellStyle name="Normal 8 2 7" xfId="43657"/>
    <cellStyle name="Normal 8 2_17,18,19 2013 CDM Savings to Sep 2013 accrual" xfId="43658"/>
    <cellStyle name="Normal 8 20" xfId="4485"/>
    <cellStyle name="Normal 8 21" xfId="4486"/>
    <cellStyle name="Normal 8 21 2" xfId="4487"/>
    <cellStyle name="Normal 8 21 2 2" xfId="4488"/>
    <cellStyle name="Normal 8 21 2 2 2" xfId="4489"/>
    <cellStyle name="Normal 8 21 2 3" xfId="4490"/>
    <cellStyle name="Normal 8 21 3" xfId="4491"/>
    <cellStyle name="Normal 8 21 3 2" xfId="4492"/>
    <cellStyle name="Normal 8 21 4" xfId="4493"/>
    <cellStyle name="Normal 8 22" xfId="4494"/>
    <cellStyle name="Normal 8 22 2" xfId="4495"/>
    <cellStyle name="Normal 8 22 2 2" xfId="4496"/>
    <cellStyle name="Normal 8 22 2 2 2" xfId="4497"/>
    <cellStyle name="Normal 8 22 2 3" xfId="4498"/>
    <cellStyle name="Normal 8 22 3" xfId="4499"/>
    <cellStyle name="Normal 8 22 3 2" xfId="4500"/>
    <cellStyle name="Normal 8 22 4" xfId="4501"/>
    <cellStyle name="Normal 8 23" xfId="4502"/>
    <cellStyle name="Normal 8 23 2" xfId="4503"/>
    <cellStyle name="Normal 8 23 2 2" xfId="4504"/>
    <cellStyle name="Normal 8 23 3" xfId="4505"/>
    <cellStyle name="Normal 8 24" xfId="4506"/>
    <cellStyle name="Normal 8 24 2" xfId="4507"/>
    <cellStyle name="Normal 8 25" xfId="4508"/>
    <cellStyle name="Normal 8 26" xfId="4509"/>
    <cellStyle name="Normal 8 27" xfId="4510"/>
    <cellStyle name="Normal 8 28" xfId="4511"/>
    <cellStyle name="Normal 8 29" xfId="4512"/>
    <cellStyle name="Normal 8 3" xfId="4513"/>
    <cellStyle name="Normal 8 3 2" xfId="4514"/>
    <cellStyle name="Normal 8 3 2 2" xfId="43659"/>
    <cellStyle name="Normal 8 3 2 2 2" xfId="43660"/>
    <cellStyle name="Normal 8 3 3" xfId="43661"/>
    <cellStyle name="Normal 8 30" xfId="4515"/>
    <cellStyle name="Normal 8 31" xfId="4516"/>
    <cellStyle name="Normal 8 32" xfId="4517"/>
    <cellStyle name="Normal 8 33" xfId="4518"/>
    <cellStyle name="Normal 8 34" xfId="4519"/>
    <cellStyle name="Normal 8 35" xfId="4520"/>
    <cellStyle name="Normal 8 36" xfId="4521"/>
    <cellStyle name="Normal 8 37" xfId="4522"/>
    <cellStyle name="Normal 8 38" xfId="4523"/>
    <cellStyle name="Normal 8 39" xfId="4524"/>
    <cellStyle name="Normal 8 4" xfId="4525"/>
    <cellStyle name="Normal 8 4 2" xfId="43662"/>
    <cellStyle name="Normal 8 4 2 2" xfId="43663"/>
    <cellStyle name="Normal 8 4 3" xfId="43664"/>
    <cellStyle name="Normal 8 4 3 2" xfId="43665"/>
    <cellStyle name="Normal 8 4 4" xfId="43666"/>
    <cellStyle name="Normal 8 4 4 2" xfId="43667"/>
    <cellStyle name="Normal 8 4 4 3" xfId="43668"/>
    <cellStyle name="Normal 8 4 5" xfId="43669"/>
    <cellStyle name="Normal 8 40" xfId="4526"/>
    <cellStyle name="Normal 8 41" xfId="4527"/>
    <cellStyle name="Normal 8 42" xfId="4528"/>
    <cellStyle name="Normal 8 43" xfId="43670"/>
    <cellStyle name="Normal 8 43 2" xfId="43671"/>
    <cellStyle name="Normal 8 44" xfId="43672"/>
    <cellStyle name="Normal 8 44 2" xfId="43673"/>
    <cellStyle name="Normal 8 45" xfId="43674"/>
    <cellStyle name="Normal 8 45 2" xfId="43675"/>
    <cellStyle name="Normal 8 46" xfId="43676"/>
    <cellStyle name="Normal 8 46 2" xfId="43677"/>
    <cellStyle name="Normal 8 47" xfId="43678"/>
    <cellStyle name="Normal 8 48" xfId="43679"/>
    <cellStyle name="Normal 8 49" xfId="43680"/>
    <cellStyle name="Normal 8 5" xfId="4529"/>
    <cellStyle name="Normal 8 5 2" xfId="43681"/>
    <cellStyle name="Normal 8 5 2 2" xfId="43682"/>
    <cellStyle name="Normal 8 5 3" xfId="43683"/>
    <cellStyle name="Normal 8 5 4" xfId="43684"/>
    <cellStyle name="Normal 8 50" xfId="43685"/>
    <cellStyle name="Normal 8 51" xfId="43686"/>
    <cellStyle name="Normal 8 52" xfId="43687"/>
    <cellStyle name="Normal 8 53" xfId="43688"/>
    <cellStyle name="Normal 8 54" xfId="43689"/>
    <cellStyle name="Normal 8 55" xfId="43690"/>
    <cellStyle name="Normal 8 56" xfId="43691"/>
    <cellStyle name="Normal 8 57" xfId="43692"/>
    <cellStyle name="Normal 8 58" xfId="43693"/>
    <cellStyle name="Normal 8 59" xfId="43694"/>
    <cellStyle name="Normal 8 6" xfId="4530"/>
    <cellStyle name="Normal 8 6 2" xfId="43695"/>
    <cellStyle name="Normal 8 6 2 2" xfId="43696"/>
    <cellStyle name="Normal 8 60" xfId="43697"/>
    <cellStyle name="Normal 8 61" xfId="43698"/>
    <cellStyle name="Normal 8 62" xfId="43699"/>
    <cellStyle name="Normal 8 63" xfId="43700"/>
    <cellStyle name="Normal 8 64" xfId="43701"/>
    <cellStyle name="Normal 8 65" xfId="43702"/>
    <cellStyle name="Normal 8 66" xfId="43703"/>
    <cellStyle name="Normal 8 67" xfId="43704"/>
    <cellStyle name="Normal 8 68" xfId="43705"/>
    <cellStyle name="Normal 8 69" xfId="43706"/>
    <cellStyle name="Normal 8 7" xfId="4531"/>
    <cellStyle name="Normal 8 7 2" xfId="43707"/>
    <cellStyle name="Normal 8 7 2 2" xfId="43708"/>
    <cellStyle name="Normal 8 70" xfId="43709"/>
    <cellStyle name="Normal 8 71" xfId="43710"/>
    <cellStyle name="Normal 8 72" xfId="43711"/>
    <cellStyle name="Normal 8 73" xfId="43712"/>
    <cellStyle name="Normal 8 74" xfId="43713"/>
    <cellStyle name="Normal 8 75" xfId="43714"/>
    <cellStyle name="Normal 8 8" xfId="4532"/>
    <cellStyle name="Normal 8 8 2" xfId="43715"/>
    <cellStyle name="Normal 8 9" xfId="4533"/>
    <cellStyle name="Normal 8 9 2" xfId="43716"/>
    <cellStyle name="Normal 8_17,18,19 2013 CDM Savings to Sep 2013 accrual" xfId="43717"/>
    <cellStyle name="Normal 9" xfId="4534"/>
    <cellStyle name="Normal 9 2" xfId="4535"/>
    <cellStyle name="Normal 9 2 2" xfId="4536"/>
    <cellStyle name="Normal 9 2 2 2" xfId="43718"/>
    <cellStyle name="Normal 9 2 3" xfId="43719"/>
    <cellStyle name="Normal 9 2 4" xfId="43720"/>
    <cellStyle name="Normal 9 2 5" xfId="43721"/>
    <cellStyle name="Normal 9 3" xfId="4537"/>
    <cellStyle name="Normal 9 3 2" xfId="43722"/>
    <cellStyle name="Normal 9 3 2 2" xfId="43723"/>
    <cellStyle name="Normal 9 3 3" xfId="43724"/>
    <cellStyle name="Normal 9 4" xfId="4538"/>
    <cellStyle name="Normal 9 4 2" xfId="43725"/>
    <cellStyle name="Normal 9 5" xfId="4539"/>
    <cellStyle name="Normal 9 6" xfId="4540"/>
    <cellStyle name="Normal 9 7" xfId="43726"/>
    <cellStyle name="Normal2" xfId="4549"/>
    <cellStyle name="Normale_97.98.us" xfId="4550"/>
    <cellStyle name="NormalGB" xfId="4551"/>
    <cellStyle name="Normalx" xfId="4552"/>
    <cellStyle name="Note" xfId="10185" builtinId="10" customBuiltin="1"/>
    <cellStyle name="Note 2" xfId="56"/>
    <cellStyle name="Note 2 10" xfId="4553"/>
    <cellStyle name="Note 2 10 10" xfId="43727"/>
    <cellStyle name="Note 2 10 11" xfId="43728"/>
    <cellStyle name="Note 2 10 12" xfId="43729"/>
    <cellStyle name="Note 2 10 13" xfId="43730"/>
    <cellStyle name="Note 2 10 14" xfId="43731"/>
    <cellStyle name="Note 2 10 15" xfId="43732"/>
    <cellStyle name="Note 2 10 16" xfId="43733"/>
    <cellStyle name="Note 2 10 17" xfId="43734"/>
    <cellStyle name="Note 2 10 18" xfId="43735"/>
    <cellStyle name="Note 2 10 2" xfId="43736"/>
    <cellStyle name="Note 2 10 2 10" xfId="43737"/>
    <cellStyle name="Note 2 10 2 2" xfId="43738"/>
    <cellStyle name="Note 2 10 2 2 2" xfId="43739"/>
    <cellStyle name="Note 2 10 2 2 3" xfId="43740"/>
    <cellStyle name="Note 2 10 2 2 4" xfId="43741"/>
    <cellStyle name="Note 2 10 2 2 5" xfId="43742"/>
    <cellStyle name="Note 2 10 2 2 6" xfId="43743"/>
    <cellStyle name="Note 2 10 2 2 7" xfId="43744"/>
    <cellStyle name="Note 2 10 2 2 8" xfId="43745"/>
    <cellStyle name="Note 2 10 2 2 9" xfId="43746"/>
    <cellStyle name="Note 2 10 2 3" xfId="43747"/>
    <cellStyle name="Note 2 10 2 4" xfId="43748"/>
    <cellStyle name="Note 2 10 2 5" xfId="43749"/>
    <cellStyle name="Note 2 10 2 6" xfId="43750"/>
    <cellStyle name="Note 2 10 2 7" xfId="43751"/>
    <cellStyle name="Note 2 10 2 8" xfId="43752"/>
    <cellStyle name="Note 2 10 2 9" xfId="43753"/>
    <cellStyle name="Note 2 10 3" xfId="43754"/>
    <cellStyle name="Note 2 10 3 2" xfId="43755"/>
    <cellStyle name="Note 2 10 3 3" xfId="43756"/>
    <cellStyle name="Note 2 10 3 4" xfId="43757"/>
    <cellStyle name="Note 2 10 3 5" xfId="43758"/>
    <cellStyle name="Note 2 10 3 6" xfId="43759"/>
    <cellStyle name="Note 2 10 3 7" xfId="43760"/>
    <cellStyle name="Note 2 10 3 8" xfId="43761"/>
    <cellStyle name="Note 2 10 4" xfId="43762"/>
    <cellStyle name="Note 2 10 4 2" xfId="43763"/>
    <cellStyle name="Note 2 10 4 3" xfId="43764"/>
    <cellStyle name="Note 2 10 4 4" xfId="43765"/>
    <cellStyle name="Note 2 10 4 5" xfId="43766"/>
    <cellStyle name="Note 2 10 4 6" xfId="43767"/>
    <cellStyle name="Note 2 10 4 7" xfId="43768"/>
    <cellStyle name="Note 2 10 4 8" xfId="43769"/>
    <cellStyle name="Note 2 10 4 9" xfId="43770"/>
    <cellStyle name="Note 2 10 5" xfId="43771"/>
    <cellStyle name="Note 2 10 6" xfId="43772"/>
    <cellStyle name="Note 2 10 7" xfId="43773"/>
    <cellStyle name="Note 2 10 8" xfId="43774"/>
    <cellStyle name="Note 2 10 9" xfId="43775"/>
    <cellStyle name="Note 2 11" xfId="4554"/>
    <cellStyle name="Note 2 11 10" xfId="43776"/>
    <cellStyle name="Note 2 11 11" xfId="43777"/>
    <cellStyle name="Note 2 11 12" xfId="43778"/>
    <cellStyle name="Note 2 11 13" xfId="43779"/>
    <cellStyle name="Note 2 11 14" xfId="43780"/>
    <cellStyle name="Note 2 11 15" xfId="43781"/>
    <cellStyle name="Note 2 11 16" xfId="43782"/>
    <cellStyle name="Note 2 11 17" xfId="43783"/>
    <cellStyle name="Note 2 11 18" xfId="43784"/>
    <cellStyle name="Note 2 11 2" xfId="43785"/>
    <cellStyle name="Note 2 11 2 10" xfId="43786"/>
    <cellStyle name="Note 2 11 2 2" xfId="43787"/>
    <cellStyle name="Note 2 11 2 2 2" xfId="43788"/>
    <cellStyle name="Note 2 11 2 2 3" xfId="43789"/>
    <cellStyle name="Note 2 11 2 2 4" xfId="43790"/>
    <cellStyle name="Note 2 11 2 2 5" xfId="43791"/>
    <cellStyle name="Note 2 11 2 2 6" xfId="43792"/>
    <cellStyle name="Note 2 11 2 2 7" xfId="43793"/>
    <cellStyle name="Note 2 11 2 2 8" xfId="43794"/>
    <cellStyle name="Note 2 11 2 2 9" xfId="43795"/>
    <cellStyle name="Note 2 11 2 3" xfId="43796"/>
    <cellStyle name="Note 2 11 2 4" xfId="43797"/>
    <cellStyle name="Note 2 11 2 5" xfId="43798"/>
    <cellStyle name="Note 2 11 2 6" xfId="43799"/>
    <cellStyle name="Note 2 11 2 7" xfId="43800"/>
    <cellStyle name="Note 2 11 2 8" xfId="43801"/>
    <cellStyle name="Note 2 11 2 9" xfId="43802"/>
    <cellStyle name="Note 2 11 3" xfId="43803"/>
    <cellStyle name="Note 2 11 3 2" xfId="43804"/>
    <cellStyle name="Note 2 11 3 3" xfId="43805"/>
    <cellStyle name="Note 2 11 3 4" xfId="43806"/>
    <cellStyle name="Note 2 11 3 5" xfId="43807"/>
    <cellStyle name="Note 2 11 3 6" xfId="43808"/>
    <cellStyle name="Note 2 11 3 7" xfId="43809"/>
    <cellStyle name="Note 2 11 3 8" xfId="43810"/>
    <cellStyle name="Note 2 11 4" xfId="43811"/>
    <cellStyle name="Note 2 11 4 2" xfId="43812"/>
    <cellStyle name="Note 2 11 4 3" xfId="43813"/>
    <cellStyle name="Note 2 11 4 4" xfId="43814"/>
    <cellStyle name="Note 2 11 4 5" xfId="43815"/>
    <cellStyle name="Note 2 11 4 6" xfId="43816"/>
    <cellStyle name="Note 2 11 4 7" xfId="43817"/>
    <cellStyle name="Note 2 11 4 8" xfId="43818"/>
    <cellStyle name="Note 2 11 4 9" xfId="43819"/>
    <cellStyle name="Note 2 11 5" xfId="43820"/>
    <cellStyle name="Note 2 11 6" xfId="43821"/>
    <cellStyle name="Note 2 11 7" xfId="43822"/>
    <cellStyle name="Note 2 11 8" xfId="43823"/>
    <cellStyle name="Note 2 11 9" xfId="43824"/>
    <cellStyle name="Note 2 12" xfId="9749"/>
    <cellStyle name="Note 2 12 10" xfId="43825"/>
    <cellStyle name="Note 2 12 11" xfId="43826"/>
    <cellStyle name="Note 2 12 12" xfId="43827"/>
    <cellStyle name="Note 2 12 13" xfId="43828"/>
    <cellStyle name="Note 2 12 2" xfId="10081"/>
    <cellStyle name="Note 2 12 2 10" xfId="43829"/>
    <cellStyle name="Note 2 12 2 2" xfId="43830"/>
    <cellStyle name="Note 2 12 2 2 2" xfId="43831"/>
    <cellStyle name="Note 2 12 2 2 3" xfId="43832"/>
    <cellStyle name="Note 2 12 2 2 4" xfId="43833"/>
    <cellStyle name="Note 2 12 2 2 5" xfId="43834"/>
    <cellStyle name="Note 2 12 2 2 6" xfId="43835"/>
    <cellStyle name="Note 2 12 2 2 7" xfId="43836"/>
    <cellStyle name="Note 2 12 2 2 8" xfId="43837"/>
    <cellStyle name="Note 2 12 2 2 9" xfId="43838"/>
    <cellStyle name="Note 2 12 2 3" xfId="43839"/>
    <cellStyle name="Note 2 12 2 4" xfId="43840"/>
    <cellStyle name="Note 2 12 2 5" xfId="43841"/>
    <cellStyle name="Note 2 12 2 6" xfId="43842"/>
    <cellStyle name="Note 2 12 2 7" xfId="43843"/>
    <cellStyle name="Note 2 12 2 8" xfId="43844"/>
    <cellStyle name="Note 2 12 2 9" xfId="43845"/>
    <cellStyle name="Note 2 12 3" xfId="43846"/>
    <cellStyle name="Note 2 12 3 2" xfId="43847"/>
    <cellStyle name="Note 2 12 3 3" xfId="43848"/>
    <cellStyle name="Note 2 12 3 4" xfId="43849"/>
    <cellStyle name="Note 2 12 3 5" xfId="43850"/>
    <cellStyle name="Note 2 12 3 6" xfId="43851"/>
    <cellStyle name="Note 2 12 3 7" xfId="43852"/>
    <cellStyle name="Note 2 12 3 8" xfId="43853"/>
    <cellStyle name="Note 2 12 4" xfId="43854"/>
    <cellStyle name="Note 2 12 4 2" xfId="43855"/>
    <cellStyle name="Note 2 12 4 3" xfId="43856"/>
    <cellStyle name="Note 2 12 4 4" xfId="43857"/>
    <cellStyle name="Note 2 12 4 5" xfId="43858"/>
    <cellStyle name="Note 2 12 4 6" xfId="43859"/>
    <cellStyle name="Note 2 12 4 7" xfId="43860"/>
    <cellStyle name="Note 2 12 4 8" xfId="43861"/>
    <cellStyle name="Note 2 12 4 9" xfId="43862"/>
    <cellStyle name="Note 2 12 5" xfId="43863"/>
    <cellStyle name="Note 2 12 6" xfId="43864"/>
    <cellStyle name="Note 2 12 7" xfId="43865"/>
    <cellStyle name="Note 2 12 8" xfId="43866"/>
    <cellStyle name="Note 2 12 9" xfId="43867"/>
    <cellStyle name="Note 2 13" xfId="9780"/>
    <cellStyle name="Note 2 13 2" xfId="10112"/>
    <cellStyle name="Note 2 13 3" xfId="43868"/>
    <cellStyle name="Note 2 13 4" xfId="43869"/>
    <cellStyle name="Note 2 13 5" xfId="43870"/>
    <cellStyle name="Note 2 13 6" xfId="43871"/>
    <cellStyle name="Note 2 13 7" xfId="43872"/>
    <cellStyle name="Note 2 13 8" xfId="43873"/>
    <cellStyle name="Note 2 13 9" xfId="43874"/>
    <cellStyle name="Note 2 14" xfId="9966"/>
    <cellStyle name="Note 2 14 2" xfId="43875"/>
    <cellStyle name="Note 2 15" xfId="10190"/>
    <cellStyle name="Note 2 15 2" xfId="10408"/>
    <cellStyle name="Note 2 16" xfId="10325"/>
    <cellStyle name="Note 2 16 2" xfId="43876"/>
    <cellStyle name="Note 2 17" xfId="43877"/>
    <cellStyle name="Note 2 17 2" xfId="43878"/>
    <cellStyle name="Note 2 18" xfId="43879"/>
    <cellStyle name="Note 2 18 2" xfId="43880"/>
    <cellStyle name="Note 2 19" xfId="43881"/>
    <cellStyle name="Note 2 19 2" xfId="43882"/>
    <cellStyle name="Note 2 2" xfId="67"/>
    <cellStyle name="Note 2 2 10" xfId="10194"/>
    <cellStyle name="Note 2 2 10 10" xfId="43883"/>
    <cellStyle name="Note 2 2 10 11" xfId="43884"/>
    <cellStyle name="Note 2 2 10 12" xfId="43885"/>
    <cellStyle name="Note 2 2 10 13" xfId="43886"/>
    <cellStyle name="Note 2 2 10 2" xfId="10412"/>
    <cellStyle name="Note 2 2 10 2 10" xfId="43887"/>
    <cellStyle name="Note 2 2 10 2 2" xfId="43888"/>
    <cellStyle name="Note 2 2 10 2 2 2" xfId="43889"/>
    <cellStyle name="Note 2 2 10 2 2 3" xfId="43890"/>
    <cellStyle name="Note 2 2 10 2 2 4" xfId="43891"/>
    <cellStyle name="Note 2 2 10 2 2 5" xfId="43892"/>
    <cellStyle name="Note 2 2 10 2 2 6" xfId="43893"/>
    <cellStyle name="Note 2 2 10 2 2 7" xfId="43894"/>
    <cellStyle name="Note 2 2 10 2 2 8" xfId="43895"/>
    <cellStyle name="Note 2 2 10 2 2 9" xfId="43896"/>
    <cellStyle name="Note 2 2 10 2 3" xfId="43897"/>
    <cellStyle name="Note 2 2 10 2 4" xfId="43898"/>
    <cellStyle name="Note 2 2 10 2 5" xfId="43899"/>
    <cellStyle name="Note 2 2 10 2 6" xfId="43900"/>
    <cellStyle name="Note 2 2 10 2 7" xfId="43901"/>
    <cellStyle name="Note 2 2 10 2 8" xfId="43902"/>
    <cellStyle name="Note 2 2 10 2 9" xfId="43903"/>
    <cellStyle name="Note 2 2 10 3" xfId="43904"/>
    <cellStyle name="Note 2 2 10 3 2" xfId="43905"/>
    <cellStyle name="Note 2 2 10 3 3" xfId="43906"/>
    <cellStyle name="Note 2 2 10 3 4" xfId="43907"/>
    <cellStyle name="Note 2 2 10 3 5" xfId="43908"/>
    <cellStyle name="Note 2 2 10 3 6" xfId="43909"/>
    <cellStyle name="Note 2 2 10 3 7" xfId="43910"/>
    <cellStyle name="Note 2 2 10 3 8" xfId="43911"/>
    <cellStyle name="Note 2 2 10 4" xfId="43912"/>
    <cellStyle name="Note 2 2 10 4 2" xfId="43913"/>
    <cellStyle name="Note 2 2 10 4 3" xfId="43914"/>
    <cellStyle name="Note 2 2 10 4 4" xfId="43915"/>
    <cellStyle name="Note 2 2 10 4 5" xfId="43916"/>
    <cellStyle name="Note 2 2 10 4 6" xfId="43917"/>
    <cellStyle name="Note 2 2 10 4 7" xfId="43918"/>
    <cellStyle name="Note 2 2 10 4 8" xfId="43919"/>
    <cellStyle name="Note 2 2 10 4 9" xfId="43920"/>
    <cellStyle name="Note 2 2 10 5" xfId="43921"/>
    <cellStyle name="Note 2 2 10 6" xfId="43922"/>
    <cellStyle name="Note 2 2 10 7" xfId="43923"/>
    <cellStyle name="Note 2 2 10 8" xfId="43924"/>
    <cellStyle name="Note 2 2 10 9" xfId="43925"/>
    <cellStyle name="Note 2 2 11" xfId="10331"/>
    <cellStyle name="Note 2 2 11 10" xfId="43926"/>
    <cellStyle name="Note 2 2 11 11" xfId="43927"/>
    <cellStyle name="Note 2 2 11 12" xfId="43928"/>
    <cellStyle name="Note 2 2 11 13" xfId="43929"/>
    <cellStyle name="Note 2 2 11 2" xfId="43930"/>
    <cellStyle name="Note 2 2 11 2 10" xfId="43931"/>
    <cellStyle name="Note 2 2 11 2 2" xfId="43932"/>
    <cellStyle name="Note 2 2 11 2 2 2" xfId="43933"/>
    <cellStyle name="Note 2 2 11 2 2 3" xfId="43934"/>
    <cellStyle name="Note 2 2 11 2 2 4" xfId="43935"/>
    <cellStyle name="Note 2 2 11 2 2 5" xfId="43936"/>
    <cellStyle name="Note 2 2 11 2 2 6" xfId="43937"/>
    <cellStyle name="Note 2 2 11 2 2 7" xfId="43938"/>
    <cellStyle name="Note 2 2 11 2 2 8" xfId="43939"/>
    <cellStyle name="Note 2 2 11 2 2 9" xfId="43940"/>
    <cellStyle name="Note 2 2 11 2 3" xfId="43941"/>
    <cellStyle name="Note 2 2 11 2 4" xfId="43942"/>
    <cellStyle name="Note 2 2 11 2 5" xfId="43943"/>
    <cellStyle name="Note 2 2 11 2 6" xfId="43944"/>
    <cellStyle name="Note 2 2 11 2 7" xfId="43945"/>
    <cellStyle name="Note 2 2 11 2 8" xfId="43946"/>
    <cellStyle name="Note 2 2 11 2 9" xfId="43947"/>
    <cellStyle name="Note 2 2 11 3" xfId="43948"/>
    <cellStyle name="Note 2 2 11 3 2" xfId="43949"/>
    <cellStyle name="Note 2 2 11 3 3" xfId="43950"/>
    <cellStyle name="Note 2 2 11 3 4" xfId="43951"/>
    <cellStyle name="Note 2 2 11 3 5" xfId="43952"/>
    <cellStyle name="Note 2 2 11 3 6" xfId="43953"/>
    <cellStyle name="Note 2 2 11 3 7" xfId="43954"/>
    <cellStyle name="Note 2 2 11 3 8" xfId="43955"/>
    <cellStyle name="Note 2 2 11 4" xfId="43956"/>
    <cellStyle name="Note 2 2 11 4 2" xfId="43957"/>
    <cellStyle name="Note 2 2 11 4 3" xfId="43958"/>
    <cellStyle name="Note 2 2 11 4 4" xfId="43959"/>
    <cellStyle name="Note 2 2 11 4 5" xfId="43960"/>
    <cellStyle name="Note 2 2 11 4 6" xfId="43961"/>
    <cellStyle name="Note 2 2 11 4 7" xfId="43962"/>
    <cellStyle name="Note 2 2 11 4 8" xfId="43963"/>
    <cellStyle name="Note 2 2 11 4 9" xfId="43964"/>
    <cellStyle name="Note 2 2 11 5" xfId="43965"/>
    <cellStyle name="Note 2 2 11 6" xfId="43966"/>
    <cellStyle name="Note 2 2 11 7" xfId="43967"/>
    <cellStyle name="Note 2 2 11 8" xfId="43968"/>
    <cellStyle name="Note 2 2 11 9" xfId="43969"/>
    <cellStyle name="Note 2 2 12" xfId="43970"/>
    <cellStyle name="Note 2 2 12 2" xfId="43971"/>
    <cellStyle name="Note 2 2 12 3" xfId="43972"/>
    <cellStyle name="Note 2 2 12 4" xfId="43973"/>
    <cellStyle name="Note 2 2 12 5" xfId="43974"/>
    <cellStyle name="Note 2 2 12 6" xfId="43975"/>
    <cellStyle name="Note 2 2 12 7" xfId="43976"/>
    <cellStyle name="Note 2 2 12 8" xfId="43977"/>
    <cellStyle name="Note 2 2 12 9" xfId="43978"/>
    <cellStyle name="Note 2 2 13" xfId="43979"/>
    <cellStyle name="Note 2 2 13 2" xfId="43980"/>
    <cellStyle name="Note 2 2 14" xfId="43981"/>
    <cellStyle name="Note 2 2 15" xfId="43982"/>
    <cellStyle name="Note 2 2 16" xfId="43983"/>
    <cellStyle name="Note 2 2 17" xfId="43984"/>
    <cellStyle name="Note 2 2 18" xfId="43985"/>
    <cellStyle name="Note 2 2 19" xfId="43986"/>
    <cellStyle name="Note 2 2 2" xfId="87"/>
    <cellStyle name="Note 2 2 2 10" xfId="43987"/>
    <cellStyle name="Note 2 2 2 10 2" xfId="43988"/>
    <cellStyle name="Note 2 2 2 10 3" xfId="43989"/>
    <cellStyle name="Note 2 2 2 10 4" xfId="43990"/>
    <cellStyle name="Note 2 2 2 10 5" xfId="43991"/>
    <cellStyle name="Note 2 2 2 10 6" xfId="43992"/>
    <cellStyle name="Note 2 2 2 10 7" xfId="43993"/>
    <cellStyle name="Note 2 2 2 10 8" xfId="43994"/>
    <cellStyle name="Note 2 2 2 10 9" xfId="43995"/>
    <cellStyle name="Note 2 2 2 11" xfId="43996"/>
    <cellStyle name="Note 2 2 2 12" xfId="43997"/>
    <cellStyle name="Note 2 2 2 13" xfId="43998"/>
    <cellStyle name="Note 2 2 2 14" xfId="43999"/>
    <cellStyle name="Note 2 2 2 15" xfId="44000"/>
    <cellStyle name="Note 2 2 2 16" xfId="44001"/>
    <cellStyle name="Note 2 2 2 17" xfId="44002"/>
    <cellStyle name="Note 2 2 2 18" xfId="44003"/>
    <cellStyle name="Note 2 2 2 19" xfId="44004"/>
    <cellStyle name="Note 2 2 2 2" xfId="4555"/>
    <cellStyle name="Note 2 2 2 2 10" xfId="44005"/>
    <cellStyle name="Note 2 2 2 2 11" xfId="44006"/>
    <cellStyle name="Note 2 2 2 2 12" xfId="44007"/>
    <cellStyle name="Note 2 2 2 2 13" xfId="44008"/>
    <cellStyle name="Note 2 2 2 2 14" xfId="44009"/>
    <cellStyle name="Note 2 2 2 2 15" xfId="44010"/>
    <cellStyle name="Note 2 2 2 2 16" xfId="44011"/>
    <cellStyle name="Note 2 2 2 2 17" xfId="44012"/>
    <cellStyle name="Note 2 2 2 2 18" xfId="44013"/>
    <cellStyle name="Note 2 2 2 2 19" xfId="44014"/>
    <cellStyle name="Note 2 2 2 2 2" xfId="10070"/>
    <cellStyle name="Note 2 2 2 2 2 10" xfId="44015"/>
    <cellStyle name="Note 2 2 2 2 2 10 2" xfId="44016"/>
    <cellStyle name="Note 2 2 2 2 2 10 3" xfId="44017"/>
    <cellStyle name="Note 2 2 2 2 2 10 4" xfId="44018"/>
    <cellStyle name="Note 2 2 2 2 2 10 5" xfId="44019"/>
    <cellStyle name="Note 2 2 2 2 2 10 6" xfId="44020"/>
    <cellStyle name="Note 2 2 2 2 2 10 7" xfId="44021"/>
    <cellStyle name="Note 2 2 2 2 2 10 8" xfId="44022"/>
    <cellStyle name="Note 2 2 2 2 2 11" xfId="44023"/>
    <cellStyle name="Note 2 2 2 2 2 12" xfId="44024"/>
    <cellStyle name="Note 2 2 2 2 2 13" xfId="44025"/>
    <cellStyle name="Note 2 2 2 2 2 14" xfId="44026"/>
    <cellStyle name="Note 2 2 2 2 2 15" xfId="44027"/>
    <cellStyle name="Note 2 2 2 2 2 16" xfId="44028"/>
    <cellStyle name="Note 2 2 2 2 2 17" xfId="44029"/>
    <cellStyle name="Note 2 2 2 2 2 18" xfId="44030"/>
    <cellStyle name="Note 2 2 2 2 2 19" xfId="44031"/>
    <cellStyle name="Note 2 2 2 2 2 2" xfId="44032"/>
    <cellStyle name="Note 2 2 2 2 2 2 10" xfId="44033"/>
    <cellStyle name="Note 2 2 2 2 2 2 11" xfId="44034"/>
    <cellStyle name="Note 2 2 2 2 2 2 12" xfId="44035"/>
    <cellStyle name="Note 2 2 2 2 2 2 13" xfId="44036"/>
    <cellStyle name="Note 2 2 2 2 2 2 14" xfId="44037"/>
    <cellStyle name="Note 2 2 2 2 2 2 15" xfId="44038"/>
    <cellStyle name="Note 2 2 2 2 2 2 16" xfId="44039"/>
    <cellStyle name="Note 2 2 2 2 2 2 17" xfId="44040"/>
    <cellStyle name="Note 2 2 2 2 2 2 18" xfId="44041"/>
    <cellStyle name="Note 2 2 2 2 2 2 19" xfId="44042"/>
    <cellStyle name="Note 2 2 2 2 2 2 2" xfId="44043"/>
    <cellStyle name="Note 2 2 2 2 2 2 2 10" xfId="44044"/>
    <cellStyle name="Note 2 2 2 2 2 2 2 11" xfId="44045"/>
    <cellStyle name="Note 2 2 2 2 2 2 2 12" xfId="44046"/>
    <cellStyle name="Note 2 2 2 2 2 2 2 13" xfId="44047"/>
    <cellStyle name="Note 2 2 2 2 2 2 2 2" xfId="44048"/>
    <cellStyle name="Note 2 2 2 2 2 2 2 2 10" xfId="44049"/>
    <cellStyle name="Note 2 2 2 2 2 2 2 2 2" xfId="44050"/>
    <cellStyle name="Note 2 2 2 2 2 2 2 2 2 2" xfId="44051"/>
    <cellStyle name="Note 2 2 2 2 2 2 2 2 2 3" xfId="44052"/>
    <cellStyle name="Note 2 2 2 2 2 2 2 2 2 4" xfId="44053"/>
    <cellStyle name="Note 2 2 2 2 2 2 2 2 2 5" xfId="44054"/>
    <cellStyle name="Note 2 2 2 2 2 2 2 2 2 6" xfId="44055"/>
    <cellStyle name="Note 2 2 2 2 2 2 2 2 2 7" xfId="44056"/>
    <cellStyle name="Note 2 2 2 2 2 2 2 2 2 8" xfId="44057"/>
    <cellStyle name="Note 2 2 2 2 2 2 2 2 2 9" xfId="44058"/>
    <cellStyle name="Note 2 2 2 2 2 2 2 2 3" xfId="44059"/>
    <cellStyle name="Note 2 2 2 2 2 2 2 2 4" xfId="44060"/>
    <cellStyle name="Note 2 2 2 2 2 2 2 2 5" xfId="44061"/>
    <cellStyle name="Note 2 2 2 2 2 2 2 2 6" xfId="44062"/>
    <cellStyle name="Note 2 2 2 2 2 2 2 2 7" xfId="44063"/>
    <cellStyle name="Note 2 2 2 2 2 2 2 2 8" xfId="44064"/>
    <cellStyle name="Note 2 2 2 2 2 2 2 2 9" xfId="44065"/>
    <cellStyle name="Note 2 2 2 2 2 2 2 3" xfId="44066"/>
    <cellStyle name="Note 2 2 2 2 2 2 2 3 2" xfId="44067"/>
    <cellStyle name="Note 2 2 2 2 2 2 2 3 3" xfId="44068"/>
    <cellStyle name="Note 2 2 2 2 2 2 2 3 4" xfId="44069"/>
    <cellStyle name="Note 2 2 2 2 2 2 2 3 5" xfId="44070"/>
    <cellStyle name="Note 2 2 2 2 2 2 2 3 6" xfId="44071"/>
    <cellStyle name="Note 2 2 2 2 2 2 2 3 7" xfId="44072"/>
    <cellStyle name="Note 2 2 2 2 2 2 2 3 8" xfId="44073"/>
    <cellStyle name="Note 2 2 2 2 2 2 2 4" xfId="44074"/>
    <cellStyle name="Note 2 2 2 2 2 2 2 4 2" xfId="44075"/>
    <cellStyle name="Note 2 2 2 2 2 2 2 4 3" xfId="44076"/>
    <cellStyle name="Note 2 2 2 2 2 2 2 4 4" xfId="44077"/>
    <cellStyle name="Note 2 2 2 2 2 2 2 4 5" xfId="44078"/>
    <cellStyle name="Note 2 2 2 2 2 2 2 4 6" xfId="44079"/>
    <cellStyle name="Note 2 2 2 2 2 2 2 4 7" xfId="44080"/>
    <cellStyle name="Note 2 2 2 2 2 2 2 4 8" xfId="44081"/>
    <cellStyle name="Note 2 2 2 2 2 2 2 4 9" xfId="44082"/>
    <cellStyle name="Note 2 2 2 2 2 2 2 5" xfId="44083"/>
    <cellStyle name="Note 2 2 2 2 2 2 2 6" xfId="44084"/>
    <cellStyle name="Note 2 2 2 2 2 2 2 7" xfId="44085"/>
    <cellStyle name="Note 2 2 2 2 2 2 2 8" xfId="44086"/>
    <cellStyle name="Note 2 2 2 2 2 2 2 9" xfId="44087"/>
    <cellStyle name="Note 2 2 2 2 2 2 20" xfId="44088"/>
    <cellStyle name="Note 2 2 2 2 2 2 21" xfId="44089"/>
    <cellStyle name="Note 2 2 2 2 2 2 22" xfId="44090"/>
    <cellStyle name="Note 2 2 2 2 2 2 23" xfId="44091"/>
    <cellStyle name="Note 2 2 2 2 2 2 24" xfId="44092"/>
    <cellStyle name="Note 2 2 2 2 2 2 25" xfId="44093"/>
    <cellStyle name="Note 2 2 2 2 2 2 3" xfId="44094"/>
    <cellStyle name="Note 2 2 2 2 2 2 3 10" xfId="44095"/>
    <cellStyle name="Note 2 2 2 2 2 2 3 11" xfId="44096"/>
    <cellStyle name="Note 2 2 2 2 2 2 3 12" xfId="44097"/>
    <cellStyle name="Note 2 2 2 2 2 2 3 13" xfId="44098"/>
    <cellStyle name="Note 2 2 2 2 2 2 3 2" xfId="44099"/>
    <cellStyle name="Note 2 2 2 2 2 2 3 2 10" xfId="44100"/>
    <cellStyle name="Note 2 2 2 2 2 2 3 2 2" xfId="44101"/>
    <cellStyle name="Note 2 2 2 2 2 2 3 2 2 2" xfId="44102"/>
    <cellStyle name="Note 2 2 2 2 2 2 3 2 2 3" xfId="44103"/>
    <cellStyle name="Note 2 2 2 2 2 2 3 2 2 4" xfId="44104"/>
    <cellStyle name="Note 2 2 2 2 2 2 3 2 2 5" xfId="44105"/>
    <cellStyle name="Note 2 2 2 2 2 2 3 2 2 6" xfId="44106"/>
    <cellStyle name="Note 2 2 2 2 2 2 3 2 2 7" xfId="44107"/>
    <cellStyle name="Note 2 2 2 2 2 2 3 2 2 8" xfId="44108"/>
    <cellStyle name="Note 2 2 2 2 2 2 3 2 2 9" xfId="44109"/>
    <cellStyle name="Note 2 2 2 2 2 2 3 2 3" xfId="44110"/>
    <cellStyle name="Note 2 2 2 2 2 2 3 2 4" xfId="44111"/>
    <cellStyle name="Note 2 2 2 2 2 2 3 2 5" xfId="44112"/>
    <cellStyle name="Note 2 2 2 2 2 2 3 2 6" xfId="44113"/>
    <cellStyle name="Note 2 2 2 2 2 2 3 2 7" xfId="44114"/>
    <cellStyle name="Note 2 2 2 2 2 2 3 2 8" xfId="44115"/>
    <cellStyle name="Note 2 2 2 2 2 2 3 2 9" xfId="44116"/>
    <cellStyle name="Note 2 2 2 2 2 2 3 3" xfId="44117"/>
    <cellStyle name="Note 2 2 2 2 2 2 3 3 2" xfId="44118"/>
    <cellStyle name="Note 2 2 2 2 2 2 3 3 3" xfId="44119"/>
    <cellStyle name="Note 2 2 2 2 2 2 3 3 4" xfId="44120"/>
    <cellStyle name="Note 2 2 2 2 2 2 3 3 5" xfId="44121"/>
    <cellStyle name="Note 2 2 2 2 2 2 3 3 6" xfId="44122"/>
    <cellStyle name="Note 2 2 2 2 2 2 3 3 7" xfId="44123"/>
    <cellStyle name="Note 2 2 2 2 2 2 3 3 8" xfId="44124"/>
    <cellStyle name="Note 2 2 2 2 2 2 3 4" xfId="44125"/>
    <cellStyle name="Note 2 2 2 2 2 2 3 4 2" xfId="44126"/>
    <cellStyle name="Note 2 2 2 2 2 2 3 4 3" xfId="44127"/>
    <cellStyle name="Note 2 2 2 2 2 2 3 4 4" xfId="44128"/>
    <cellStyle name="Note 2 2 2 2 2 2 3 4 5" xfId="44129"/>
    <cellStyle name="Note 2 2 2 2 2 2 3 4 6" xfId="44130"/>
    <cellStyle name="Note 2 2 2 2 2 2 3 4 7" xfId="44131"/>
    <cellStyle name="Note 2 2 2 2 2 2 3 4 8" xfId="44132"/>
    <cellStyle name="Note 2 2 2 2 2 2 3 4 9" xfId="44133"/>
    <cellStyle name="Note 2 2 2 2 2 2 3 5" xfId="44134"/>
    <cellStyle name="Note 2 2 2 2 2 2 3 6" xfId="44135"/>
    <cellStyle name="Note 2 2 2 2 2 2 3 7" xfId="44136"/>
    <cellStyle name="Note 2 2 2 2 2 2 3 8" xfId="44137"/>
    <cellStyle name="Note 2 2 2 2 2 2 3 9" xfId="44138"/>
    <cellStyle name="Note 2 2 2 2 2 2 4" xfId="44139"/>
    <cellStyle name="Note 2 2 2 2 2 2 4 10" xfId="44140"/>
    <cellStyle name="Note 2 2 2 2 2 2 4 11" xfId="44141"/>
    <cellStyle name="Note 2 2 2 2 2 2 4 12" xfId="44142"/>
    <cellStyle name="Note 2 2 2 2 2 2 4 13" xfId="44143"/>
    <cellStyle name="Note 2 2 2 2 2 2 4 2" xfId="44144"/>
    <cellStyle name="Note 2 2 2 2 2 2 4 2 10" xfId="44145"/>
    <cellStyle name="Note 2 2 2 2 2 2 4 2 2" xfId="44146"/>
    <cellStyle name="Note 2 2 2 2 2 2 4 2 2 2" xfId="44147"/>
    <cellStyle name="Note 2 2 2 2 2 2 4 2 2 3" xfId="44148"/>
    <cellStyle name="Note 2 2 2 2 2 2 4 2 2 4" xfId="44149"/>
    <cellStyle name="Note 2 2 2 2 2 2 4 2 2 5" xfId="44150"/>
    <cellStyle name="Note 2 2 2 2 2 2 4 2 2 6" xfId="44151"/>
    <cellStyle name="Note 2 2 2 2 2 2 4 2 2 7" xfId="44152"/>
    <cellStyle name="Note 2 2 2 2 2 2 4 2 2 8" xfId="44153"/>
    <cellStyle name="Note 2 2 2 2 2 2 4 2 2 9" xfId="44154"/>
    <cellStyle name="Note 2 2 2 2 2 2 4 2 3" xfId="44155"/>
    <cellStyle name="Note 2 2 2 2 2 2 4 2 4" xfId="44156"/>
    <cellStyle name="Note 2 2 2 2 2 2 4 2 5" xfId="44157"/>
    <cellStyle name="Note 2 2 2 2 2 2 4 2 6" xfId="44158"/>
    <cellStyle name="Note 2 2 2 2 2 2 4 2 7" xfId="44159"/>
    <cellStyle name="Note 2 2 2 2 2 2 4 2 8" xfId="44160"/>
    <cellStyle name="Note 2 2 2 2 2 2 4 2 9" xfId="44161"/>
    <cellStyle name="Note 2 2 2 2 2 2 4 3" xfId="44162"/>
    <cellStyle name="Note 2 2 2 2 2 2 4 3 2" xfId="44163"/>
    <cellStyle name="Note 2 2 2 2 2 2 4 3 3" xfId="44164"/>
    <cellStyle name="Note 2 2 2 2 2 2 4 3 4" xfId="44165"/>
    <cellStyle name="Note 2 2 2 2 2 2 4 3 5" xfId="44166"/>
    <cellStyle name="Note 2 2 2 2 2 2 4 3 6" xfId="44167"/>
    <cellStyle name="Note 2 2 2 2 2 2 4 3 7" xfId="44168"/>
    <cellStyle name="Note 2 2 2 2 2 2 4 3 8" xfId="44169"/>
    <cellStyle name="Note 2 2 2 2 2 2 4 4" xfId="44170"/>
    <cellStyle name="Note 2 2 2 2 2 2 4 4 2" xfId="44171"/>
    <cellStyle name="Note 2 2 2 2 2 2 4 4 3" xfId="44172"/>
    <cellStyle name="Note 2 2 2 2 2 2 4 4 4" xfId="44173"/>
    <cellStyle name="Note 2 2 2 2 2 2 4 4 5" xfId="44174"/>
    <cellStyle name="Note 2 2 2 2 2 2 4 4 6" xfId="44175"/>
    <cellStyle name="Note 2 2 2 2 2 2 4 4 7" xfId="44176"/>
    <cellStyle name="Note 2 2 2 2 2 2 4 4 8" xfId="44177"/>
    <cellStyle name="Note 2 2 2 2 2 2 4 4 9" xfId="44178"/>
    <cellStyle name="Note 2 2 2 2 2 2 4 5" xfId="44179"/>
    <cellStyle name="Note 2 2 2 2 2 2 4 6" xfId="44180"/>
    <cellStyle name="Note 2 2 2 2 2 2 4 7" xfId="44181"/>
    <cellStyle name="Note 2 2 2 2 2 2 4 8" xfId="44182"/>
    <cellStyle name="Note 2 2 2 2 2 2 4 9" xfId="44183"/>
    <cellStyle name="Note 2 2 2 2 2 2 5" xfId="44184"/>
    <cellStyle name="Note 2 2 2 2 2 2 5 10" xfId="44185"/>
    <cellStyle name="Note 2 2 2 2 2 2 5 11" xfId="44186"/>
    <cellStyle name="Note 2 2 2 2 2 2 5 12" xfId="44187"/>
    <cellStyle name="Note 2 2 2 2 2 2 5 13" xfId="44188"/>
    <cellStyle name="Note 2 2 2 2 2 2 5 2" xfId="44189"/>
    <cellStyle name="Note 2 2 2 2 2 2 5 2 10" xfId="44190"/>
    <cellStyle name="Note 2 2 2 2 2 2 5 2 2" xfId="44191"/>
    <cellStyle name="Note 2 2 2 2 2 2 5 2 2 2" xfId="44192"/>
    <cellStyle name="Note 2 2 2 2 2 2 5 2 2 3" xfId="44193"/>
    <cellStyle name="Note 2 2 2 2 2 2 5 2 2 4" xfId="44194"/>
    <cellStyle name="Note 2 2 2 2 2 2 5 2 2 5" xfId="44195"/>
    <cellStyle name="Note 2 2 2 2 2 2 5 2 2 6" xfId="44196"/>
    <cellStyle name="Note 2 2 2 2 2 2 5 2 2 7" xfId="44197"/>
    <cellStyle name="Note 2 2 2 2 2 2 5 2 2 8" xfId="44198"/>
    <cellStyle name="Note 2 2 2 2 2 2 5 2 2 9" xfId="44199"/>
    <cellStyle name="Note 2 2 2 2 2 2 5 2 3" xfId="44200"/>
    <cellStyle name="Note 2 2 2 2 2 2 5 2 4" xfId="44201"/>
    <cellStyle name="Note 2 2 2 2 2 2 5 2 5" xfId="44202"/>
    <cellStyle name="Note 2 2 2 2 2 2 5 2 6" xfId="44203"/>
    <cellStyle name="Note 2 2 2 2 2 2 5 2 7" xfId="44204"/>
    <cellStyle name="Note 2 2 2 2 2 2 5 2 8" xfId="44205"/>
    <cellStyle name="Note 2 2 2 2 2 2 5 2 9" xfId="44206"/>
    <cellStyle name="Note 2 2 2 2 2 2 5 3" xfId="44207"/>
    <cellStyle name="Note 2 2 2 2 2 2 5 3 2" xfId="44208"/>
    <cellStyle name="Note 2 2 2 2 2 2 5 3 3" xfId="44209"/>
    <cellStyle name="Note 2 2 2 2 2 2 5 3 4" xfId="44210"/>
    <cellStyle name="Note 2 2 2 2 2 2 5 3 5" xfId="44211"/>
    <cellStyle name="Note 2 2 2 2 2 2 5 3 6" xfId="44212"/>
    <cellStyle name="Note 2 2 2 2 2 2 5 3 7" xfId="44213"/>
    <cellStyle name="Note 2 2 2 2 2 2 5 3 8" xfId="44214"/>
    <cellStyle name="Note 2 2 2 2 2 2 5 4" xfId="44215"/>
    <cellStyle name="Note 2 2 2 2 2 2 5 4 2" xfId="44216"/>
    <cellStyle name="Note 2 2 2 2 2 2 5 4 3" xfId="44217"/>
    <cellStyle name="Note 2 2 2 2 2 2 5 4 4" xfId="44218"/>
    <cellStyle name="Note 2 2 2 2 2 2 5 4 5" xfId="44219"/>
    <cellStyle name="Note 2 2 2 2 2 2 5 4 6" xfId="44220"/>
    <cellStyle name="Note 2 2 2 2 2 2 5 4 7" xfId="44221"/>
    <cellStyle name="Note 2 2 2 2 2 2 5 4 8" xfId="44222"/>
    <cellStyle name="Note 2 2 2 2 2 2 5 4 9" xfId="44223"/>
    <cellStyle name="Note 2 2 2 2 2 2 5 5" xfId="44224"/>
    <cellStyle name="Note 2 2 2 2 2 2 5 6" xfId="44225"/>
    <cellStyle name="Note 2 2 2 2 2 2 5 7" xfId="44226"/>
    <cellStyle name="Note 2 2 2 2 2 2 5 8" xfId="44227"/>
    <cellStyle name="Note 2 2 2 2 2 2 5 9" xfId="44228"/>
    <cellStyle name="Note 2 2 2 2 2 2 6" xfId="44229"/>
    <cellStyle name="Note 2 2 2 2 2 2 6 10" xfId="44230"/>
    <cellStyle name="Note 2 2 2 2 2 2 6 2" xfId="44231"/>
    <cellStyle name="Note 2 2 2 2 2 2 6 2 2" xfId="44232"/>
    <cellStyle name="Note 2 2 2 2 2 2 6 2 3" xfId="44233"/>
    <cellStyle name="Note 2 2 2 2 2 2 6 2 4" xfId="44234"/>
    <cellStyle name="Note 2 2 2 2 2 2 6 2 5" xfId="44235"/>
    <cellStyle name="Note 2 2 2 2 2 2 6 2 6" xfId="44236"/>
    <cellStyle name="Note 2 2 2 2 2 2 6 2 7" xfId="44237"/>
    <cellStyle name="Note 2 2 2 2 2 2 6 2 8" xfId="44238"/>
    <cellStyle name="Note 2 2 2 2 2 2 6 2 9" xfId="44239"/>
    <cellStyle name="Note 2 2 2 2 2 2 6 3" xfId="44240"/>
    <cellStyle name="Note 2 2 2 2 2 2 6 4" xfId="44241"/>
    <cellStyle name="Note 2 2 2 2 2 2 6 5" xfId="44242"/>
    <cellStyle name="Note 2 2 2 2 2 2 6 6" xfId="44243"/>
    <cellStyle name="Note 2 2 2 2 2 2 6 7" xfId="44244"/>
    <cellStyle name="Note 2 2 2 2 2 2 6 8" xfId="44245"/>
    <cellStyle name="Note 2 2 2 2 2 2 6 9" xfId="44246"/>
    <cellStyle name="Note 2 2 2 2 2 2 7" xfId="44247"/>
    <cellStyle name="Note 2 2 2 2 2 2 7 2" xfId="44248"/>
    <cellStyle name="Note 2 2 2 2 2 2 7 3" xfId="44249"/>
    <cellStyle name="Note 2 2 2 2 2 2 7 4" xfId="44250"/>
    <cellStyle name="Note 2 2 2 2 2 2 7 5" xfId="44251"/>
    <cellStyle name="Note 2 2 2 2 2 2 7 6" xfId="44252"/>
    <cellStyle name="Note 2 2 2 2 2 2 7 7" xfId="44253"/>
    <cellStyle name="Note 2 2 2 2 2 2 7 8" xfId="44254"/>
    <cellStyle name="Note 2 2 2 2 2 2 8" xfId="44255"/>
    <cellStyle name="Note 2 2 2 2 2 2 8 2" xfId="44256"/>
    <cellStyle name="Note 2 2 2 2 2 2 8 3" xfId="44257"/>
    <cellStyle name="Note 2 2 2 2 2 2 8 4" xfId="44258"/>
    <cellStyle name="Note 2 2 2 2 2 2 8 5" xfId="44259"/>
    <cellStyle name="Note 2 2 2 2 2 2 8 6" xfId="44260"/>
    <cellStyle name="Note 2 2 2 2 2 2 8 7" xfId="44261"/>
    <cellStyle name="Note 2 2 2 2 2 2 8 8" xfId="44262"/>
    <cellStyle name="Note 2 2 2 2 2 2 8 9" xfId="44263"/>
    <cellStyle name="Note 2 2 2 2 2 2 9" xfId="44264"/>
    <cellStyle name="Note 2 2 2 2 2 20" xfId="44265"/>
    <cellStyle name="Note 2 2 2 2 2 21" xfId="44266"/>
    <cellStyle name="Note 2 2 2 2 2 22" xfId="44267"/>
    <cellStyle name="Note 2 2 2 2 2 23" xfId="44268"/>
    <cellStyle name="Note 2 2 2 2 2 24" xfId="44269"/>
    <cellStyle name="Note 2 2 2 2 2 25" xfId="44270"/>
    <cellStyle name="Note 2 2 2 2 2 26" xfId="44271"/>
    <cellStyle name="Note 2 2 2 2 2 27" xfId="44272"/>
    <cellStyle name="Note 2 2 2 2 2 28" xfId="44273"/>
    <cellStyle name="Note 2 2 2 2 2 3" xfId="44274"/>
    <cellStyle name="Note 2 2 2 2 2 3 10" xfId="44275"/>
    <cellStyle name="Note 2 2 2 2 2 3 11" xfId="44276"/>
    <cellStyle name="Note 2 2 2 2 2 3 12" xfId="44277"/>
    <cellStyle name="Note 2 2 2 2 2 3 13" xfId="44278"/>
    <cellStyle name="Note 2 2 2 2 2 3 14" xfId="44279"/>
    <cellStyle name="Note 2 2 2 2 2 3 15" xfId="44280"/>
    <cellStyle name="Note 2 2 2 2 2 3 16" xfId="44281"/>
    <cellStyle name="Note 2 2 2 2 2 3 17" xfId="44282"/>
    <cellStyle name="Note 2 2 2 2 2 3 18" xfId="44283"/>
    <cellStyle name="Note 2 2 2 2 2 3 19" xfId="44284"/>
    <cellStyle name="Note 2 2 2 2 2 3 2" xfId="44285"/>
    <cellStyle name="Note 2 2 2 2 2 3 2 10" xfId="44286"/>
    <cellStyle name="Note 2 2 2 2 2 3 2 11" xfId="44287"/>
    <cellStyle name="Note 2 2 2 2 2 3 2 12" xfId="44288"/>
    <cellStyle name="Note 2 2 2 2 2 3 2 13" xfId="44289"/>
    <cellStyle name="Note 2 2 2 2 2 3 2 2" xfId="44290"/>
    <cellStyle name="Note 2 2 2 2 2 3 2 2 10" xfId="44291"/>
    <cellStyle name="Note 2 2 2 2 2 3 2 2 2" xfId="44292"/>
    <cellStyle name="Note 2 2 2 2 2 3 2 2 2 2" xfId="44293"/>
    <cellStyle name="Note 2 2 2 2 2 3 2 2 2 3" xfId="44294"/>
    <cellStyle name="Note 2 2 2 2 2 3 2 2 2 4" xfId="44295"/>
    <cellStyle name="Note 2 2 2 2 2 3 2 2 2 5" xfId="44296"/>
    <cellStyle name="Note 2 2 2 2 2 3 2 2 2 6" xfId="44297"/>
    <cellStyle name="Note 2 2 2 2 2 3 2 2 2 7" xfId="44298"/>
    <cellStyle name="Note 2 2 2 2 2 3 2 2 2 8" xfId="44299"/>
    <cellStyle name="Note 2 2 2 2 2 3 2 2 2 9" xfId="44300"/>
    <cellStyle name="Note 2 2 2 2 2 3 2 2 3" xfId="44301"/>
    <cellStyle name="Note 2 2 2 2 2 3 2 2 4" xfId="44302"/>
    <cellStyle name="Note 2 2 2 2 2 3 2 2 5" xfId="44303"/>
    <cellStyle name="Note 2 2 2 2 2 3 2 2 6" xfId="44304"/>
    <cellStyle name="Note 2 2 2 2 2 3 2 2 7" xfId="44305"/>
    <cellStyle name="Note 2 2 2 2 2 3 2 2 8" xfId="44306"/>
    <cellStyle name="Note 2 2 2 2 2 3 2 2 9" xfId="44307"/>
    <cellStyle name="Note 2 2 2 2 2 3 2 3" xfId="44308"/>
    <cellStyle name="Note 2 2 2 2 2 3 2 3 2" xfId="44309"/>
    <cellStyle name="Note 2 2 2 2 2 3 2 3 3" xfId="44310"/>
    <cellStyle name="Note 2 2 2 2 2 3 2 3 4" xfId="44311"/>
    <cellStyle name="Note 2 2 2 2 2 3 2 3 5" xfId="44312"/>
    <cellStyle name="Note 2 2 2 2 2 3 2 3 6" xfId="44313"/>
    <cellStyle name="Note 2 2 2 2 2 3 2 3 7" xfId="44314"/>
    <cellStyle name="Note 2 2 2 2 2 3 2 3 8" xfId="44315"/>
    <cellStyle name="Note 2 2 2 2 2 3 2 4" xfId="44316"/>
    <cellStyle name="Note 2 2 2 2 2 3 2 4 2" xfId="44317"/>
    <cellStyle name="Note 2 2 2 2 2 3 2 4 3" xfId="44318"/>
    <cellStyle name="Note 2 2 2 2 2 3 2 4 4" xfId="44319"/>
    <cellStyle name="Note 2 2 2 2 2 3 2 4 5" xfId="44320"/>
    <cellStyle name="Note 2 2 2 2 2 3 2 4 6" xfId="44321"/>
    <cellStyle name="Note 2 2 2 2 2 3 2 4 7" xfId="44322"/>
    <cellStyle name="Note 2 2 2 2 2 3 2 4 8" xfId="44323"/>
    <cellStyle name="Note 2 2 2 2 2 3 2 4 9" xfId="44324"/>
    <cellStyle name="Note 2 2 2 2 2 3 2 5" xfId="44325"/>
    <cellStyle name="Note 2 2 2 2 2 3 2 6" xfId="44326"/>
    <cellStyle name="Note 2 2 2 2 2 3 2 7" xfId="44327"/>
    <cellStyle name="Note 2 2 2 2 2 3 2 8" xfId="44328"/>
    <cellStyle name="Note 2 2 2 2 2 3 2 9" xfId="44329"/>
    <cellStyle name="Note 2 2 2 2 2 3 20" xfId="44330"/>
    <cellStyle name="Note 2 2 2 2 2 3 21" xfId="44331"/>
    <cellStyle name="Note 2 2 2 2 2 3 22" xfId="44332"/>
    <cellStyle name="Note 2 2 2 2 2 3 23" xfId="44333"/>
    <cellStyle name="Note 2 2 2 2 2 3 24" xfId="44334"/>
    <cellStyle name="Note 2 2 2 2 2 3 3" xfId="44335"/>
    <cellStyle name="Note 2 2 2 2 2 3 3 10" xfId="44336"/>
    <cellStyle name="Note 2 2 2 2 2 3 3 11" xfId="44337"/>
    <cellStyle name="Note 2 2 2 2 2 3 3 12" xfId="44338"/>
    <cellStyle name="Note 2 2 2 2 2 3 3 13" xfId="44339"/>
    <cellStyle name="Note 2 2 2 2 2 3 3 2" xfId="44340"/>
    <cellStyle name="Note 2 2 2 2 2 3 3 2 10" xfId="44341"/>
    <cellStyle name="Note 2 2 2 2 2 3 3 2 2" xfId="44342"/>
    <cellStyle name="Note 2 2 2 2 2 3 3 2 2 2" xfId="44343"/>
    <cellStyle name="Note 2 2 2 2 2 3 3 2 2 3" xfId="44344"/>
    <cellStyle name="Note 2 2 2 2 2 3 3 2 2 4" xfId="44345"/>
    <cellStyle name="Note 2 2 2 2 2 3 3 2 2 5" xfId="44346"/>
    <cellStyle name="Note 2 2 2 2 2 3 3 2 2 6" xfId="44347"/>
    <cellStyle name="Note 2 2 2 2 2 3 3 2 2 7" xfId="44348"/>
    <cellStyle name="Note 2 2 2 2 2 3 3 2 2 8" xfId="44349"/>
    <cellStyle name="Note 2 2 2 2 2 3 3 2 2 9" xfId="44350"/>
    <cellStyle name="Note 2 2 2 2 2 3 3 2 3" xfId="44351"/>
    <cellStyle name="Note 2 2 2 2 2 3 3 2 4" xfId="44352"/>
    <cellStyle name="Note 2 2 2 2 2 3 3 2 5" xfId="44353"/>
    <cellStyle name="Note 2 2 2 2 2 3 3 2 6" xfId="44354"/>
    <cellStyle name="Note 2 2 2 2 2 3 3 2 7" xfId="44355"/>
    <cellStyle name="Note 2 2 2 2 2 3 3 2 8" xfId="44356"/>
    <cellStyle name="Note 2 2 2 2 2 3 3 2 9" xfId="44357"/>
    <cellStyle name="Note 2 2 2 2 2 3 3 3" xfId="44358"/>
    <cellStyle name="Note 2 2 2 2 2 3 3 3 2" xfId="44359"/>
    <cellStyle name="Note 2 2 2 2 2 3 3 3 3" xfId="44360"/>
    <cellStyle name="Note 2 2 2 2 2 3 3 3 4" xfId="44361"/>
    <cellStyle name="Note 2 2 2 2 2 3 3 3 5" xfId="44362"/>
    <cellStyle name="Note 2 2 2 2 2 3 3 3 6" xfId="44363"/>
    <cellStyle name="Note 2 2 2 2 2 3 3 3 7" xfId="44364"/>
    <cellStyle name="Note 2 2 2 2 2 3 3 3 8" xfId="44365"/>
    <cellStyle name="Note 2 2 2 2 2 3 3 4" xfId="44366"/>
    <cellStyle name="Note 2 2 2 2 2 3 3 4 2" xfId="44367"/>
    <cellStyle name="Note 2 2 2 2 2 3 3 4 3" xfId="44368"/>
    <cellStyle name="Note 2 2 2 2 2 3 3 4 4" xfId="44369"/>
    <cellStyle name="Note 2 2 2 2 2 3 3 4 5" xfId="44370"/>
    <cellStyle name="Note 2 2 2 2 2 3 3 4 6" xfId="44371"/>
    <cellStyle name="Note 2 2 2 2 2 3 3 4 7" xfId="44372"/>
    <cellStyle name="Note 2 2 2 2 2 3 3 4 8" xfId="44373"/>
    <cellStyle name="Note 2 2 2 2 2 3 3 4 9" xfId="44374"/>
    <cellStyle name="Note 2 2 2 2 2 3 3 5" xfId="44375"/>
    <cellStyle name="Note 2 2 2 2 2 3 3 6" xfId="44376"/>
    <cellStyle name="Note 2 2 2 2 2 3 3 7" xfId="44377"/>
    <cellStyle name="Note 2 2 2 2 2 3 3 8" xfId="44378"/>
    <cellStyle name="Note 2 2 2 2 2 3 3 9" xfId="44379"/>
    <cellStyle name="Note 2 2 2 2 2 3 4" xfId="44380"/>
    <cellStyle name="Note 2 2 2 2 2 3 4 10" xfId="44381"/>
    <cellStyle name="Note 2 2 2 2 2 3 4 11" xfId="44382"/>
    <cellStyle name="Note 2 2 2 2 2 3 4 12" xfId="44383"/>
    <cellStyle name="Note 2 2 2 2 2 3 4 13" xfId="44384"/>
    <cellStyle name="Note 2 2 2 2 2 3 4 2" xfId="44385"/>
    <cellStyle name="Note 2 2 2 2 2 3 4 2 10" xfId="44386"/>
    <cellStyle name="Note 2 2 2 2 2 3 4 2 2" xfId="44387"/>
    <cellStyle name="Note 2 2 2 2 2 3 4 2 2 2" xfId="44388"/>
    <cellStyle name="Note 2 2 2 2 2 3 4 2 2 3" xfId="44389"/>
    <cellStyle name="Note 2 2 2 2 2 3 4 2 2 4" xfId="44390"/>
    <cellStyle name="Note 2 2 2 2 2 3 4 2 2 5" xfId="44391"/>
    <cellStyle name="Note 2 2 2 2 2 3 4 2 2 6" xfId="44392"/>
    <cellStyle name="Note 2 2 2 2 2 3 4 2 2 7" xfId="44393"/>
    <cellStyle name="Note 2 2 2 2 2 3 4 2 2 8" xfId="44394"/>
    <cellStyle name="Note 2 2 2 2 2 3 4 2 2 9" xfId="44395"/>
    <cellStyle name="Note 2 2 2 2 2 3 4 2 3" xfId="44396"/>
    <cellStyle name="Note 2 2 2 2 2 3 4 2 4" xfId="44397"/>
    <cellStyle name="Note 2 2 2 2 2 3 4 2 5" xfId="44398"/>
    <cellStyle name="Note 2 2 2 2 2 3 4 2 6" xfId="44399"/>
    <cellStyle name="Note 2 2 2 2 2 3 4 2 7" xfId="44400"/>
    <cellStyle name="Note 2 2 2 2 2 3 4 2 8" xfId="44401"/>
    <cellStyle name="Note 2 2 2 2 2 3 4 2 9" xfId="44402"/>
    <cellStyle name="Note 2 2 2 2 2 3 4 3" xfId="44403"/>
    <cellStyle name="Note 2 2 2 2 2 3 4 3 2" xfId="44404"/>
    <cellStyle name="Note 2 2 2 2 2 3 4 3 3" xfId="44405"/>
    <cellStyle name="Note 2 2 2 2 2 3 4 3 4" xfId="44406"/>
    <cellStyle name="Note 2 2 2 2 2 3 4 3 5" xfId="44407"/>
    <cellStyle name="Note 2 2 2 2 2 3 4 3 6" xfId="44408"/>
    <cellStyle name="Note 2 2 2 2 2 3 4 3 7" xfId="44409"/>
    <cellStyle name="Note 2 2 2 2 2 3 4 3 8" xfId="44410"/>
    <cellStyle name="Note 2 2 2 2 2 3 4 4" xfId="44411"/>
    <cellStyle name="Note 2 2 2 2 2 3 4 4 2" xfId="44412"/>
    <cellStyle name="Note 2 2 2 2 2 3 4 4 3" xfId="44413"/>
    <cellStyle name="Note 2 2 2 2 2 3 4 4 4" xfId="44414"/>
    <cellStyle name="Note 2 2 2 2 2 3 4 4 5" xfId="44415"/>
    <cellStyle name="Note 2 2 2 2 2 3 4 4 6" xfId="44416"/>
    <cellStyle name="Note 2 2 2 2 2 3 4 4 7" xfId="44417"/>
    <cellStyle name="Note 2 2 2 2 2 3 4 4 8" xfId="44418"/>
    <cellStyle name="Note 2 2 2 2 2 3 4 4 9" xfId="44419"/>
    <cellStyle name="Note 2 2 2 2 2 3 4 5" xfId="44420"/>
    <cellStyle name="Note 2 2 2 2 2 3 4 6" xfId="44421"/>
    <cellStyle name="Note 2 2 2 2 2 3 4 7" xfId="44422"/>
    <cellStyle name="Note 2 2 2 2 2 3 4 8" xfId="44423"/>
    <cellStyle name="Note 2 2 2 2 2 3 4 9" xfId="44424"/>
    <cellStyle name="Note 2 2 2 2 2 3 5" xfId="44425"/>
    <cellStyle name="Note 2 2 2 2 2 3 5 10" xfId="44426"/>
    <cellStyle name="Note 2 2 2 2 2 3 5 11" xfId="44427"/>
    <cellStyle name="Note 2 2 2 2 2 3 5 12" xfId="44428"/>
    <cellStyle name="Note 2 2 2 2 2 3 5 13" xfId="44429"/>
    <cellStyle name="Note 2 2 2 2 2 3 5 2" xfId="44430"/>
    <cellStyle name="Note 2 2 2 2 2 3 5 2 10" xfId="44431"/>
    <cellStyle name="Note 2 2 2 2 2 3 5 2 2" xfId="44432"/>
    <cellStyle name="Note 2 2 2 2 2 3 5 2 2 2" xfId="44433"/>
    <cellStyle name="Note 2 2 2 2 2 3 5 2 2 3" xfId="44434"/>
    <cellStyle name="Note 2 2 2 2 2 3 5 2 2 4" xfId="44435"/>
    <cellStyle name="Note 2 2 2 2 2 3 5 2 2 5" xfId="44436"/>
    <cellStyle name="Note 2 2 2 2 2 3 5 2 2 6" xfId="44437"/>
    <cellStyle name="Note 2 2 2 2 2 3 5 2 2 7" xfId="44438"/>
    <cellStyle name="Note 2 2 2 2 2 3 5 2 2 8" xfId="44439"/>
    <cellStyle name="Note 2 2 2 2 2 3 5 2 2 9" xfId="44440"/>
    <cellStyle name="Note 2 2 2 2 2 3 5 2 3" xfId="44441"/>
    <cellStyle name="Note 2 2 2 2 2 3 5 2 4" xfId="44442"/>
    <cellStyle name="Note 2 2 2 2 2 3 5 2 5" xfId="44443"/>
    <cellStyle name="Note 2 2 2 2 2 3 5 2 6" xfId="44444"/>
    <cellStyle name="Note 2 2 2 2 2 3 5 2 7" xfId="44445"/>
    <cellStyle name="Note 2 2 2 2 2 3 5 2 8" xfId="44446"/>
    <cellStyle name="Note 2 2 2 2 2 3 5 2 9" xfId="44447"/>
    <cellStyle name="Note 2 2 2 2 2 3 5 3" xfId="44448"/>
    <cellStyle name="Note 2 2 2 2 2 3 5 3 2" xfId="44449"/>
    <cellStyle name="Note 2 2 2 2 2 3 5 3 3" xfId="44450"/>
    <cellStyle name="Note 2 2 2 2 2 3 5 3 4" xfId="44451"/>
    <cellStyle name="Note 2 2 2 2 2 3 5 3 5" xfId="44452"/>
    <cellStyle name="Note 2 2 2 2 2 3 5 3 6" xfId="44453"/>
    <cellStyle name="Note 2 2 2 2 2 3 5 3 7" xfId="44454"/>
    <cellStyle name="Note 2 2 2 2 2 3 5 3 8" xfId="44455"/>
    <cellStyle name="Note 2 2 2 2 2 3 5 4" xfId="44456"/>
    <cellStyle name="Note 2 2 2 2 2 3 5 4 2" xfId="44457"/>
    <cellStyle name="Note 2 2 2 2 2 3 5 4 3" xfId="44458"/>
    <cellStyle name="Note 2 2 2 2 2 3 5 4 4" xfId="44459"/>
    <cellStyle name="Note 2 2 2 2 2 3 5 4 5" xfId="44460"/>
    <cellStyle name="Note 2 2 2 2 2 3 5 4 6" xfId="44461"/>
    <cellStyle name="Note 2 2 2 2 2 3 5 4 7" xfId="44462"/>
    <cellStyle name="Note 2 2 2 2 2 3 5 4 8" xfId="44463"/>
    <cellStyle name="Note 2 2 2 2 2 3 5 4 9" xfId="44464"/>
    <cellStyle name="Note 2 2 2 2 2 3 5 5" xfId="44465"/>
    <cellStyle name="Note 2 2 2 2 2 3 5 6" xfId="44466"/>
    <cellStyle name="Note 2 2 2 2 2 3 5 7" xfId="44467"/>
    <cellStyle name="Note 2 2 2 2 2 3 5 8" xfId="44468"/>
    <cellStyle name="Note 2 2 2 2 2 3 5 9" xfId="44469"/>
    <cellStyle name="Note 2 2 2 2 2 3 6" xfId="44470"/>
    <cellStyle name="Note 2 2 2 2 2 3 6 10" xfId="44471"/>
    <cellStyle name="Note 2 2 2 2 2 3 6 2" xfId="44472"/>
    <cellStyle name="Note 2 2 2 2 2 3 6 2 2" xfId="44473"/>
    <cellStyle name="Note 2 2 2 2 2 3 6 2 3" xfId="44474"/>
    <cellStyle name="Note 2 2 2 2 2 3 6 2 4" xfId="44475"/>
    <cellStyle name="Note 2 2 2 2 2 3 6 2 5" xfId="44476"/>
    <cellStyle name="Note 2 2 2 2 2 3 6 2 6" xfId="44477"/>
    <cellStyle name="Note 2 2 2 2 2 3 6 2 7" xfId="44478"/>
    <cellStyle name="Note 2 2 2 2 2 3 6 2 8" xfId="44479"/>
    <cellStyle name="Note 2 2 2 2 2 3 6 2 9" xfId="44480"/>
    <cellStyle name="Note 2 2 2 2 2 3 6 3" xfId="44481"/>
    <cellStyle name="Note 2 2 2 2 2 3 6 4" xfId="44482"/>
    <cellStyle name="Note 2 2 2 2 2 3 6 5" xfId="44483"/>
    <cellStyle name="Note 2 2 2 2 2 3 6 6" xfId="44484"/>
    <cellStyle name="Note 2 2 2 2 2 3 6 7" xfId="44485"/>
    <cellStyle name="Note 2 2 2 2 2 3 6 8" xfId="44486"/>
    <cellStyle name="Note 2 2 2 2 2 3 6 9" xfId="44487"/>
    <cellStyle name="Note 2 2 2 2 2 3 7" xfId="44488"/>
    <cellStyle name="Note 2 2 2 2 2 3 7 2" xfId="44489"/>
    <cellStyle name="Note 2 2 2 2 2 3 7 3" xfId="44490"/>
    <cellStyle name="Note 2 2 2 2 2 3 7 4" xfId="44491"/>
    <cellStyle name="Note 2 2 2 2 2 3 7 5" xfId="44492"/>
    <cellStyle name="Note 2 2 2 2 2 3 7 6" xfId="44493"/>
    <cellStyle name="Note 2 2 2 2 2 3 7 7" xfId="44494"/>
    <cellStyle name="Note 2 2 2 2 2 3 7 8" xfId="44495"/>
    <cellStyle name="Note 2 2 2 2 2 3 8" xfId="44496"/>
    <cellStyle name="Note 2 2 2 2 2 3 8 2" xfId="44497"/>
    <cellStyle name="Note 2 2 2 2 2 3 8 3" xfId="44498"/>
    <cellStyle name="Note 2 2 2 2 2 3 8 4" xfId="44499"/>
    <cellStyle name="Note 2 2 2 2 2 3 8 5" xfId="44500"/>
    <cellStyle name="Note 2 2 2 2 2 3 8 6" xfId="44501"/>
    <cellStyle name="Note 2 2 2 2 2 3 8 7" xfId="44502"/>
    <cellStyle name="Note 2 2 2 2 2 3 8 8" xfId="44503"/>
    <cellStyle name="Note 2 2 2 2 2 3 8 9" xfId="44504"/>
    <cellStyle name="Note 2 2 2 2 2 3 9" xfId="44505"/>
    <cellStyle name="Note 2 2 2 2 2 4" xfId="44506"/>
    <cellStyle name="Note 2 2 2 2 2 4 10" xfId="44507"/>
    <cellStyle name="Note 2 2 2 2 2 4 11" xfId="44508"/>
    <cellStyle name="Note 2 2 2 2 2 4 12" xfId="44509"/>
    <cellStyle name="Note 2 2 2 2 2 4 13" xfId="44510"/>
    <cellStyle name="Note 2 2 2 2 2 4 14" xfId="44511"/>
    <cellStyle name="Note 2 2 2 2 2 4 15" xfId="44512"/>
    <cellStyle name="Note 2 2 2 2 2 4 16" xfId="44513"/>
    <cellStyle name="Note 2 2 2 2 2 4 17" xfId="44514"/>
    <cellStyle name="Note 2 2 2 2 2 4 18" xfId="44515"/>
    <cellStyle name="Note 2 2 2 2 2 4 2" xfId="44516"/>
    <cellStyle name="Note 2 2 2 2 2 4 2 10" xfId="44517"/>
    <cellStyle name="Note 2 2 2 2 2 4 2 2" xfId="44518"/>
    <cellStyle name="Note 2 2 2 2 2 4 2 2 2" xfId="44519"/>
    <cellStyle name="Note 2 2 2 2 2 4 2 2 3" xfId="44520"/>
    <cellStyle name="Note 2 2 2 2 2 4 2 2 4" xfId="44521"/>
    <cellStyle name="Note 2 2 2 2 2 4 2 2 5" xfId="44522"/>
    <cellStyle name="Note 2 2 2 2 2 4 2 2 6" xfId="44523"/>
    <cellStyle name="Note 2 2 2 2 2 4 2 2 7" xfId="44524"/>
    <cellStyle name="Note 2 2 2 2 2 4 2 2 8" xfId="44525"/>
    <cellStyle name="Note 2 2 2 2 2 4 2 2 9" xfId="44526"/>
    <cellStyle name="Note 2 2 2 2 2 4 2 3" xfId="44527"/>
    <cellStyle name="Note 2 2 2 2 2 4 2 4" xfId="44528"/>
    <cellStyle name="Note 2 2 2 2 2 4 2 5" xfId="44529"/>
    <cellStyle name="Note 2 2 2 2 2 4 2 6" xfId="44530"/>
    <cellStyle name="Note 2 2 2 2 2 4 2 7" xfId="44531"/>
    <cellStyle name="Note 2 2 2 2 2 4 2 8" xfId="44532"/>
    <cellStyle name="Note 2 2 2 2 2 4 2 9" xfId="44533"/>
    <cellStyle name="Note 2 2 2 2 2 4 3" xfId="44534"/>
    <cellStyle name="Note 2 2 2 2 2 4 3 2" xfId="44535"/>
    <cellStyle name="Note 2 2 2 2 2 4 3 3" xfId="44536"/>
    <cellStyle name="Note 2 2 2 2 2 4 3 4" xfId="44537"/>
    <cellStyle name="Note 2 2 2 2 2 4 3 5" xfId="44538"/>
    <cellStyle name="Note 2 2 2 2 2 4 3 6" xfId="44539"/>
    <cellStyle name="Note 2 2 2 2 2 4 3 7" xfId="44540"/>
    <cellStyle name="Note 2 2 2 2 2 4 3 8" xfId="44541"/>
    <cellStyle name="Note 2 2 2 2 2 4 4" xfId="44542"/>
    <cellStyle name="Note 2 2 2 2 2 4 4 2" xfId="44543"/>
    <cellStyle name="Note 2 2 2 2 2 4 4 3" xfId="44544"/>
    <cellStyle name="Note 2 2 2 2 2 4 4 4" xfId="44545"/>
    <cellStyle name="Note 2 2 2 2 2 4 4 5" xfId="44546"/>
    <cellStyle name="Note 2 2 2 2 2 4 4 6" xfId="44547"/>
    <cellStyle name="Note 2 2 2 2 2 4 4 7" xfId="44548"/>
    <cellStyle name="Note 2 2 2 2 2 4 4 8" xfId="44549"/>
    <cellStyle name="Note 2 2 2 2 2 4 4 9" xfId="44550"/>
    <cellStyle name="Note 2 2 2 2 2 4 5" xfId="44551"/>
    <cellStyle name="Note 2 2 2 2 2 4 6" xfId="44552"/>
    <cellStyle name="Note 2 2 2 2 2 4 7" xfId="44553"/>
    <cellStyle name="Note 2 2 2 2 2 4 8" xfId="44554"/>
    <cellStyle name="Note 2 2 2 2 2 4 9" xfId="44555"/>
    <cellStyle name="Note 2 2 2 2 2 5" xfId="44556"/>
    <cellStyle name="Note 2 2 2 2 2 5 10" xfId="44557"/>
    <cellStyle name="Note 2 2 2 2 2 5 11" xfId="44558"/>
    <cellStyle name="Note 2 2 2 2 2 5 12" xfId="44559"/>
    <cellStyle name="Note 2 2 2 2 2 5 13" xfId="44560"/>
    <cellStyle name="Note 2 2 2 2 2 5 14" xfId="44561"/>
    <cellStyle name="Note 2 2 2 2 2 5 15" xfId="44562"/>
    <cellStyle name="Note 2 2 2 2 2 5 16" xfId="44563"/>
    <cellStyle name="Note 2 2 2 2 2 5 17" xfId="44564"/>
    <cellStyle name="Note 2 2 2 2 2 5 18" xfId="44565"/>
    <cellStyle name="Note 2 2 2 2 2 5 2" xfId="44566"/>
    <cellStyle name="Note 2 2 2 2 2 5 3" xfId="44567"/>
    <cellStyle name="Note 2 2 2 2 2 5 4" xfId="44568"/>
    <cellStyle name="Note 2 2 2 2 2 5 5" xfId="44569"/>
    <cellStyle name="Note 2 2 2 2 2 5 6" xfId="44570"/>
    <cellStyle name="Note 2 2 2 2 2 5 7" xfId="44571"/>
    <cellStyle name="Note 2 2 2 2 2 5 8" xfId="44572"/>
    <cellStyle name="Note 2 2 2 2 2 5 9" xfId="44573"/>
    <cellStyle name="Note 2 2 2 2 2 6" xfId="44574"/>
    <cellStyle name="Note 2 2 2 2 2 6 10" xfId="44575"/>
    <cellStyle name="Note 2 2 2 2 2 6 11" xfId="44576"/>
    <cellStyle name="Note 2 2 2 2 2 6 12" xfId="44577"/>
    <cellStyle name="Note 2 2 2 2 2 6 13" xfId="44578"/>
    <cellStyle name="Note 2 2 2 2 2 6 14" xfId="44579"/>
    <cellStyle name="Note 2 2 2 2 2 6 15" xfId="44580"/>
    <cellStyle name="Note 2 2 2 2 2 6 16" xfId="44581"/>
    <cellStyle name="Note 2 2 2 2 2 6 17" xfId="44582"/>
    <cellStyle name="Note 2 2 2 2 2 6 18" xfId="44583"/>
    <cellStyle name="Note 2 2 2 2 2 6 2" xfId="44584"/>
    <cellStyle name="Note 2 2 2 2 2 6 3" xfId="44585"/>
    <cellStyle name="Note 2 2 2 2 2 6 4" xfId="44586"/>
    <cellStyle name="Note 2 2 2 2 2 6 5" xfId="44587"/>
    <cellStyle name="Note 2 2 2 2 2 6 6" xfId="44588"/>
    <cellStyle name="Note 2 2 2 2 2 6 7" xfId="44589"/>
    <cellStyle name="Note 2 2 2 2 2 6 8" xfId="44590"/>
    <cellStyle name="Note 2 2 2 2 2 6 9" xfId="44591"/>
    <cellStyle name="Note 2 2 2 2 2 7" xfId="44592"/>
    <cellStyle name="Note 2 2 2 2 2 7 2" xfId="44593"/>
    <cellStyle name="Note 2 2 2 2 2 7 3" xfId="44594"/>
    <cellStyle name="Note 2 2 2 2 2 7 4" xfId="44595"/>
    <cellStyle name="Note 2 2 2 2 2 7 5" xfId="44596"/>
    <cellStyle name="Note 2 2 2 2 2 7 6" xfId="44597"/>
    <cellStyle name="Note 2 2 2 2 2 7 7" xfId="44598"/>
    <cellStyle name="Note 2 2 2 2 2 7 8" xfId="44599"/>
    <cellStyle name="Note 2 2 2 2 2 7 9" xfId="44600"/>
    <cellStyle name="Note 2 2 2 2 2 8" xfId="44601"/>
    <cellStyle name="Note 2 2 2 2 2 8 2" xfId="44602"/>
    <cellStyle name="Note 2 2 2 2 2 8 3" xfId="44603"/>
    <cellStyle name="Note 2 2 2 2 2 8 4" xfId="44604"/>
    <cellStyle name="Note 2 2 2 2 2 8 5" xfId="44605"/>
    <cellStyle name="Note 2 2 2 2 2 8 6" xfId="44606"/>
    <cellStyle name="Note 2 2 2 2 2 8 7" xfId="44607"/>
    <cellStyle name="Note 2 2 2 2 2 8 8" xfId="44608"/>
    <cellStyle name="Note 2 2 2 2 2 8 9" xfId="44609"/>
    <cellStyle name="Note 2 2 2 2 2 9" xfId="44610"/>
    <cellStyle name="Note 2 2 2 2 2 9 2" xfId="44611"/>
    <cellStyle name="Note 2 2 2 2 2 9 3" xfId="44612"/>
    <cellStyle name="Note 2 2 2 2 2 9 4" xfId="44613"/>
    <cellStyle name="Note 2 2 2 2 2 9 5" xfId="44614"/>
    <cellStyle name="Note 2 2 2 2 2 9 6" xfId="44615"/>
    <cellStyle name="Note 2 2 2 2 2 9 7" xfId="44616"/>
    <cellStyle name="Note 2 2 2 2 2 9 8" xfId="44617"/>
    <cellStyle name="Note 2 2 2 2 20" xfId="44618"/>
    <cellStyle name="Note 2 2 2 2 21" xfId="44619"/>
    <cellStyle name="Note 2 2 2 2 22" xfId="44620"/>
    <cellStyle name="Note 2 2 2 2 23" xfId="44621"/>
    <cellStyle name="Note 2 2 2 2 24" xfId="44622"/>
    <cellStyle name="Note 2 2 2 2 25" xfId="44623"/>
    <cellStyle name="Note 2 2 2 2 26" xfId="44624"/>
    <cellStyle name="Note 2 2 2 2 27" xfId="44625"/>
    <cellStyle name="Note 2 2 2 2 28" xfId="44626"/>
    <cellStyle name="Note 2 2 2 2 3" xfId="44627"/>
    <cellStyle name="Note 2 2 2 2 3 10" xfId="44628"/>
    <cellStyle name="Note 2 2 2 2 3 11" xfId="44629"/>
    <cellStyle name="Note 2 2 2 2 3 12" xfId="44630"/>
    <cellStyle name="Note 2 2 2 2 3 13" xfId="44631"/>
    <cellStyle name="Note 2 2 2 2 3 14" xfId="44632"/>
    <cellStyle name="Note 2 2 2 2 3 15" xfId="44633"/>
    <cellStyle name="Note 2 2 2 2 3 16" xfId="44634"/>
    <cellStyle name="Note 2 2 2 2 3 17" xfId="44635"/>
    <cellStyle name="Note 2 2 2 2 3 18" xfId="44636"/>
    <cellStyle name="Note 2 2 2 2 3 19" xfId="44637"/>
    <cellStyle name="Note 2 2 2 2 3 2" xfId="44638"/>
    <cellStyle name="Note 2 2 2 2 3 2 10" xfId="44639"/>
    <cellStyle name="Note 2 2 2 2 3 2 11" xfId="44640"/>
    <cellStyle name="Note 2 2 2 2 3 2 12" xfId="44641"/>
    <cellStyle name="Note 2 2 2 2 3 2 13" xfId="44642"/>
    <cellStyle name="Note 2 2 2 2 3 2 2" xfId="44643"/>
    <cellStyle name="Note 2 2 2 2 3 2 2 10" xfId="44644"/>
    <cellStyle name="Note 2 2 2 2 3 2 2 2" xfId="44645"/>
    <cellStyle name="Note 2 2 2 2 3 2 2 2 2" xfId="44646"/>
    <cellStyle name="Note 2 2 2 2 3 2 2 2 3" xfId="44647"/>
    <cellStyle name="Note 2 2 2 2 3 2 2 2 4" xfId="44648"/>
    <cellStyle name="Note 2 2 2 2 3 2 2 2 5" xfId="44649"/>
    <cellStyle name="Note 2 2 2 2 3 2 2 2 6" xfId="44650"/>
    <cellStyle name="Note 2 2 2 2 3 2 2 2 7" xfId="44651"/>
    <cellStyle name="Note 2 2 2 2 3 2 2 2 8" xfId="44652"/>
    <cellStyle name="Note 2 2 2 2 3 2 2 2 9" xfId="44653"/>
    <cellStyle name="Note 2 2 2 2 3 2 2 3" xfId="44654"/>
    <cellStyle name="Note 2 2 2 2 3 2 2 4" xfId="44655"/>
    <cellStyle name="Note 2 2 2 2 3 2 2 5" xfId="44656"/>
    <cellStyle name="Note 2 2 2 2 3 2 2 6" xfId="44657"/>
    <cellStyle name="Note 2 2 2 2 3 2 2 7" xfId="44658"/>
    <cellStyle name="Note 2 2 2 2 3 2 2 8" xfId="44659"/>
    <cellStyle name="Note 2 2 2 2 3 2 2 9" xfId="44660"/>
    <cellStyle name="Note 2 2 2 2 3 2 3" xfId="44661"/>
    <cellStyle name="Note 2 2 2 2 3 2 3 2" xfId="44662"/>
    <cellStyle name="Note 2 2 2 2 3 2 3 3" xfId="44663"/>
    <cellStyle name="Note 2 2 2 2 3 2 3 4" xfId="44664"/>
    <cellStyle name="Note 2 2 2 2 3 2 3 5" xfId="44665"/>
    <cellStyle name="Note 2 2 2 2 3 2 3 6" xfId="44666"/>
    <cellStyle name="Note 2 2 2 2 3 2 3 7" xfId="44667"/>
    <cellStyle name="Note 2 2 2 2 3 2 3 8" xfId="44668"/>
    <cellStyle name="Note 2 2 2 2 3 2 4" xfId="44669"/>
    <cellStyle name="Note 2 2 2 2 3 2 4 2" xfId="44670"/>
    <cellStyle name="Note 2 2 2 2 3 2 4 3" xfId="44671"/>
    <cellStyle name="Note 2 2 2 2 3 2 4 4" xfId="44672"/>
    <cellStyle name="Note 2 2 2 2 3 2 4 5" xfId="44673"/>
    <cellStyle name="Note 2 2 2 2 3 2 4 6" xfId="44674"/>
    <cellStyle name="Note 2 2 2 2 3 2 4 7" xfId="44675"/>
    <cellStyle name="Note 2 2 2 2 3 2 4 8" xfId="44676"/>
    <cellStyle name="Note 2 2 2 2 3 2 4 9" xfId="44677"/>
    <cellStyle name="Note 2 2 2 2 3 2 5" xfId="44678"/>
    <cellStyle name="Note 2 2 2 2 3 2 6" xfId="44679"/>
    <cellStyle name="Note 2 2 2 2 3 2 7" xfId="44680"/>
    <cellStyle name="Note 2 2 2 2 3 2 8" xfId="44681"/>
    <cellStyle name="Note 2 2 2 2 3 2 9" xfId="44682"/>
    <cellStyle name="Note 2 2 2 2 3 20" xfId="44683"/>
    <cellStyle name="Note 2 2 2 2 3 21" xfId="44684"/>
    <cellStyle name="Note 2 2 2 2 3 22" xfId="44685"/>
    <cellStyle name="Note 2 2 2 2 3 23" xfId="44686"/>
    <cellStyle name="Note 2 2 2 2 3 24" xfId="44687"/>
    <cellStyle name="Note 2 2 2 2 3 25" xfId="44688"/>
    <cellStyle name="Note 2 2 2 2 3 3" xfId="44689"/>
    <cellStyle name="Note 2 2 2 2 3 3 10" xfId="44690"/>
    <cellStyle name="Note 2 2 2 2 3 3 11" xfId="44691"/>
    <cellStyle name="Note 2 2 2 2 3 3 12" xfId="44692"/>
    <cellStyle name="Note 2 2 2 2 3 3 13" xfId="44693"/>
    <cellStyle name="Note 2 2 2 2 3 3 2" xfId="44694"/>
    <cellStyle name="Note 2 2 2 2 3 3 2 10" xfId="44695"/>
    <cellStyle name="Note 2 2 2 2 3 3 2 2" xfId="44696"/>
    <cellStyle name="Note 2 2 2 2 3 3 2 2 2" xfId="44697"/>
    <cellStyle name="Note 2 2 2 2 3 3 2 2 3" xfId="44698"/>
    <cellStyle name="Note 2 2 2 2 3 3 2 2 4" xfId="44699"/>
    <cellStyle name="Note 2 2 2 2 3 3 2 2 5" xfId="44700"/>
    <cellStyle name="Note 2 2 2 2 3 3 2 2 6" xfId="44701"/>
    <cellStyle name="Note 2 2 2 2 3 3 2 2 7" xfId="44702"/>
    <cellStyle name="Note 2 2 2 2 3 3 2 2 8" xfId="44703"/>
    <cellStyle name="Note 2 2 2 2 3 3 2 2 9" xfId="44704"/>
    <cellStyle name="Note 2 2 2 2 3 3 2 3" xfId="44705"/>
    <cellStyle name="Note 2 2 2 2 3 3 2 4" xfId="44706"/>
    <cellStyle name="Note 2 2 2 2 3 3 2 5" xfId="44707"/>
    <cellStyle name="Note 2 2 2 2 3 3 2 6" xfId="44708"/>
    <cellStyle name="Note 2 2 2 2 3 3 2 7" xfId="44709"/>
    <cellStyle name="Note 2 2 2 2 3 3 2 8" xfId="44710"/>
    <cellStyle name="Note 2 2 2 2 3 3 2 9" xfId="44711"/>
    <cellStyle name="Note 2 2 2 2 3 3 3" xfId="44712"/>
    <cellStyle name="Note 2 2 2 2 3 3 3 2" xfId="44713"/>
    <cellStyle name="Note 2 2 2 2 3 3 3 3" xfId="44714"/>
    <cellStyle name="Note 2 2 2 2 3 3 3 4" xfId="44715"/>
    <cellStyle name="Note 2 2 2 2 3 3 3 5" xfId="44716"/>
    <cellStyle name="Note 2 2 2 2 3 3 3 6" xfId="44717"/>
    <cellStyle name="Note 2 2 2 2 3 3 3 7" xfId="44718"/>
    <cellStyle name="Note 2 2 2 2 3 3 3 8" xfId="44719"/>
    <cellStyle name="Note 2 2 2 2 3 3 4" xfId="44720"/>
    <cellStyle name="Note 2 2 2 2 3 3 4 2" xfId="44721"/>
    <cellStyle name="Note 2 2 2 2 3 3 4 3" xfId="44722"/>
    <cellStyle name="Note 2 2 2 2 3 3 4 4" xfId="44723"/>
    <cellStyle name="Note 2 2 2 2 3 3 4 5" xfId="44724"/>
    <cellStyle name="Note 2 2 2 2 3 3 4 6" xfId="44725"/>
    <cellStyle name="Note 2 2 2 2 3 3 4 7" xfId="44726"/>
    <cellStyle name="Note 2 2 2 2 3 3 4 8" xfId="44727"/>
    <cellStyle name="Note 2 2 2 2 3 3 4 9" xfId="44728"/>
    <cellStyle name="Note 2 2 2 2 3 3 5" xfId="44729"/>
    <cellStyle name="Note 2 2 2 2 3 3 6" xfId="44730"/>
    <cellStyle name="Note 2 2 2 2 3 3 7" xfId="44731"/>
    <cellStyle name="Note 2 2 2 2 3 3 8" xfId="44732"/>
    <cellStyle name="Note 2 2 2 2 3 3 9" xfId="44733"/>
    <cellStyle name="Note 2 2 2 2 3 4" xfId="44734"/>
    <cellStyle name="Note 2 2 2 2 3 4 10" xfId="44735"/>
    <cellStyle name="Note 2 2 2 2 3 4 11" xfId="44736"/>
    <cellStyle name="Note 2 2 2 2 3 4 12" xfId="44737"/>
    <cellStyle name="Note 2 2 2 2 3 4 13" xfId="44738"/>
    <cellStyle name="Note 2 2 2 2 3 4 2" xfId="44739"/>
    <cellStyle name="Note 2 2 2 2 3 4 2 10" xfId="44740"/>
    <cellStyle name="Note 2 2 2 2 3 4 2 2" xfId="44741"/>
    <cellStyle name="Note 2 2 2 2 3 4 2 2 2" xfId="44742"/>
    <cellStyle name="Note 2 2 2 2 3 4 2 2 3" xfId="44743"/>
    <cellStyle name="Note 2 2 2 2 3 4 2 2 4" xfId="44744"/>
    <cellStyle name="Note 2 2 2 2 3 4 2 2 5" xfId="44745"/>
    <cellStyle name="Note 2 2 2 2 3 4 2 2 6" xfId="44746"/>
    <cellStyle name="Note 2 2 2 2 3 4 2 2 7" xfId="44747"/>
    <cellStyle name="Note 2 2 2 2 3 4 2 2 8" xfId="44748"/>
    <cellStyle name="Note 2 2 2 2 3 4 2 2 9" xfId="44749"/>
    <cellStyle name="Note 2 2 2 2 3 4 2 3" xfId="44750"/>
    <cellStyle name="Note 2 2 2 2 3 4 2 4" xfId="44751"/>
    <cellStyle name="Note 2 2 2 2 3 4 2 5" xfId="44752"/>
    <cellStyle name="Note 2 2 2 2 3 4 2 6" xfId="44753"/>
    <cellStyle name="Note 2 2 2 2 3 4 2 7" xfId="44754"/>
    <cellStyle name="Note 2 2 2 2 3 4 2 8" xfId="44755"/>
    <cellStyle name="Note 2 2 2 2 3 4 2 9" xfId="44756"/>
    <cellStyle name="Note 2 2 2 2 3 4 3" xfId="44757"/>
    <cellStyle name="Note 2 2 2 2 3 4 3 2" xfId="44758"/>
    <cellStyle name="Note 2 2 2 2 3 4 3 3" xfId="44759"/>
    <cellStyle name="Note 2 2 2 2 3 4 3 4" xfId="44760"/>
    <cellStyle name="Note 2 2 2 2 3 4 3 5" xfId="44761"/>
    <cellStyle name="Note 2 2 2 2 3 4 3 6" xfId="44762"/>
    <cellStyle name="Note 2 2 2 2 3 4 3 7" xfId="44763"/>
    <cellStyle name="Note 2 2 2 2 3 4 3 8" xfId="44764"/>
    <cellStyle name="Note 2 2 2 2 3 4 4" xfId="44765"/>
    <cellStyle name="Note 2 2 2 2 3 4 4 2" xfId="44766"/>
    <cellStyle name="Note 2 2 2 2 3 4 4 3" xfId="44767"/>
    <cellStyle name="Note 2 2 2 2 3 4 4 4" xfId="44768"/>
    <cellStyle name="Note 2 2 2 2 3 4 4 5" xfId="44769"/>
    <cellStyle name="Note 2 2 2 2 3 4 4 6" xfId="44770"/>
    <cellStyle name="Note 2 2 2 2 3 4 4 7" xfId="44771"/>
    <cellStyle name="Note 2 2 2 2 3 4 4 8" xfId="44772"/>
    <cellStyle name="Note 2 2 2 2 3 4 4 9" xfId="44773"/>
    <cellStyle name="Note 2 2 2 2 3 4 5" xfId="44774"/>
    <cellStyle name="Note 2 2 2 2 3 4 6" xfId="44775"/>
    <cellStyle name="Note 2 2 2 2 3 4 7" xfId="44776"/>
    <cellStyle name="Note 2 2 2 2 3 4 8" xfId="44777"/>
    <cellStyle name="Note 2 2 2 2 3 4 9" xfId="44778"/>
    <cellStyle name="Note 2 2 2 2 3 5" xfId="44779"/>
    <cellStyle name="Note 2 2 2 2 3 5 10" xfId="44780"/>
    <cellStyle name="Note 2 2 2 2 3 5 11" xfId="44781"/>
    <cellStyle name="Note 2 2 2 2 3 5 12" xfId="44782"/>
    <cellStyle name="Note 2 2 2 2 3 5 13" xfId="44783"/>
    <cellStyle name="Note 2 2 2 2 3 5 2" xfId="44784"/>
    <cellStyle name="Note 2 2 2 2 3 5 2 10" xfId="44785"/>
    <cellStyle name="Note 2 2 2 2 3 5 2 2" xfId="44786"/>
    <cellStyle name="Note 2 2 2 2 3 5 2 2 2" xfId="44787"/>
    <cellStyle name="Note 2 2 2 2 3 5 2 2 3" xfId="44788"/>
    <cellStyle name="Note 2 2 2 2 3 5 2 2 4" xfId="44789"/>
    <cellStyle name="Note 2 2 2 2 3 5 2 2 5" xfId="44790"/>
    <cellStyle name="Note 2 2 2 2 3 5 2 2 6" xfId="44791"/>
    <cellStyle name="Note 2 2 2 2 3 5 2 2 7" xfId="44792"/>
    <cellStyle name="Note 2 2 2 2 3 5 2 2 8" xfId="44793"/>
    <cellStyle name="Note 2 2 2 2 3 5 2 2 9" xfId="44794"/>
    <cellStyle name="Note 2 2 2 2 3 5 2 3" xfId="44795"/>
    <cellStyle name="Note 2 2 2 2 3 5 2 4" xfId="44796"/>
    <cellStyle name="Note 2 2 2 2 3 5 2 5" xfId="44797"/>
    <cellStyle name="Note 2 2 2 2 3 5 2 6" xfId="44798"/>
    <cellStyle name="Note 2 2 2 2 3 5 2 7" xfId="44799"/>
    <cellStyle name="Note 2 2 2 2 3 5 2 8" xfId="44800"/>
    <cellStyle name="Note 2 2 2 2 3 5 2 9" xfId="44801"/>
    <cellStyle name="Note 2 2 2 2 3 5 3" xfId="44802"/>
    <cellStyle name="Note 2 2 2 2 3 5 3 2" xfId="44803"/>
    <cellStyle name="Note 2 2 2 2 3 5 3 3" xfId="44804"/>
    <cellStyle name="Note 2 2 2 2 3 5 3 4" xfId="44805"/>
    <cellStyle name="Note 2 2 2 2 3 5 3 5" xfId="44806"/>
    <cellStyle name="Note 2 2 2 2 3 5 3 6" xfId="44807"/>
    <cellStyle name="Note 2 2 2 2 3 5 3 7" xfId="44808"/>
    <cellStyle name="Note 2 2 2 2 3 5 3 8" xfId="44809"/>
    <cellStyle name="Note 2 2 2 2 3 5 4" xfId="44810"/>
    <cellStyle name="Note 2 2 2 2 3 5 4 2" xfId="44811"/>
    <cellStyle name="Note 2 2 2 2 3 5 4 3" xfId="44812"/>
    <cellStyle name="Note 2 2 2 2 3 5 4 4" xfId="44813"/>
    <cellStyle name="Note 2 2 2 2 3 5 4 5" xfId="44814"/>
    <cellStyle name="Note 2 2 2 2 3 5 4 6" xfId="44815"/>
    <cellStyle name="Note 2 2 2 2 3 5 4 7" xfId="44816"/>
    <cellStyle name="Note 2 2 2 2 3 5 4 8" xfId="44817"/>
    <cellStyle name="Note 2 2 2 2 3 5 4 9" xfId="44818"/>
    <cellStyle name="Note 2 2 2 2 3 5 5" xfId="44819"/>
    <cellStyle name="Note 2 2 2 2 3 5 6" xfId="44820"/>
    <cellStyle name="Note 2 2 2 2 3 5 7" xfId="44821"/>
    <cellStyle name="Note 2 2 2 2 3 5 8" xfId="44822"/>
    <cellStyle name="Note 2 2 2 2 3 5 9" xfId="44823"/>
    <cellStyle name="Note 2 2 2 2 3 6" xfId="44824"/>
    <cellStyle name="Note 2 2 2 2 3 6 10" xfId="44825"/>
    <cellStyle name="Note 2 2 2 2 3 6 2" xfId="44826"/>
    <cellStyle name="Note 2 2 2 2 3 6 2 2" xfId="44827"/>
    <cellStyle name="Note 2 2 2 2 3 6 2 3" xfId="44828"/>
    <cellStyle name="Note 2 2 2 2 3 6 2 4" xfId="44829"/>
    <cellStyle name="Note 2 2 2 2 3 6 2 5" xfId="44830"/>
    <cellStyle name="Note 2 2 2 2 3 6 2 6" xfId="44831"/>
    <cellStyle name="Note 2 2 2 2 3 6 2 7" xfId="44832"/>
    <cellStyle name="Note 2 2 2 2 3 6 2 8" xfId="44833"/>
    <cellStyle name="Note 2 2 2 2 3 6 2 9" xfId="44834"/>
    <cellStyle name="Note 2 2 2 2 3 6 3" xfId="44835"/>
    <cellStyle name="Note 2 2 2 2 3 6 4" xfId="44836"/>
    <cellStyle name="Note 2 2 2 2 3 6 5" xfId="44837"/>
    <cellStyle name="Note 2 2 2 2 3 6 6" xfId="44838"/>
    <cellStyle name="Note 2 2 2 2 3 6 7" xfId="44839"/>
    <cellStyle name="Note 2 2 2 2 3 6 8" xfId="44840"/>
    <cellStyle name="Note 2 2 2 2 3 6 9" xfId="44841"/>
    <cellStyle name="Note 2 2 2 2 3 7" xfId="44842"/>
    <cellStyle name="Note 2 2 2 2 3 7 2" xfId="44843"/>
    <cellStyle name="Note 2 2 2 2 3 7 3" xfId="44844"/>
    <cellStyle name="Note 2 2 2 2 3 7 4" xfId="44845"/>
    <cellStyle name="Note 2 2 2 2 3 7 5" xfId="44846"/>
    <cellStyle name="Note 2 2 2 2 3 7 6" xfId="44847"/>
    <cellStyle name="Note 2 2 2 2 3 7 7" xfId="44848"/>
    <cellStyle name="Note 2 2 2 2 3 7 8" xfId="44849"/>
    <cellStyle name="Note 2 2 2 2 3 8" xfId="44850"/>
    <cellStyle name="Note 2 2 2 2 3 8 2" xfId="44851"/>
    <cellStyle name="Note 2 2 2 2 3 8 3" xfId="44852"/>
    <cellStyle name="Note 2 2 2 2 3 8 4" xfId="44853"/>
    <cellStyle name="Note 2 2 2 2 3 8 5" xfId="44854"/>
    <cellStyle name="Note 2 2 2 2 3 8 6" xfId="44855"/>
    <cellStyle name="Note 2 2 2 2 3 8 7" xfId="44856"/>
    <cellStyle name="Note 2 2 2 2 3 8 8" xfId="44857"/>
    <cellStyle name="Note 2 2 2 2 3 8 9" xfId="44858"/>
    <cellStyle name="Note 2 2 2 2 3 9" xfId="44859"/>
    <cellStyle name="Note 2 2 2 2 4" xfId="44860"/>
    <cellStyle name="Note 2 2 2 2 4 10" xfId="44861"/>
    <cellStyle name="Note 2 2 2 2 4 11" xfId="44862"/>
    <cellStyle name="Note 2 2 2 2 4 12" xfId="44863"/>
    <cellStyle name="Note 2 2 2 2 4 13" xfId="44864"/>
    <cellStyle name="Note 2 2 2 2 4 14" xfId="44865"/>
    <cellStyle name="Note 2 2 2 2 4 15" xfId="44866"/>
    <cellStyle name="Note 2 2 2 2 4 16" xfId="44867"/>
    <cellStyle name="Note 2 2 2 2 4 17" xfId="44868"/>
    <cellStyle name="Note 2 2 2 2 4 18" xfId="44869"/>
    <cellStyle name="Note 2 2 2 2 4 2" xfId="44870"/>
    <cellStyle name="Note 2 2 2 2 4 2 10" xfId="44871"/>
    <cellStyle name="Note 2 2 2 2 4 2 11" xfId="44872"/>
    <cellStyle name="Note 2 2 2 2 4 2 12" xfId="44873"/>
    <cellStyle name="Note 2 2 2 2 4 2 13" xfId="44874"/>
    <cellStyle name="Note 2 2 2 2 4 2 2" xfId="44875"/>
    <cellStyle name="Note 2 2 2 2 4 2 2 10" xfId="44876"/>
    <cellStyle name="Note 2 2 2 2 4 2 2 2" xfId="44877"/>
    <cellStyle name="Note 2 2 2 2 4 2 2 2 2" xfId="44878"/>
    <cellStyle name="Note 2 2 2 2 4 2 2 2 3" xfId="44879"/>
    <cellStyle name="Note 2 2 2 2 4 2 2 2 4" xfId="44880"/>
    <cellStyle name="Note 2 2 2 2 4 2 2 2 5" xfId="44881"/>
    <cellStyle name="Note 2 2 2 2 4 2 2 2 6" xfId="44882"/>
    <cellStyle name="Note 2 2 2 2 4 2 2 2 7" xfId="44883"/>
    <cellStyle name="Note 2 2 2 2 4 2 2 2 8" xfId="44884"/>
    <cellStyle name="Note 2 2 2 2 4 2 2 2 9" xfId="44885"/>
    <cellStyle name="Note 2 2 2 2 4 2 2 3" xfId="44886"/>
    <cellStyle name="Note 2 2 2 2 4 2 2 4" xfId="44887"/>
    <cellStyle name="Note 2 2 2 2 4 2 2 5" xfId="44888"/>
    <cellStyle name="Note 2 2 2 2 4 2 2 6" xfId="44889"/>
    <cellStyle name="Note 2 2 2 2 4 2 2 7" xfId="44890"/>
    <cellStyle name="Note 2 2 2 2 4 2 2 8" xfId="44891"/>
    <cellStyle name="Note 2 2 2 2 4 2 2 9" xfId="44892"/>
    <cellStyle name="Note 2 2 2 2 4 2 3" xfId="44893"/>
    <cellStyle name="Note 2 2 2 2 4 2 3 2" xfId="44894"/>
    <cellStyle name="Note 2 2 2 2 4 2 3 3" xfId="44895"/>
    <cellStyle name="Note 2 2 2 2 4 2 3 4" xfId="44896"/>
    <cellStyle name="Note 2 2 2 2 4 2 3 5" xfId="44897"/>
    <cellStyle name="Note 2 2 2 2 4 2 3 6" xfId="44898"/>
    <cellStyle name="Note 2 2 2 2 4 2 3 7" xfId="44899"/>
    <cellStyle name="Note 2 2 2 2 4 2 3 8" xfId="44900"/>
    <cellStyle name="Note 2 2 2 2 4 2 4" xfId="44901"/>
    <cellStyle name="Note 2 2 2 2 4 2 4 2" xfId="44902"/>
    <cellStyle name="Note 2 2 2 2 4 2 4 3" xfId="44903"/>
    <cellStyle name="Note 2 2 2 2 4 2 4 4" xfId="44904"/>
    <cellStyle name="Note 2 2 2 2 4 2 4 5" xfId="44905"/>
    <cellStyle name="Note 2 2 2 2 4 2 4 6" xfId="44906"/>
    <cellStyle name="Note 2 2 2 2 4 2 4 7" xfId="44907"/>
    <cellStyle name="Note 2 2 2 2 4 2 4 8" xfId="44908"/>
    <cellStyle name="Note 2 2 2 2 4 2 4 9" xfId="44909"/>
    <cellStyle name="Note 2 2 2 2 4 2 5" xfId="44910"/>
    <cellStyle name="Note 2 2 2 2 4 2 6" xfId="44911"/>
    <cellStyle name="Note 2 2 2 2 4 2 7" xfId="44912"/>
    <cellStyle name="Note 2 2 2 2 4 2 8" xfId="44913"/>
    <cellStyle name="Note 2 2 2 2 4 2 9" xfId="44914"/>
    <cellStyle name="Note 2 2 2 2 4 3" xfId="44915"/>
    <cellStyle name="Note 2 2 2 2 4 3 10" xfId="44916"/>
    <cellStyle name="Note 2 2 2 2 4 3 11" xfId="44917"/>
    <cellStyle name="Note 2 2 2 2 4 3 12" xfId="44918"/>
    <cellStyle name="Note 2 2 2 2 4 3 13" xfId="44919"/>
    <cellStyle name="Note 2 2 2 2 4 3 2" xfId="44920"/>
    <cellStyle name="Note 2 2 2 2 4 3 2 10" xfId="44921"/>
    <cellStyle name="Note 2 2 2 2 4 3 2 2" xfId="44922"/>
    <cellStyle name="Note 2 2 2 2 4 3 2 2 2" xfId="44923"/>
    <cellStyle name="Note 2 2 2 2 4 3 2 2 3" xfId="44924"/>
    <cellStyle name="Note 2 2 2 2 4 3 2 2 4" xfId="44925"/>
    <cellStyle name="Note 2 2 2 2 4 3 2 2 5" xfId="44926"/>
    <cellStyle name="Note 2 2 2 2 4 3 2 2 6" xfId="44927"/>
    <cellStyle name="Note 2 2 2 2 4 3 2 2 7" xfId="44928"/>
    <cellStyle name="Note 2 2 2 2 4 3 2 2 8" xfId="44929"/>
    <cellStyle name="Note 2 2 2 2 4 3 2 2 9" xfId="44930"/>
    <cellStyle name="Note 2 2 2 2 4 3 2 3" xfId="44931"/>
    <cellStyle name="Note 2 2 2 2 4 3 2 4" xfId="44932"/>
    <cellStyle name="Note 2 2 2 2 4 3 2 5" xfId="44933"/>
    <cellStyle name="Note 2 2 2 2 4 3 2 6" xfId="44934"/>
    <cellStyle name="Note 2 2 2 2 4 3 2 7" xfId="44935"/>
    <cellStyle name="Note 2 2 2 2 4 3 2 8" xfId="44936"/>
    <cellStyle name="Note 2 2 2 2 4 3 2 9" xfId="44937"/>
    <cellStyle name="Note 2 2 2 2 4 3 3" xfId="44938"/>
    <cellStyle name="Note 2 2 2 2 4 3 3 2" xfId="44939"/>
    <cellStyle name="Note 2 2 2 2 4 3 3 3" xfId="44940"/>
    <cellStyle name="Note 2 2 2 2 4 3 3 4" xfId="44941"/>
    <cellStyle name="Note 2 2 2 2 4 3 3 5" xfId="44942"/>
    <cellStyle name="Note 2 2 2 2 4 3 3 6" xfId="44943"/>
    <cellStyle name="Note 2 2 2 2 4 3 3 7" xfId="44944"/>
    <cellStyle name="Note 2 2 2 2 4 3 3 8" xfId="44945"/>
    <cellStyle name="Note 2 2 2 2 4 3 4" xfId="44946"/>
    <cellStyle name="Note 2 2 2 2 4 3 4 2" xfId="44947"/>
    <cellStyle name="Note 2 2 2 2 4 3 4 3" xfId="44948"/>
    <cellStyle name="Note 2 2 2 2 4 3 4 4" xfId="44949"/>
    <cellStyle name="Note 2 2 2 2 4 3 4 5" xfId="44950"/>
    <cellStyle name="Note 2 2 2 2 4 3 4 6" xfId="44951"/>
    <cellStyle name="Note 2 2 2 2 4 3 4 7" xfId="44952"/>
    <cellStyle name="Note 2 2 2 2 4 3 4 8" xfId="44953"/>
    <cellStyle name="Note 2 2 2 2 4 3 4 9" xfId="44954"/>
    <cellStyle name="Note 2 2 2 2 4 3 5" xfId="44955"/>
    <cellStyle name="Note 2 2 2 2 4 3 6" xfId="44956"/>
    <cellStyle name="Note 2 2 2 2 4 3 7" xfId="44957"/>
    <cellStyle name="Note 2 2 2 2 4 3 8" xfId="44958"/>
    <cellStyle name="Note 2 2 2 2 4 3 9" xfId="44959"/>
    <cellStyle name="Note 2 2 2 2 4 4" xfId="44960"/>
    <cellStyle name="Note 2 2 2 2 4 4 10" xfId="44961"/>
    <cellStyle name="Note 2 2 2 2 4 4 11" xfId="44962"/>
    <cellStyle name="Note 2 2 2 2 4 4 12" xfId="44963"/>
    <cellStyle name="Note 2 2 2 2 4 4 13" xfId="44964"/>
    <cellStyle name="Note 2 2 2 2 4 4 2" xfId="44965"/>
    <cellStyle name="Note 2 2 2 2 4 4 2 10" xfId="44966"/>
    <cellStyle name="Note 2 2 2 2 4 4 2 2" xfId="44967"/>
    <cellStyle name="Note 2 2 2 2 4 4 2 2 2" xfId="44968"/>
    <cellStyle name="Note 2 2 2 2 4 4 2 2 3" xfId="44969"/>
    <cellStyle name="Note 2 2 2 2 4 4 2 2 4" xfId="44970"/>
    <cellStyle name="Note 2 2 2 2 4 4 2 2 5" xfId="44971"/>
    <cellStyle name="Note 2 2 2 2 4 4 2 2 6" xfId="44972"/>
    <cellStyle name="Note 2 2 2 2 4 4 2 2 7" xfId="44973"/>
    <cellStyle name="Note 2 2 2 2 4 4 2 2 8" xfId="44974"/>
    <cellStyle name="Note 2 2 2 2 4 4 2 2 9" xfId="44975"/>
    <cellStyle name="Note 2 2 2 2 4 4 2 3" xfId="44976"/>
    <cellStyle name="Note 2 2 2 2 4 4 2 4" xfId="44977"/>
    <cellStyle name="Note 2 2 2 2 4 4 2 5" xfId="44978"/>
    <cellStyle name="Note 2 2 2 2 4 4 2 6" xfId="44979"/>
    <cellStyle name="Note 2 2 2 2 4 4 2 7" xfId="44980"/>
    <cellStyle name="Note 2 2 2 2 4 4 2 8" xfId="44981"/>
    <cellStyle name="Note 2 2 2 2 4 4 2 9" xfId="44982"/>
    <cellStyle name="Note 2 2 2 2 4 4 3" xfId="44983"/>
    <cellStyle name="Note 2 2 2 2 4 4 3 2" xfId="44984"/>
    <cellStyle name="Note 2 2 2 2 4 4 3 3" xfId="44985"/>
    <cellStyle name="Note 2 2 2 2 4 4 3 4" xfId="44986"/>
    <cellStyle name="Note 2 2 2 2 4 4 3 5" xfId="44987"/>
    <cellStyle name="Note 2 2 2 2 4 4 3 6" xfId="44988"/>
    <cellStyle name="Note 2 2 2 2 4 4 3 7" xfId="44989"/>
    <cellStyle name="Note 2 2 2 2 4 4 3 8" xfId="44990"/>
    <cellStyle name="Note 2 2 2 2 4 4 4" xfId="44991"/>
    <cellStyle name="Note 2 2 2 2 4 4 4 2" xfId="44992"/>
    <cellStyle name="Note 2 2 2 2 4 4 4 3" xfId="44993"/>
    <cellStyle name="Note 2 2 2 2 4 4 4 4" xfId="44994"/>
    <cellStyle name="Note 2 2 2 2 4 4 4 5" xfId="44995"/>
    <cellStyle name="Note 2 2 2 2 4 4 4 6" xfId="44996"/>
    <cellStyle name="Note 2 2 2 2 4 4 4 7" xfId="44997"/>
    <cellStyle name="Note 2 2 2 2 4 4 4 8" xfId="44998"/>
    <cellStyle name="Note 2 2 2 2 4 4 4 9" xfId="44999"/>
    <cellStyle name="Note 2 2 2 2 4 4 5" xfId="45000"/>
    <cellStyle name="Note 2 2 2 2 4 4 6" xfId="45001"/>
    <cellStyle name="Note 2 2 2 2 4 4 7" xfId="45002"/>
    <cellStyle name="Note 2 2 2 2 4 4 8" xfId="45003"/>
    <cellStyle name="Note 2 2 2 2 4 4 9" xfId="45004"/>
    <cellStyle name="Note 2 2 2 2 4 5" xfId="45005"/>
    <cellStyle name="Note 2 2 2 2 4 5 10" xfId="45006"/>
    <cellStyle name="Note 2 2 2 2 4 5 11" xfId="45007"/>
    <cellStyle name="Note 2 2 2 2 4 5 12" xfId="45008"/>
    <cellStyle name="Note 2 2 2 2 4 5 13" xfId="45009"/>
    <cellStyle name="Note 2 2 2 2 4 5 2" xfId="45010"/>
    <cellStyle name="Note 2 2 2 2 4 5 2 10" xfId="45011"/>
    <cellStyle name="Note 2 2 2 2 4 5 2 2" xfId="45012"/>
    <cellStyle name="Note 2 2 2 2 4 5 2 2 2" xfId="45013"/>
    <cellStyle name="Note 2 2 2 2 4 5 2 2 3" xfId="45014"/>
    <cellStyle name="Note 2 2 2 2 4 5 2 2 4" xfId="45015"/>
    <cellStyle name="Note 2 2 2 2 4 5 2 2 5" xfId="45016"/>
    <cellStyle name="Note 2 2 2 2 4 5 2 2 6" xfId="45017"/>
    <cellStyle name="Note 2 2 2 2 4 5 2 2 7" xfId="45018"/>
    <cellStyle name="Note 2 2 2 2 4 5 2 2 8" xfId="45019"/>
    <cellStyle name="Note 2 2 2 2 4 5 2 2 9" xfId="45020"/>
    <cellStyle name="Note 2 2 2 2 4 5 2 3" xfId="45021"/>
    <cellStyle name="Note 2 2 2 2 4 5 2 4" xfId="45022"/>
    <cellStyle name="Note 2 2 2 2 4 5 2 5" xfId="45023"/>
    <cellStyle name="Note 2 2 2 2 4 5 2 6" xfId="45024"/>
    <cellStyle name="Note 2 2 2 2 4 5 2 7" xfId="45025"/>
    <cellStyle name="Note 2 2 2 2 4 5 2 8" xfId="45026"/>
    <cellStyle name="Note 2 2 2 2 4 5 2 9" xfId="45027"/>
    <cellStyle name="Note 2 2 2 2 4 5 3" xfId="45028"/>
    <cellStyle name="Note 2 2 2 2 4 5 3 2" xfId="45029"/>
    <cellStyle name="Note 2 2 2 2 4 5 3 3" xfId="45030"/>
    <cellStyle name="Note 2 2 2 2 4 5 3 4" xfId="45031"/>
    <cellStyle name="Note 2 2 2 2 4 5 3 5" xfId="45032"/>
    <cellStyle name="Note 2 2 2 2 4 5 3 6" xfId="45033"/>
    <cellStyle name="Note 2 2 2 2 4 5 3 7" xfId="45034"/>
    <cellStyle name="Note 2 2 2 2 4 5 3 8" xfId="45035"/>
    <cellStyle name="Note 2 2 2 2 4 5 4" xfId="45036"/>
    <cellStyle name="Note 2 2 2 2 4 5 4 2" xfId="45037"/>
    <cellStyle name="Note 2 2 2 2 4 5 4 3" xfId="45038"/>
    <cellStyle name="Note 2 2 2 2 4 5 4 4" xfId="45039"/>
    <cellStyle name="Note 2 2 2 2 4 5 4 5" xfId="45040"/>
    <cellStyle name="Note 2 2 2 2 4 5 4 6" xfId="45041"/>
    <cellStyle name="Note 2 2 2 2 4 5 4 7" xfId="45042"/>
    <cellStyle name="Note 2 2 2 2 4 5 4 8" xfId="45043"/>
    <cellStyle name="Note 2 2 2 2 4 5 4 9" xfId="45044"/>
    <cellStyle name="Note 2 2 2 2 4 5 5" xfId="45045"/>
    <cellStyle name="Note 2 2 2 2 4 5 6" xfId="45046"/>
    <cellStyle name="Note 2 2 2 2 4 5 7" xfId="45047"/>
    <cellStyle name="Note 2 2 2 2 4 5 8" xfId="45048"/>
    <cellStyle name="Note 2 2 2 2 4 5 9" xfId="45049"/>
    <cellStyle name="Note 2 2 2 2 4 6" xfId="45050"/>
    <cellStyle name="Note 2 2 2 2 4 6 10" xfId="45051"/>
    <cellStyle name="Note 2 2 2 2 4 6 2" xfId="45052"/>
    <cellStyle name="Note 2 2 2 2 4 6 2 2" xfId="45053"/>
    <cellStyle name="Note 2 2 2 2 4 6 2 3" xfId="45054"/>
    <cellStyle name="Note 2 2 2 2 4 6 2 4" xfId="45055"/>
    <cellStyle name="Note 2 2 2 2 4 6 2 5" xfId="45056"/>
    <cellStyle name="Note 2 2 2 2 4 6 2 6" xfId="45057"/>
    <cellStyle name="Note 2 2 2 2 4 6 2 7" xfId="45058"/>
    <cellStyle name="Note 2 2 2 2 4 6 2 8" xfId="45059"/>
    <cellStyle name="Note 2 2 2 2 4 6 2 9" xfId="45060"/>
    <cellStyle name="Note 2 2 2 2 4 6 3" xfId="45061"/>
    <cellStyle name="Note 2 2 2 2 4 6 4" xfId="45062"/>
    <cellStyle name="Note 2 2 2 2 4 6 5" xfId="45063"/>
    <cellStyle name="Note 2 2 2 2 4 6 6" xfId="45064"/>
    <cellStyle name="Note 2 2 2 2 4 6 7" xfId="45065"/>
    <cellStyle name="Note 2 2 2 2 4 6 8" xfId="45066"/>
    <cellStyle name="Note 2 2 2 2 4 6 9" xfId="45067"/>
    <cellStyle name="Note 2 2 2 2 4 7" xfId="45068"/>
    <cellStyle name="Note 2 2 2 2 4 7 2" xfId="45069"/>
    <cellStyle name="Note 2 2 2 2 4 7 3" xfId="45070"/>
    <cellStyle name="Note 2 2 2 2 4 7 4" xfId="45071"/>
    <cellStyle name="Note 2 2 2 2 4 7 5" xfId="45072"/>
    <cellStyle name="Note 2 2 2 2 4 7 6" xfId="45073"/>
    <cellStyle name="Note 2 2 2 2 4 7 7" xfId="45074"/>
    <cellStyle name="Note 2 2 2 2 4 7 8" xfId="45075"/>
    <cellStyle name="Note 2 2 2 2 4 8" xfId="45076"/>
    <cellStyle name="Note 2 2 2 2 4 8 2" xfId="45077"/>
    <cellStyle name="Note 2 2 2 2 4 8 3" xfId="45078"/>
    <cellStyle name="Note 2 2 2 2 4 8 4" xfId="45079"/>
    <cellStyle name="Note 2 2 2 2 4 8 5" xfId="45080"/>
    <cellStyle name="Note 2 2 2 2 4 8 6" xfId="45081"/>
    <cellStyle name="Note 2 2 2 2 4 8 7" xfId="45082"/>
    <cellStyle name="Note 2 2 2 2 4 8 8" xfId="45083"/>
    <cellStyle name="Note 2 2 2 2 4 8 9" xfId="45084"/>
    <cellStyle name="Note 2 2 2 2 4 9" xfId="45085"/>
    <cellStyle name="Note 2 2 2 2 5" xfId="45086"/>
    <cellStyle name="Note 2 2 2 2 5 10" xfId="45087"/>
    <cellStyle name="Note 2 2 2 2 5 11" xfId="45088"/>
    <cellStyle name="Note 2 2 2 2 5 12" xfId="45089"/>
    <cellStyle name="Note 2 2 2 2 5 13" xfId="45090"/>
    <cellStyle name="Note 2 2 2 2 5 14" xfId="45091"/>
    <cellStyle name="Note 2 2 2 2 5 15" xfId="45092"/>
    <cellStyle name="Note 2 2 2 2 5 16" xfId="45093"/>
    <cellStyle name="Note 2 2 2 2 5 17" xfId="45094"/>
    <cellStyle name="Note 2 2 2 2 5 18" xfId="45095"/>
    <cellStyle name="Note 2 2 2 2 5 2" xfId="45096"/>
    <cellStyle name="Note 2 2 2 2 5 2 10" xfId="45097"/>
    <cellStyle name="Note 2 2 2 2 5 2 2" xfId="45098"/>
    <cellStyle name="Note 2 2 2 2 5 2 2 2" xfId="45099"/>
    <cellStyle name="Note 2 2 2 2 5 2 2 3" xfId="45100"/>
    <cellStyle name="Note 2 2 2 2 5 2 2 4" xfId="45101"/>
    <cellStyle name="Note 2 2 2 2 5 2 2 5" xfId="45102"/>
    <cellStyle name="Note 2 2 2 2 5 2 2 6" xfId="45103"/>
    <cellStyle name="Note 2 2 2 2 5 2 2 7" xfId="45104"/>
    <cellStyle name="Note 2 2 2 2 5 2 2 8" xfId="45105"/>
    <cellStyle name="Note 2 2 2 2 5 2 2 9" xfId="45106"/>
    <cellStyle name="Note 2 2 2 2 5 2 3" xfId="45107"/>
    <cellStyle name="Note 2 2 2 2 5 2 4" xfId="45108"/>
    <cellStyle name="Note 2 2 2 2 5 2 5" xfId="45109"/>
    <cellStyle name="Note 2 2 2 2 5 2 6" xfId="45110"/>
    <cellStyle name="Note 2 2 2 2 5 2 7" xfId="45111"/>
    <cellStyle name="Note 2 2 2 2 5 2 8" xfId="45112"/>
    <cellStyle name="Note 2 2 2 2 5 2 9" xfId="45113"/>
    <cellStyle name="Note 2 2 2 2 5 3" xfId="45114"/>
    <cellStyle name="Note 2 2 2 2 5 3 2" xfId="45115"/>
    <cellStyle name="Note 2 2 2 2 5 3 3" xfId="45116"/>
    <cellStyle name="Note 2 2 2 2 5 3 4" xfId="45117"/>
    <cellStyle name="Note 2 2 2 2 5 3 5" xfId="45118"/>
    <cellStyle name="Note 2 2 2 2 5 3 6" xfId="45119"/>
    <cellStyle name="Note 2 2 2 2 5 3 7" xfId="45120"/>
    <cellStyle name="Note 2 2 2 2 5 3 8" xfId="45121"/>
    <cellStyle name="Note 2 2 2 2 5 4" xfId="45122"/>
    <cellStyle name="Note 2 2 2 2 5 4 2" xfId="45123"/>
    <cellStyle name="Note 2 2 2 2 5 4 3" xfId="45124"/>
    <cellStyle name="Note 2 2 2 2 5 4 4" xfId="45125"/>
    <cellStyle name="Note 2 2 2 2 5 4 5" xfId="45126"/>
    <cellStyle name="Note 2 2 2 2 5 4 6" xfId="45127"/>
    <cellStyle name="Note 2 2 2 2 5 4 7" xfId="45128"/>
    <cellStyle name="Note 2 2 2 2 5 4 8" xfId="45129"/>
    <cellStyle name="Note 2 2 2 2 5 4 9" xfId="45130"/>
    <cellStyle name="Note 2 2 2 2 5 5" xfId="45131"/>
    <cellStyle name="Note 2 2 2 2 5 6" xfId="45132"/>
    <cellStyle name="Note 2 2 2 2 5 7" xfId="45133"/>
    <cellStyle name="Note 2 2 2 2 5 8" xfId="45134"/>
    <cellStyle name="Note 2 2 2 2 5 9" xfId="45135"/>
    <cellStyle name="Note 2 2 2 2 6" xfId="45136"/>
    <cellStyle name="Note 2 2 2 2 6 10" xfId="45137"/>
    <cellStyle name="Note 2 2 2 2 6 11" xfId="45138"/>
    <cellStyle name="Note 2 2 2 2 6 12" xfId="45139"/>
    <cellStyle name="Note 2 2 2 2 6 13" xfId="45140"/>
    <cellStyle name="Note 2 2 2 2 6 14" xfId="45141"/>
    <cellStyle name="Note 2 2 2 2 6 15" xfId="45142"/>
    <cellStyle name="Note 2 2 2 2 6 16" xfId="45143"/>
    <cellStyle name="Note 2 2 2 2 6 17" xfId="45144"/>
    <cellStyle name="Note 2 2 2 2 6 18" xfId="45145"/>
    <cellStyle name="Note 2 2 2 2 6 2" xfId="45146"/>
    <cellStyle name="Note 2 2 2 2 6 2 10" xfId="45147"/>
    <cellStyle name="Note 2 2 2 2 6 2 2" xfId="45148"/>
    <cellStyle name="Note 2 2 2 2 6 2 2 2" xfId="45149"/>
    <cellStyle name="Note 2 2 2 2 6 2 2 3" xfId="45150"/>
    <cellStyle name="Note 2 2 2 2 6 2 2 4" xfId="45151"/>
    <cellStyle name="Note 2 2 2 2 6 2 2 5" xfId="45152"/>
    <cellStyle name="Note 2 2 2 2 6 2 2 6" xfId="45153"/>
    <cellStyle name="Note 2 2 2 2 6 2 2 7" xfId="45154"/>
    <cellStyle name="Note 2 2 2 2 6 2 2 8" xfId="45155"/>
    <cellStyle name="Note 2 2 2 2 6 2 2 9" xfId="45156"/>
    <cellStyle name="Note 2 2 2 2 6 2 3" xfId="45157"/>
    <cellStyle name="Note 2 2 2 2 6 2 4" xfId="45158"/>
    <cellStyle name="Note 2 2 2 2 6 2 5" xfId="45159"/>
    <cellStyle name="Note 2 2 2 2 6 2 6" xfId="45160"/>
    <cellStyle name="Note 2 2 2 2 6 2 7" xfId="45161"/>
    <cellStyle name="Note 2 2 2 2 6 2 8" xfId="45162"/>
    <cellStyle name="Note 2 2 2 2 6 2 9" xfId="45163"/>
    <cellStyle name="Note 2 2 2 2 6 3" xfId="45164"/>
    <cellStyle name="Note 2 2 2 2 6 3 2" xfId="45165"/>
    <cellStyle name="Note 2 2 2 2 6 3 3" xfId="45166"/>
    <cellStyle name="Note 2 2 2 2 6 3 4" xfId="45167"/>
    <cellStyle name="Note 2 2 2 2 6 3 5" xfId="45168"/>
    <cellStyle name="Note 2 2 2 2 6 3 6" xfId="45169"/>
    <cellStyle name="Note 2 2 2 2 6 3 7" xfId="45170"/>
    <cellStyle name="Note 2 2 2 2 6 3 8" xfId="45171"/>
    <cellStyle name="Note 2 2 2 2 6 4" xfId="45172"/>
    <cellStyle name="Note 2 2 2 2 6 4 2" xfId="45173"/>
    <cellStyle name="Note 2 2 2 2 6 4 3" xfId="45174"/>
    <cellStyle name="Note 2 2 2 2 6 4 4" xfId="45175"/>
    <cellStyle name="Note 2 2 2 2 6 4 5" xfId="45176"/>
    <cellStyle name="Note 2 2 2 2 6 4 6" xfId="45177"/>
    <cellStyle name="Note 2 2 2 2 6 4 7" xfId="45178"/>
    <cellStyle name="Note 2 2 2 2 6 4 8" xfId="45179"/>
    <cellStyle name="Note 2 2 2 2 6 4 9" xfId="45180"/>
    <cellStyle name="Note 2 2 2 2 6 5" xfId="45181"/>
    <cellStyle name="Note 2 2 2 2 6 6" xfId="45182"/>
    <cellStyle name="Note 2 2 2 2 6 7" xfId="45183"/>
    <cellStyle name="Note 2 2 2 2 6 8" xfId="45184"/>
    <cellStyle name="Note 2 2 2 2 6 9" xfId="45185"/>
    <cellStyle name="Note 2 2 2 2 7" xfId="45186"/>
    <cellStyle name="Note 2 2 2 2 7 10" xfId="45187"/>
    <cellStyle name="Note 2 2 2 2 7 11" xfId="45188"/>
    <cellStyle name="Note 2 2 2 2 7 12" xfId="45189"/>
    <cellStyle name="Note 2 2 2 2 7 13" xfId="45190"/>
    <cellStyle name="Note 2 2 2 2 7 14" xfId="45191"/>
    <cellStyle name="Note 2 2 2 2 7 15" xfId="45192"/>
    <cellStyle name="Note 2 2 2 2 7 16" xfId="45193"/>
    <cellStyle name="Note 2 2 2 2 7 17" xfId="45194"/>
    <cellStyle name="Note 2 2 2 2 7 18" xfId="45195"/>
    <cellStyle name="Note 2 2 2 2 7 2" xfId="45196"/>
    <cellStyle name="Note 2 2 2 2 7 2 10" xfId="45197"/>
    <cellStyle name="Note 2 2 2 2 7 2 2" xfId="45198"/>
    <cellStyle name="Note 2 2 2 2 7 2 2 2" xfId="45199"/>
    <cellStyle name="Note 2 2 2 2 7 2 2 3" xfId="45200"/>
    <cellStyle name="Note 2 2 2 2 7 2 2 4" xfId="45201"/>
    <cellStyle name="Note 2 2 2 2 7 2 2 5" xfId="45202"/>
    <cellStyle name="Note 2 2 2 2 7 2 2 6" xfId="45203"/>
    <cellStyle name="Note 2 2 2 2 7 2 2 7" xfId="45204"/>
    <cellStyle name="Note 2 2 2 2 7 2 2 8" xfId="45205"/>
    <cellStyle name="Note 2 2 2 2 7 2 2 9" xfId="45206"/>
    <cellStyle name="Note 2 2 2 2 7 2 3" xfId="45207"/>
    <cellStyle name="Note 2 2 2 2 7 2 4" xfId="45208"/>
    <cellStyle name="Note 2 2 2 2 7 2 5" xfId="45209"/>
    <cellStyle name="Note 2 2 2 2 7 2 6" xfId="45210"/>
    <cellStyle name="Note 2 2 2 2 7 2 7" xfId="45211"/>
    <cellStyle name="Note 2 2 2 2 7 2 8" xfId="45212"/>
    <cellStyle name="Note 2 2 2 2 7 2 9" xfId="45213"/>
    <cellStyle name="Note 2 2 2 2 7 3" xfId="45214"/>
    <cellStyle name="Note 2 2 2 2 7 3 2" xfId="45215"/>
    <cellStyle name="Note 2 2 2 2 7 3 3" xfId="45216"/>
    <cellStyle name="Note 2 2 2 2 7 3 4" xfId="45217"/>
    <cellStyle name="Note 2 2 2 2 7 3 5" xfId="45218"/>
    <cellStyle name="Note 2 2 2 2 7 3 6" xfId="45219"/>
    <cellStyle name="Note 2 2 2 2 7 3 7" xfId="45220"/>
    <cellStyle name="Note 2 2 2 2 7 3 8" xfId="45221"/>
    <cellStyle name="Note 2 2 2 2 7 4" xfId="45222"/>
    <cellStyle name="Note 2 2 2 2 7 4 2" xfId="45223"/>
    <cellStyle name="Note 2 2 2 2 7 4 3" xfId="45224"/>
    <cellStyle name="Note 2 2 2 2 7 4 4" xfId="45225"/>
    <cellStyle name="Note 2 2 2 2 7 4 5" xfId="45226"/>
    <cellStyle name="Note 2 2 2 2 7 4 6" xfId="45227"/>
    <cellStyle name="Note 2 2 2 2 7 4 7" xfId="45228"/>
    <cellStyle name="Note 2 2 2 2 7 4 8" xfId="45229"/>
    <cellStyle name="Note 2 2 2 2 7 4 9" xfId="45230"/>
    <cellStyle name="Note 2 2 2 2 7 5" xfId="45231"/>
    <cellStyle name="Note 2 2 2 2 7 6" xfId="45232"/>
    <cellStyle name="Note 2 2 2 2 7 7" xfId="45233"/>
    <cellStyle name="Note 2 2 2 2 7 8" xfId="45234"/>
    <cellStyle name="Note 2 2 2 2 7 9" xfId="45235"/>
    <cellStyle name="Note 2 2 2 2 8" xfId="45236"/>
    <cellStyle name="Note 2 2 2 2 8 2" xfId="45237"/>
    <cellStyle name="Note 2 2 2 2 8 3" xfId="45238"/>
    <cellStyle name="Note 2 2 2 2 8 4" xfId="45239"/>
    <cellStyle name="Note 2 2 2 2 8 5" xfId="45240"/>
    <cellStyle name="Note 2 2 2 2 8 6" xfId="45241"/>
    <cellStyle name="Note 2 2 2 2 8 7" xfId="45242"/>
    <cellStyle name="Note 2 2 2 2 8 8" xfId="45243"/>
    <cellStyle name="Note 2 2 2 2 8 9" xfId="45244"/>
    <cellStyle name="Note 2 2 2 2 9" xfId="45245"/>
    <cellStyle name="Note 2 2 2 2 9 2" xfId="45246"/>
    <cellStyle name="Note 2 2 2 2 9 3" xfId="45247"/>
    <cellStyle name="Note 2 2 2 2 9 4" xfId="45248"/>
    <cellStyle name="Note 2 2 2 2 9 5" xfId="45249"/>
    <cellStyle name="Note 2 2 2 2 9 6" xfId="45250"/>
    <cellStyle name="Note 2 2 2 2 9 7" xfId="45251"/>
    <cellStyle name="Note 2 2 2 2 9 8" xfId="45252"/>
    <cellStyle name="Note 2 2 2 2 9 9" xfId="45253"/>
    <cellStyle name="Note 2 2 2 20" xfId="45254"/>
    <cellStyle name="Note 2 2 2 21" xfId="45255"/>
    <cellStyle name="Note 2 2 2 22" xfId="45256"/>
    <cellStyle name="Note 2 2 2 23" xfId="45257"/>
    <cellStyle name="Note 2 2 2 24" xfId="45258"/>
    <cellStyle name="Note 2 2 2 25" xfId="45259"/>
    <cellStyle name="Note 2 2 2 26" xfId="45260"/>
    <cellStyle name="Note 2 2 2 27" xfId="45261"/>
    <cellStyle name="Note 2 2 2 28" xfId="45262"/>
    <cellStyle name="Note 2 2 2 29" xfId="45263"/>
    <cellStyle name="Note 2 2 2 3" xfId="4556"/>
    <cellStyle name="Note 2 2 2 3 10" xfId="45264"/>
    <cellStyle name="Note 2 2 2 3 10 2" xfId="45265"/>
    <cellStyle name="Note 2 2 2 3 10 3" xfId="45266"/>
    <cellStyle name="Note 2 2 2 3 10 4" xfId="45267"/>
    <cellStyle name="Note 2 2 2 3 10 5" xfId="45268"/>
    <cellStyle name="Note 2 2 2 3 10 6" xfId="45269"/>
    <cellStyle name="Note 2 2 2 3 10 7" xfId="45270"/>
    <cellStyle name="Note 2 2 2 3 10 8" xfId="45271"/>
    <cellStyle name="Note 2 2 2 3 11" xfId="45272"/>
    <cellStyle name="Note 2 2 2 3 12" xfId="45273"/>
    <cellStyle name="Note 2 2 2 3 13" xfId="45274"/>
    <cellStyle name="Note 2 2 2 3 14" xfId="45275"/>
    <cellStyle name="Note 2 2 2 3 15" xfId="45276"/>
    <cellStyle name="Note 2 2 2 3 16" xfId="45277"/>
    <cellStyle name="Note 2 2 2 3 17" xfId="45278"/>
    <cellStyle name="Note 2 2 2 3 18" xfId="45279"/>
    <cellStyle name="Note 2 2 2 3 19" xfId="45280"/>
    <cellStyle name="Note 2 2 2 3 2" xfId="45281"/>
    <cellStyle name="Note 2 2 2 3 2 10" xfId="45282"/>
    <cellStyle name="Note 2 2 2 3 2 11" xfId="45283"/>
    <cellStyle name="Note 2 2 2 3 2 12" xfId="45284"/>
    <cellStyle name="Note 2 2 2 3 2 13" xfId="45285"/>
    <cellStyle name="Note 2 2 2 3 2 14" xfId="45286"/>
    <cellStyle name="Note 2 2 2 3 2 15" xfId="45287"/>
    <cellStyle name="Note 2 2 2 3 2 16" xfId="45288"/>
    <cellStyle name="Note 2 2 2 3 2 17" xfId="45289"/>
    <cellStyle name="Note 2 2 2 3 2 18" xfId="45290"/>
    <cellStyle name="Note 2 2 2 3 2 19" xfId="45291"/>
    <cellStyle name="Note 2 2 2 3 2 2" xfId="45292"/>
    <cellStyle name="Note 2 2 2 3 2 2 10" xfId="45293"/>
    <cellStyle name="Note 2 2 2 3 2 2 11" xfId="45294"/>
    <cellStyle name="Note 2 2 2 3 2 2 12" xfId="45295"/>
    <cellStyle name="Note 2 2 2 3 2 2 13" xfId="45296"/>
    <cellStyle name="Note 2 2 2 3 2 2 14" xfId="45297"/>
    <cellStyle name="Note 2 2 2 3 2 2 15" xfId="45298"/>
    <cellStyle name="Note 2 2 2 3 2 2 16" xfId="45299"/>
    <cellStyle name="Note 2 2 2 3 2 2 17" xfId="45300"/>
    <cellStyle name="Note 2 2 2 3 2 2 18" xfId="45301"/>
    <cellStyle name="Note 2 2 2 3 2 2 19" xfId="45302"/>
    <cellStyle name="Note 2 2 2 3 2 2 2" xfId="45303"/>
    <cellStyle name="Note 2 2 2 3 2 2 2 10" xfId="45304"/>
    <cellStyle name="Note 2 2 2 3 2 2 2 11" xfId="45305"/>
    <cellStyle name="Note 2 2 2 3 2 2 2 12" xfId="45306"/>
    <cellStyle name="Note 2 2 2 3 2 2 2 13" xfId="45307"/>
    <cellStyle name="Note 2 2 2 3 2 2 2 2" xfId="45308"/>
    <cellStyle name="Note 2 2 2 3 2 2 2 2 10" xfId="45309"/>
    <cellStyle name="Note 2 2 2 3 2 2 2 2 2" xfId="45310"/>
    <cellStyle name="Note 2 2 2 3 2 2 2 2 2 2" xfId="45311"/>
    <cellStyle name="Note 2 2 2 3 2 2 2 2 2 3" xfId="45312"/>
    <cellStyle name="Note 2 2 2 3 2 2 2 2 2 4" xfId="45313"/>
    <cellStyle name="Note 2 2 2 3 2 2 2 2 2 5" xfId="45314"/>
    <cellStyle name="Note 2 2 2 3 2 2 2 2 2 6" xfId="45315"/>
    <cellStyle name="Note 2 2 2 3 2 2 2 2 2 7" xfId="45316"/>
    <cellStyle name="Note 2 2 2 3 2 2 2 2 2 8" xfId="45317"/>
    <cellStyle name="Note 2 2 2 3 2 2 2 2 2 9" xfId="45318"/>
    <cellStyle name="Note 2 2 2 3 2 2 2 2 3" xfId="45319"/>
    <cellStyle name="Note 2 2 2 3 2 2 2 2 4" xfId="45320"/>
    <cellStyle name="Note 2 2 2 3 2 2 2 2 5" xfId="45321"/>
    <cellStyle name="Note 2 2 2 3 2 2 2 2 6" xfId="45322"/>
    <cellStyle name="Note 2 2 2 3 2 2 2 2 7" xfId="45323"/>
    <cellStyle name="Note 2 2 2 3 2 2 2 2 8" xfId="45324"/>
    <cellStyle name="Note 2 2 2 3 2 2 2 2 9" xfId="45325"/>
    <cellStyle name="Note 2 2 2 3 2 2 2 3" xfId="45326"/>
    <cellStyle name="Note 2 2 2 3 2 2 2 3 2" xfId="45327"/>
    <cellStyle name="Note 2 2 2 3 2 2 2 3 3" xfId="45328"/>
    <cellStyle name="Note 2 2 2 3 2 2 2 3 4" xfId="45329"/>
    <cellStyle name="Note 2 2 2 3 2 2 2 3 5" xfId="45330"/>
    <cellStyle name="Note 2 2 2 3 2 2 2 3 6" xfId="45331"/>
    <cellStyle name="Note 2 2 2 3 2 2 2 3 7" xfId="45332"/>
    <cellStyle name="Note 2 2 2 3 2 2 2 3 8" xfId="45333"/>
    <cellStyle name="Note 2 2 2 3 2 2 2 4" xfId="45334"/>
    <cellStyle name="Note 2 2 2 3 2 2 2 4 2" xfId="45335"/>
    <cellStyle name="Note 2 2 2 3 2 2 2 4 3" xfId="45336"/>
    <cellStyle name="Note 2 2 2 3 2 2 2 4 4" xfId="45337"/>
    <cellStyle name="Note 2 2 2 3 2 2 2 4 5" xfId="45338"/>
    <cellStyle name="Note 2 2 2 3 2 2 2 4 6" xfId="45339"/>
    <cellStyle name="Note 2 2 2 3 2 2 2 4 7" xfId="45340"/>
    <cellStyle name="Note 2 2 2 3 2 2 2 4 8" xfId="45341"/>
    <cellStyle name="Note 2 2 2 3 2 2 2 4 9" xfId="45342"/>
    <cellStyle name="Note 2 2 2 3 2 2 2 5" xfId="45343"/>
    <cellStyle name="Note 2 2 2 3 2 2 2 6" xfId="45344"/>
    <cellStyle name="Note 2 2 2 3 2 2 2 7" xfId="45345"/>
    <cellStyle name="Note 2 2 2 3 2 2 2 8" xfId="45346"/>
    <cellStyle name="Note 2 2 2 3 2 2 2 9" xfId="45347"/>
    <cellStyle name="Note 2 2 2 3 2 2 3" xfId="45348"/>
    <cellStyle name="Note 2 2 2 3 2 2 3 10" xfId="45349"/>
    <cellStyle name="Note 2 2 2 3 2 2 3 11" xfId="45350"/>
    <cellStyle name="Note 2 2 2 3 2 2 3 12" xfId="45351"/>
    <cellStyle name="Note 2 2 2 3 2 2 3 13" xfId="45352"/>
    <cellStyle name="Note 2 2 2 3 2 2 3 2" xfId="45353"/>
    <cellStyle name="Note 2 2 2 3 2 2 3 2 10" xfId="45354"/>
    <cellStyle name="Note 2 2 2 3 2 2 3 2 2" xfId="45355"/>
    <cellStyle name="Note 2 2 2 3 2 2 3 2 2 2" xfId="45356"/>
    <cellStyle name="Note 2 2 2 3 2 2 3 2 2 3" xfId="45357"/>
    <cellStyle name="Note 2 2 2 3 2 2 3 2 2 4" xfId="45358"/>
    <cellStyle name="Note 2 2 2 3 2 2 3 2 2 5" xfId="45359"/>
    <cellStyle name="Note 2 2 2 3 2 2 3 2 2 6" xfId="45360"/>
    <cellStyle name="Note 2 2 2 3 2 2 3 2 2 7" xfId="45361"/>
    <cellStyle name="Note 2 2 2 3 2 2 3 2 2 8" xfId="45362"/>
    <cellStyle name="Note 2 2 2 3 2 2 3 2 2 9" xfId="45363"/>
    <cellStyle name="Note 2 2 2 3 2 2 3 2 3" xfId="45364"/>
    <cellStyle name="Note 2 2 2 3 2 2 3 2 4" xfId="45365"/>
    <cellStyle name="Note 2 2 2 3 2 2 3 2 5" xfId="45366"/>
    <cellStyle name="Note 2 2 2 3 2 2 3 2 6" xfId="45367"/>
    <cellStyle name="Note 2 2 2 3 2 2 3 2 7" xfId="45368"/>
    <cellStyle name="Note 2 2 2 3 2 2 3 2 8" xfId="45369"/>
    <cellStyle name="Note 2 2 2 3 2 2 3 2 9" xfId="45370"/>
    <cellStyle name="Note 2 2 2 3 2 2 3 3" xfId="45371"/>
    <cellStyle name="Note 2 2 2 3 2 2 3 3 2" xfId="45372"/>
    <cellStyle name="Note 2 2 2 3 2 2 3 3 3" xfId="45373"/>
    <cellStyle name="Note 2 2 2 3 2 2 3 3 4" xfId="45374"/>
    <cellStyle name="Note 2 2 2 3 2 2 3 3 5" xfId="45375"/>
    <cellStyle name="Note 2 2 2 3 2 2 3 3 6" xfId="45376"/>
    <cellStyle name="Note 2 2 2 3 2 2 3 3 7" xfId="45377"/>
    <cellStyle name="Note 2 2 2 3 2 2 3 3 8" xfId="45378"/>
    <cellStyle name="Note 2 2 2 3 2 2 3 4" xfId="45379"/>
    <cellStyle name="Note 2 2 2 3 2 2 3 4 2" xfId="45380"/>
    <cellStyle name="Note 2 2 2 3 2 2 3 4 3" xfId="45381"/>
    <cellStyle name="Note 2 2 2 3 2 2 3 4 4" xfId="45382"/>
    <cellStyle name="Note 2 2 2 3 2 2 3 4 5" xfId="45383"/>
    <cellStyle name="Note 2 2 2 3 2 2 3 4 6" xfId="45384"/>
    <cellStyle name="Note 2 2 2 3 2 2 3 4 7" xfId="45385"/>
    <cellStyle name="Note 2 2 2 3 2 2 3 4 8" xfId="45386"/>
    <cellStyle name="Note 2 2 2 3 2 2 3 4 9" xfId="45387"/>
    <cellStyle name="Note 2 2 2 3 2 2 3 5" xfId="45388"/>
    <cellStyle name="Note 2 2 2 3 2 2 3 6" xfId="45389"/>
    <cellStyle name="Note 2 2 2 3 2 2 3 7" xfId="45390"/>
    <cellStyle name="Note 2 2 2 3 2 2 3 8" xfId="45391"/>
    <cellStyle name="Note 2 2 2 3 2 2 3 9" xfId="45392"/>
    <cellStyle name="Note 2 2 2 3 2 2 4" xfId="45393"/>
    <cellStyle name="Note 2 2 2 3 2 2 4 10" xfId="45394"/>
    <cellStyle name="Note 2 2 2 3 2 2 4 11" xfId="45395"/>
    <cellStyle name="Note 2 2 2 3 2 2 4 12" xfId="45396"/>
    <cellStyle name="Note 2 2 2 3 2 2 4 13" xfId="45397"/>
    <cellStyle name="Note 2 2 2 3 2 2 4 2" xfId="45398"/>
    <cellStyle name="Note 2 2 2 3 2 2 4 2 10" xfId="45399"/>
    <cellStyle name="Note 2 2 2 3 2 2 4 2 2" xfId="45400"/>
    <cellStyle name="Note 2 2 2 3 2 2 4 2 2 2" xfId="45401"/>
    <cellStyle name="Note 2 2 2 3 2 2 4 2 2 3" xfId="45402"/>
    <cellStyle name="Note 2 2 2 3 2 2 4 2 2 4" xfId="45403"/>
    <cellStyle name="Note 2 2 2 3 2 2 4 2 2 5" xfId="45404"/>
    <cellStyle name="Note 2 2 2 3 2 2 4 2 2 6" xfId="45405"/>
    <cellStyle name="Note 2 2 2 3 2 2 4 2 2 7" xfId="45406"/>
    <cellStyle name="Note 2 2 2 3 2 2 4 2 2 8" xfId="45407"/>
    <cellStyle name="Note 2 2 2 3 2 2 4 2 2 9" xfId="45408"/>
    <cellStyle name="Note 2 2 2 3 2 2 4 2 3" xfId="45409"/>
    <cellStyle name="Note 2 2 2 3 2 2 4 2 4" xfId="45410"/>
    <cellStyle name="Note 2 2 2 3 2 2 4 2 5" xfId="45411"/>
    <cellStyle name="Note 2 2 2 3 2 2 4 2 6" xfId="45412"/>
    <cellStyle name="Note 2 2 2 3 2 2 4 2 7" xfId="45413"/>
    <cellStyle name="Note 2 2 2 3 2 2 4 2 8" xfId="45414"/>
    <cellStyle name="Note 2 2 2 3 2 2 4 2 9" xfId="45415"/>
    <cellStyle name="Note 2 2 2 3 2 2 4 3" xfId="45416"/>
    <cellStyle name="Note 2 2 2 3 2 2 4 3 2" xfId="45417"/>
    <cellStyle name="Note 2 2 2 3 2 2 4 3 3" xfId="45418"/>
    <cellStyle name="Note 2 2 2 3 2 2 4 3 4" xfId="45419"/>
    <cellStyle name="Note 2 2 2 3 2 2 4 3 5" xfId="45420"/>
    <cellStyle name="Note 2 2 2 3 2 2 4 3 6" xfId="45421"/>
    <cellStyle name="Note 2 2 2 3 2 2 4 3 7" xfId="45422"/>
    <cellStyle name="Note 2 2 2 3 2 2 4 3 8" xfId="45423"/>
    <cellStyle name="Note 2 2 2 3 2 2 4 4" xfId="45424"/>
    <cellStyle name="Note 2 2 2 3 2 2 4 4 2" xfId="45425"/>
    <cellStyle name="Note 2 2 2 3 2 2 4 4 3" xfId="45426"/>
    <cellStyle name="Note 2 2 2 3 2 2 4 4 4" xfId="45427"/>
    <cellStyle name="Note 2 2 2 3 2 2 4 4 5" xfId="45428"/>
    <cellStyle name="Note 2 2 2 3 2 2 4 4 6" xfId="45429"/>
    <cellStyle name="Note 2 2 2 3 2 2 4 4 7" xfId="45430"/>
    <cellStyle name="Note 2 2 2 3 2 2 4 4 8" xfId="45431"/>
    <cellStyle name="Note 2 2 2 3 2 2 4 4 9" xfId="45432"/>
    <cellStyle name="Note 2 2 2 3 2 2 4 5" xfId="45433"/>
    <cellStyle name="Note 2 2 2 3 2 2 4 6" xfId="45434"/>
    <cellStyle name="Note 2 2 2 3 2 2 4 7" xfId="45435"/>
    <cellStyle name="Note 2 2 2 3 2 2 4 8" xfId="45436"/>
    <cellStyle name="Note 2 2 2 3 2 2 4 9" xfId="45437"/>
    <cellStyle name="Note 2 2 2 3 2 2 5" xfId="45438"/>
    <cellStyle name="Note 2 2 2 3 2 2 5 10" xfId="45439"/>
    <cellStyle name="Note 2 2 2 3 2 2 5 11" xfId="45440"/>
    <cellStyle name="Note 2 2 2 3 2 2 5 12" xfId="45441"/>
    <cellStyle name="Note 2 2 2 3 2 2 5 13" xfId="45442"/>
    <cellStyle name="Note 2 2 2 3 2 2 5 2" xfId="45443"/>
    <cellStyle name="Note 2 2 2 3 2 2 5 2 10" xfId="45444"/>
    <cellStyle name="Note 2 2 2 3 2 2 5 2 2" xfId="45445"/>
    <cellStyle name="Note 2 2 2 3 2 2 5 2 2 2" xfId="45446"/>
    <cellStyle name="Note 2 2 2 3 2 2 5 2 2 3" xfId="45447"/>
    <cellStyle name="Note 2 2 2 3 2 2 5 2 2 4" xfId="45448"/>
    <cellStyle name="Note 2 2 2 3 2 2 5 2 2 5" xfId="45449"/>
    <cellStyle name="Note 2 2 2 3 2 2 5 2 2 6" xfId="45450"/>
    <cellStyle name="Note 2 2 2 3 2 2 5 2 2 7" xfId="45451"/>
    <cellStyle name="Note 2 2 2 3 2 2 5 2 2 8" xfId="45452"/>
    <cellStyle name="Note 2 2 2 3 2 2 5 2 2 9" xfId="45453"/>
    <cellStyle name="Note 2 2 2 3 2 2 5 2 3" xfId="45454"/>
    <cellStyle name="Note 2 2 2 3 2 2 5 2 4" xfId="45455"/>
    <cellStyle name="Note 2 2 2 3 2 2 5 2 5" xfId="45456"/>
    <cellStyle name="Note 2 2 2 3 2 2 5 2 6" xfId="45457"/>
    <cellStyle name="Note 2 2 2 3 2 2 5 2 7" xfId="45458"/>
    <cellStyle name="Note 2 2 2 3 2 2 5 2 8" xfId="45459"/>
    <cellStyle name="Note 2 2 2 3 2 2 5 2 9" xfId="45460"/>
    <cellStyle name="Note 2 2 2 3 2 2 5 3" xfId="45461"/>
    <cellStyle name="Note 2 2 2 3 2 2 5 3 2" xfId="45462"/>
    <cellStyle name="Note 2 2 2 3 2 2 5 3 3" xfId="45463"/>
    <cellStyle name="Note 2 2 2 3 2 2 5 3 4" xfId="45464"/>
    <cellStyle name="Note 2 2 2 3 2 2 5 3 5" xfId="45465"/>
    <cellStyle name="Note 2 2 2 3 2 2 5 3 6" xfId="45466"/>
    <cellStyle name="Note 2 2 2 3 2 2 5 3 7" xfId="45467"/>
    <cellStyle name="Note 2 2 2 3 2 2 5 3 8" xfId="45468"/>
    <cellStyle name="Note 2 2 2 3 2 2 5 4" xfId="45469"/>
    <cellStyle name="Note 2 2 2 3 2 2 5 4 2" xfId="45470"/>
    <cellStyle name="Note 2 2 2 3 2 2 5 4 3" xfId="45471"/>
    <cellStyle name="Note 2 2 2 3 2 2 5 4 4" xfId="45472"/>
    <cellStyle name="Note 2 2 2 3 2 2 5 4 5" xfId="45473"/>
    <cellStyle name="Note 2 2 2 3 2 2 5 4 6" xfId="45474"/>
    <cellStyle name="Note 2 2 2 3 2 2 5 4 7" xfId="45475"/>
    <cellStyle name="Note 2 2 2 3 2 2 5 4 8" xfId="45476"/>
    <cellStyle name="Note 2 2 2 3 2 2 5 4 9" xfId="45477"/>
    <cellStyle name="Note 2 2 2 3 2 2 5 5" xfId="45478"/>
    <cellStyle name="Note 2 2 2 3 2 2 5 6" xfId="45479"/>
    <cellStyle name="Note 2 2 2 3 2 2 5 7" xfId="45480"/>
    <cellStyle name="Note 2 2 2 3 2 2 5 8" xfId="45481"/>
    <cellStyle name="Note 2 2 2 3 2 2 5 9" xfId="45482"/>
    <cellStyle name="Note 2 2 2 3 2 2 6" xfId="45483"/>
    <cellStyle name="Note 2 2 2 3 2 2 6 10" xfId="45484"/>
    <cellStyle name="Note 2 2 2 3 2 2 6 2" xfId="45485"/>
    <cellStyle name="Note 2 2 2 3 2 2 6 2 2" xfId="45486"/>
    <cellStyle name="Note 2 2 2 3 2 2 6 2 3" xfId="45487"/>
    <cellStyle name="Note 2 2 2 3 2 2 6 2 4" xfId="45488"/>
    <cellStyle name="Note 2 2 2 3 2 2 6 2 5" xfId="45489"/>
    <cellStyle name="Note 2 2 2 3 2 2 6 2 6" xfId="45490"/>
    <cellStyle name="Note 2 2 2 3 2 2 6 2 7" xfId="45491"/>
    <cellStyle name="Note 2 2 2 3 2 2 6 2 8" xfId="45492"/>
    <cellStyle name="Note 2 2 2 3 2 2 6 2 9" xfId="45493"/>
    <cellStyle name="Note 2 2 2 3 2 2 6 3" xfId="45494"/>
    <cellStyle name="Note 2 2 2 3 2 2 6 4" xfId="45495"/>
    <cellStyle name="Note 2 2 2 3 2 2 6 5" xfId="45496"/>
    <cellStyle name="Note 2 2 2 3 2 2 6 6" xfId="45497"/>
    <cellStyle name="Note 2 2 2 3 2 2 6 7" xfId="45498"/>
    <cellStyle name="Note 2 2 2 3 2 2 6 8" xfId="45499"/>
    <cellStyle name="Note 2 2 2 3 2 2 6 9" xfId="45500"/>
    <cellStyle name="Note 2 2 2 3 2 2 7" xfId="45501"/>
    <cellStyle name="Note 2 2 2 3 2 2 7 2" xfId="45502"/>
    <cellStyle name="Note 2 2 2 3 2 2 7 3" xfId="45503"/>
    <cellStyle name="Note 2 2 2 3 2 2 7 4" xfId="45504"/>
    <cellStyle name="Note 2 2 2 3 2 2 7 5" xfId="45505"/>
    <cellStyle name="Note 2 2 2 3 2 2 7 6" xfId="45506"/>
    <cellStyle name="Note 2 2 2 3 2 2 7 7" xfId="45507"/>
    <cellStyle name="Note 2 2 2 3 2 2 7 8" xfId="45508"/>
    <cellStyle name="Note 2 2 2 3 2 2 8" xfId="45509"/>
    <cellStyle name="Note 2 2 2 3 2 2 8 2" xfId="45510"/>
    <cellStyle name="Note 2 2 2 3 2 2 8 3" xfId="45511"/>
    <cellStyle name="Note 2 2 2 3 2 2 8 4" xfId="45512"/>
    <cellStyle name="Note 2 2 2 3 2 2 8 5" xfId="45513"/>
    <cellStyle name="Note 2 2 2 3 2 2 8 6" xfId="45514"/>
    <cellStyle name="Note 2 2 2 3 2 2 8 7" xfId="45515"/>
    <cellStyle name="Note 2 2 2 3 2 2 8 8" xfId="45516"/>
    <cellStyle name="Note 2 2 2 3 2 2 8 9" xfId="45517"/>
    <cellStyle name="Note 2 2 2 3 2 2 9" xfId="45518"/>
    <cellStyle name="Note 2 2 2 3 2 20" xfId="45519"/>
    <cellStyle name="Note 2 2 2 3 2 21" xfId="45520"/>
    <cellStyle name="Note 2 2 2 3 2 22" xfId="45521"/>
    <cellStyle name="Note 2 2 2 3 2 23" xfId="45522"/>
    <cellStyle name="Note 2 2 2 3 2 24" xfId="45523"/>
    <cellStyle name="Note 2 2 2 3 2 25" xfId="45524"/>
    <cellStyle name="Note 2 2 2 3 2 26" xfId="45525"/>
    <cellStyle name="Note 2 2 2 3 2 3" xfId="45526"/>
    <cellStyle name="Note 2 2 2 3 2 3 10" xfId="45527"/>
    <cellStyle name="Note 2 2 2 3 2 3 11" xfId="45528"/>
    <cellStyle name="Note 2 2 2 3 2 3 12" xfId="45529"/>
    <cellStyle name="Note 2 2 2 3 2 3 13" xfId="45530"/>
    <cellStyle name="Note 2 2 2 3 2 3 14" xfId="45531"/>
    <cellStyle name="Note 2 2 2 3 2 3 15" xfId="45532"/>
    <cellStyle name="Note 2 2 2 3 2 3 16" xfId="45533"/>
    <cellStyle name="Note 2 2 2 3 2 3 17" xfId="45534"/>
    <cellStyle name="Note 2 2 2 3 2 3 18" xfId="45535"/>
    <cellStyle name="Note 2 2 2 3 2 3 2" xfId="45536"/>
    <cellStyle name="Note 2 2 2 3 2 3 2 10" xfId="45537"/>
    <cellStyle name="Note 2 2 2 3 2 3 2 11" xfId="45538"/>
    <cellStyle name="Note 2 2 2 3 2 3 2 12" xfId="45539"/>
    <cellStyle name="Note 2 2 2 3 2 3 2 13" xfId="45540"/>
    <cellStyle name="Note 2 2 2 3 2 3 2 2" xfId="45541"/>
    <cellStyle name="Note 2 2 2 3 2 3 2 2 10" xfId="45542"/>
    <cellStyle name="Note 2 2 2 3 2 3 2 2 2" xfId="45543"/>
    <cellStyle name="Note 2 2 2 3 2 3 2 2 2 2" xfId="45544"/>
    <cellStyle name="Note 2 2 2 3 2 3 2 2 2 3" xfId="45545"/>
    <cellStyle name="Note 2 2 2 3 2 3 2 2 2 4" xfId="45546"/>
    <cellStyle name="Note 2 2 2 3 2 3 2 2 2 5" xfId="45547"/>
    <cellStyle name="Note 2 2 2 3 2 3 2 2 2 6" xfId="45548"/>
    <cellStyle name="Note 2 2 2 3 2 3 2 2 2 7" xfId="45549"/>
    <cellStyle name="Note 2 2 2 3 2 3 2 2 2 8" xfId="45550"/>
    <cellStyle name="Note 2 2 2 3 2 3 2 2 2 9" xfId="45551"/>
    <cellStyle name="Note 2 2 2 3 2 3 2 2 3" xfId="45552"/>
    <cellStyle name="Note 2 2 2 3 2 3 2 2 4" xfId="45553"/>
    <cellStyle name="Note 2 2 2 3 2 3 2 2 5" xfId="45554"/>
    <cellStyle name="Note 2 2 2 3 2 3 2 2 6" xfId="45555"/>
    <cellStyle name="Note 2 2 2 3 2 3 2 2 7" xfId="45556"/>
    <cellStyle name="Note 2 2 2 3 2 3 2 2 8" xfId="45557"/>
    <cellStyle name="Note 2 2 2 3 2 3 2 2 9" xfId="45558"/>
    <cellStyle name="Note 2 2 2 3 2 3 2 3" xfId="45559"/>
    <cellStyle name="Note 2 2 2 3 2 3 2 3 2" xfId="45560"/>
    <cellStyle name="Note 2 2 2 3 2 3 2 3 3" xfId="45561"/>
    <cellStyle name="Note 2 2 2 3 2 3 2 3 4" xfId="45562"/>
    <cellStyle name="Note 2 2 2 3 2 3 2 3 5" xfId="45563"/>
    <cellStyle name="Note 2 2 2 3 2 3 2 3 6" xfId="45564"/>
    <cellStyle name="Note 2 2 2 3 2 3 2 3 7" xfId="45565"/>
    <cellStyle name="Note 2 2 2 3 2 3 2 3 8" xfId="45566"/>
    <cellStyle name="Note 2 2 2 3 2 3 2 4" xfId="45567"/>
    <cellStyle name="Note 2 2 2 3 2 3 2 4 2" xfId="45568"/>
    <cellStyle name="Note 2 2 2 3 2 3 2 4 3" xfId="45569"/>
    <cellStyle name="Note 2 2 2 3 2 3 2 4 4" xfId="45570"/>
    <cellStyle name="Note 2 2 2 3 2 3 2 4 5" xfId="45571"/>
    <cellStyle name="Note 2 2 2 3 2 3 2 4 6" xfId="45572"/>
    <cellStyle name="Note 2 2 2 3 2 3 2 4 7" xfId="45573"/>
    <cellStyle name="Note 2 2 2 3 2 3 2 4 8" xfId="45574"/>
    <cellStyle name="Note 2 2 2 3 2 3 2 4 9" xfId="45575"/>
    <cellStyle name="Note 2 2 2 3 2 3 2 5" xfId="45576"/>
    <cellStyle name="Note 2 2 2 3 2 3 2 6" xfId="45577"/>
    <cellStyle name="Note 2 2 2 3 2 3 2 7" xfId="45578"/>
    <cellStyle name="Note 2 2 2 3 2 3 2 8" xfId="45579"/>
    <cellStyle name="Note 2 2 2 3 2 3 2 9" xfId="45580"/>
    <cellStyle name="Note 2 2 2 3 2 3 3" xfId="45581"/>
    <cellStyle name="Note 2 2 2 3 2 3 3 10" xfId="45582"/>
    <cellStyle name="Note 2 2 2 3 2 3 3 11" xfId="45583"/>
    <cellStyle name="Note 2 2 2 3 2 3 3 12" xfId="45584"/>
    <cellStyle name="Note 2 2 2 3 2 3 3 13" xfId="45585"/>
    <cellStyle name="Note 2 2 2 3 2 3 3 2" xfId="45586"/>
    <cellStyle name="Note 2 2 2 3 2 3 3 2 10" xfId="45587"/>
    <cellStyle name="Note 2 2 2 3 2 3 3 2 2" xfId="45588"/>
    <cellStyle name="Note 2 2 2 3 2 3 3 2 2 2" xfId="45589"/>
    <cellStyle name="Note 2 2 2 3 2 3 3 2 2 3" xfId="45590"/>
    <cellStyle name="Note 2 2 2 3 2 3 3 2 2 4" xfId="45591"/>
    <cellStyle name="Note 2 2 2 3 2 3 3 2 2 5" xfId="45592"/>
    <cellStyle name="Note 2 2 2 3 2 3 3 2 2 6" xfId="45593"/>
    <cellStyle name="Note 2 2 2 3 2 3 3 2 2 7" xfId="45594"/>
    <cellStyle name="Note 2 2 2 3 2 3 3 2 2 8" xfId="45595"/>
    <cellStyle name="Note 2 2 2 3 2 3 3 2 2 9" xfId="45596"/>
    <cellStyle name="Note 2 2 2 3 2 3 3 2 3" xfId="45597"/>
    <cellStyle name="Note 2 2 2 3 2 3 3 2 4" xfId="45598"/>
    <cellStyle name="Note 2 2 2 3 2 3 3 2 5" xfId="45599"/>
    <cellStyle name="Note 2 2 2 3 2 3 3 2 6" xfId="45600"/>
    <cellStyle name="Note 2 2 2 3 2 3 3 2 7" xfId="45601"/>
    <cellStyle name="Note 2 2 2 3 2 3 3 2 8" xfId="45602"/>
    <cellStyle name="Note 2 2 2 3 2 3 3 2 9" xfId="45603"/>
    <cellStyle name="Note 2 2 2 3 2 3 3 3" xfId="45604"/>
    <cellStyle name="Note 2 2 2 3 2 3 3 3 2" xfId="45605"/>
    <cellStyle name="Note 2 2 2 3 2 3 3 3 3" xfId="45606"/>
    <cellStyle name="Note 2 2 2 3 2 3 3 3 4" xfId="45607"/>
    <cellStyle name="Note 2 2 2 3 2 3 3 3 5" xfId="45608"/>
    <cellStyle name="Note 2 2 2 3 2 3 3 3 6" xfId="45609"/>
    <cellStyle name="Note 2 2 2 3 2 3 3 3 7" xfId="45610"/>
    <cellStyle name="Note 2 2 2 3 2 3 3 3 8" xfId="45611"/>
    <cellStyle name="Note 2 2 2 3 2 3 3 4" xfId="45612"/>
    <cellStyle name="Note 2 2 2 3 2 3 3 4 2" xfId="45613"/>
    <cellStyle name="Note 2 2 2 3 2 3 3 4 3" xfId="45614"/>
    <cellStyle name="Note 2 2 2 3 2 3 3 4 4" xfId="45615"/>
    <cellStyle name="Note 2 2 2 3 2 3 3 4 5" xfId="45616"/>
    <cellStyle name="Note 2 2 2 3 2 3 3 4 6" xfId="45617"/>
    <cellStyle name="Note 2 2 2 3 2 3 3 4 7" xfId="45618"/>
    <cellStyle name="Note 2 2 2 3 2 3 3 4 8" xfId="45619"/>
    <cellStyle name="Note 2 2 2 3 2 3 3 4 9" xfId="45620"/>
    <cellStyle name="Note 2 2 2 3 2 3 3 5" xfId="45621"/>
    <cellStyle name="Note 2 2 2 3 2 3 3 6" xfId="45622"/>
    <cellStyle name="Note 2 2 2 3 2 3 3 7" xfId="45623"/>
    <cellStyle name="Note 2 2 2 3 2 3 3 8" xfId="45624"/>
    <cellStyle name="Note 2 2 2 3 2 3 3 9" xfId="45625"/>
    <cellStyle name="Note 2 2 2 3 2 3 4" xfId="45626"/>
    <cellStyle name="Note 2 2 2 3 2 3 4 10" xfId="45627"/>
    <cellStyle name="Note 2 2 2 3 2 3 4 11" xfId="45628"/>
    <cellStyle name="Note 2 2 2 3 2 3 4 12" xfId="45629"/>
    <cellStyle name="Note 2 2 2 3 2 3 4 13" xfId="45630"/>
    <cellStyle name="Note 2 2 2 3 2 3 4 2" xfId="45631"/>
    <cellStyle name="Note 2 2 2 3 2 3 4 2 10" xfId="45632"/>
    <cellStyle name="Note 2 2 2 3 2 3 4 2 2" xfId="45633"/>
    <cellStyle name="Note 2 2 2 3 2 3 4 2 2 2" xfId="45634"/>
    <cellStyle name="Note 2 2 2 3 2 3 4 2 2 3" xfId="45635"/>
    <cellStyle name="Note 2 2 2 3 2 3 4 2 2 4" xfId="45636"/>
    <cellStyle name="Note 2 2 2 3 2 3 4 2 2 5" xfId="45637"/>
    <cellStyle name="Note 2 2 2 3 2 3 4 2 2 6" xfId="45638"/>
    <cellStyle name="Note 2 2 2 3 2 3 4 2 2 7" xfId="45639"/>
    <cellStyle name="Note 2 2 2 3 2 3 4 2 2 8" xfId="45640"/>
    <cellStyle name="Note 2 2 2 3 2 3 4 2 2 9" xfId="45641"/>
    <cellStyle name="Note 2 2 2 3 2 3 4 2 3" xfId="45642"/>
    <cellStyle name="Note 2 2 2 3 2 3 4 2 4" xfId="45643"/>
    <cellStyle name="Note 2 2 2 3 2 3 4 2 5" xfId="45644"/>
    <cellStyle name="Note 2 2 2 3 2 3 4 2 6" xfId="45645"/>
    <cellStyle name="Note 2 2 2 3 2 3 4 2 7" xfId="45646"/>
    <cellStyle name="Note 2 2 2 3 2 3 4 2 8" xfId="45647"/>
    <cellStyle name="Note 2 2 2 3 2 3 4 2 9" xfId="45648"/>
    <cellStyle name="Note 2 2 2 3 2 3 4 3" xfId="45649"/>
    <cellStyle name="Note 2 2 2 3 2 3 4 3 2" xfId="45650"/>
    <cellStyle name="Note 2 2 2 3 2 3 4 3 3" xfId="45651"/>
    <cellStyle name="Note 2 2 2 3 2 3 4 3 4" xfId="45652"/>
    <cellStyle name="Note 2 2 2 3 2 3 4 3 5" xfId="45653"/>
    <cellStyle name="Note 2 2 2 3 2 3 4 3 6" xfId="45654"/>
    <cellStyle name="Note 2 2 2 3 2 3 4 3 7" xfId="45655"/>
    <cellStyle name="Note 2 2 2 3 2 3 4 3 8" xfId="45656"/>
    <cellStyle name="Note 2 2 2 3 2 3 4 4" xfId="45657"/>
    <cellStyle name="Note 2 2 2 3 2 3 4 4 2" xfId="45658"/>
    <cellStyle name="Note 2 2 2 3 2 3 4 4 3" xfId="45659"/>
    <cellStyle name="Note 2 2 2 3 2 3 4 4 4" xfId="45660"/>
    <cellStyle name="Note 2 2 2 3 2 3 4 4 5" xfId="45661"/>
    <cellStyle name="Note 2 2 2 3 2 3 4 4 6" xfId="45662"/>
    <cellStyle name="Note 2 2 2 3 2 3 4 4 7" xfId="45663"/>
    <cellStyle name="Note 2 2 2 3 2 3 4 4 8" xfId="45664"/>
    <cellStyle name="Note 2 2 2 3 2 3 4 4 9" xfId="45665"/>
    <cellStyle name="Note 2 2 2 3 2 3 4 5" xfId="45666"/>
    <cellStyle name="Note 2 2 2 3 2 3 4 6" xfId="45667"/>
    <cellStyle name="Note 2 2 2 3 2 3 4 7" xfId="45668"/>
    <cellStyle name="Note 2 2 2 3 2 3 4 8" xfId="45669"/>
    <cellStyle name="Note 2 2 2 3 2 3 4 9" xfId="45670"/>
    <cellStyle name="Note 2 2 2 3 2 3 5" xfId="45671"/>
    <cellStyle name="Note 2 2 2 3 2 3 5 10" xfId="45672"/>
    <cellStyle name="Note 2 2 2 3 2 3 5 11" xfId="45673"/>
    <cellStyle name="Note 2 2 2 3 2 3 5 12" xfId="45674"/>
    <cellStyle name="Note 2 2 2 3 2 3 5 13" xfId="45675"/>
    <cellStyle name="Note 2 2 2 3 2 3 5 2" xfId="45676"/>
    <cellStyle name="Note 2 2 2 3 2 3 5 2 10" xfId="45677"/>
    <cellStyle name="Note 2 2 2 3 2 3 5 2 2" xfId="45678"/>
    <cellStyle name="Note 2 2 2 3 2 3 5 2 2 2" xfId="45679"/>
    <cellStyle name="Note 2 2 2 3 2 3 5 2 2 3" xfId="45680"/>
    <cellStyle name="Note 2 2 2 3 2 3 5 2 2 4" xfId="45681"/>
    <cellStyle name="Note 2 2 2 3 2 3 5 2 2 5" xfId="45682"/>
    <cellStyle name="Note 2 2 2 3 2 3 5 2 2 6" xfId="45683"/>
    <cellStyle name="Note 2 2 2 3 2 3 5 2 2 7" xfId="45684"/>
    <cellStyle name="Note 2 2 2 3 2 3 5 2 2 8" xfId="45685"/>
    <cellStyle name="Note 2 2 2 3 2 3 5 2 2 9" xfId="45686"/>
    <cellStyle name="Note 2 2 2 3 2 3 5 2 3" xfId="45687"/>
    <cellStyle name="Note 2 2 2 3 2 3 5 2 4" xfId="45688"/>
    <cellStyle name="Note 2 2 2 3 2 3 5 2 5" xfId="45689"/>
    <cellStyle name="Note 2 2 2 3 2 3 5 2 6" xfId="45690"/>
    <cellStyle name="Note 2 2 2 3 2 3 5 2 7" xfId="45691"/>
    <cellStyle name="Note 2 2 2 3 2 3 5 2 8" xfId="45692"/>
    <cellStyle name="Note 2 2 2 3 2 3 5 2 9" xfId="45693"/>
    <cellStyle name="Note 2 2 2 3 2 3 5 3" xfId="45694"/>
    <cellStyle name="Note 2 2 2 3 2 3 5 3 2" xfId="45695"/>
    <cellStyle name="Note 2 2 2 3 2 3 5 3 3" xfId="45696"/>
    <cellStyle name="Note 2 2 2 3 2 3 5 3 4" xfId="45697"/>
    <cellStyle name="Note 2 2 2 3 2 3 5 3 5" xfId="45698"/>
    <cellStyle name="Note 2 2 2 3 2 3 5 3 6" xfId="45699"/>
    <cellStyle name="Note 2 2 2 3 2 3 5 3 7" xfId="45700"/>
    <cellStyle name="Note 2 2 2 3 2 3 5 3 8" xfId="45701"/>
    <cellStyle name="Note 2 2 2 3 2 3 5 4" xfId="45702"/>
    <cellStyle name="Note 2 2 2 3 2 3 5 4 2" xfId="45703"/>
    <cellStyle name="Note 2 2 2 3 2 3 5 4 3" xfId="45704"/>
    <cellStyle name="Note 2 2 2 3 2 3 5 4 4" xfId="45705"/>
    <cellStyle name="Note 2 2 2 3 2 3 5 4 5" xfId="45706"/>
    <cellStyle name="Note 2 2 2 3 2 3 5 4 6" xfId="45707"/>
    <cellStyle name="Note 2 2 2 3 2 3 5 4 7" xfId="45708"/>
    <cellStyle name="Note 2 2 2 3 2 3 5 4 8" xfId="45709"/>
    <cellStyle name="Note 2 2 2 3 2 3 5 4 9" xfId="45710"/>
    <cellStyle name="Note 2 2 2 3 2 3 5 5" xfId="45711"/>
    <cellStyle name="Note 2 2 2 3 2 3 5 6" xfId="45712"/>
    <cellStyle name="Note 2 2 2 3 2 3 5 7" xfId="45713"/>
    <cellStyle name="Note 2 2 2 3 2 3 5 8" xfId="45714"/>
    <cellStyle name="Note 2 2 2 3 2 3 5 9" xfId="45715"/>
    <cellStyle name="Note 2 2 2 3 2 3 6" xfId="45716"/>
    <cellStyle name="Note 2 2 2 3 2 3 6 10" xfId="45717"/>
    <cellStyle name="Note 2 2 2 3 2 3 6 2" xfId="45718"/>
    <cellStyle name="Note 2 2 2 3 2 3 6 2 2" xfId="45719"/>
    <cellStyle name="Note 2 2 2 3 2 3 6 2 3" xfId="45720"/>
    <cellStyle name="Note 2 2 2 3 2 3 6 2 4" xfId="45721"/>
    <cellStyle name="Note 2 2 2 3 2 3 6 2 5" xfId="45722"/>
    <cellStyle name="Note 2 2 2 3 2 3 6 2 6" xfId="45723"/>
    <cellStyle name="Note 2 2 2 3 2 3 6 2 7" xfId="45724"/>
    <cellStyle name="Note 2 2 2 3 2 3 6 2 8" xfId="45725"/>
    <cellStyle name="Note 2 2 2 3 2 3 6 2 9" xfId="45726"/>
    <cellStyle name="Note 2 2 2 3 2 3 6 3" xfId="45727"/>
    <cellStyle name="Note 2 2 2 3 2 3 6 4" xfId="45728"/>
    <cellStyle name="Note 2 2 2 3 2 3 6 5" xfId="45729"/>
    <cellStyle name="Note 2 2 2 3 2 3 6 6" xfId="45730"/>
    <cellStyle name="Note 2 2 2 3 2 3 6 7" xfId="45731"/>
    <cellStyle name="Note 2 2 2 3 2 3 6 8" xfId="45732"/>
    <cellStyle name="Note 2 2 2 3 2 3 6 9" xfId="45733"/>
    <cellStyle name="Note 2 2 2 3 2 3 7" xfId="45734"/>
    <cellStyle name="Note 2 2 2 3 2 3 7 2" xfId="45735"/>
    <cellStyle name="Note 2 2 2 3 2 3 7 3" xfId="45736"/>
    <cellStyle name="Note 2 2 2 3 2 3 7 4" xfId="45737"/>
    <cellStyle name="Note 2 2 2 3 2 3 7 5" xfId="45738"/>
    <cellStyle name="Note 2 2 2 3 2 3 7 6" xfId="45739"/>
    <cellStyle name="Note 2 2 2 3 2 3 7 7" xfId="45740"/>
    <cellStyle name="Note 2 2 2 3 2 3 7 8" xfId="45741"/>
    <cellStyle name="Note 2 2 2 3 2 3 8" xfId="45742"/>
    <cellStyle name="Note 2 2 2 3 2 3 8 2" xfId="45743"/>
    <cellStyle name="Note 2 2 2 3 2 3 8 3" xfId="45744"/>
    <cellStyle name="Note 2 2 2 3 2 3 8 4" xfId="45745"/>
    <cellStyle name="Note 2 2 2 3 2 3 8 5" xfId="45746"/>
    <cellStyle name="Note 2 2 2 3 2 3 8 6" xfId="45747"/>
    <cellStyle name="Note 2 2 2 3 2 3 8 7" xfId="45748"/>
    <cellStyle name="Note 2 2 2 3 2 3 8 8" xfId="45749"/>
    <cellStyle name="Note 2 2 2 3 2 3 8 9" xfId="45750"/>
    <cellStyle name="Note 2 2 2 3 2 3 9" xfId="45751"/>
    <cellStyle name="Note 2 2 2 3 2 4" xfId="45752"/>
    <cellStyle name="Note 2 2 2 3 2 4 10" xfId="45753"/>
    <cellStyle name="Note 2 2 2 3 2 4 11" xfId="45754"/>
    <cellStyle name="Note 2 2 2 3 2 4 12" xfId="45755"/>
    <cellStyle name="Note 2 2 2 3 2 4 13" xfId="45756"/>
    <cellStyle name="Note 2 2 2 3 2 4 2" xfId="45757"/>
    <cellStyle name="Note 2 2 2 3 2 4 2 10" xfId="45758"/>
    <cellStyle name="Note 2 2 2 3 2 4 2 2" xfId="45759"/>
    <cellStyle name="Note 2 2 2 3 2 4 2 2 2" xfId="45760"/>
    <cellStyle name="Note 2 2 2 3 2 4 2 2 3" xfId="45761"/>
    <cellStyle name="Note 2 2 2 3 2 4 2 2 4" xfId="45762"/>
    <cellStyle name="Note 2 2 2 3 2 4 2 2 5" xfId="45763"/>
    <cellStyle name="Note 2 2 2 3 2 4 2 2 6" xfId="45764"/>
    <cellStyle name="Note 2 2 2 3 2 4 2 2 7" xfId="45765"/>
    <cellStyle name="Note 2 2 2 3 2 4 2 2 8" xfId="45766"/>
    <cellStyle name="Note 2 2 2 3 2 4 2 2 9" xfId="45767"/>
    <cellStyle name="Note 2 2 2 3 2 4 2 3" xfId="45768"/>
    <cellStyle name="Note 2 2 2 3 2 4 2 4" xfId="45769"/>
    <cellStyle name="Note 2 2 2 3 2 4 2 5" xfId="45770"/>
    <cellStyle name="Note 2 2 2 3 2 4 2 6" xfId="45771"/>
    <cellStyle name="Note 2 2 2 3 2 4 2 7" xfId="45772"/>
    <cellStyle name="Note 2 2 2 3 2 4 2 8" xfId="45773"/>
    <cellStyle name="Note 2 2 2 3 2 4 2 9" xfId="45774"/>
    <cellStyle name="Note 2 2 2 3 2 4 3" xfId="45775"/>
    <cellStyle name="Note 2 2 2 3 2 4 3 2" xfId="45776"/>
    <cellStyle name="Note 2 2 2 3 2 4 3 3" xfId="45777"/>
    <cellStyle name="Note 2 2 2 3 2 4 3 4" xfId="45778"/>
    <cellStyle name="Note 2 2 2 3 2 4 3 5" xfId="45779"/>
    <cellStyle name="Note 2 2 2 3 2 4 3 6" xfId="45780"/>
    <cellStyle name="Note 2 2 2 3 2 4 3 7" xfId="45781"/>
    <cellStyle name="Note 2 2 2 3 2 4 3 8" xfId="45782"/>
    <cellStyle name="Note 2 2 2 3 2 4 4" xfId="45783"/>
    <cellStyle name="Note 2 2 2 3 2 4 4 2" xfId="45784"/>
    <cellStyle name="Note 2 2 2 3 2 4 4 3" xfId="45785"/>
    <cellStyle name="Note 2 2 2 3 2 4 4 4" xfId="45786"/>
    <cellStyle name="Note 2 2 2 3 2 4 4 5" xfId="45787"/>
    <cellStyle name="Note 2 2 2 3 2 4 4 6" xfId="45788"/>
    <cellStyle name="Note 2 2 2 3 2 4 4 7" xfId="45789"/>
    <cellStyle name="Note 2 2 2 3 2 4 4 8" xfId="45790"/>
    <cellStyle name="Note 2 2 2 3 2 4 4 9" xfId="45791"/>
    <cellStyle name="Note 2 2 2 3 2 4 5" xfId="45792"/>
    <cellStyle name="Note 2 2 2 3 2 4 6" xfId="45793"/>
    <cellStyle name="Note 2 2 2 3 2 4 7" xfId="45794"/>
    <cellStyle name="Note 2 2 2 3 2 4 8" xfId="45795"/>
    <cellStyle name="Note 2 2 2 3 2 4 9" xfId="45796"/>
    <cellStyle name="Note 2 2 2 3 2 5" xfId="45797"/>
    <cellStyle name="Note 2 2 2 3 2 5 2" xfId="45798"/>
    <cellStyle name="Note 2 2 2 3 2 5 3" xfId="45799"/>
    <cellStyle name="Note 2 2 2 3 2 5 4" xfId="45800"/>
    <cellStyle name="Note 2 2 2 3 2 5 5" xfId="45801"/>
    <cellStyle name="Note 2 2 2 3 2 5 6" xfId="45802"/>
    <cellStyle name="Note 2 2 2 3 2 5 7" xfId="45803"/>
    <cellStyle name="Note 2 2 2 3 2 5 8" xfId="45804"/>
    <cellStyle name="Note 2 2 2 3 2 5 9" xfId="45805"/>
    <cellStyle name="Note 2 2 2 3 2 6" xfId="45806"/>
    <cellStyle name="Note 2 2 2 3 2 6 2" xfId="45807"/>
    <cellStyle name="Note 2 2 2 3 2 6 3" xfId="45808"/>
    <cellStyle name="Note 2 2 2 3 2 6 4" xfId="45809"/>
    <cellStyle name="Note 2 2 2 3 2 6 5" xfId="45810"/>
    <cellStyle name="Note 2 2 2 3 2 6 6" xfId="45811"/>
    <cellStyle name="Note 2 2 2 3 2 6 7" xfId="45812"/>
    <cellStyle name="Note 2 2 2 3 2 6 8" xfId="45813"/>
    <cellStyle name="Note 2 2 2 3 2 6 9" xfId="45814"/>
    <cellStyle name="Note 2 2 2 3 2 7" xfId="45815"/>
    <cellStyle name="Note 2 2 2 3 2 7 2" xfId="45816"/>
    <cellStyle name="Note 2 2 2 3 2 7 3" xfId="45817"/>
    <cellStyle name="Note 2 2 2 3 2 7 4" xfId="45818"/>
    <cellStyle name="Note 2 2 2 3 2 7 5" xfId="45819"/>
    <cellStyle name="Note 2 2 2 3 2 7 6" xfId="45820"/>
    <cellStyle name="Note 2 2 2 3 2 7 7" xfId="45821"/>
    <cellStyle name="Note 2 2 2 3 2 7 8" xfId="45822"/>
    <cellStyle name="Note 2 2 2 3 2 8" xfId="45823"/>
    <cellStyle name="Note 2 2 2 3 2 9" xfId="45824"/>
    <cellStyle name="Note 2 2 2 3 20" xfId="45825"/>
    <cellStyle name="Note 2 2 2 3 21" xfId="45826"/>
    <cellStyle name="Note 2 2 2 3 22" xfId="45827"/>
    <cellStyle name="Note 2 2 2 3 23" xfId="45828"/>
    <cellStyle name="Note 2 2 2 3 24" xfId="45829"/>
    <cellStyle name="Note 2 2 2 3 25" xfId="45830"/>
    <cellStyle name="Note 2 2 2 3 26" xfId="45831"/>
    <cellStyle name="Note 2 2 2 3 27" xfId="45832"/>
    <cellStyle name="Note 2 2 2 3 28" xfId="45833"/>
    <cellStyle name="Note 2 2 2 3 29" xfId="45834"/>
    <cellStyle name="Note 2 2 2 3 3" xfId="45835"/>
    <cellStyle name="Note 2 2 2 3 3 10" xfId="45836"/>
    <cellStyle name="Note 2 2 2 3 3 11" xfId="45837"/>
    <cellStyle name="Note 2 2 2 3 3 12" xfId="45838"/>
    <cellStyle name="Note 2 2 2 3 3 13" xfId="45839"/>
    <cellStyle name="Note 2 2 2 3 3 14" xfId="45840"/>
    <cellStyle name="Note 2 2 2 3 3 15" xfId="45841"/>
    <cellStyle name="Note 2 2 2 3 3 16" xfId="45842"/>
    <cellStyle name="Note 2 2 2 3 3 17" xfId="45843"/>
    <cellStyle name="Note 2 2 2 3 3 18" xfId="45844"/>
    <cellStyle name="Note 2 2 2 3 3 19" xfId="45845"/>
    <cellStyle name="Note 2 2 2 3 3 2" xfId="45846"/>
    <cellStyle name="Note 2 2 2 3 3 2 10" xfId="45847"/>
    <cellStyle name="Note 2 2 2 3 3 2 11" xfId="45848"/>
    <cellStyle name="Note 2 2 2 3 3 2 12" xfId="45849"/>
    <cellStyle name="Note 2 2 2 3 3 2 13" xfId="45850"/>
    <cellStyle name="Note 2 2 2 3 3 2 2" xfId="45851"/>
    <cellStyle name="Note 2 2 2 3 3 2 2 10" xfId="45852"/>
    <cellStyle name="Note 2 2 2 3 3 2 2 2" xfId="45853"/>
    <cellStyle name="Note 2 2 2 3 3 2 2 2 2" xfId="45854"/>
    <cellStyle name="Note 2 2 2 3 3 2 2 2 3" xfId="45855"/>
    <cellStyle name="Note 2 2 2 3 3 2 2 2 4" xfId="45856"/>
    <cellStyle name="Note 2 2 2 3 3 2 2 2 5" xfId="45857"/>
    <cellStyle name="Note 2 2 2 3 3 2 2 2 6" xfId="45858"/>
    <cellStyle name="Note 2 2 2 3 3 2 2 2 7" xfId="45859"/>
    <cellStyle name="Note 2 2 2 3 3 2 2 2 8" xfId="45860"/>
    <cellStyle name="Note 2 2 2 3 3 2 2 2 9" xfId="45861"/>
    <cellStyle name="Note 2 2 2 3 3 2 2 3" xfId="45862"/>
    <cellStyle name="Note 2 2 2 3 3 2 2 4" xfId="45863"/>
    <cellStyle name="Note 2 2 2 3 3 2 2 5" xfId="45864"/>
    <cellStyle name="Note 2 2 2 3 3 2 2 6" xfId="45865"/>
    <cellStyle name="Note 2 2 2 3 3 2 2 7" xfId="45866"/>
    <cellStyle name="Note 2 2 2 3 3 2 2 8" xfId="45867"/>
    <cellStyle name="Note 2 2 2 3 3 2 2 9" xfId="45868"/>
    <cellStyle name="Note 2 2 2 3 3 2 3" xfId="45869"/>
    <cellStyle name="Note 2 2 2 3 3 2 3 2" xfId="45870"/>
    <cellStyle name="Note 2 2 2 3 3 2 3 3" xfId="45871"/>
    <cellStyle name="Note 2 2 2 3 3 2 3 4" xfId="45872"/>
    <cellStyle name="Note 2 2 2 3 3 2 3 5" xfId="45873"/>
    <cellStyle name="Note 2 2 2 3 3 2 3 6" xfId="45874"/>
    <cellStyle name="Note 2 2 2 3 3 2 3 7" xfId="45875"/>
    <cellStyle name="Note 2 2 2 3 3 2 3 8" xfId="45876"/>
    <cellStyle name="Note 2 2 2 3 3 2 4" xfId="45877"/>
    <cellStyle name="Note 2 2 2 3 3 2 4 2" xfId="45878"/>
    <cellStyle name="Note 2 2 2 3 3 2 4 3" xfId="45879"/>
    <cellStyle name="Note 2 2 2 3 3 2 4 4" xfId="45880"/>
    <cellStyle name="Note 2 2 2 3 3 2 4 5" xfId="45881"/>
    <cellStyle name="Note 2 2 2 3 3 2 4 6" xfId="45882"/>
    <cellStyle name="Note 2 2 2 3 3 2 4 7" xfId="45883"/>
    <cellStyle name="Note 2 2 2 3 3 2 4 8" xfId="45884"/>
    <cellStyle name="Note 2 2 2 3 3 2 4 9" xfId="45885"/>
    <cellStyle name="Note 2 2 2 3 3 2 5" xfId="45886"/>
    <cellStyle name="Note 2 2 2 3 3 2 6" xfId="45887"/>
    <cellStyle name="Note 2 2 2 3 3 2 7" xfId="45888"/>
    <cellStyle name="Note 2 2 2 3 3 2 8" xfId="45889"/>
    <cellStyle name="Note 2 2 2 3 3 2 9" xfId="45890"/>
    <cellStyle name="Note 2 2 2 3 3 20" xfId="45891"/>
    <cellStyle name="Note 2 2 2 3 3 21" xfId="45892"/>
    <cellStyle name="Note 2 2 2 3 3 22" xfId="45893"/>
    <cellStyle name="Note 2 2 2 3 3 23" xfId="45894"/>
    <cellStyle name="Note 2 2 2 3 3 24" xfId="45895"/>
    <cellStyle name="Note 2 2 2 3 3 3" xfId="45896"/>
    <cellStyle name="Note 2 2 2 3 3 3 10" xfId="45897"/>
    <cellStyle name="Note 2 2 2 3 3 3 11" xfId="45898"/>
    <cellStyle name="Note 2 2 2 3 3 3 12" xfId="45899"/>
    <cellStyle name="Note 2 2 2 3 3 3 13" xfId="45900"/>
    <cellStyle name="Note 2 2 2 3 3 3 2" xfId="45901"/>
    <cellStyle name="Note 2 2 2 3 3 3 2 10" xfId="45902"/>
    <cellStyle name="Note 2 2 2 3 3 3 2 2" xfId="45903"/>
    <cellStyle name="Note 2 2 2 3 3 3 2 2 2" xfId="45904"/>
    <cellStyle name="Note 2 2 2 3 3 3 2 2 3" xfId="45905"/>
    <cellStyle name="Note 2 2 2 3 3 3 2 2 4" xfId="45906"/>
    <cellStyle name="Note 2 2 2 3 3 3 2 2 5" xfId="45907"/>
    <cellStyle name="Note 2 2 2 3 3 3 2 2 6" xfId="45908"/>
    <cellStyle name="Note 2 2 2 3 3 3 2 2 7" xfId="45909"/>
    <cellStyle name="Note 2 2 2 3 3 3 2 2 8" xfId="45910"/>
    <cellStyle name="Note 2 2 2 3 3 3 2 2 9" xfId="45911"/>
    <cellStyle name="Note 2 2 2 3 3 3 2 3" xfId="45912"/>
    <cellStyle name="Note 2 2 2 3 3 3 2 4" xfId="45913"/>
    <cellStyle name="Note 2 2 2 3 3 3 2 5" xfId="45914"/>
    <cellStyle name="Note 2 2 2 3 3 3 2 6" xfId="45915"/>
    <cellStyle name="Note 2 2 2 3 3 3 2 7" xfId="45916"/>
    <cellStyle name="Note 2 2 2 3 3 3 2 8" xfId="45917"/>
    <cellStyle name="Note 2 2 2 3 3 3 2 9" xfId="45918"/>
    <cellStyle name="Note 2 2 2 3 3 3 3" xfId="45919"/>
    <cellStyle name="Note 2 2 2 3 3 3 3 2" xfId="45920"/>
    <cellStyle name="Note 2 2 2 3 3 3 3 3" xfId="45921"/>
    <cellStyle name="Note 2 2 2 3 3 3 3 4" xfId="45922"/>
    <cellStyle name="Note 2 2 2 3 3 3 3 5" xfId="45923"/>
    <cellStyle name="Note 2 2 2 3 3 3 3 6" xfId="45924"/>
    <cellStyle name="Note 2 2 2 3 3 3 3 7" xfId="45925"/>
    <cellStyle name="Note 2 2 2 3 3 3 3 8" xfId="45926"/>
    <cellStyle name="Note 2 2 2 3 3 3 4" xfId="45927"/>
    <cellStyle name="Note 2 2 2 3 3 3 4 2" xfId="45928"/>
    <cellStyle name="Note 2 2 2 3 3 3 4 3" xfId="45929"/>
    <cellStyle name="Note 2 2 2 3 3 3 4 4" xfId="45930"/>
    <cellStyle name="Note 2 2 2 3 3 3 4 5" xfId="45931"/>
    <cellStyle name="Note 2 2 2 3 3 3 4 6" xfId="45932"/>
    <cellStyle name="Note 2 2 2 3 3 3 4 7" xfId="45933"/>
    <cellStyle name="Note 2 2 2 3 3 3 4 8" xfId="45934"/>
    <cellStyle name="Note 2 2 2 3 3 3 4 9" xfId="45935"/>
    <cellStyle name="Note 2 2 2 3 3 3 5" xfId="45936"/>
    <cellStyle name="Note 2 2 2 3 3 3 6" xfId="45937"/>
    <cellStyle name="Note 2 2 2 3 3 3 7" xfId="45938"/>
    <cellStyle name="Note 2 2 2 3 3 3 8" xfId="45939"/>
    <cellStyle name="Note 2 2 2 3 3 3 9" xfId="45940"/>
    <cellStyle name="Note 2 2 2 3 3 4" xfId="45941"/>
    <cellStyle name="Note 2 2 2 3 3 4 10" xfId="45942"/>
    <cellStyle name="Note 2 2 2 3 3 4 11" xfId="45943"/>
    <cellStyle name="Note 2 2 2 3 3 4 12" xfId="45944"/>
    <cellStyle name="Note 2 2 2 3 3 4 13" xfId="45945"/>
    <cellStyle name="Note 2 2 2 3 3 4 2" xfId="45946"/>
    <cellStyle name="Note 2 2 2 3 3 4 2 10" xfId="45947"/>
    <cellStyle name="Note 2 2 2 3 3 4 2 2" xfId="45948"/>
    <cellStyle name="Note 2 2 2 3 3 4 2 2 2" xfId="45949"/>
    <cellStyle name="Note 2 2 2 3 3 4 2 2 3" xfId="45950"/>
    <cellStyle name="Note 2 2 2 3 3 4 2 2 4" xfId="45951"/>
    <cellStyle name="Note 2 2 2 3 3 4 2 2 5" xfId="45952"/>
    <cellStyle name="Note 2 2 2 3 3 4 2 2 6" xfId="45953"/>
    <cellStyle name="Note 2 2 2 3 3 4 2 2 7" xfId="45954"/>
    <cellStyle name="Note 2 2 2 3 3 4 2 2 8" xfId="45955"/>
    <cellStyle name="Note 2 2 2 3 3 4 2 2 9" xfId="45956"/>
    <cellStyle name="Note 2 2 2 3 3 4 2 3" xfId="45957"/>
    <cellStyle name="Note 2 2 2 3 3 4 2 4" xfId="45958"/>
    <cellStyle name="Note 2 2 2 3 3 4 2 5" xfId="45959"/>
    <cellStyle name="Note 2 2 2 3 3 4 2 6" xfId="45960"/>
    <cellStyle name="Note 2 2 2 3 3 4 2 7" xfId="45961"/>
    <cellStyle name="Note 2 2 2 3 3 4 2 8" xfId="45962"/>
    <cellStyle name="Note 2 2 2 3 3 4 2 9" xfId="45963"/>
    <cellStyle name="Note 2 2 2 3 3 4 3" xfId="45964"/>
    <cellStyle name="Note 2 2 2 3 3 4 3 2" xfId="45965"/>
    <cellStyle name="Note 2 2 2 3 3 4 3 3" xfId="45966"/>
    <cellStyle name="Note 2 2 2 3 3 4 3 4" xfId="45967"/>
    <cellStyle name="Note 2 2 2 3 3 4 3 5" xfId="45968"/>
    <cellStyle name="Note 2 2 2 3 3 4 3 6" xfId="45969"/>
    <cellStyle name="Note 2 2 2 3 3 4 3 7" xfId="45970"/>
    <cellStyle name="Note 2 2 2 3 3 4 3 8" xfId="45971"/>
    <cellStyle name="Note 2 2 2 3 3 4 4" xfId="45972"/>
    <cellStyle name="Note 2 2 2 3 3 4 4 2" xfId="45973"/>
    <cellStyle name="Note 2 2 2 3 3 4 4 3" xfId="45974"/>
    <cellStyle name="Note 2 2 2 3 3 4 4 4" xfId="45975"/>
    <cellStyle name="Note 2 2 2 3 3 4 4 5" xfId="45976"/>
    <cellStyle name="Note 2 2 2 3 3 4 4 6" xfId="45977"/>
    <cellStyle name="Note 2 2 2 3 3 4 4 7" xfId="45978"/>
    <cellStyle name="Note 2 2 2 3 3 4 4 8" xfId="45979"/>
    <cellStyle name="Note 2 2 2 3 3 4 4 9" xfId="45980"/>
    <cellStyle name="Note 2 2 2 3 3 4 5" xfId="45981"/>
    <cellStyle name="Note 2 2 2 3 3 4 6" xfId="45982"/>
    <cellStyle name="Note 2 2 2 3 3 4 7" xfId="45983"/>
    <cellStyle name="Note 2 2 2 3 3 4 8" xfId="45984"/>
    <cellStyle name="Note 2 2 2 3 3 4 9" xfId="45985"/>
    <cellStyle name="Note 2 2 2 3 3 5" xfId="45986"/>
    <cellStyle name="Note 2 2 2 3 3 5 10" xfId="45987"/>
    <cellStyle name="Note 2 2 2 3 3 5 11" xfId="45988"/>
    <cellStyle name="Note 2 2 2 3 3 5 12" xfId="45989"/>
    <cellStyle name="Note 2 2 2 3 3 5 13" xfId="45990"/>
    <cellStyle name="Note 2 2 2 3 3 5 2" xfId="45991"/>
    <cellStyle name="Note 2 2 2 3 3 5 2 10" xfId="45992"/>
    <cellStyle name="Note 2 2 2 3 3 5 2 2" xfId="45993"/>
    <cellStyle name="Note 2 2 2 3 3 5 2 2 2" xfId="45994"/>
    <cellStyle name="Note 2 2 2 3 3 5 2 2 3" xfId="45995"/>
    <cellStyle name="Note 2 2 2 3 3 5 2 2 4" xfId="45996"/>
    <cellStyle name="Note 2 2 2 3 3 5 2 2 5" xfId="45997"/>
    <cellStyle name="Note 2 2 2 3 3 5 2 2 6" xfId="45998"/>
    <cellStyle name="Note 2 2 2 3 3 5 2 2 7" xfId="45999"/>
    <cellStyle name="Note 2 2 2 3 3 5 2 2 8" xfId="46000"/>
    <cellStyle name="Note 2 2 2 3 3 5 2 2 9" xfId="46001"/>
    <cellStyle name="Note 2 2 2 3 3 5 2 3" xfId="46002"/>
    <cellStyle name="Note 2 2 2 3 3 5 2 4" xfId="46003"/>
    <cellStyle name="Note 2 2 2 3 3 5 2 5" xfId="46004"/>
    <cellStyle name="Note 2 2 2 3 3 5 2 6" xfId="46005"/>
    <cellStyle name="Note 2 2 2 3 3 5 2 7" xfId="46006"/>
    <cellStyle name="Note 2 2 2 3 3 5 2 8" xfId="46007"/>
    <cellStyle name="Note 2 2 2 3 3 5 2 9" xfId="46008"/>
    <cellStyle name="Note 2 2 2 3 3 5 3" xfId="46009"/>
    <cellStyle name="Note 2 2 2 3 3 5 3 2" xfId="46010"/>
    <cellStyle name="Note 2 2 2 3 3 5 3 3" xfId="46011"/>
    <cellStyle name="Note 2 2 2 3 3 5 3 4" xfId="46012"/>
    <cellStyle name="Note 2 2 2 3 3 5 3 5" xfId="46013"/>
    <cellStyle name="Note 2 2 2 3 3 5 3 6" xfId="46014"/>
    <cellStyle name="Note 2 2 2 3 3 5 3 7" xfId="46015"/>
    <cellStyle name="Note 2 2 2 3 3 5 3 8" xfId="46016"/>
    <cellStyle name="Note 2 2 2 3 3 5 4" xfId="46017"/>
    <cellStyle name="Note 2 2 2 3 3 5 4 2" xfId="46018"/>
    <cellStyle name="Note 2 2 2 3 3 5 4 3" xfId="46019"/>
    <cellStyle name="Note 2 2 2 3 3 5 4 4" xfId="46020"/>
    <cellStyle name="Note 2 2 2 3 3 5 4 5" xfId="46021"/>
    <cellStyle name="Note 2 2 2 3 3 5 4 6" xfId="46022"/>
    <cellStyle name="Note 2 2 2 3 3 5 4 7" xfId="46023"/>
    <cellStyle name="Note 2 2 2 3 3 5 4 8" xfId="46024"/>
    <cellStyle name="Note 2 2 2 3 3 5 4 9" xfId="46025"/>
    <cellStyle name="Note 2 2 2 3 3 5 5" xfId="46026"/>
    <cellStyle name="Note 2 2 2 3 3 5 6" xfId="46027"/>
    <cellStyle name="Note 2 2 2 3 3 5 7" xfId="46028"/>
    <cellStyle name="Note 2 2 2 3 3 5 8" xfId="46029"/>
    <cellStyle name="Note 2 2 2 3 3 5 9" xfId="46030"/>
    <cellStyle name="Note 2 2 2 3 3 6" xfId="46031"/>
    <cellStyle name="Note 2 2 2 3 3 6 10" xfId="46032"/>
    <cellStyle name="Note 2 2 2 3 3 6 2" xfId="46033"/>
    <cellStyle name="Note 2 2 2 3 3 6 2 2" xfId="46034"/>
    <cellStyle name="Note 2 2 2 3 3 6 2 3" xfId="46035"/>
    <cellStyle name="Note 2 2 2 3 3 6 2 4" xfId="46036"/>
    <cellStyle name="Note 2 2 2 3 3 6 2 5" xfId="46037"/>
    <cellStyle name="Note 2 2 2 3 3 6 2 6" xfId="46038"/>
    <cellStyle name="Note 2 2 2 3 3 6 2 7" xfId="46039"/>
    <cellStyle name="Note 2 2 2 3 3 6 2 8" xfId="46040"/>
    <cellStyle name="Note 2 2 2 3 3 6 2 9" xfId="46041"/>
    <cellStyle name="Note 2 2 2 3 3 6 3" xfId="46042"/>
    <cellStyle name="Note 2 2 2 3 3 6 4" xfId="46043"/>
    <cellStyle name="Note 2 2 2 3 3 6 5" xfId="46044"/>
    <cellStyle name="Note 2 2 2 3 3 6 6" xfId="46045"/>
    <cellStyle name="Note 2 2 2 3 3 6 7" xfId="46046"/>
    <cellStyle name="Note 2 2 2 3 3 6 8" xfId="46047"/>
    <cellStyle name="Note 2 2 2 3 3 6 9" xfId="46048"/>
    <cellStyle name="Note 2 2 2 3 3 7" xfId="46049"/>
    <cellStyle name="Note 2 2 2 3 3 7 2" xfId="46050"/>
    <cellStyle name="Note 2 2 2 3 3 7 3" xfId="46051"/>
    <cellStyle name="Note 2 2 2 3 3 7 4" xfId="46052"/>
    <cellStyle name="Note 2 2 2 3 3 7 5" xfId="46053"/>
    <cellStyle name="Note 2 2 2 3 3 7 6" xfId="46054"/>
    <cellStyle name="Note 2 2 2 3 3 7 7" xfId="46055"/>
    <cellStyle name="Note 2 2 2 3 3 7 8" xfId="46056"/>
    <cellStyle name="Note 2 2 2 3 3 8" xfId="46057"/>
    <cellStyle name="Note 2 2 2 3 3 8 2" xfId="46058"/>
    <cellStyle name="Note 2 2 2 3 3 8 3" xfId="46059"/>
    <cellStyle name="Note 2 2 2 3 3 8 4" xfId="46060"/>
    <cellStyle name="Note 2 2 2 3 3 8 5" xfId="46061"/>
    <cellStyle name="Note 2 2 2 3 3 8 6" xfId="46062"/>
    <cellStyle name="Note 2 2 2 3 3 8 7" xfId="46063"/>
    <cellStyle name="Note 2 2 2 3 3 8 8" xfId="46064"/>
    <cellStyle name="Note 2 2 2 3 3 8 9" xfId="46065"/>
    <cellStyle name="Note 2 2 2 3 3 9" xfId="46066"/>
    <cellStyle name="Note 2 2 2 3 4" xfId="46067"/>
    <cellStyle name="Note 2 2 2 3 4 10" xfId="46068"/>
    <cellStyle name="Note 2 2 2 3 4 11" xfId="46069"/>
    <cellStyle name="Note 2 2 2 3 4 12" xfId="46070"/>
    <cellStyle name="Note 2 2 2 3 4 13" xfId="46071"/>
    <cellStyle name="Note 2 2 2 3 4 14" xfId="46072"/>
    <cellStyle name="Note 2 2 2 3 4 15" xfId="46073"/>
    <cellStyle name="Note 2 2 2 3 4 16" xfId="46074"/>
    <cellStyle name="Note 2 2 2 3 4 17" xfId="46075"/>
    <cellStyle name="Note 2 2 2 3 4 18" xfId="46076"/>
    <cellStyle name="Note 2 2 2 3 4 2" xfId="46077"/>
    <cellStyle name="Note 2 2 2 3 4 2 10" xfId="46078"/>
    <cellStyle name="Note 2 2 2 3 4 2 11" xfId="46079"/>
    <cellStyle name="Note 2 2 2 3 4 2 12" xfId="46080"/>
    <cellStyle name="Note 2 2 2 3 4 2 13" xfId="46081"/>
    <cellStyle name="Note 2 2 2 3 4 2 2" xfId="46082"/>
    <cellStyle name="Note 2 2 2 3 4 2 2 10" xfId="46083"/>
    <cellStyle name="Note 2 2 2 3 4 2 2 2" xfId="46084"/>
    <cellStyle name="Note 2 2 2 3 4 2 2 2 2" xfId="46085"/>
    <cellStyle name="Note 2 2 2 3 4 2 2 2 3" xfId="46086"/>
    <cellStyle name="Note 2 2 2 3 4 2 2 2 4" xfId="46087"/>
    <cellStyle name="Note 2 2 2 3 4 2 2 2 5" xfId="46088"/>
    <cellStyle name="Note 2 2 2 3 4 2 2 2 6" xfId="46089"/>
    <cellStyle name="Note 2 2 2 3 4 2 2 2 7" xfId="46090"/>
    <cellStyle name="Note 2 2 2 3 4 2 2 2 8" xfId="46091"/>
    <cellStyle name="Note 2 2 2 3 4 2 2 2 9" xfId="46092"/>
    <cellStyle name="Note 2 2 2 3 4 2 2 3" xfId="46093"/>
    <cellStyle name="Note 2 2 2 3 4 2 2 4" xfId="46094"/>
    <cellStyle name="Note 2 2 2 3 4 2 2 5" xfId="46095"/>
    <cellStyle name="Note 2 2 2 3 4 2 2 6" xfId="46096"/>
    <cellStyle name="Note 2 2 2 3 4 2 2 7" xfId="46097"/>
    <cellStyle name="Note 2 2 2 3 4 2 2 8" xfId="46098"/>
    <cellStyle name="Note 2 2 2 3 4 2 2 9" xfId="46099"/>
    <cellStyle name="Note 2 2 2 3 4 2 3" xfId="46100"/>
    <cellStyle name="Note 2 2 2 3 4 2 3 2" xfId="46101"/>
    <cellStyle name="Note 2 2 2 3 4 2 3 3" xfId="46102"/>
    <cellStyle name="Note 2 2 2 3 4 2 3 4" xfId="46103"/>
    <cellStyle name="Note 2 2 2 3 4 2 3 5" xfId="46104"/>
    <cellStyle name="Note 2 2 2 3 4 2 3 6" xfId="46105"/>
    <cellStyle name="Note 2 2 2 3 4 2 3 7" xfId="46106"/>
    <cellStyle name="Note 2 2 2 3 4 2 3 8" xfId="46107"/>
    <cellStyle name="Note 2 2 2 3 4 2 4" xfId="46108"/>
    <cellStyle name="Note 2 2 2 3 4 2 4 2" xfId="46109"/>
    <cellStyle name="Note 2 2 2 3 4 2 4 3" xfId="46110"/>
    <cellStyle name="Note 2 2 2 3 4 2 4 4" xfId="46111"/>
    <cellStyle name="Note 2 2 2 3 4 2 4 5" xfId="46112"/>
    <cellStyle name="Note 2 2 2 3 4 2 4 6" xfId="46113"/>
    <cellStyle name="Note 2 2 2 3 4 2 4 7" xfId="46114"/>
    <cellStyle name="Note 2 2 2 3 4 2 4 8" xfId="46115"/>
    <cellStyle name="Note 2 2 2 3 4 2 4 9" xfId="46116"/>
    <cellStyle name="Note 2 2 2 3 4 2 5" xfId="46117"/>
    <cellStyle name="Note 2 2 2 3 4 2 6" xfId="46118"/>
    <cellStyle name="Note 2 2 2 3 4 2 7" xfId="46119"/>
    <cellStyle name="Note 2 2 2 3 4 2 8" xfId="46120"/>
    <cellStyle name="Note 2 2 2 3 4 2 9" xfId="46121"/>
    <cellStyle name="Note 2 2 2 3 4 3" xfId="46122"/>
    <cellStyle name="Note 2 2 2 3 4 3 10" xfId="46123"/>
    <cellStyle name="Note 2 2 2 3 4 3 11" xfId="46124"/>
    <cellStyle name="Note 2 2 2 3 4 3 12" xfId="46125"/>
    <cellStyle name="Note 2 2 2 3 4 3 13" xfId="46126"/>
    <cellStyle name="Note 2 2 2 3 4 3 2" xfId="46127"/>
    <cellStyle name="Note 2 2 2 3 4 3 2 10" xfId="46128"/>
    <cellStyle name="Note 2 2 2 3 4 3 2 2" xfId="46129"/>
    <cellStyle name="Note 2 2 2 3 4 3 2 2 2" xfId="46130"/>
    <cellStyle name="Note 2 2 2 3 4 3 2 2 3" xfId="46131"/>
    <cellStyle name="Note 2 2 2 3 4 3 2 2 4" xfId="46132"/>
    <cellStyle name="Note 2 2 2 3 4 3 2 2 5" xfId="46133"/>
    <cellStyle name="Note 2 2 2 3 4 3 2 2 6" xfId="46134"/>
    <cellStyle name="Note 2 2 2 3 4 3 2 2 7" xfId="46135"/>
    <cellStyle name="Note 2 2 2 3 4 3 2 2 8" xfId="46136"/>
    <cellStyle name="Note 2 2 2 3 4 3 2 2 9" xfId="46137"/>
    <cellStyle name="Note 2 2 2 3 4 3 2 3" xfId="46138"/>
    <cellStyle name="Note 2 2 2 3 4 3 2 4" xfId="46139"/>
    <cellStyle name="Note 2 2 2 3 4 3 2 5" xfId="46140"/>
    <cellStyle name="Note 2 2 2 3 4 3 2 6" xfId="46141"/>
    <cellStyle name="Note 2 2 2 3 4 3 2 7" xfId="46142"/>
    <cellStyle name="Note 2 2 2 3 4 3 2 8" xfId="46143"/>
    <cellStyle name="Note 2 2 2 3 4 3 2 9" xfId="46144"/>
    <cellStyle name="Note 2 2 2 3 4 3 3" xfId="46145"/>
    <cellStyle name="Note 2 2 2 3 4 3 3 2" xfId="46146"/>
    <cellStyle name="Note 2 2 2 3 4 3 3 3" xfId="46147"/>
    <cellStyle name="Note 2 2 2 3 4 3 3 4" xfId="46148"/>
    <cellStyle name="Note 2 2 2 3 4 3 3 5" xfId="46149"/>
    <cellStyle name="Note 2 2 2 3 4 3 3 6" xfId="46150"/>
    <cellStyle name="Note 2 2 2 3 4 3 3 7" xfId="46151"/>
    <cellStyle name="Note 2 2 2 3 4 3 3 8" xfId="46152"/>
    <cellStyle name="Note 2 2 2 3 4 3 4" xfId="46153"/>
    <cellStyle name="Note 2 2 2 3 4 3 4 2" xfId="46154"/>
    <cellStyle name="Note 2 2 2 3 4 3 4 3" xfId="46155"/>
    <cellStyle name="Note 2 2 2 3 4 3 4 4" xfId="46156"/>
    <cellStyle name="Note 2 2 2 3 4 3 4 5" xfId="46157"/>
    <cellStyle name="Note 2 2 2 3 4 3 4 6" xfId="46158"/>
    <cellStyle name="Note 2 2 2 3 4 3 4 7" xfId="46159"/>
    <cellStyle name="Note 2 2 2 3 4 3 4 8" xfId="46160"/>
    <cellStyle name="Note 2 2 2 3 4 3 4 9" xfId="46161"/>
    <cellStyle name="Note 2 2 2 3 4 3 5" xfId="46162"/>
    <cellStyle name="Note 2 2 2 3 4 3 6" xfId="46163"/>
    <cellStyle name="Note 2 2 2 3 4 3 7" xfId="46164"/>
    <cellStyle name="Note 2 2 2 3 4 3 8" xfId="46165"/>
    <cellStyle name="Note 2 2 2 3 4 3 9" xfId="46166"/>
    <cellStyle name="Note 2 2 2 3 4 4" xfId="46167"/>
    <cellStyle name="Note 2 2 2 3 4 4 10" xfId="46168"/>
    <cellStyle name="Note 2 2 2 3 4 4 11" xfId="46169"/>
    <cellStyle name="Note 2 2 2 3 4 4 12" xfId="46170"/>
    <cellStyle name="Note 2 2 2 3 4 4 13" xfId="46171"/>
    <cellStyle name="Note 2 2 2 3 4 4 2" xfId="46172"/>
    <cellStyle name="Note 2 2 2 3 4 4 2 10" xfId="46173"/>
    <cellStyle name="Note 2 2 2 3 4 4 2 2" xfId="46174"/>
    <cellStyle name="Note 2 2 2 3 4 4 2 2 2" xfId="46175"/>
    <cellStyle name="Note 2 2 2 3 4 4 2 2 3" xfId="46176"/>
    <cellStyle name="Note 2 2 2 3 4 4 2 2 4" xfId="46177"/>
    <cellStyle name="Note 2 2 2 3 4 4 2 2 5" xfId="46178"/>
    <cellStyle name="Note 2 2 2 3 4 4 2 2 6" xfId="46179"/>
    <cellStyle name="Note 2 2 2 3 4 4 2 2 7" xfId="46180"/>
    <cellStyle name="Note 2 2 2 3 4 4 2 2 8" xfId="46181"/>
    <cellStyle name="Note 2 2 2 3 4 4 2 2 9" xfId="46182"/>
    <cellStyle name="Note 2 2 2 3 4 4 2 3" xfId="46183"/>
    <cellStyle name="Note 2 2 2 3 4 4 2 4" xfId="46184"/>
    <cellStyle name="Note 2 2 2 3 4 4 2 5" xfId="46185"/>
    <cellStyle name="Note 2 2 2 3 4 4 2 6" xfId="46186"/>
    <cellStyle name="Note 2 2 2 3 4 4 2 7" xfId="46187"/>
    <cellStyle name="Note 2 2 2 3 4 4 2 8" xfId="46188"/>
    <cellStyle name="Note 2 2 2 3 4 4 2 9" xfId="46189"/>
    <cellStyle name="Note 2 2 2 3 4 4 3" xfId="46190"/>
    <cellStyle name="Note 2 2 2 3 4 4 3 2" xfId="46191"/>
    <cellStyle name="Note 2 2 2 3 4 4 3 3" xfId="46192"/>
    <cellStyle name="Note 2 2 2 3 4 4 3 4" xfId="46193"/>
    <cellStyle name="Note 2 2 2 3 4 4 3 5" xfId="46194"/>
    <cellStyle name="Note 2 2 2 3 4 4 3 6" xfId="46195"/>
    <cellStyle name="Note 2 2 2 3 4 4 3 7" xfId="46196"/>
    <cellStyle name="Note 2 2 2 3 4 4 3 8" xfId="46197"/>
    <cellStyle name="Note 2 2 2 3 4 4 4" xfId="46198"/>
    <cellStyle name="Note 2 2 2 3 4 4 4 2" xfId="46199"/>
    <cellStyle name="Note 2 2 2 3 4 4 4 3" xfId="46200"/>
    <cellStyle name="Note 2 2 2 3 4 4 4 4" xfId="46201"/>
    <cellStyle name="Note 2 2 2 3 4 4 4 5" xfId="46202"/>
    <cellStyle name="Note 2 2 2 3 4 4 4 6" xfId="46203"/>
    <cellStyle name="Note 2 2 2 3 4 4 4 7" xfId="46204"/>
    <cellStyle name="Note 2 2 2 3 4 4 4 8" xfId="46205"/>
    <cellStyle name="Note 2 2 2 3 4 4 4 9" xfId="46206"/>
    <cellStyle name="Note 2 2 2 3 4 4 5" xfId="46207"/>
    <cellStyle name="Note 2 2 2 3 4 4 6" xfId="46208"/>
    <cellStyle name="Note 2 2 2 3 4 4 7" xfId="46209"/>
    <cellStyle name="Note 2 2 2 3 4 4 8" xfId="46210"/>
    <cellStyle name="Note 2 2 2 3 4 4 9" xfId="46211"/>
    <cellStyle name="Note 2 2 2 3 4 5" xfId="46212"/>
    <cellStyle name="Note 2 2 2 3 4 5 10" xfId="46213"/>
    <cellStyle name="Note 2 2 2 3 4 5 11" xfId="46214"/>
    <cellStyle name="Note 2 2 2 3 4 5 12" xfId="46215"/>
    <cellStyle name="Note 2 2 2 3 4 5 13" xfId="46216"/>
    <cellStyle name="Note 2 2 2 3 4 5 2" xfId="46217"/>
    <cellStyle name="Note 2 2 2 3 4 5 2 10" xfId="46218"/>
    <cellStyle name="Note 2 2 2 3 4 5 2 2" xfId="46219"/>
    <cellStyle name="Note 2 2 2 3 4 5 2 2 2" xfId="46220"/>
    <cellStyle name="Note 2 2 2 3 4 5 2 2 3" xfId="46221"/>
    <cellStyle name="Note 2 2 2 3 4 5 2 2 4" xfId="46222"/>
    <cellStyle name="Note 2 2 2 3 4 5 2 2 5" xfId="46223"/>
    <cellStyle name="Note 2 2 2 3 4 5 2 2 6" xfId="46224"/>
    <cellStyle name="Note 2 2 2 3 4 5 2 2 7" xfId="46225"/>
    <cellStyle name="Note 2 2 2 3 4 5 2 2 8" xfId="46226"/>
    <cellStyle name="Note 2 2 2 3 4 5 2 2 9" xfId="46227"/>
    <cellStyle name="Note 2 2 2 3 4 5 2 3" xfId="46228"/>
    <cellStyle name="Note 2 2 2 3 4 5 2 4" xfId="46229"/>
    <cellStyle name="Note 2 2 2 3 4 5 2 5" xfId="46230"/>
    <cellStyle name="Note 2 2 2 3 4 5 2 6" xfId="46231"/>
    <cellStyle name="Note 2 2 2 3 4 5 2 7" xfId="46232"/>
    <cellStyle name="Note 2 2 2 3 4 5 2 8" xfId="46233"/>
    <cellStyle name="Note 2 2 2 3 4 5 2 9" xfId="46234"/>
    <cellStyle name="Note 2 2 2 3 4 5 3" xfId="46235"/>
    <cellStyle name="Note 2 2 2 3 4 5 3 2" xfId="46236"/>
    <cellStyle name="Note 2 2 2 3 4 5 3 3" xfId="46237"/>
    <cellStyle name="Note 2 2 2 3 4 5 3 4" xfId="46238"/>
    <cellStyle name="Note 2 2 2 3 4 5 3 5" xfId="46239"/>
    <cellStyle name="Note 2 2 2 3 4 5 3 6" xfId="46240"/>
    <cellStyle name="Note 2 2 2 3 4 5 3 7" xfId="46241"/>
    <cellStyle name="Note 2 2 2 3 4 5 3 8" xfId="46242"/>
    <cellStyle name="Note 2 2 2 3 4 5 4" xfId="46243"/>
    <cellStyle name="Note 2 2 2 3 4 5 4 2" xfId="46244"/>
    <cellStyle name="Note 2 2 2 3 4 5 4 3" xfId="46245"/>
    <cellStyle name="Note 2 2 2 3 4 5 4 4" xfId="46246"/>
    <cellStyle name="Note 2 2 2 3 4 5 4 5" xfId="46247"/>
    <cellStyle name="Note 2 2 2 3 4 5 4 6" xfId="46248"/>
    <cellStyle name="Note 2 2 2 3 4 5 4 7" xfId="46249"/>
    <cellStyle name="Note 2 2 2 3 4 5 4 8" xfId="46250"/>
    <cellStyle name="Note 2 2 2 3 4 5 4 9" xfId="46251"/>
    <cellStyle name="Note 2 2 2 3 4 5 5" xfId="46252"/>
    <cellStyle name="Note 2 2 2 3 4 5 6" xfId="46253"/>
    <cellStyle name="Note 2 2 2 3 4 5 7" xfId="46254"/>
    <cellStyle name="Note 2 2 2 3 4 5 8" xfId="46255"/>
    <cellStyle name="Note 2 2 2 3 4 5 9" xfId="46256"/>
    <cellStyle name="Note 2 2 2 3 4 6" xfId="46257"/>
    <cellStyle name="Note 2 2 2 3 4 6 10" xfId="46258"/>
    <cellStyle name="Note 2 2 2 3 4 6 2" xfId="46259"/>
    <cellStyle name="Note 2 2 2 3 4 6 2 2" xfId="46260"/>
    <cellStyle name="Note 2 2 2 3 4 6 2 3" xfId="46261"/>
    <cellStyle name="Note 2 2 2 3 4 6 2 4" xfId="46262"/>
    <cellStyle name="Note 2 2 2 3 4 6 2 5" xfId="46263"/>
    <cellStyle name="Note 2 2 2 3 4 6 2 6" xfId="46264"/>
    <cellStyle name="Note 2 2 2 3 4 6 2 7" xfId="46265"/>
    <cellStyle name="Note 2 2 2 3 4 6 2 8" xfId="46266"/>
    <cellStyle name="Note 2 2 2 3 4 6 2 9" xfId="46267"/>
    <cellStyle name="Note 2 2 2 3 4 6 3" xfId="46268"/>
    <cellStyle name="Note 2 2 2 3 4 6 4" xfId="46269"/>
    <cellStyle name="Note 2 2 2 3 4 6 5" xfId="46270"/>
    <cellStyle name="Note 2 2 2 3 4 6 6" xfId="46271"/>
    <cellStyle name="Note 2 2 2 3 4 6 7" xfId="46272"/>
    <cellStyle name="Note 2 2 2 3 4 6 8" xfId="46273"/>
    <cellStyle name="Note 2 2 2 3 4 6 9" xfId="46274"/>
    <cellStyle name="Note 2 2 2 3 4 7" xfId="46275"/>
    <cellStyle name="Note 2 2 2 3 4 7 2" xfId="46276"/>
    <cellStyle name="Note 2 2 2 3 4 7 3" xfId="46277"/>
    <cellStyle name="Note 2 2 2 3 4 7 4" xfId="46278"/>
    <cellStyle name="Note 2 2 2 3 4 7 5" xfId="46279"/>
    <cellStyle name="Note 2 2 2 3 4 7 6" xfId="46280"/>
    <cellStyle name="Note 2 2 2 3 4 7 7" xfId="46281"/>
    <cellStyle name="Note 2 2 2 3 4 7 8" xfId="46282"/>
    <cellStyle name="Note 2 2 2 3 4 8" xfId="46283"/>
    <cellStyle name="Note 2 2 2 3 4 8 2" xfId="46284"/>
    <cellStyle name="Note 2 2 2 3 4 8 3" xfId="46285"/>
    <cellStyle name="Note 2 2 2 3 4 8 4" xfId="46286"/>
    <cellStyle name="Note 2 2 2 3 4 8 5" xfId="46287"/>
    <cellStyle name="Note 2 2 2 3 4 8 6" xfId="46288"/>
    <cellStyle name="Note 2 2 2 3 4 8 7" xfId="46289"/>
    <cellStyle name="Note 2 2 2 3 4 8 8" xfId="46290"/>
    <cellStyle name="Note 2 2 2 3 4 8 9" xfId="46291"/>
    <cellStyle name="Note 2 2 2 3 4 9" xfId="46292"/>
    <cellStyle name="Note 2 2 2 3 5" xfId="46293"/>
    <cellStyle name="Note 2 2 2 3 5 10" xfId="46294"/>
    <cellStyle name="Note 2 2 2 3 5 11" xfId="46295"/>
    <cellStyle name="Note 2 2 2 3 5 12" xfId="46296"/>
    <cellStyle name="Note 2 2 2 3 5 13" xfId="46297"/>
    <cellStyle name="Note 2 2 2 3 5 14" xfId="46298"/>
    <cellStyle name="Note 2 2 2 3 5 15" xfId="46299"/>
    <cellStyle name="Note 2 2 2 3 5 16" xfId="46300"/>
    <cellStyle name="Note 2 2 2 3 5 17" xfId="46301"/>
    <cellStyle name="Note 2 2 2 3 5 18" xfId="46302"/>
    <cellStyle name="Note 2 2 2 3 5 2" xfId="46303"/>
    <cellStyle name="Note 2 2 2 3 5 2 10" xfId="46304"/>
    <cellStyle name="Note 2 2 2 3 5 2 2" xfId="46305"/>
    <cellStyle name="Note 2 2 2 3 5 2 2 2" xfId="46306"/>
    <cellStyle name="Note 2 2 2 3 5 2 2 3" xfId="46307"/>
    <cellStyle name="Note 2 2 2 3 5 2 2 4" xfId="46308"/>
    <cellStyle name="Note 2 2 2 3 5 2 2 5" xfId="46309"/>
    <cellStyle name="Note 2 2 2 3 5 2 2 6" xfId="46310"/>
    <cellStyle name="Note 2 2 2 3 5 2 2 7" xfId="46311"/>
    <cellStyle name="Note 2 2 2 3 5 2 2 8" xfId="46312"/>
    <cellStyle name="Note 2 2 2 3 5 2 2 9" xfId="46313"/>
    <cellStyle name="Note 2 2 2 3 5 2 3" xfId="46314"/>
    <cellStyle name="Note 2 2 2 3 5 2 4" xfId="46315"/>
    <cellStyle name="Note 2 2 2 3 5 2 5" xfId="46316"/>
    <cellStyle name="Note 2 2 2 3 5 2 6" xfId="46317"/>
    <cellStyle name="Note 2 2 2 3 5 2 7" xfId="46318"/>
    <cellStyle name="Note 2 2 2 3 5 2 8" xfId="46319"/>
    <cellStyle name="Note 2 2 2 3 5 2 9" xfId="46320"/>
    <cellStyle name="Note 2 2 2 3 5 3" xfId="46321"/>
    <cellStyle name="Note 2 2 2 3 5 3 2" xfId="46322"/>
    <cellStyle name="Note 2 2 2 3 5 3 3" xfId="46323"/>
    <cellStyle name="Note 2 2 2 3 5 3 4" xfId="46324"/>
    <cellStyle name="Note 2 2 2 3 5 3 5" xfId="46325"/>
    <cellStyle name="Note 2 2 2 3 5 3 6" xfId="46326"/>
    <cellStyle name="Note 2 2 2 3 5 3 7" xfId="46327"/>
    <cellStyle name="Note 2 2 2 3 5 3 8" xfId="46328"/>
    <cellStyle name="Note 2 2 2 3 5 4" xfId="46329"/>
    <cellStyle name="Note 2 2 2 3 5 4 2" xfId="46330"/>
    <cellStyle name="Note 2 2 2 3 5 4 3" xfId="46331"/>
    <cellStyle name="Note 2 2 2 3 5 4 4" xfId="46332"/>
    <cellStyle name="Note 2 2 2 3 5 4 5" xfId="46333"/>
    <cellStyle name="Note 2 2 2 3 5 4 6" xfId="46334"/>
    <cellStyle name="Note 2 2 2 3 5 4 7" xfId="46335"/>
    <cellStyle name="Note 2 2 2 3 5 4 8" xfId="46336"/>
    <cellStyle name="Note 2 2 2 3 5 4 9" xfId="46337"/>
    <cellStyle name="Note 2 2 2 3 5 5" xfId="46338"/>
    <cellStyle name="Note 2 2 2 3 5 6" xfId="46339"/>
    <cellStyle name="Note 2 2 2 3 5 7" xfId="46340"/>
    <cellStyle name="Note 2 2 2 3 5 8" xfId="46341"/>
    <cellStyle name="Note 2 2 2 3 5 9" xfId="46342"/>
    <cellStyle name="Note 2 2 2 3 6" xfId="46343"/>
    <cellStyle name="Note 2 2 2 3 6 10" xfId="46344"/>
    <cellStyle name="Note 2 2 2 3 6 11" xfId="46345"/>
    <cellStyle name="Note 2 2 2 3 6 12" xfId="46346"/>
    <cellStyle name="Note 2 2 2 3 6 13" xfId="46347"/>
    <cellStyle name="Note 2 2 2 3 6 14" xfId="46348"/>
    <cellStyle name="Note 2 2 2 3 6 15" xfId="46349"/>
    <cellStyle name="Note 2 2 2 3 6 16" xfId="46350"/>
    <cellStyle name="Note 2 2 2 3 6 17" xfId="46351"/>
    <cellStyle name="Note 2 2 2 3 6 18" xfId="46352"/>
    <cellStyle name="Note 2 2 2 3 6 2" xfId="46353"/>
    <cellStyle name="Note 2 2 2 3 6 2 10" xfId="46354"/>
    <cellStyle name="Note 2 2 2 3 6 2 2" xfId="46355"/>
    <cellStyle name="Note 2 2 2 3 6 2 2 2" xfId="46356"/>
    <cellStyle name="Note 2 2 2 3 6 2 2 3" xfId="46357"/>
    <cellStyle name="Note 2 2 2 3 6 2 2 4" xfId="46358"/>
    <cellStyle name="Note 2 2 2 3 6 2 2 5" xfId="46359"/>
    <cellStyle name="Note 2 2 2 3 6 2 2 6" xfId="46360"/>
    <cellStyle name="Note 2 2 2 3 6 2 2 7" xfId="46361"/>
    <cellStyle name="Note 2 2 2 3 6 2 2 8" xfId="46362"/>
    <cellStyle name="Note 2 2 2 3 6 2 2 9" xfId="46363"/>
    <cellStyle name="Note 2 2 2 3 6 2 3" xfId="46364"/>
    <cellStyle name="Note 2 2 2 3 6 2 4" xfId="46365"/>
    <cellStyle name="Note 2 2 2 3 6 2 5" xfId="46366"/>
    <cellStyle name="Note 2 2 2 3 6 2 6" xfId="46367"/>
    <cellStyle name="Note 2 2 2 3 6 2 7" xfId="46368"/>
    <cellStyle name="Note 2 2 2 3 6 2 8" xfId="46369"/>
    <cellStyle name="Note 2 2 2 3 6 2 9" xfId="46370"/>
    <cellStyle name="Note 2 2 2 3 6 3" xfId="46371"/>
    <cellStyle name="Note 2 2 2 3 6 3 2" xfId="46372"/>
    <cellStyle name="Note 2 2 2 3 6 3 3" xfId="46373"/>
    <cellStyle name="Note 2 2 2 3 6 3 4" xfId="46374"/>
    <cellStyle name="Note 2 2 2 3 6 3 5" xfId="46375"/>
    <cellStyle name="Note 2 2 2 3 6 3 6" xfId="46376"/>
    <cellStyle name="Note 2 2 2 3 6 3 7" xfId="46377"/>
    <cellStyle name="Note 2 2 2 3 6 3 8" xfId="46378"/>
    <cellStyle name="Note 2 2 2 3 6 4" xfId="46379"/>
    <cellStyle name="Note 2 2 2 3 6 4 2" xfId="46380"/>
    <cellStyle name="Note 2 2 2 3 6 4 3" xfId="46381"/>
    <cellStyle name="Note 2 2 2 3 6 4 4" xfId="46382"/>
    <cellStyle name="Note 2 2 2 3 6 4 5" xfId="46383"/>
    <cellStyle name="Note 2 2 2 3 6 4 6" xfId="46384"/>
    <cellStyle name="Note 2 2 2 3 6 4 7" xfId="46385"/>
    <cellStyle name="Note 2 2 2 3 6 4 8" xfId="46386"/>
    <cellStyle name="Note 2 2 2 3 6 4 9" xfId="46387"/>
    <cellStyle name="Note 2 2 2 3 6 5" xfId="46388"/>
    <cellStyle name="Note 2 2 2 3 6 6" xfId="46389"/>
    <cellStyle name="Note 2 2 2 3 6 7" xfId="46390"/>
    <cellStyle name="Note 2 2 2 3 6 8" xfId="46391"/>
    <cellStyle name="Note 2 2 2 3 6 9" xfId="46392"/>
    <cellStyle name="Note 2 2 2 3 7" xfId="46393"/>
    <cellStyle name="Note 2 2 2 3 7 10" xfId="46394"/>
    <cellStyle name="Note 2 2 2 3 7 11" xfId="46395"/>
    <cellStyle name="Note 2 2 2 3 7 12" xfId="46396"/>
    <cellStyle name="Note 2 2 2 3 7 13" xfId="46397"/>
    <cellStyle name="Note 2 2 2 3 7 2" xfId="46398"/>
    <cellStyle name="Note 2 2 2 3 7 2 10" xfId="46399"/>
    <cellStyle name="Note 2 2 2 3 7 2 2" xfId="46400"/>
    <cellStyle name="Note 2 2 2 3 7 2 2 2" xfId="46401"/>
    <cellStyle name="Note 2 2 2 3 7 2 2 3" xfId="46402"/>
    <cellStyle name="Note 2 2 2 3 7 2 2 4" xfId="46403"/>
    <cellStyle name="Note 2 2 2 3 7 2 2 5" xfId="46404"/>
    <cellStyle name="Note 2 2 2 3 7 2 2 6" xfId="46405"/>
    <cellStyle name="Note 2 2 2 3 7 2 2 7" xfId="46406"/>
    <cellStyle name="Note 2 2 2 3 7 2 2 8" xfId="46407"/>
    <cellStyle name="Note 2 2 2 3 7 2 2 9" xfId="46408"/>
    <cellStyle name="Note 2 2 2 3 7 2 3" xfId="46409"/>
    <cellStyle name="Note 2 2 2 3 7 2 4" xfId="46410"/>
    <cellStyle name="Note 2 2 2 3 7 2 5" xfId="46411"/>
    <cellStyle name="Note 2 2 2 3 7 2 6" xfId="46412"/>
    <cellStyle name="Note 2 2 2 3 7 2 7" xfId="46413"/>
    <cellStyle name="Note 2 2 2 3 7 2 8" xfId="46414"/>
    <cellStyle name="Note 2 2 2 3 7 2 9" xfId="46415"/>
    <cellStyle name="Note 2 2 2 3 7 3" xfId="46416"/>
    <cellStyle name="Note 2 2 2 3 7 3 2" xfId="46417"/>
    <cellStyle name="Note 2 2 2 3 7 3 3" xfId="46418"/>
    <cellStyle name="Note 2 2 2 3 7 3 4" xfId="46419"/>
    <cellStyle name="Note 2 2 2 3 7 3 5" xfId="46420"/>
    <cellStyle name="Note 2 2 2 3 7 3 6" xfId="46421"/>
    <cellStyle name="Note 2 2 2 3 7 3 7" xfId="46422"/>
    <cellStyle name="Note 2 2 2 3 7 3 8" xfId="46423"/>
    <cellStyle name="Note 2 2 2 3 7 4" xfId="46424"/>
    <cellStyle name="Note 2 2 2 3 7 4 2" xfId="46425"/>
    <cellStyle name="Note 2 2 2 3 7 4 3" xfId="46426"/>
    <cellStyle name="Note 2 2 2 3 7 4 4" xfId="46427"/>
    <cellStyle name="Note 2 2 2 3 7 4 5" xfId="46428"/>
    <cellStyle name="Note 2 2 2 3 7 4 6" xfId="46429"/>
    <cellStyle name="Note 2 2 2 3 7 4 7" xfId="46430"/>
    <cellStyle name="Note 2 2 2 3 7 4 8" xfId="46431"/>
    <cellStyle name="Note 2 2 2 3 7 4 9" xfId="46432"/>
    <cellStyle name="Note 2 2 2 3 7 5" xfId="46433"/>
    <cellStyle name="Note 2 2 2 3 7 6" xfId="46434"/>
    <cellStyle name="Note 2 2 2 3 7 7" xfId="46435"/>
    <cellStyle name="Note 2 2 2 3 7 8" xfId="46436"/>
    <cellStyle name="Note 2 2 2 3 7 9" xfId="46437"/>
    <cellStyle name="Note 2 2 2 3 8" xfId="46438"/>
    <cellStyle name="Note 2 2 2 3 8 2" xfId="46439"/>
    <cellStyle name="Note 2 2 2 3 8 3" xfId="46440"/>
    <cellStyle name="Note 2 2 2 3 8 4" xfId="46441"/>
    <cellStyle name="Note 2 2 2 3 8 5" xfId="46442"/>
    <cellStyle name="Note 2 2 2 3 8 6" xfId="46443"/>
    <cellStyle name="Note 2 2 2 3 8 7" xfId="46444"/>
    <cellStyle name="Note 2 2 2 3 8 8" xfId="46445"/>
    <cellStyle name="Note 2 2 2 3 8 9" xfId="46446"/>
    <cellStyle name="Note 2 2 2 3 9" xfId="46447"/>
    <cellStyle name="Note 2 2 2 3 9 2" xfId="46448"/>
    <cellStyle name="Note 2 2 2 3 9 3" xfId="46449"/>
    <cellStyle name="Note 2 2 2 3 9 4" xfId="46450"/>
    <cellStyle name="Note 2 2 2 3 9 5" xfId="46451"/>
    <cellStyle name="Note 2 2 2 3 9 6" xfId="46452"/>
    <cellStyle name="Note 2 2 2 3 9 7" xfId="46453"/>
    <cellStyle name="Note 2 2 2 3 9 8" xfId="46454"/>
    <cellStyle name="Note 2 2 2 4" xfId="9769"/>
    <cellStyle name="Note 2 2 2 4 10" xfId="46455"/>
    <cellStyle name="Note 2 2 2 4 11" xfId="46456"/>
    <cellStyle name="Note 2 2 2 4 12" xfId="46457"/>
    <cellStyle name="Note 2 2 2 4 13" xfId="46458"/>
    <cellStyle name="Note 2 2 2 4 14" xfId="46459"/>
    <cellStyle name="Note 2 2 2 4 15" xfId="46460"/>
    <cellStyle name="Note 2 2 2 4 16" xfId="46461"/>
    <cellStyle name="Note 2 2 2 4 17" xfId="46462"/>
    <cellStyle name="Note 2 2 2 4 18" xfId="46463"/>
    <cellStyle name="Note 2 2 2 4 19" xfId="46464"/>
    <cellStyle name="Note 2 2 2 4 2" xfId="10101"/>
    <cellStyle name="Note 2 2 2 4 2 10" xfId="46465"/>
    <cellStyle name="Note 2 2 2 4 2 11" xfId="46466"/>
    <cellStyle name="Note 2 2 2 4 2 12" xfId="46467"/>
    <cellStyle name="Note 2 2 2 4 2 13" xfId="46468"/>
    <cellStyle name="Note 2 2 2 4 2 2" xfId="46469"/>
    <cellStyle name="Note 2 2 2 4 2 2 10" xfId="46470"/>
    <cellStyle name="Note 2 2 2 4 2 2 2" xfId="46471"/>
    <cellStyle name="Note 2 2 2 4 2 2 2 2" xfId="46472"/>
    <cellStyle name="Note 2 2 2 4 2 2 2 3" xfId="46473"/>
    <cellStyle name="Note 2 2 2 4 2 2 2 4" xfId="46474"/>
    <cellStyle name="Note 2 2 2 4 2 2 2 5" xfId="46475"/>
    <cellStyle name="Note 2 2 2 4 2 2 2 6" xfId="46476"/>
    <cellStyle name="Note 2 2 2 4 2 2 2 7" xfId="46477"/>
    <cellStyle name="Note 2 2 2 4 2 2 2 8" xfId="46478"/>
    <cellStyle name="Note 2 2 2 4 2 2 2 9" xfId="46479"/>
    <cellStyle name="Note 2 2 2 4 2 2 3" xfId="46480"/>
    <cellStyle name="Note 2 2 2 4 2 2 4" xfId="46481"/>
    <cellStyle name="Note 2 2 2 4 2 2 5" xfId="46482"/>
    <cellStyle name="Note 2 2 2 4 2 2 6" xfId="46483"/>
    <cellStyle name="Note 2 2 2 4 2 2 7" xfId="46484"/>
    <cellStyle name="Note 2 2 2 4 2 2 8" xfId="46485"/>
    <cellStyle name="Note 2 2 2 4 2 2 9" xfId="46486"/>
    <cellStyle name="Note 2 2 2 4 2 3" xfId="46487"/>
    <cellStyle name="Note 2 2 2 4 2 3 2" xfId="46488"/>
    <cellStyle name="Note 2 2 2 4 2 3 3" xfId="46489"/>
    <cellStyle name="Note 2 2 2 4 2 3 4" xfId="46490"/>
    <cellStyle name="Note 2 2 2 4 2 3 5" xfId="46491"/>
    <cellStyle name="Note 2 2 2 4 2 3 6" xfId="46492"/>
    <cellStyle name="Note 2 2 2 4 2 3 7" xfId="46493"/>
    <cellStyle name="Note 2 2 2 4 2 3 8" xfId="46494"/>
    <cellStyle name="Note 2 2 2 4 2 4" xfId="46495"/>
    <cellStyle name="Note 2 2 2 4 2 4 2" xfId="46496"/>
    <cellStyle name="Note 2 2 2 4 2 4 3" xfId="46497"/>
    <cellStyle name="Note 2 2 2 4 2 4 4" xfId="46498"/>
    <cellStyle name="Note 2 2 2 4 2 4 5" xfId="46499"/>
    <cellStyle name="Note 2 2 2 4 2 4 6" xfId="46500"/>
    <cellStyle name="Note 2 2 2 4 2 4 7" xfId="46501"/>
    <cellStyle name="Note 2 2 2 4 2 4 8" xfId="46502"/>
    <cellStyle name="Note 2 2 2 4 2 4 9" xfId="46503"/>
    <cellStyle name="Note 2 2 2 4 2 5" xfId="46504"/>
    <cellStyle name="Note 2 2 2 4 2 6" xfId="46505"/>
    <cellStyle name="Note 2 2 2 4 2 7" xfId="46506"/>
    <cellStyle name="Note 2 2 2 4 2 8" xfId="46507"/>
    <cellStyle name="Note 2 2 2 4 2 9" xfId="46508"/>
    <cellStyle name="Note 2 2 2 4 20" xfId="46509"/>
    <cellStyle name="Note 2 2 2 4 21" xfId="46510"/>
    <cellStyle name="Note 2 2 2 4 22" xfId="46511"/>
    <cellStyle name="Note 2 2 2 4 23" xfId="46512"/>
    <cellStyle name="Note 2 2 2 4 24" xfId="46513"/>
    <cellStyle name="Note 2 2 2 4 25" xfId="46514"/>
    <cellStyle name="Note 2 2 2 4 3" xfId="46515"/>
    <cellStyle name="Note 2 2 2 4 3 10" xfId="46516"/>
    <cellStyle name="Note 2 2 2 4 3 2" xfId="46517"/>
    <cellStyle name="Note 2 2 2 4 3 2 2" xfId="46518"/>
    <cellStyle name="Note 2 2 2 4 3 2 3" xfId="46519"/>
    <cellStyle name="Note 2 2 2 4 3 2 4" xfId="46520"/>
    <cellStyle name="Note 2 2 2 4 3 2 5" xfId="46521"/>
    <cellStyle name="Note 2 2 2 4 3 2 6" xfId="46522"/>
    <cellStyle name="Note 2 2 2 4 3 2 7" xfId="46523"/>
    <cellStyle name="Note 2 2 2 4 3 2 8" xfId="46524"/>
    <cellStyle name="Note 2 2 2 4 3 2 9" xfId="46525"/>
    <cellStyle name="Note 2 2 2 4 3 3" xfId="46526"/>
    <cellStyle name="Note 2 2 2 4 3 4" xfId="46527"/>
    <cellStyle name="Note 2 2 2 4 3 5" xfId="46528"/>
    <cellStyle name="Note 2 2 2 4 3 6" xfId="46529"/>
    <cellStyle name="Note 2 2 2 4 3 7" xfId="46530"/>
    <cellStyle name="Note 2 2 2 4 3 8" xfId="46531"/>
    <cellStyle name="Note 2 2 2 4 3 9" xfId="46532"/>
    <cellStyle name="Note 2 2 2 4 4" xfId="46533"/>
    <cellStyle name="Note 2 2 2 4 4 2" xfId="46534"/>
    <cellStyle name="Note 2 2 2 4 4 3" xfId="46535"/>
    <cellStyle name="Note 2 2 2 4 4 4" xfId="46536"/>
    <cellStyle name="Note 2 2 2 4 4 5" xfId="46537"/>
    <cellStyle name="Note 2 2 2 4 4 6" xfId="46538"/>
    <cellStyle name="Note 2 2 2 4 4 7" xfId="46539"/>
    <cellStyle name="Note 2 2 2 4 4 8" xfId="46540"/>
    <cellStyle name="Note 2 2 2 4 4 9" xfId="46541"/>
    <cellStyle name="Note 2 2 2 4 5" xfId="46542"/>
    <cellStyle name="Note 2 2 2 4 5 2" xfId="46543"/>
    <cellStyle name="Note 2 2 2 4 5 3" xfId="46544"/>
    <cellStyle name="Note 2 2 2 4 5 4" xfId="46545"/>
    <cellStyle name="Note 2 2 2 4 5 5" xfId="46546"/>
    <cellStyle name="Note 2 2 2 4 5 6" xfId="46547"/>
    <cellStyle name="Note 2 2 2 4 5 7" xfId="46548"/>
    <cellStyle name="Note 2 2 2 4 5 8" xfId="46549"/>
    <cellStyle name="Note 2 2 2 4 5 9" xfId="46550"/>
    <cellStyle name="Note 2 2 2 4 6" xfId="46551"/>
    <cellStyle name="Note 2 2 2 4 6 2" xfId="46552"/>
    <cellStyle name="Note 2 2 2 4 6 3" xfId="46553"/>
    <cellStyle name="Note 2 2 2 4 6 4" xfId="46554"/>
    <cellStyle name="Note 2 2 2 4 6 5" xfId="46555"/>
    <cellStyle name="Note 2 2 2 4 6 6" xfId="46556"/>
    <cellStyle name="Note 2 2 2 4 6 7" xfId="46557"/>
    <cellStyle name="Note 2 2 2 4 6 8" xfId="46558"/>
    <cellStyle name="Note 2 2 2 4 6 9" xfId="46559"/>
    <cellStyle name="Note 2 2 2 4 7" xfId="46560"/>
    <cellStyle name="Note 2 2 2 4 7 2" xfId="46561"/>
    <cellStyle name="Note 2 2 2 4 7 3" xfId="46562"/>
    <cellStyle name="Note 2 2 2 4 7 4" xfId="46563"/>
    <cellStyle name="Note 2 2 2 4 7 5" xfId="46564"/>
    <cellStyle name="Note 2 2 2 4 7 6" xfId="46565"/>
    <cellStyle name="Note 2 2 2 4 7 7" xfId="46566"/>
    <cellStyle name="Note 2 2 2 4 7 8" xfId="46567"/>
    <cellStyle name="Note 2 2 2 4 8" xfId="46568"/>
    <cellStyle name="Note 2 2 2 4 9" xfId="46569"/>
    <cellStyle name="Note 2 2 2 5" xfId="9781"/>
    <cellStyle name="Note 2 2 2 5 10" xfId="46570"/>
    <cellStyle name="Note 2 2 2 5 11" xfId="46571"/>
    <cellStyle name="Note 2 2 2 5 12" xfId="46572"/>
    <cellStyle name="Note 2 2 2 5 13" xfId="46573"/>
    <cellStyle name="Note 2 2 2 5 14" xfId="46574"/>
    <cellStyle name="Note 2 2 2 5 15" xfId="46575"/>
    <cellStyle name="Note 2 2 2 5 16" xfId="46576"/>
    <cellStyle name="Note 2 2 2 5 17" xfId="46577"/>
    <cellStyle name="Note 2 2 2 5 18" xfId="46578"/>
    <cellStyle name="Note 2 2 2 5 2" xfId="10113"/>
    <cellStyle name="Note 2 2 2 5 3" xfId="46579"/>
    <cellStyle name="Note 2 2 2 5 4" xfId="46580"/>
    <cellStyle name="Note 2 2 2 5 5" xfId="46581"/>
    <cellStyle name="Note 2 2 2 5 6" xfId="46582"/>
    <cellStyle name="Note 2 2 2 5 7" xfId="46583"/>
    <cellStyle name="Note 2 2 2 5 8" xfId="46584"/>
    <cellStyle name="Note 2 2 2 5 9" xfId="46585"/>
    <cellStyle name="Note 2 2 2 6" xfId="9878"/>
    <cellStyle name="Note 2 2 2 6 10" xfId="46586"/>
    <cellStyle name="Note 2 2 2 6 11" xfId="46587"/>
    <cellStyle name="Note 2 2 2 6 12" xfId="46588"/>
    <cellStyle name="Note 2 2 2 6 13" xfId="46589"/>
    <cellStyle name="Note 2 2 2 6 14" xfId="46590"/>
    <cellStyle name="Note 2 2 2 6 15" xfId="46591"/>
    <cellStyle name="Note 2 2 2 6 16" xfId="46592"/>
    <cellStyle name="Note 2 2 2 6 17" xfId="46593"/>
    <cellStyle name="Note 2 2 2 6 18" xfId="46594"/>
    <cellStyle name="Note 2 2 2 6 2" xfId="46595"/>
    <cellStyle name="Note 2 2 2 6 3" xfId="46596"/>
    <cellStyle name="Note 2 2 2 6 4" xfId="46597"/>
    <cellStyle name="Note 2 2 2 6 5" xfId="46598"/>
    <cellStyle name="Note 2 2 2 6 6" xfId="46599"/>
    <cellStyle name="Note 2 2 2 6 7" xfId="46600"/>
    <cellStyle name="Note 2 2 2 6 8" xfId="46601"/>
    <cellStyle name="Note 2 2 2 6 9" xfId="46602"/>
    <cellStyle name="Note 2 2 2 7" xfId="9976"/>
    <cellStyle name="Note 2 2 2 7 10" xfId="46603"/>
    <cellStyle name="Note 2 2 2 7 11" xfId="46604"/>
    <cellStyle name="Note 2 2 2 7 12" xfId="46605"/>
    <cellStyle name="Note 2 2 2 7 13" xfId="46606"/>
    <cellStyle name="Note 2 2 2 7 14" xfId="46607"/>
    <cellStyle name="Note 2 2 2 7 15" xfId="46608"/>
    <cellStyle name="Note 2 2 2 7 16" xfId="46609"/>
    <cellStyle name="Note 2 2 2 7 17" xfId="46610"/>
    <cellStyle name="Note 2 2 2 7 18" xfId="46611"/>
    <cellStyle name="Note 2 2 2 7 2" xfId="46612"/>
    <cellStyle name="Note 2 2 2 7 3" xfId="46613"/>
    <cellStyle name="Note 2 2 2 7 4" xfId="46614"/>
    <cellStyle name="Note 2 2 2 7 5" xfId="46615"/>
    <cellStyle name="Note 2 2 2 7 6" xfId="46616"/>
    <cellStyle name="Note 2 2 2 7 7" xfId="46617"/>
    <cellStyle name="Note 2 2 2 7 8" xfId="46618"/>
    <cellStyle name="Note 2 2 2 7 9" xfId="46619"/>
    <cellStyle name="Note 2 2 2 8" xfId="10202"/>
    <cellStyle name="Note 2 2 2 8 10" xfId="46620"/>
    <cellStyle name="Note 2 2 2 8 11" xfId="46621"/>
    <cellStyle name="Note 2 2 2 8 12" xfId="46622"/>
    <cellStyle name="Note 2 2 2 8 13" xfId="46623"/>
    <cellStyle name="Note 2 2 2 8 14" xfId="46624"/>
    <cellStyle name="Note 2 2 2 8 15" xfId="46625"/>
    <cellStyle name="Note 2 2 2 8 16" xfId="46626"/>
    <cellStyle name="Note 2 2 2 8 17" xfId="46627"/>
    <cellStyle name="Note 2 2 2 8 18" xfId="46628"/>
    <cellStyle name="Note 2 2 2 8 2" xfId="10420"/>
    <cellStyle name="Note 2 2 2 8 3" xfId="46629"/>
    <cellStyle name="Note 2 2 2 8 4" xfId="46630"/>
    <cellStyle name="Note 2 2 2 8 5" xfId="46631"/>
    <cellStyle name="Note 2 2 2 8 6" xfId="46632"/>
    <cellStyle name="Note 2 2 2 8 7" xfId="46633"/>
    <cellStyle name="Note 2 2 2 8 8" xfId="46634"/>
    <cellStyle name="Note 2 2 2 8 9" xfId="46635"/>
    <cellStyle name="Note 2 2 2 9" xfId="10345"/>
    <cellStyle name="Note 2 2 2 9 2" xfId="46636"/>
    <cellStyle name="Note 2 2 2 9 3" xfId="46637"/>
    <cellStyle name="Note 2 2 2 9 4" xfId="46638"/>
    <cellStyle name="Note 2 2 2 9 5" xfId="46639"/>
    <cellStyle name="Note 2 2 2 9 6" xfId="46640"/>
    <cellStyle name="Note 2 2 2 9 7" xfId="46641"/>
    <cellStyle name="Note 2 2 2 9 8" xfId="46642"/>
    <cellStyle name="Note 2 2 2 9 9" xfId="46643"/>
    <cellStyle name="Note 2 2 20" xfId="46644"/>
    <cellStyle name="Note 2 2 21" xfId="46645"/>
    <cellStyle name="Note 2 2 22" xfId="46646"/>
    <cellStyle name="Note 2 2 23" xfId="46647"/>
    <cellStyle name="Note 2 2 24" xfId="46648"/>
    <cellStyle name="Note 2 2 25" xfId="46649"/>
    <cellStyle name="Note 2 2 26" xfId="46650"/>
    <cellStyle name="Note 2 2 27" xfId="46651"/>
    <cellStyle name="Note 2 2 28" xfId="46652"/>
    <cellStyle name="Note 2 2 3" xfId="4557"/>
    <cellStyle name="Note 2 2 3 10" xfId="46653"/>
    <cellStyle name="Note 2 2 3 11" xfId="46654"/>
    <cellStyle name="Note 2 2 3 12" xfId="46655"/>
    <cellStyle name="Note 2 2 3 13" xfId="46656"/>
    <cellStyle name="Note 2 2 3 14" xfId="46657"/>
    <cellStyle name="Note 2 2 3 15" xfId="46658"/>
    <cellStyle name="Note 2 2 3 16" xfId="46659"/>
    <cellStyle name="Note 2 2 3 17" xfId="46660"/>
    <cellStyle name="Note 2 2 3 18" xfId="46661"/>
    <cellStyle name="Note 2 2 3 19" xfId="46662"/>
    <cellStyle name="Note 2 2 3 2" xfId="10071"/>
    <cellStyle name="Note 2 2 3 2 10" xfId="46663"/>
    <cellStyle name="Note 2 2 3 2 10 2" xfId="46664"/>
    <cellStyle name="Note 2 2 3 2 10 3" xfId="46665"/>
    <cellStyle name="Note 2 2 3 2 10 4" xfId="46666"/>
    <cellStyle name="Note 2 2 3 2 10 5" xfId="46667"/>
    <cellStyle name="Note 2 2 3 2 10 6" xfId="46668"/>
    <cellStyle name="Note 2 2 3 2 10 7" xfId="46669"/>
    <cellStyle name="Note 2 2 3 2 10 8" xfId="46670"/>
    <cellStyle name="Note 2 2 3 2 11" xfId="46671"/>
    <cellStyle name="Note 2 2 3 2 12" xfId="46672"/>
    <cellStyle name="Note 2 2 3 2 13" xfId="46673"/>
    <cellStyle name="Note 2 2 3 2 14" xfId="46674"/>
    <cellStyle name="Note 2 2 3 2 15" xfId="46675"/>
    <cellStyle name="Note 2 2 3 2 16" xfId="46676"/>
    <cellStyle name="Note 2 2 3 2 17" xfId="46677"/>
    <cellStyle name="Note 2 2 3 2 18" xfId="46678"/>
    <cellStyle name="Note 2 2 3 2 19" xfId="46679"/>
    <cellStyle name="Note 2 2 3 2 2" xfId="46680"/>
    <cellStyle name="Note 2 2 3 2 2 10" xfId="46681"/>
    <cellStyle name="Note 2 2 3 2 2 11" xfId="46682"/>
    <cellStyle name="Note 2 2 3 2 2 12" xfId="46683"/>
    <cellStyle name="Note 2 2 3 2 2 13" xfId="46684"/>
    <cellStyle name="Note 2 2 3 2 2 14" xfId="46685"/>
    <cellStyle name="Note 2 2 3 2 2 15" xfId="46686"/>
    <cellStyle name="Note 2 2 3 2 2 16" xfId="46687"/>
    <cellStyle name="Note 2 2 3 2 2 17" xfId="46688"/>
    <cellStyle name="Note 2 2 3 2 2 18" xfId="46689"/>
    <cellStyle name="Note 2 2 3 2 2 19" xfId="46690"/>
    <cellStyle name="Note 2 2 3 2 2 2" xfId="46691"/>
    <cellStyle name="Note 2 2 3 2 2 2 2" xfId="46692"/>
    <cellStyle name="Note 2 2 3 2 2 2 2 2" xfId="46693"/>
    <cellStyle name="Note 2 2 3 2 2 2 3" xfId="46694"/>
    <cellStyle name="Note 2 2 3 2 2 2 3 2" xfId="46695"/>
    <cellStyle name="Note 2 2 3 2 2 2 4" xfId="46696"/>
    <cellStyle name="Note 2 2 3 2 2 2 4 2" xfId="46697"/>
    <cellStyle name="Note 2 2 3 2 2 2 5" xfId="46698"/>
    <cellStyle name="Note 2 2 3 2 2 2 6" xfId="46699"/>
    <cellStyle name="Note 2 2 3 2 2 2 7" xfId="46700"/>
    <cellStyle name="Note 2 2 3 2 2 2 8" xfId="46701"/>
    <cellStyle name="Note 2 2 3 2 2 2 9" xfId="46702"/>
    <cellStyle name="Note 2 2 3 2 2 20" xfId="46703"/>
    <cellStyle name="Note 2 2 3 2 2 21" xfId="46704"/>
    <cellStyle name="Note 2 2 3 2 2 22" xfId="46705"/>
    <cellStyle name="Note 2 2 3 2 2 23" xfId="46706"/>
    <cellStyle name="Note 2 2 3 2 2 24" xfId="46707"/>
    <cellStyle name="Note 2 2 3 2 2 25" xfId="46708"/>
    <cellStyle name="Note 2 2 3 2 2 3" xfId="46709"/>
    <cellStyle name="Note 2 2 3 2 2 3 2" xfId="46710"/>
    <cellStyle name="Note 2 2 3 2 2 3 3" xfId="46711"/>
    <cellStyle name="Note 2 2 3 2 2 3 4" xfId="46712"/>
    <cellStyle name="Note 2 2 3 2 2 3 5" xfId="46713"/>
    <cellStyle name="Note 2 2 3 2 2 3 6" xfId="46714"/>
    <cellStyle name="Note 2 2 3 2 2 3 7" xfId="46715"/>
    <cellStyle name="Note 2 2 3 2 2 3 8" xfId="46716"/>
    <cellStyle name="Note 2 2 3 2 2 3 9" xfId="46717"/>
    <cellStyle name="Note 2 2 3 2 2 4" xfId="46718"/>
    <cellStyle name="Note 2 2 3 2 2 4 2" xfId="46719"/>
    <cellStyle name="Note 2 2 3 2 2 4 3" xfId="46720"/>
    <cellStyle name="Note 2 2 3 2 2 4 4" xfId="46721"/>
    <cellStyle name="Note 2 2 3 2 2 4 5" xfId="46722"/>
    <cellStyle name="Note 2 2 3 2 2 4 6" xfId="46723"/>
    <cellStyle name="Note 2 2 3 2 2 4 7" xfId="46724"/>
    <cellStyle name="Note 2 2 3 2 2 4 8" xfId="46725"/>
    <cellStyle name="Note 2 2 3 2 2 4 9" xfId="46726"/>
    <cellStyle name="Note 2 2 3 2 2 5" xfId="46727"/>
    <cellStyle name="Note 2 2 3 2 2 5 2" xfId="46728"/>
    <cellStyle name="Note 2 2 3 2 2 5 3" xfId="46729"/>
    <cellStyle name="Note 2 2 3 2 2 5 4" xfId="46730"/>
    <cellStyle name="Note 2 2 3 2 2 5 5" xfId="46731"/>
    <cellStyle name="Note 2 2 3 2 2 5 6" xfId="46732"/>
    <cellStyle name="Note 2 2 3 2 2 5 7" xfId="46733"/>
    <cellStyle name="Note 2 2 3 2 2 5 8" xfId="46734"/>
    <cellStyle name="Note 2 2 3 2 2 5 9" xfId="46735"/>
    <cellStyle name="Note 2 2 3 2 2 6" xfId="46736"/>
    <cellStyle name="Note 2 2 3 2 2 6 2" xfId="46737"/>
    <cellStyle name="Note 2 2 3 2 2 6 3" xfId="46738"/>
    <cellStyle name="Note 2 2 3 2 2 6 4" xfId="46739"/>
    <cellStyle name="Note 2 2 3 2 2 6 5" xfId="46740"/>
    <cellStyle name="Note 2 2 3 2 2 6 6" xfId="46741"/>
    <cellStyle name="Note 2 2 3 2 2 6 7" xfId="46742"/>
    <cellStyle name="Note 2 2 3 2 2 6 8" xfId="46743"/>
    <cellStyle name="Note 2 2 3 2 2 6 9" xfId="46744"/>
    <cellStyle name="Note 2 2 3 2 2 7" xfId="46745"/>
    <cellStyle name="Note 2 2 3 2 2 7 2" xfId="46746"/>
    <cellStyle name="Note 2 2 3 2 2 7 3" xfId="46747"/>
    <cellStyle name="Note 2 2 3 2 2 7 4" xfId="46748"/>
    <cellStyle name="Note 2 2 3 2 2 7 5" xfId="46749"/>
    <cellStyle name="Note 2 2 3 2 2 7 6" xfId="46750"/>
    <cellStyle name="Note 2 2 3 2 2 7 7" xfId="46751"/>
    <cellStyle name="Note 2 2 3 2 2 7 8" xfId="46752"/>
    <cellStyle name="Note 2 2 3 2 2 8" xfId="46753"/>
    <cellStyle name="Note 2 2 3 2 2 9" xfId="46754"/>
    <cellStyle name="Note 2 2 3 2 20" xfId="46755"/>
    <cellStyle name="Note 2 2 3 2 21" xfId="46756"/>
    <cellStyle name="Note 2 2 3 2 22" xfId="46757"/>
    <cellStyle name="Note 2 2 3 2 23" xfId="46758"/>
    <cellStyle name="Note 2 2 3 2 24" xfId="46759"/>
    <cellStyle name="Note 2 2 3 2 25" xfId="46760"/>
    <cellStyle name="Note 2 2 3 2 26" xfId="46761"/>
    <cellStyle name="Note 2 2 3 2 27" xfId="46762"/>
    <cellStyle name="Note 2 2 3 2 28" xfId="46763"/>
    <cellStyle name="Note 2 2 3 2 3" xfId="46764"/>
    <cellStyle name="Note 2 2 3 2 3 10" xfId="46765"/>
    <cellStyle name="Note 2 2 3 2 3 11" xfId="46766"/>
    <cellStyle name="Note 2 2 3 2 3 12" xfId="46767"/>
    <cellStyle name="Note 2 2 3 2 3 13" xfId="46768"/>
    <cellStyle name="Note 2 2 3 2 3 14" xfId="46769"/>
    <cellStyle name="Note 2 2 3 2 3 15" xfId="46770"/>
    <cellStyle name="Note 2 2 3 2 3 16" xfId="46771"/>
    <cellStyle name="Note 2 2 3 2 3 17" xfId="46772"/>
    <cellStyle name="Note 2 2 3 2 3 18" xfId="46773"/>
    <cellStyle name="Note 2 2 3 2 3 19" xfId="46774"/>
    <cellStyle name="Note 2 2 3 2 3 2" xfId="46775"/>
    <cellStyle name="Note 2 2 3 2 3 2 2" xfId="46776"/>
    <cellStyle name="Note 2 2 3 2 3 2 3" xfId="46777"/>
    <cellStyle name="Note 2 2 3 2 3 2 4" xfId="46778"/>
    <cellStyle name="Note 2 2 3 2 3 2 5" xfId="46779"/>
    <cellStyle name="Note 2 2 3 2 3 2 6" xfId="46780"/>
    <cellStyle name="Note 2 2 3 2 3 2 7" xfId="46781"/>
    <cellStyle name="Note 2 2 3 2 3 2 8" xfId="46782"/>
    <cellStyle name="Note 2 2 3 2 3 20" xfId="46783"/>
    <cellStyle name="Note 2 2 3 2 3 21" xfId="46784"/>
    <cellStyle name="Note 2 2 3 2 3 22" xfId="46785"/>
    <cellStyle name="Note 2 2 3 2 3 23" xfId="46786"/>
    <cellStyle name="Note 2 2 3 2 3 24" xfId="46787"/>
    <cellStyle name="Note 2 2 3 2 3 3" xfId="46788"/>
    <cellStyle name="Note 2 2 3 2 3 3 2" xfId="46789"/>
    <cellStyle name="Note 2 2 3 2 3 3 3" xfId="46790"/>
    <cellStyle name="Note 2 2 3 2 3 3 4" xfId="46791"/>
    <cellStyle name="Note 2 2 3 2 3 3 5" xfId="46792"/>
    <cellStyle name="Note 2 2 3 2 3 3 6" xfId="46793"/>
    <cellStyle name="Note 2 2 3 2 3 3 7" xfId="46794"/>
    <cellStyle name="Note 2 2 3 2 3 3 8" xfId="46795"/>
    <cellStyle name="Note 2 2 3 2 3 4" xfId="46796"/>
    <cellStyle name="Note 2 2 3 2 3 4 2" xfId="46797"/>
    <cellStyle name="Note 2 2 3 2 3 4 3" xfId="46798"/>
    <cellStyle name="Note 2 2 3 2 3 4 4" xfId="46799"/>
    <cellStyle name="Note 2 2 3 2 3 4 5" xfId="46800"/>
    <cellStyle name="Note 2 2 3 2 3 4 6" xfId="46801"/>
    <cellStyle name="Note 2 2 3 2 3 4 7" xfId="46802"/>
    <cellStyle name="Note 2 2 3 2 3 4 8" xfId="46803"/>
    <cellStyle name="Note 2 2 3 2 3 5" xfId="46804"/>
    <cellStyle name="Note 2 2 3 2 3 5 2" xfId="46805"/>
    <cellStyle name="Note 2 2 3 2 3 5 3" xfId="46806"/>
    <cellStyle name="Note 2 2 3 2 3 5 4" xfId="46807"/>
    <cellStyle name="Note 2 2 3 2 3 5 5" xfId="46808"/>
    <cellStyle name="Note 2 2 3 2 3 5 6" xfId="46809"/>
    <cellStyle name="Note 2 2 3 2 3 5 7" xfId="46810"/>
    <cellStyle name="Note 2 2 3 2 3 5 8" xfId="46811"/>
    <cellStyle name="Note 2 2 3 2 3 6" xfId="46812"/>
    <cellStyle name="Note 2 2 3 2 3 6 2" xfId="46813"/>
    <cellStyle name="Note 2 2 3 2 3 6 3" xfId="46814"/>
    <cellStyle name="Note 2 2 3 2 3 6 4" xfId="46815"/>
    <cellStyle name="Note 2 2 3 2 3 6 5" xfId="46816"/>
    <cellStyle name="Note 2 2 3 2 3 6 6" xfId="46817"/>
    <cellStyle name="Note 2 2 3 2 3 6 7" xfId="46818"/>
    <cellStyle name="Note 2 2 3 2 3 6 8" xfId="46819"/>
    <cellStyle name="Note 2 2 3 2 3 7" xfId="46820"/>
    <cellStyle name="Note 2 2 3 2 3 7 2" xfId="46821"/>
    <cellStyle name="Note 2 2 3 2 3 7 3" xfId="46822"/>
    <cellStyle name="Note 2 2 3 2 3 7 4" xfId="46823"/>
    <cellStyle name="Note 2 2 3 2 3 7 5" xfId="46824"/>
    <cellStyle name="Note 2 2 3 2 3 7 6" xfId="46825"/>
    <cellStyle name="Note 2 2 3 2 3 7 7" xfId="46826"/>
    <cellStyle name="Note 2 2 3 2 3 7 8" xfId="46827"/>
    <cellStyle name="Note 2 2 3 2 3 8" xfId="46828"/>
    <cellStyle name="Note 2 2 3 2 3 9" xfId="46829"/>
    <cellStyle name="Note 2 2 3 2 4" xfId="46830"/>
    <cellStyle name="Note 2 2 3 2 4 10" xfId="46831"/>
    <cellStyle name="Note 2 2 3 2 4 11" xfId="46832"/>
    <cellStyle name="Note 2 2 3 2 4 12" xfId="46833"/>
    <cellStyle name="Note 2 2 3 2 4 13" xfId="46834"/>
    <cellStyle name="Note 2 2 3 2 4 14" xfId="46835"/>
    <cellStyle name="Note 2 2 3 2 4 15" xfId="46836"/>
    <cellStyle name="Note 2 2 3 2 4 16" xfId="46837"/>
    <cellStyle name="Note 2 2 3 2 4 17" xfId="46838"/>
    <cellStyle name="Note 2 2 3 2 4 18" xfId="46839"/>
    <cellStyle name="Note 2 2 3 2 4 2" xfId="46840"/>
    <cellStyle name="Note 2 2 3 2 4 3" xfId="46841"/>
    <cellStyle name="Note 2 2 3 2 4 4" xfId="46842"/>
    <cellStyle name="Note 2 2 3 2 4 5" xfId="46843"/>
    <cellStyle name="Note 2 2 3 2 4 6" xfId="46844"/>
    <cellStyle name="Note 2 2 3 2 4 7" xfId="46845"/>
    <cellStyle name="Note 2 2 3 2 4 8" xfId="46846"/>
    <cellStyle name="Note 2 2 3 2 4 9" xfId="46847"/>
    <cellStyle name="Note 2 2 3 2 5" xfId="46848"/>
    <cellStyle name="Note 2 2 3 2 5 10" xfId="46849"/>
    <cellStyle name="Note 2 2 3 2 5 11" xfId="46850"/>
    <cellStyle name="Note 2 2 3 2 5 12" xfId="46851"/>
    <cellStyle name="Note 2 2 3 2 5 13" xfId="46852"/>
    <cellStyle name="Note 2 2 3 2 5 14" xfId="46853"/>
    <cellStyle name="Note 2 2 3 2 5 15" xfId="46854"/>
    <cellStyle name="Note 2 2 3 2 5 16" xfId="46855"/>
    <cellStyle name="Note 2 2 3 2 5 17" xfId="46856"/>
    <cellStyle name="Note 2 2 3 2 5 18" xfId="46857"/>
    <cellStyle name="Note 2 2 3 2 5 2" xfId="46858"/>
    <cellStyle name="Note 2 2 3 2 5 3" xfId="46859"/>
    <cellStyle name="Note 2 2 3 2 5 4" xfId="46860"/>
    <cellStyle name="Note 2 2 3 2 5 5" xfId="46861"/>
    <cellStyle name="Note 2 2 3 2 5 6" xfId="46862"/>
    <cellStyle name="Note 2 2 3 2 5 7" xfId="46863"/>
    <cellStyle name="Note 2 2 3 2 5 8" xfId="46864"/>
    <cellStyle name="Note 2 2 3 2 5 9" xfId="46865"/>
    <cellStyle name="Note 2 2 3 2 6" xfId="46866"/>
    <cellStyle name="Note 2 2 3 2 6 10" xfId="46867"/>
    <cellStyle name="Note 2 2 3 2 6 11" xfId="46868"/>
    <cellStyle name="Note 2 2 3 2 6 12" xfId="46869"/>
    <cellStyle name="Note 2 2 3 2 6 13" xfId="46870"/>
    <cellStyle name="Note 2 2 3 2 6 14" xfId="46871"/>
    <cellStyle name="Note 2 2 3 2 6 15" xfId="46872"/>
    <cellStyle name="Note 2 2 3 2 6 16" xfId="46873"/>
    <cellStyle name="Note 2 2 3 2 6 17" xfId="46874"/>
    <cellStyle name="Note 2 2 3 2 6 18" xfId="46875"/>
    <cellStyle name="Note 2 2 3 2 6 2" xfId="46876"/>
    <cellStyle name="Note 2 2 3 2 6 3" xfId="46877"/>
    <cellStyle name="Note 2 2 3 2 6 4" xfId="46878"/>
    <cellStyle name="Note 2 2 3 2 6 5" xfId="46879"/>
    <cellStyle name="Note 2 2 3 2 6 6" xfId="46880"/>
    <cellStyle name="Note 2 2 3 2 6 7" xfId="46881"/>
    <cellStyle name="Note 2 2 3 2 6 8" xfId="46882"/>
    <cellStyle name="Note 2 2 3 2 6 9" xfId="46883"/>
    <cellStyle name="Note 2 2 3 2 7" xfId="46884"/>
    <cellStyle name="Note 2 2 3 2 7 2" xfId="46885"/>
    <cellStyle name="Note 2 2 3 2 7 3" xfId="46886"/>
    <cellStyle name="Note 2 2 3 2 7 4" xfId="46887"/>
    <cellStyle name="Note 2 2 3 2 7 5" xfId="46888"/>
    <cellStyle name="Note 2 2 3 2 7 6" xfId="46889"/>
    <cellStyle name="Note 2 2 3 2 7 7" xfId="46890"/>
    <cellStyle name="Note 2 2 3 2 7 8" xfId="46891"/>
    <cellStyle name="Note 2 2 3 2 7 9" xfId="46892"/>
    <cellStyle name="Note 2 2 3 2 8" xfId="46893"/>
    <cellStyle name="Note 2 2 3 2 8 2" xfId="46894"/>
    <cellStyle name="Note 2 2 3 2 8 3" xfId="46895"/>
    <cellStyle name="Note 2 2 3 2 8 4" xfId="46896"/>
    <cellStyle name="Note 2 2 3 2 8 5" xfId="46897"/>
    <cellStyle name="Note 2 2 3 2 8 6" xfId="46898"/>
    <cellStyle name="Note 2 2 3 2 8 7" xfId="46899"/>
    <cellStyle name="Note 2 2 3 2 8 8" xfId="46900"/>
    <cellStyle name="Note 2 2 3 2 8 9" xfId="46901"/>
    <cellStyle name="Note 2 2 3 2 9" xfId="46902"/>
    <cellStyle name="Note 2 2 3 2 9 2" xfId="46903"/>
    <cellStyle name="Note 2 2 3 2 9 3" xfId="46904"/>
    <cellStyle name="Note 2 2 3 2 9 4" xfId="46905"/>
    <cellStyle name="Note 2 2 3 2 9 5" xfId="46906"/>
    <cellStyle name="Note 2 2 3 2 9 6" xfId="46907"/>
    <cellStyle name="Note 2 2 3 2 9 7" xfId="46908"/>
    <cellStyle name="Note 2 2 3 2 9 8" xfId="46909"/>
    <cellStyle name="Note 2 2 3 20" xfId="46910"/>
    <cellStyle name="Note 2 2 3 21" xfId="46911"/>
    <cellStyle name="Note 2 2 3 22" xfId="46912"/>
    <cellStyle name="Note 2 2 3 23" xfId="46913"/>
    <cellStyle name="Note 2 2 3 24" xfId="46914"/>
    <cellStyle name="Note 2 2 3 25" xfId="46915"/>
    <cellStyle name="Note 2 2 3 26" xfId="46916"/>
    <cellStyle name="Note 2 2 3 27" xfId="46917"/>
    <cellStyle name="Note 2 2 3 3" xfId="46918"/>
    <cellStyle name="Note 2 2 3 3 10" xfId="46919"/>
    <cellStyle name="Note 2 2 3 3 11" xfId="46920"/>
    <cellStyle name="Note 2 2 3 3 12" xfId="46921"/>
    <cellStyle name="Note 2 2 3 3 13" xfId="46922"/>
    <cellStyle name="Note 2 2 3 3 14" xfId="46923"/>
    <cellStyle name="Note 2 2 3 3 15" xfId="46924"/>
    <cellStyle name="Note 2 2 3 3 16" xfId="46925"/>
    <cellStyle name="Note 2 2 3 3 17" xfId="46926"/>
    <cellStyle name="Note 2 2 3 3 18" xfId="46927"/>
    <cellStyle name="Note 2 2 3 3 19" xfId="46928"/>
    <cellStyle name="Note 2 2 3 3 2" xfId="46929"/>
    <cellStyle name="Note 2 2 3 3 2 2" xfId="46930"/>
    <cellStyle name="Note 2 2 3 3 2 2 2" xfId="46931"/>
    <cellStyle name="Note 2 2 3 3 2 3" xfId="46932"/>
    <cellStyle name="Note 2 2 3 3 2 3 2" xfId="46933"/>
    <cellStyle name="Note 2 2 3 3 2 4" xfId="46934"/>
    <cellStyle name="Note 2 2 3 3 2 4 2" xfId="46935"/>
    <cellStyle name="Note 2 2 3 3 2 5" xfId="46936"/>
    <cellStyle name="Note 2 2 3 3 2 6" xfId="46937"/>
    <cellStyle name="Note 2 2 3 3 2 7" xfId="46938"/>
    <cellStyle name="Note 2 2 3 3 2 8" xfId="46939"/>
    <cellStyle name="Note 2 2 3 3 2 9" xfId="46940"/>
    <cellStyle name="Note 2 2 3 3 20" xfId="46941"/>
    <cellStyle name="Note 2 2 3 3 21" xfId="46942"/>
    <cellStyle name="Note 2 2 3 3 22" xfId="46943"/>
    <cellStyle name="Note 2 2 3 3 23" xfId="46944"/>
    <cellStyle name="Note 2 2 3 3 24" xfId="46945"/>
    <cellStyle name="Note 2 2 3 3 25" xfId="46946"/>
    <cellStyle name="Note 2 2 3 3 3" xfId="46947"/>
    <cellStyle name="Note 2 2 3 3 3 2" xfId="46948"/>
    <cellStyle name="Note 2 2 3 3 3 3" xfId="46949"/>
    <cellStyle name="Note 2 2 3 3 3 4" xfId="46950"/>
    <cellStyle name="Note 2 2 3 3 3 5" xfId="46951"/>
    <cellStyle name="Note 2 2 3 3 3 6" xfId="46952"/>
    <cellStyle name="Note 2 2 3 3 3 7" xfId="46953"/>
    <cellStyle name="Note 2 2 3 3 3 8" xfId="46954"/>
    <cellStyle name="Note 2 2 3 3 3 9" xfId="46955"/>
    <cellStyle name="Note 2 2 3 3 4" xfId="46956"/>
    <cellStyle name="Note 2 2 3 3 4 2" xfId="46957"/>
    <cellStyle name="Note 2 2 3 3 4 3" xfId="46958"/>
    <cellStyle name="Note 2 2 3 3 4 4" xfId="46959"/>
    <cellStyle name="Note 2 2 3 3 4 5" xfId="46960"/>
    <cellStyle name="Note 2 2 3 3 4 6" xfId="46961"/>
    <cellStyle name="Note 2 2 3 3 4 7" xfId="46962"/>
    <cellStyle name="Note 2 2 3 3 4 8" xfId="46963"/>
    <cellStyle name="Note 2 2 3 3 4 9" xfId="46964"/>
    <cellStyle name="Note 2 2 3 3 5" xfId="46965"/>
    <cellStyle name="Note 2 2 3 3 5 2" xfId="46966"/>
    <cellStyle name="Note 2 2 3 3 5 3" xfId="46967"/>
    <cellStyle name="Note 2 2 3 3 5 4" xfId="46968"/>
    <cellStyle name="Note 2 2 3 3 5 5" xfId="46969"/>
    <cellStyle name="Note 2 2 3 3 5 6" xfId="46970"/>
    <cellStyle name="Note 2 2 3 3 5 7" xfId="46971"/>
    <cellStyle name="Note 2 2 3 3 5 8" xfId="46972"/>
    <cellStyle name="Note 2 2 3 3 5 9" xfId="46973"/>
    <cellStyle name="Note 2 2 3 3 6" xfId="46974"/>
    <cellStyle name="Note 2 2 3 3 6 2" xfId="46975"/>
    <cellStyle name="Note 2 2 3 3 6 3" xfId="46976"/>
    <cellStyle name="Note 2 2 3 3 6 4" xfId="46977"/>
    <cellStyle name="Note 2 2 3 3 6 5" xfId="46978"/>
    <cellStyle name="Note 2 2 3 3 6 6" xfId="46979"/>
    <cellStyle name="Note 2 2 3 3 6 7" xfId="46980"/>
    <cellStyle name="Note 2 2 3 3 6 8" xfId="46981"/>
    <cellStyle name="Note 2 2 3 3 6 9" xfId="46982"/>
    <cellStyle name="Note 2 2 3 3 7" xfId="46983"/>
    <cellStyle name="Note 2 2 3 3 7 2" xfId="46984"/>
    <cellStyle name="Note 2 2 3 3 7 3" xfId="46985"/>
    <cellStyle name="Note 2 2 3 3 7 4" xfId="46986"/>
    <cellStyle name="Note 2 2 3 3 7 5" xfId="46987"/>
    <cellStyle name="Note 2 2 3 3 7 6" xfId="46988"/>
    <cellStyle name="Note 2 2 3 3 7 7" xfId="46989"/>
    <cellStyle name="Note 2 2 3 3 7 8" xfId="46990"/>
    <cellStyle name="Note 2 2 3 3 8" xfId="46991"/>
    <cellStyle name="Note 2 2 3 3 9" xfId="46992"/>
    <cellStyle name="Note 2 2 3 4" xfId="46993"/>
    <cellStyle name="Note 2 2 3 4 10" xfId="46994"/>
    <cellStyle name="Note 2 2 3 4 11" xfId="46995"/>
    <cellStyle name="Note 2 2 3 4 12" xfId="46996"/>
    <cellStyle name="Note 2 2 3 4 13" xfId="46997"/>
    <cellStyle name="Note 2 2 3 4 14" xfId="46998"/>
    <cellStyle name="Note 2 2 3 4 15" xfId="46999"/>
    <cellStyle name="Note 2 2 3 4 16" xfId="47000"/>
    <cellStyle name="Note 2 2 3 4 17" xfId="47001"/>
    <cellStyle name="Note 2 2 3 4 18" xfId="47002"/>
    <cellStyle name="Note 2 2 3 4 2" xfId="47003"/>
    <cellStyle name="Note 2 2 3 4 3" xfId="47004"/>
    <cellStyle name="Note 2 2 3 4 4" xfId="47005"/>
    <cellStyle name="Note 2 2 3 4 5" xfId="47006"/>
    <cellStyle name="Note 2 2 3 4 6" xfId="47007"/>
    <cellStyle name="Note 2 2 3 4 7" xfId="47008"/>
    <cellStyle name="Note 2 2 3 4 8" xfId="47009"/>
    <cellStyle name="Note 2 2 3 4 9" xfId="47010"/>
    <cellStyle name="Note 2 2 3 5" xfId="47011"/>
    <cellStyle name="Note 2 2 3 5 10" xfId="47012"/>
    <cellStyle name="Note 2 2 3 5 11" xfId="47013"/>
    <cellStyle name="Note 2 2 3 5 12" xfId="47014"/>
    <cellStyle name="Note 2 2 3 5 13" xfId="47015"/>
    <cellStyle name="Note 2 2 3 5 14" xfId="47016"/>
    <cellStyle name="Note 2 2 3 5 15" xfId="47017"/>
    <cellStyle name="Note 2 2 3 5 16" xfId="47018"/>
    <cellStyle name="Note 2 2 3 5 17" xfId="47019"/>
    <cellStyle name="Note 2 2 3 5 18" xfId="47020"/>
    <cellStyle name="Note 2 2 3 5 2" xfId="47021"/>
    <cellStyle name="Note 2 2 3 5 3" xfId="47022"/>
    <cellStyle name="Note 2 2 3 5 4" xfId="47023"/>
    <cellStyle name="Note 2 2 3 5 5" xfId="47024"/>
    <cellStyle name="Note 2 2 3 5 6" xfId="47025"/>
    <cellStyle name="Note 2 2 3 5 7" xfId="47026"/>
    <cellStyle name="Note 2 2 3 5 8" xfId="47027"/>
    <cellStyle name="Note 2 2 3 5 9" xfId="47028"/>
    <cellStyle name="Note 2 2 3 6" xfId="47029"/>
    <cellStyle name="Note 2 2 3 6 10" xfId="47030"/>
    <cellStyle name="Note 2 2 3 6 11" xfId="47031"/>
    <cellStyle name="Note 2 2 3 6 12" xfId="47032"/>
    <cellStyle name="Note 2 2 3 6 13" xfId="47033"/>
    <cellStyle name="Note 2 2 3 6 14" xfId="47034"/>
    <cellStyle name="Note 2 2 3 6 15" xfId="47035"/>
    <cellStyle name="Note 2 2 3 6 16" xfId="47036"/>
    <cellStyle name="Note 2 2 3 6 17" xfId="47037"/>
    <cellStyle name="Note 2 2 3 6 18" xfId="47038"/>
    <cellStyle name="Note 2 2 3 6 2" xfId="47039"/>
    <cellStyle name="Note 2 2 3 6 3" xfId="47040"/>
    <cellStyle name="Note 2 2 3 6 4" xfId="47041"/>
    <cellStyle name="Note 2 2 3 6 5" xfId="47042"/>
    <cellStyle name="Note 2 2 3 6 6" xfId="47043"/>
    <cellStyle name="Note 2 2 3 6 7" xfId="47044"/>
    <cellStyle name="Note 2 2 3 6 8" xfId="47045"/>
    <cellStyle name="Note 2 2 3 6 9" xfId="47046"/>
    <cellStyle name="Note 2 2 3 7" xfId="47047"/>
    <cellStyle name="Note 2 2 3 7 10" xfId="47048"/>
    <cellStyle name="Note 2 2 3 7 11" xfId="47049"/>
    <cellStyle name="Note 2 2 3 7 12" xfId="47050"/>
    <cellStyle name="Note 2 2 3 7 13" xfId="47051"/>
    <cellStyle name="Note 2 2 3 7 14" xfId="47052"/>
    <cellStyle name="Note 2 2 3 7 15" xfId="47053"/>
    <cellStyle name="Note 2 2 3 7 16" xfId="47054"/>
    <cellStyle name="Note 2 2 3 7 17" xfId="47055"/>
    <cellStyle name="Note 2 2 3 7 18" xfId="47056"/>
    <cellStyle name="Note 2 2 3 7 2" xfId="47057"/>
    <cellStyle name="Note 2 2 3 7 3" xfId="47058"/>
    <cellStyle name="Note 2 2 3 7 4" xfId="47059"/>
    <cellStyle name="Note 2 2 3 7 5" xfId="47060"/>
    <cellStyle name="Note 2 2 3 7 6" xfId="47061"/>
    <cellStyle name="Note 2 2 3 7 7" xfId="47062"/>
    <cellStyle name="Note 2 2 3 7 8" xfId="47063"/>
    <cellStyle name="Note 2 2 3 7 9" xfId="47064"/>
    <cellStyle name="Note 2 2 3 8" xfId="47065"/>
    <cellStyle name="Note 2 2 3 8 2" xfId="47066"/>
    <cellStyle name="Note 2 2 3 8 3" xfId="47067"/>
    <cellStyle name="Note 2 2 3 8 4" xfId="47068"/>
    <cellStyle name="Note 2 2 3 8 5" xfId="47069"/>
    <cellStyle name="Note 2 2 3 8 6" xfId="47070"/>
    <cellStyle name="Note 2 2 3 8 7" xfId="47071"/>
    <cellStyle name="Note 2 2 3 8 8" xfId="47072"/>
    <cellStyle name="Note 2 2 3 8 9" xfId="47073"/>
    <cellStyle name="Note 2 2 3 9" xfId="47074"/>
    <cellStyle name="Note 2 2 3 9 2" xfId="47075"/>
    <cellStyle name="Note 2 2 3 9 3" xfId="47076"/>
    <cellStyle name="Note 2 2 3 9 4" xfId="47077"/>
    <cellStyle name="Note 2 2 3 9 5" xfId="47078"/>
    <cellStyle name="Note 2 2 3 9 6" xfId="47079"/>
    <cellStyle name="Note 2 2 3 9 7" xfId="47080"/>
    <cellStyle name="Note 2 2 3 9 8" xfId="47081"/>
    <cellStyle name="Note 2 2 3 9 9" xfId="47082"/>
    <cellStyle name="Note 2 2 4" xfId="4558"/>
    <cellStyle name="Note 2 2 4 10" xfId="47083"/>
    <cellStyle name="Note 2 2 4 11" xfId="47084"/>
    <cellStyle name="Note 2 2 4 12" xfId="47085"/>
    <cellStyle name="Note 2 2 4 13" xfId="47086"/>
    <cellStyle name="Note 2 2 4 14" xfId="47087"/>
    <cellStyle name="Note 2 2 4 15" xfId="47088"/>
    <cellStyle name="Note 2 2 4 16" xfId="47089"/>
    <cellStyle name="Note 2 2 4 17" xfId="47090"/>
    <cellStyle name="Note 2 2 4 18" xfId="47091"/>
    <cellStyle name="Note 2 2 4 19" xfId="47092"/>
    <cellStyle name="Note 2 2 4 2" xfId="47093"/>
    <cellStyle name="Note 2 2 4 2 10" xfId="47094"/>
    <cellStyle name="Note 2 2 4 2 11" xfId="47095"/>
    <cellStyle name="Note 2 2 4 2 12" xfId="47096"/>
    <cellStyle name="Note 2 2 4 2 13" xfId="47097"/>
    <cellStyle name="Note 2 2 4 2 14" xfId="47098"/>
    <cellStyle name="Note 2 2 4 2 15" xfId="47099"/>
    <cellStyle name="Note 2 2 4 2 16" xfId="47100"/>
    <cellStyle name="Note 2 2 4 2 17" xfId="47101"/>
    <cellStyle name="Note 2 2 4 2 18" xfId="47102"/>
    <cellStyle name="Note 2 2 4 2 19" xfId="47103"/>
    <cellStyle name="Note 2 2 4 2 2" xfId="47104"/>
    <cellStyle name="Note 2 2 4 2 2 10" xfId="47105"/>
    <cellStyle name="Note 2 2 4 2 2 11" xfId="47106"/>
    <cellStyle name="Note 2 2 4 2 2 12" xfId="47107"/>
    <cellStyle name="Note 2 2 4 2 2 13" xfId="47108"/>
    <cellStyle name="Note 2 2 4 2 2 14" xfId="47109"/>
    <cellStyle name="Note 2 2 4 2 2 15" xfId="47110"/>
    <cellStyle name="Note 2 2 4 2 2 16" xfId="47111"/>
    <cellStyle name="Note 2 2 4 2 2 17" xfId="47112"/>
    <cellStyle name="Note 2 2 4 2 2 18" xfId="47113"/>
    <cellStyle name="Note 2 2 4 2 2 19" xfId="47114"/>
    <cellStyle name="Note 2 2 4 2 2 2" xfId="47115"/>
    <cellStyle name="Note 2 2 4 2 2 2 10" xfId="47116"/>
    <cellStyle name="Note 2 2 4 2 2 2 11" xfId="47117"/>
    <cellStyle name="Note 2 2 4 2 2 2 12" xfId="47118"/>
    <cellStyle name="Note 2 2 4 2 2 2 13" xfId="47119"/>
    <cellStyle name="Note 2 2 4 2 2 2 2" xfId="47120"/>
    <cellStyle name="Note 2 2 4 2 2 2 2 10" xfId="47121"/>
    <cellStyle name="Note 2 2 4 2 2 2 2 2" xfId="47122"/>
    <cellStyle name="Note 2 2 4 2 2 2 2 2 2" xfId="47123"/>
    <cellStyle name="Note 2 2 4 2 2 2 2 2 3" xfId="47124"/>
    <cellStyle name="Note 2 2 4 2 2 2 2 2 4" xfId="47125"/>
    <cellStyle name="Note 2 2 4 2 2 2 2 2 5" xfId="47126"/>
    <cellStyle name="Note 2 2 4 2 2 2 2 2 6" xfId="47127"/>
    <cellStyle name="Note 2 2 4 2 2 2 2 2 7" xfId="47128"/>
    <cellStyle name="Note 2 2 4 2 2 2 2 2 8" xfId="47129"/>
    <cellStyle name="Note 2 2 4 2 2 2 2 2 9" xfId="47130"/>
    <cellStyle name="Note 2 2 4 2 2 2 2 3" xfId="47131"/>
    <cellStyle name="Note 2 2 4 2 2 2 2 4" xfId="47132"/>
    <cellStyle name="Note 2 2 4 2 2 2 2 5" xfId="47133"/>
    <cellStyle name="Note 2 2 4 2 2 2 2 6" xfId="47134"/>
    <cellStyle name="Note 2 2 4 2 2 2 2 7" xfId="47135"/>
    <cellStyle name="Note 2 2 4 2 2 2 2 8" xfId="47136"/>
    <cellStyle name="Note 2 2 4 2 2 2 2 9" xfId="47137"/>
    <cellStyle name="Note 2 2 4 2 2 2 3" xfId="47138"/>
    <cellStyle name="Note 2 2 4 2 2 2 3 2" xfId="47139"/>
    <cellStyle name="Note 2 2 4 2 2 2 3 3" xfId="47140"/>
    <cellStyle name="Note 2 2 4 2 2 2 3 4" xfId="47141"/>
    <cellStyle name="Note 2 2 4 2 2 2 3 5" xfId="47142"/>
    <cellStyle name="Note 2 2 4 2 2 2 3 6" xfId="47143"/>
    <cellStyle name="Note 2 2 4 2 2 2 3 7" xfId="47144"/>
    <cellStyle name="Note 2 2 4 2 2 2 3 8" xfId="47145"/>
    <cellStyle name="Note 2 2 4 2 2 2 4" xfId="47146"/>
    <cellStyle name="Note 2 2 4 2 2 2 4 2" xfId="47147"/>
    <cellStyle name="Note 2 2 4 2 2 2 4 3" xfId="47148"/>
    <cellStyle name="Note 2 2 4 2 2 2 4 4" xfId="47149"/>
    <cellStyle name="Note 2 2 4 2 2 2 4 5" xfId="47150"/>
    <cellStyle name="Note 2 2 4 2 2 2 4 6" xfId="47151"/>
    <cellStyle name="Note 2 2 4 2 2 2 4 7" xfId="47152"/>
    <cellStyle name="Note 2 2 4 2 2 2 4 8" xfId="47153"/>
    <cellStyle name="Note 2 2 4 2 2 2 4 9" xfId="47154"/>
    <cellStyle name="Note 2 2 4 2 2 2 5" xfId="47155"/>
    <cellStyle name="Note 2 2 4 2 2 2 6" xfId="47156"/>
    <cellStyle name="Note 2 2 4 2 2 2 7" xfId="47157"/>
    <cellStyle name="Note 2 2 4 2 2 2 8" xfId="47158"/>
    <cellStyle name="Note 2 2 4 2 2 2 9" xfId="47159"/>
    <cellStyle name="Note 2 2 4 2 2 3" xfId="47160"/>
    <cellStyle name="Note 2 2 4 2 2 3 10" xfId="47161"/>
    <cellStyle name="Note 2 2 4 2 2 3 11" xfId="47162"/>
    <cellStyle name="Note 2 2 4 2 2 3 12" xfId="47163"/>
    <cellStyle name="Note 2 2 4 2 2 3 13" xfId="47164"/>
    <cellStyle name="Note 2 2 4 2 2 3 2" xfId="47165"/>
    <cellStyle name="Note 2 2 4 2 2 3 2 10" xfId="47166"/>
    <cellStyle name="Note 2 2 4 2 2 3 2 2" xfId="47167"/>
    <cellStyle name="Note 2 2 4 2 2 3 2 2 2" xfId="47168"/>
    <cellStyle name="Note 2 2 4 2 2 3 2 2 3" xfId="47169"/>
    <cellStyle name="Note 2 2 4 2 2 3 2 2 4" xfId="47170"/>
    <cellStyle name="Note 2 2 4 2 2 3 2 2 5" xfId="47171"/>
    <cellStyle name="Note 2 2 4 2 2 3 2 2 6" xfId="47172"/>
    <cellStyle name="Note 2 2 4 2 2 3 2 2 7" xfId="47173"/>
    <cellStyle name="Note 2 2 4 2 2 3 2 2 8" xfId="47174"/>
    <cellStyle name="Note 2 2 4 2 2 3 2 2 9" xfId="47175"/>
    <cellStyle name="Note 2 2 4 2 2 3 2 3" xfId="47176"/>
    <cellStyle name="Note 2 2 4 2 2 3 2 4" xfId="47177"/>
    <cellStyle name="Note 2 2 4 2 2 3 2 5" xfId="47178"/>
    <cellStyle name="Note 2 2 4 2 2 3 2 6" xfId="47179"/>
    <cellStyle name="Note 2 2 4 2 2 3 2 7" xfId="47180"/>
    <cellStyle name="Note 2 2 4 2 2 3 2 8" xfId="47181"/>
    <cellStyle name="Note 2 2 4 2 2 3 2 9" xfId="47182"/>
    <cellStyle name="Note 2 2 4 2 2 3 3" xfId="47183"/>
    <cellStyle name="Note 2 2 4 2 2 3 3 2" xfId="47184"/>
    <cellStyle name="Note 2 2 4 2 2 3 3 3" xfId="47185"/>
    <cellStyle name="Note 2 2 4 2 2 3 3 4" xfId="47186"/>
    <cellStyle name="Note 2 2 4 2 2 3 3 5" xfId="47187"/>
    <cellStyle name="Note 2 2 4 2 2 3 3 6" xfId="47188"/>
    <cellStyle name="Note 2 2 4 2 2 3 3 7" xfId="47189"/>
    <cellStyle name="Note 2 2 4 2 2 3 3 8" xfId="47190"/>
    <cellStyle name="Note 2 2 4 2 2 3 4" xfId="47191"/>
    <cellStyle name="Note 2 2 4 2 2 3 4 2" xfId="47192"/>
    <cellStyle name="Note 2 2 4 2 2 3 4 3" xfId="47193"/>
    <cellStyle name="Note 2 2 4 2 2 3 4 4" xfId="47194"/>
    <cellStyle name="Note 2 2 4 2 2 3 4 5" xfId="47195"/>
    <cellStyle name="Note 2 2 4 2 2 3 4 6" xfId="47196"/>
    <cellStyle name="Note 2 2 4 2 2 3 4 7" xfId="47197"/>
    <cellStyle name="Note 2 2 4 2 2 3 4 8" xfId="47198"/>
    <cellStyle name="Note 2 2 4 2 2 3 4 9" xfId="47199"/>
    <cellStyle name="Note 2 2 4 2 2 3 5" xfId="47200"/>
    <cellStyle name="Note 2 2 4 2 2 3 6" xfId="47201"/>
    <cellStyle name="Note 2 2 4 2 2 3 7" xfId="47202"/>
    <cellStyle name="Note 2 2 4 2 2 3 8" xfId="47203"/>
    <cellStyle name="Note 2 2 4 2 2 3 9" xfId="47204"/>
    <cellStyle name="Note 2 2 4 2 2 4" xfId="47205"/>
    <cellStyle name="Note 2 2 4 2 2 4 10" xfId="47206"/>
    <cellStyle name="Note 2 2 4 2 2 4 11" xfId="47207"/>
    <cellStyle name="Note 2 2 4 2 2 4 12" xfId="47208"/>
    <cellStyle name="Note 2 2 4 2 2 4 13" xfId="47209"/>
    <cellStyle name="Note 2 2 4 2 2 4 2" xfId="47210"/>
    <cellStyle name="Note 2 2 4 2 2 4 2 10" xfId="47211"/>
    <cellStyle name="Note 2 2 4 2 2 4 2 2" xfId="47212"/>
    <cellStyle name="Note 2 2 4 2 2 4 2 2 2" xfId="47213"/>
    <cellStyle name="Note 2 2 4 2 2 4 2 2 3" xfId="47214"/>
    <cellStyle name="Note 2 2 4 2 2 4 2 2 4" xfId="47215"/>
    <cellStyle name="Note 2 2 4 2 2 4 2 2 5" xfId="47216"/>
    <cellStyle name="Note 2 2 4 2 2 4 2 2 6" xfId="47217"/>
    <cellStyle name="Note 2 2 4 2 2 4 2 2 7" xfId="47218"/>
    <cellStyle name="Note 2 2 4 2 2 4 2 2 8" xfId="47219"/>
    <cellStyle name="Note 2 2 4 2 2 4 2 2 9" xfId="47220"/>
    <cellStyle name="Note 2 2 4 2 2 4 2 3" xfId="47221"/>
    <cellStyle name="Note 2 2 4 2 2 4 2 4" xfId="47222"/>
    <cellStyle name="Note 2 2 4 2 2 4 2 5" xfId="47223"/>
    <cellStyle name="Note 2 2 4 2 2 4 2 6" xfId="47224"/>
    <cellStyle name="Note 2 2 4 2 2 4 2 7" xfId="47225"/>
    <cellStyle name="Note 2 2 4 2 2 4 2 8" xfId="47226"/>
    <cellStyle name="Note 2 2 4 2 2 4 2 9" xfId="47227"/>
    <cellStyle name="Note 2 2 4 2 2 4 3" xfId="47228"/>
    <cellStyle name="Note 2 2 4 2 2 4 3 2" xfId="47229"/>
    <cellStyle name="Note 2 2 4 2 2 4 3 3" xfId="47230"/>
    <cellStyle name="Note 2 2 4 2 2 4 3 4" xfId="47231"/>
    <cellStyle name="Note 2 2 4 2 2 4 3 5" xfId="47232"/>
    <cellStyle name="Note 2 2 4 2 2 4 3 6" xfId="47233"/>
    <cellStyle name="Note 2 2 4 2 2 4 3 7" xfId="47234"/>
    <cellStyle name="Note 2 2 4 2 2 4 3 8" xfId="47235"/>
    <cellStyle name="Note 2 2 4 2 2 4 4" xfId="47236"/>
    <cellStyle name="Note 2 2 4 2 2 4 4 2" xfId="47237"/>
    <cellStyle name="Note 2 2 4 2 2 4 4 3" xfId="47238"/>
    <cellStyle name="Note 2 2 4 2 2 4 4 4" xfId="47239"/>
    <cellStyle name="Note 2 2 4 2 2 4 4 5" xfId="47240"/>
    <cellStyle name="Note 2 2 4 2 2 4 4 6" xfId="47241"/>
    <cellStyle name="Note 2 2 4 2 2 4 4 7" xfId="47242"/>
    <cellStyle name="Note 2 2 4 2 2 4 4 8" xfId="47243"/>
    <cellStyle name="Note 2 2 4 2 2 4 4 9" xfId="47244"/>
    <cellStyle name="Note 2 2 4 2 2 4 5" xfId="47245"/>
    <cellStyle name="Note 2 2 4 2 2 4 6" xfId="47246"/>
    <cellStyle name="Note 2 2 4 2 2 4 7" xfId="47247"/>
    <cellStyle name="Note 2 2 4 2 2 4 8" xfId="47248"/>
    <cellStyle name="Note 2 2 4 2 2 4 9" xfId="47249"/>
    <cellStyle name="Note 2 2 4 2 2 5" xfId="47250"/>
    <cellStyle name="Note 2 2 4 2 2 5 10" xfId="47251"/>
    <cellStyle name="Note 2 2 4 2 2 5 11" xfId="47252"/>
    <cellStyle name="Note 2 2 4 2 2 5 12" xfId="47253"/>
    <cellStyle name="Note 2 2 4 2 2 5 13" xfId="47254"/>
    <cellStyle name="Note 2 2 4 2 2 5 2" xfId="47255"/>
    <cellStyle name="Note 2 2 4 2 2 5 2 10" xfId="47256"/>
    <cellStyle name="Note 2 2 4 2 2 5 2 2" xfId="47257"/>
    <cellStyle name="Note 2 2 4 2 2 5 2 2 2" xfId="47258"/>
    <cellStyle name="Note 2 2 4 2 2 5 2 2 3" xfId="47259"/>
    <cellStyle name="Note 2 2 4 2 2 5 2 2 4" xfId="47260"/>
    <cellStyle name="Note 2 2 4 2 2 5 2 2 5" xfId="47261"/>
    <cellStyle name="Note 2 2 4 2 2 5 2 2 6" xfId="47262"/>
    <cellStyle name="Note 2 2 4 2 2 5 2 2 7" xfId="47263"/>
    <cellStyle name="Note 2 2 4 2 2 5 2 2 8" xfId="47264"/>
    <cellStyle name="Note 2 2 4 2 2 5 2 2 9" xfId="47265"/>
    <cellStyle name="Note 2 2 4 2 2 5 2 3" xfId="47266"/>
    <cellStyle name="Note 2 2 4 2 2 5 2 4" xfId="47267"/>
    <cellStyle name="Note 2 2 4 2 2 5 2 5" xfId="47268"/>
    <cellStyle name="Note 2 2 4 2 2 5 2 6" xfId="47269"/>
    <cellStyle name="Note 2 2 4 2 2 5 2 7" xfId="47270"/>
    <cellStyle name="Note 2 2 4 2 2 5 2 8" xfId="47271"/>
    <cellStyle name="Note 2 2 4 2 2 5 2 9" xfId="47272"/>
    <cellStyle name="Note 2 2 4 2 2 5 3" xfId="47273"/>
    <cellStyle name="Note 2 2 4 2 2 5 3 2" xfId="47274"/>
    <cellStyle name="Note 2 2 4 2 2 5 3 3" xfId="47275"/>
    <cellStyle name="Note 2 2 4 2 2 5 3 4" xfId="47276"/>
    <cellStyle name="Note 2 2 4 2 2 5 3 5" xfId="47277"/>
    <cellStyle name="Note 2 2 4 2 2 5 3 6" xfId="47278"/>
    <cellStyle name="Note 2 2 4 2 2 5 3 7" xfId="47279"/>
    <cellStyle name="Note 2 2 4 2 2 5 3 8" xfId="47280"/>
    <cellStyle name="Note 2 2 4 2 2 5 4" xfId="47281"/>
    <cellStyle name="Note 2 2 4 2 2 5 4 2" xfId="47282"/>
    <cellStyle name="Note 2 2 4 2 2 5 4 3" xfId="47283"/>
    <cellStyle name="Note 2 2 4 2 2 5 4 4" xfId="47284"/>
    <cellStyle name="Note 2 2 4 2 2 5 4 5" xfId="47285"/>
    <cellStyle name="Note 2 2 4 2 2 5 4 6" xfId="47286"/>
    <cellStyle name="Note 2 2 4 2 2 5 4 7" xfId="47287"/>
    <cellStyle name="Note 2 2 4 2 2 5 4 8" xfId="47288"/>
    <cellStyle name="Note 2 2 4 2 2 5 4 9" xfId="47289"/>
    <cellStyle name="Note 2 2 4 2 2 5 5" xfId="47290"/>
    <cellStyle name="Note 2 2 4 2 2 5 6" xfId="47291"/>
    <cellStyle name="Note 2 2 4 2 2 5 7" xfId="47292"/>
    <cellStyle name="Note 2 2 4 2 2 5 8" xfId="47293"/>
    <cellStyle name="Note 2 2 4 2 2 5 9" xfId="47294"/>
    <cellStyle name="Note 2 2 4 2 2 6" xfId="47295"/>
    <cellStyle name="Note 2 2 4 2 2 6 10" xfId="47296"/>
    <cellStyle name="Note 2 2 4 2 2 6 2" xfId="47297"/>
    <cellStyle name="Note 2 2 4 2 2 6 2 2" xfId="47298"/>
    <cellStyle name="Note 2 2 4 2 2 6 2 3" xfId="47299"/>
    <cellStyle name="Note 2 2 4 2 2 6 2 4" xfId="47300"/>
    <cellStyle name="Note 2 2 4 2 2 6 2 5" xfId="47301"/>
    <cellStyle name="Note 2 2 4 2 2 6 2 6" xfId="47302"/>
    <cellStyle name="Note 2 2 4 2 2 6 2 7" xfId="47303"/>
    <cellStyle name="Note 2 2 4 2 2 6 2 8" xfId="47304"/>
    <cellStyle name="Note 2 2 4 2 2 6 2 9" xfId="47305"/>
    <cellStyle name="Note 2 2 4 2 2 6 3" xfId="47306"/>
    <cellStyle name="Note 2 2 4 2 2 6 4" xfId="47307"/>
    <cellStyle name="Note 2 2 4 2 2 6 5" xfId="47308"/>
    <cellStyle name="Note 2 2 4 2 2 6 6" xfId="47309"/>
    <cellStyle name="Note 2 2 4 2 2 6 7" xfId="47310"/>
    <cellStyle name="Note 2 2 4 2 2 6 8" xfId="47311"/>
    <cellStyle name="Note 2 2 4 2 2 6 9" xfId="47312"/>
    <cellStyle name="Note 2 2 4 2 2 7" xfId="47313"/>
    <cellStyle name="Note 2 2 4 2 2 7 2" xfId="47314"/>
    <cellStyle name="Note 2 2 4 2 2 7 3" xfId="47315"/>
    <cellStyle name="Note 2 2 4 2 2 7 4" xfId="47316"/>
    <cellStyle name="Note 2 2 4 2 2 7 5" xfId="47317"/>
    <cellStyle name="Note 2 2 4 2 2 7 6" xfId="47318"/>
    <cellStyle name="Note 2 2 4 2 2 7 7" xfId="47319"/>
    <cellStyle name="Note 2 2 4 2 2 7 8" xfId="47320"/>
    <cellStyle name="Note 2 2 4 2 2 8" xfId="47321"/>
    <cellStyle name="Note 2 2 4 2 2 8 2" xfId="47322"/>
    <cellStyle name="Note 2 2 4 2 2 8 3" xfId="47323"/>
    <cellStyle name="Note 2 2 4 2 2 8 4" xfId="47324"/>
    <cellStyle name="Note 2 2 4 2 2 8 5" xfId="47325"/>
    <cellStyle name="Note 2 2 4 2 2 8 6" xfId="47326"/>
    <cellStyle name="Note 2 2 4 2 2 8 7" xfId="47327"/>
    <cellStyle name="Note 2 2 4 2 2 8 8" xfId="47328"/>
    <cellStyle name="Note 2 2 4 2 2 8 9" xfId="47329"/>
    <cellStyle name="Note 2 2 4 2 2 9" xfId="47330"/>
    <cellStyle name="Note 2 2 4 2 20" xfId="47331"/>
    <cellStyle name="Note 2 2 4 2 21" xfId="47332"/>
    <cellStyle name="Note 2 2 4 2 22" xfId="47333"/>
    <cellStyle name="Note 2 2 4 2 23" xfId="47334"/>
    <cellStyle name="Note 2 2 4 2 24" xfId="47335"/>
    <cellStyle name="Note 2 2 4 2 25" xfId="47336"/>
    <cellStyle name="Note 2 2 4 2 26" xfId="47337"/>
    <cellStyle name="Note 2 2 4 2 27" xfId="47338"/>
    <cellStyle name="Note 2 2 4 2 28" xfId="47339"/>
    <cellStyle name="Note 2 2 4 2 3" xfId="47340"/>
    <cellStyle name="Note 2 2 4 2 3 10" xfId="47341"/>
    <cellStyle name="Note 2 2 4 2 3 11" xfId="47342"/>
    <cellStyle name="Note 2 2 4 2 3 12" xfId="47343"/>
    <cellStyle name="Note 2 2 4 2 3 13" xfId="47344"/>
    <cellStyle name="Note 2 2 4 2 3 14" xfId="47345"/>
    <cellStyle name="Note 2 2 4 2 3 15" xfId="47346"/>
    <cellStyle name="Note 2 2 4 2 3 16" xfId="47347"/>
    <cellStyle name="Note 2 2 4 2 3 17" xfId="47348"/>
    <cellStyle name="Note 2 2 4 2 3 18" xfId="47349"/>
    <cellStyle name="Note 2 2 4 2 3 2" xfId="47350"/>
    <cellStyle name="Note 2 2 4 2 3 2 10" xfId="47351"/>
    <cellStyle name="Note 2 2 4 2 3 2 11" xfId="47352"/>
    <cellStyle name="Note 2 2 4 2 3 2 12" xfId="47353"/>
    <cellStyle name="Note 2 2 4 2 3 2 13" xfId="47354"/>
    <cellStyle name="Note 2 2 4 2 3 2 2" xfId="47355"/>
    <cellStyle name="Note 2 2 4 2 3 2 2 10" xfId="47356"/>
    <cellStyle name="Note 2 2 4 2 3 2 2 2" xfId="47357"/>
    <cellStyle name="Note 2 2 4 2 3 2 2 2 2" xfId="47358"/>
    <cellStyle name="Note 2 2 4 2 3 2 2 2 3" xfId="47359"/>
    <cellStyle name="Note 2 2 4 2 3 2 2 2 4" xfId="47360"/>
    <cellStyle name="Note 2 2 4 2 3 2 2 2 5" xfId="47361"/>
    <cellStyle name="Note 2 2 4 2 3 2 2 2 6" xfId="47362"/>
    <cellStyle name="Note 2 2 4 2 3 2 2 2 7" xfId="47363"/>
    <cellStyle name="Note 2 2 4 2 3 2 2 2 8" xfId="47364"/>
    <cellStyle name="Note 2 2 4 2 3 2 2 2 9" xfId="47365"/>
    <cellStyle name="Note 2 2 4 2 3 2 2 3" xfId="47366"/>
    <cellStyle name="Note 2 2 4 2 3 2 2 4" xfId="47367"/>
    <cellStyle name="Note 2 2 4 2 3 2 2 5" xfId="47368"/>
    <cellStyle name="Note 2 2 4 2 3 2 2 6" xfId="47369"/>
    <cellStyle name="Note 2 2 4 2 3 2 2 7" xfId="47370"/>
    <cellStyle name="Note 2 2 4 2 3 2 2 8" xfId="47371"/>
    <cellStyle name="Note 2 2 4 2 3 2 2 9" xfId="47372"/>
    <cellStyle name="Note 2 2 4 2 3 2 3" xfId="47373"/>
    <cellStyle name="Note 2 2 4 2 3 2 3 2" xfId="47374"/>
    <cellStyle name="Note 2 2 4 2 3 2 3 3" xfId="47375"/>
    <cellStyle name="Note 2 2 4 2 3 2 3 4" xfId="47376"/>
    <cellStyle name="Note 2 2 4 2 3 2 3 5" xfId="47377"/>
    <cellStyle name="Note 2 2 4 2 3 2 3 6" xfId="47378"/>
    <cellStyle name="Note 2 2 4 2 3 2 3 7" xfId="47379"/>
    <cellStyle name="Note 2 2 4 2 3 2 3 8" xfId="47380"/>
    <cellStyle name="Note 2 2 4 2 3 2 4" xfId="47381"/>
    <cellStyle name="Note 2 2 4 2 3 2 4 2" xfId="47382"/>
    <cellStyle name="Note 2 2 4 2 3 2 4 3" xfId="47383"/>
    <cellStyle name="Note 2 2 4 2 3 2 4 4" xfId="47384"/>
    <cellStyle name="Note 2 2 4 2 3 2 4 5" xfId="47385"/>
    <cellStyle name="Note 2 2 4 2 3 2 4 6" xfId="47386"/>
    <cellStyle name="Note 2 2 4 2 3 2 4 7" xfId="47387"/>
    <cellStyle name="Note 2 2 4 2 3 2 4 8" xfId="47388"/>
    <cellStyle name="Note 2 2 4 2 3 2 4 9" xfId="47389"/>
    <cellStyle name="Note 2 2 4 2 3 2 5" xfId="47390"/>
    <cellStyle name="Note 2 2 4 2 3 2 6" xfId="47391"/>
    <cellStyle name="Note 2 2 4 2 3 2 7" xfId="47392"/>
    <cellStyle name="Note 2 2 4 2 3 2 8" xfId="47393"/>
    <cellStyle name="Note 2 2 4 2 3 2 9" xfId="47394"/>
    <cellStyle name="Note 2 2 4 2 3 3" xfId="47395"/>
    <cellStyle name="Note 2 2 4 2 3 3 10" xfId="47396"/>
    <cellStyle name="Note 2 2 4 2 3 3 11" xfId="47397"/>
    <cellStyle name="Note 2 2 4 2 3 3 12" xfId="47398"/>
    <cellStyle name="Note 2 2 4 2 3 3 13" xfId="47399"/>
    <cellStyle name="Note 2 2 4 2 3 3 2" xfId="47400"/>
    <cellStyle name="Note 2 2 4 2 3 3 2 10" xfId="47401"/>
    <cellStyle name="Note 2 2 4 2 3 3 2 2" xfId="47402"/>
    <cellStyle name="Note 2 2 4 2 3 3 2 2 2" xfId="47403"/>
    <cellStyle name="Note 2 2 4 2 3 3 2 2 3" xfId="47404"/>
    <cellStyle name="Note 2 2 4 2 3 3 2 2 4" xfId="47405"/>
    <cellStyle name="Note 2 2 4 2 3 3 2 2 5" xfId="47406"/>
    <cellStyle name="Note 2 2 4 2 3 3 2 2 6" xfId="47407"/>
    <cellStyle name="Note 2 2 4 2 3 3 2 2 7" xfId="47408"/>
    <cellStyle name="Note 2 2 4 2 3 3 2 2 8" xfId="47409"/>
    <cellStyle name="Note 2 2 4 2 3 3 2 2 9" xfId="47410"/>
    <cellStyle name="Note 2 2 4 2 3 3 2 3" xfId="47411"/>
    <cellStyle name="Note 2 2 4 2 3 3 2 4" xfId="47412"/>
    <cellStyle name="Note 2 2 4 2 3 3 2 5" xfId="47413"/>
    <cellStyle name="Note 2 2 4 2 3 3 2 6" xfId="47414"/>
    <cellStyle name="Note 2 2 4 2 3 3 2 7" xfId="47415"/>
    <cellStyle name="Note 2 2 4 2 3 3 2 8" xfId="47416"/>
    <cellStyle name="Note 2 2 4 2 3 3 2 9" xfId="47417"/>
    <cellStyle name="Note 2 2 4 2 3 3 3" xfId="47418"/>
    <cellStyle name="Note 2 2 4 2 3 3 3 2" xfId="47419"/>
    <cellStyle name="Note 2 2 4 2 3 3 3 3" xfId="47420"/>
    <cellStyle name="Note 2 2 4 2 3 3 3 4" xfId="47421"/>
    <cellStyle name="Note 2 2 4 2 3 3 3 5" xfId="47422"/>
    <cellStyle name="Note 2 2 4 2 3 3 3 6" xfId="47423"/>
    <cellStyle name="Note 2 2 4 2 3 3 3 7" xfId="47424"/>
    <cellStyle name="Note 2 2 4 2 3 3 3 8" xfId="47425"/>
    <cellStyle name="Note 2 2 4 2 3 3 4" xfId="47426"/>
    <cellStyle name="Note 2 2 4 2 3 3 4 2" xfId="47427"/>
    <cellStyle name="Note 2 2 4 2 3 3 4 3" xfId="47428"/>
    <cellStyle name="Note 2 2 4 2 3 3 4 4" xfId="47429"/>
    <cellStyle name="Note 2 2 4 2 3 3 4 5" xfId="47430"/>
    <cellStyle name="Note 2 2 4 2 3 3 4 6" xfId="47431"/>
    <cellStyle name="Note 2 2 4 2 3 3 4 7" xfId="47432"/>
    <cellStyle name="Note 2 2 4 2 3 3 4 8" xfId="47433"/>
    <cellStyle name="Note 2 2 4 2 3 3 4 9" xfId="47434"/>
    <cellStyle name="Note 2 2 4 2 3 3 5" xfId="47435"/>
    <cellStyle name="Note 2 2 4 2 3 3 6" xfId="47436"/>
    <cellStyle name="Note 2 2 4 2 3 3 7" xfId="47437"/>
    <cellStyle name="Note 2 2 4 2 3 3 8" xfId="47438"/>
    <cellStyle name="Note 2 2 4 2 3 3 9" xfId="47439"/>
    <cellStyle name="Note 2 2 4 2 3 4" xfId="47440"/>
    <cellStyle name="Note 2 2 4 2 3 4 10" xfId="47441"/>
    <cellStyle name="Note 2 2 4 2 3 4 11" xfId="47442"/>
    <cellStyle name="Note 2 2 4 2 3 4 12" xfId="47443"/>
    <cellStyle name="Note 2 2 4 2 3 4 13" xfId="47444"/>
    <cellStyle name="Note 2 2 4 2 3 4 2" xfId="47445"/>
    <cellStyle name="Note 2 2 4 2 3 4 2 10" xfId="47446"/>
    <cellStyle name="Note 2 2 4 2 3 4 2 2" xfId="47447"/>
    <cellStyle name="Note 2 2 4 2 3 4 2 2 2" xfId="47448"/>
    <cellStyle name="Note 2 2 4 2 3 4 2 2 3" xfId="47449"/>
    <cellStyle name="Note 2 2 4 2 3 4 2 2 4" xfId="47450"/>
    <cellStyle name="Note 2 2 4 2 3 4 2 2 5" xfId="47451"/>
    <cellStyle name="Note 2 2 4 2 3 4 2 2 6" xfId="47452"/>
    <cellStyle name="Note 2 2 4 2 3 4 2 2 7" xfId="47453"/>
    <cellStyle name="Note 2 2 4 2 3 4 2 2 8" xfId="47454"/>
    <cellStyle name="Note 2 2 4 2 3 4 2 2 9" xfId="47455"/>
    <cellStyle name="Note 2 2 4 2 3 4 2 3" xfId="47456"/>
    <cellStyle name="Note 2 2 4 2 3 4 2 4" xfId="47457"/>
    <cellStyle name="Note 2 2 4 2 3 4 2 5" xfId="47458"/>
    <cellStyle name="Note 2 2 4 2 3 4 2 6" xfId="47459"/>
    <cellStyle name="Note 2 2 4 2 3 4 2 7" xfId="47460"/>
    <cellStyle name="Note 2 2 4 2 3 4 2 8" xfId="47461"/>
    <cellStyle name="Note 2 2 4 2 3 4 2 9" xfId="47462"/>
    <cellStyle name="Note 2 2 4 2 3 4 3" xfId="47463"/>
    <cellStyle name="Note 2 2 4 2 3 4 3 2" xfId="47464"/>
    <cellStyle name="Note 2 2 4 2 3 4 3 3" xfId="47465"/>
    <cellStyle name="Note 2 2 4 2 3 4 3 4" xfId="47466"/>
    <cellStyle name="Note 2 2 4 2 3 4 3 5" xfId="47467"/>
    <cellStyle name="Note 2 2 4 2 3 4 3 6" xfId="47468"/>
    <cellStyle name="Note 2 2 4 2 3 4 3 7" xfId="47469"/>
    <cellStyle name="Note 2 2 4 2 3 4 3 8" xfId="47470"/>
    <cellStyle name="Note 2 2 4 2 3 4 4" xfId="47471"/>
    <cellStyle name="Note 2 2 4 2 3 4 4 2" xfId="47472"/>
    <cellStyle name="Note 2 2 4 2 3 4 4 3" xfId="47473"/>
    <cellStyle name="Note 2 2 4 2 3 4 4 4" xfId="47474"/>
    <cellStyle name="Note 2 2 4 2 3 4 4 5" xfId="47475"/>
    <cellStyle name="Note 2 2 4 2 3 4 4 6" xfId="47476"/>
    <cellStyle name="Note 2 2 4 2 3 4 4 7" xfId="47477"/>
    <cellStyle name="Note 2 2 4 2 3 4 4 8" xfId="47478"/>
    <cellStyle name="Note 2 2 4 2 3 4 4 9" xfId="47479"/>
    <cellStyle name="Note 2 2 4 2 3 4 5" xfId="47480"/>
    <cellStyle name="Note 2 2 4 2 3 4 6" xfId="47481"/>
    <cellStyle name="Note 2 2 4 2 3 4 7" xfId="47482"/>
    <cellStyle name="Note 2 2 4 2 3 4 8" xfId="47483"/>
    <cellStyle name="Note 2 2 4 2 3 4 9" xfId="47484"/>
    <cellStyle name="Note 2 2 4 2 3 5" xfId="47485"/>
    <cellStyle name="Note 2 2 4 2 3 5 10" xfId="47486"/>
    <cellStyle name="Note 2 2 4 2 3 5 11" xfId="47487"/>
    <cellStyle name="Note 2 2 4 2 3 5 12" xfId="47488"/>
    <cellStyle name="Note 2 2 4 2 3 5 13" xfId="47489"/>
    <cellStyle name="Note 2 2 4 2 3 5 2" xfId="47490"/>
    <cellStyle name="Note 2 2 4 2 3 5 2 10" xfId="47491"/>
    <cellStyle name="Note 2 2 4 2 3 5 2 2" xfId="47492"/>
    <cellStyle name="Note 2 2 4 2 3 5 2 2 2" xfId="47493"/>
    <cellStyle name="Note 2 2 4 2 3 5 2 2 3" xfId="47494"/>
    <cellStyle name="Note 2 2 4 2 3 5 2 2 4" xfId="47495"/>
    <cellStyle name="Note 2 2 4 2 3 5 2 2 5" xfId="47496"/>
    <cellStyle name="Note 2 2 4 2 3 5 2 2 6" xfId="47497"/>
    <cellStyle name="Note 2 2 4 2 3 5 2 2 7" xfId="47498"/>
    <cellStyle name="Note 2 2 4 2 3 5 2 2 8" xfId="47499"/>
    <cellStyle name="Note 2 2 4 2 3 5 2 2 9" xfId="47500"/>
    <cellStyle name="Note 2 2 4 2 3 5 2 3" xfId="47501"/>
    <cellStyle name="Note 2 2 4 2 3 5 2 4" xfId="47502"/>
    <cellStyle name="Note 2 2 4 2 3 5 2 5" xfId="47503"/>
    <cellStyle name="Note 2 2 4 2 3 5 2 6" xfId="47504"/>
    <cellStyle name="Note 2 2 4 2 3 5 2 7" xfId="47505"/>
    <cellStyle name="Note 2 2 4 2 3 5 2 8" xfId="47506"/>
    <cellStyle name="Note 2 2 4 2 3 5 2 9" xfId="47507"/>
    <cellStyle name="Note 2 2 4 2 3 5 3" xfId="47508"/>
    <cellStyle name="Note 2 2 4 2 3 5 3 2" xfId="47509"/>
    <cellStyle name="Note 2 2 4 2 3 5 3 3" xfId="47510"/>
    <cellStyle name="Note 2 2 4 2 3 5 3 4" xfId="47511"/>
    <cellStyle name="Note 2 2 4 2 3 5 3 5" xfId="47512"/>
    <cellStyle name="Note 2 2 4 2 3 5 3 6" xfId="47513"/>
    <cellStyle name="Note 2 2 4 2 3 5 3 7" xfId="47514"/>
    <cellStyle name="Note 2 2 4 2 3 5 3 8" xfId="47515"/>
    <cellStyle name="Note 2 2 4 2 3 5 4" xfId="47516"/>
    <cellStyle name="Note 2 2 4 2 3 5 4 2" xfId="47517"/>
    <cellStyle name="Note 2 2 4 2 3 5 4 3" xfId="47518"/>
    <cellStyle name="Note 2 2 4 2 3 5 4 4" xfId="47519"/>
    <cellStyle name="Note 2 2 4 2 3 5 4 5" xfId="47520"/>
    <cellStyle name="Note 2 2 4 2 3 5 4 6" xfId="47521"/>
    <cellStyle name="Note 2 2 4 2 3 5 4 7" xfId="47522"/>
    <cellStyle name="Note 2 2 4 2 3 5 4 8" xfId="47523"/>
    <cellStyle name="Note 2 2 4 2 3 5 4 9" xfId="47524"/>
    <cellStyle name="Note 2 2 4 2 3 5 5" xfId="47525"/>
    <cellStyle name="Note 2 2 4 2 3 5 6" xfId="47526"/>
    <cellStyle name="Note 2 2 4 2 3 5 7" xfId="47527"/>
    <cellStyle name="Note 2 2 4 2 3 5 8" xfId="47528"/>
    <cellStyle name="Note 2 2 4 2 3 5 9" xfId="47529"/>
    <cellStyle name="Note 2 2 4 2 3 6" xfId="47530"/>
    <cellStyle name="Note 2 2 4 2 3 6 10" xfId="47531"/>
    <cellStyle name="Note 2 2 4 2 3 6 2" xfId="47532"/>
    <cellStyle name="Note 2 2 4 2 3 6 2 2" xfId="47533"/>
    <cellStyle name="Note 2 2 4 2 3 6 2 3" xfId="47534"/>
    <cellStyle name="Note 2 2 4 2 3 6 2 4" xfId="47535"/>
    <cellStyle name="Note 2 2 4 2 3 6 2 5" xfId="47536"/>
    <cellStyle name="Note 2 2 4 2 3 6 2 6" xfId="47537"/>
    <cellStyle name="Note 2 2 4 2 3 6 2 7" xfId="47538"/>
    <cellStyle name="Note 2 2 4 2 3 6 2 8" xfId="47539"/>
    <cellStyle name="Note 2 2 4 2 3 6 2 9" xfId="47540"/>
    <cellStyle name="Note 2 2 4 2 3 6 3" xfId="47541"/>
    <cellStyle name="Note 2 2 4 2 3 6 4" xfId="47542"/>
    <cellStyle name="Note 2 2 4 2 3 6 5" xfId="47543"/>
    <cellStyle name="Note 2 2 4 2 3 6 6" xfId="47544"/>
    <cellStyle name="Note 2 2 4 2 3 6 7" xfId="47545"/>
    <cellStyle name="Note 2 2 4 2 3 6 8" xfId="47546"/>
    <cellStyle name="Note 2 2 4 2 3 6 9" xfId="47547"/>
    <cellStyle name="Note 2 2 4 2 3 7" xfId="47548"/>
    <cellStyle name="Note 2 2 4 2 3 7 2" xfId="47549"/>
    <cellStyle name="Note 2 2 4 2 3 7 3" xfId="47550"/>
    <cellStyle name="Note 2 2 4 2 3 7 4" xfId="47551"/>
    <cellStyle name="Note 2 2 4 2 3 7 5" xfId="47552"/>
    <cellStyle name="Note 2 2 4 2 3 7 6" xfId="47553"/>
    <cellStyle name="Note 2 2 4 2 3 7 7" xfId="47554"/>
    <cellStyle name="Note 2 2 4 2 3 7 8" xfId="47555"/>
    <cellStyle name="Note 2 2 4 2 3 8" xfId="47556"/>
    <cellStyle name="Note 2 2 4 2 3 8 2" xfId="47557"/>
    <cellStyle name="Note 2 2 4 2 3 8 3" xfId="47558"/>
    <cellStyle name="Note 2 2 4 2 3 8 4" xfId="47559"/>
    <cellStyle name="Note 2 2 4 2 3 8 5" xfId="47560"/>
    <cellStyle name="Note 2 2 4 2 3 8 6" xfId="47561"/>
    <cellStyle name="Note 2 2 4 2 3 8 7" xfId="47562"/>
    <cellStyle name="Note 2 2 4 2 3 8 8" xfId="47563"/>
    <cellStyle name="Note 2 2 4 2 3 8 9" xfId="47564"/>
    <cellStyle name="Note 2 2 4 2 3 9" xfId="47565"/>
    <cellStyle name="Note 2 2 4 2 4" xfId="47566"/>
    <cellStyle name="Note 2 2 4 2 4 10" xfId="47567"/>
    <cellStyle name="Note 2 2 4 2 4 11" xfId="47568"/>
    <cellStyle name="Note 2 2 4 2 4 12" xfId="47569"/>
    <cellStyle name="Note 2 2 4 2 4 13" xfId="47570"/>
    <cellStyle name="Note 2 2 4 2 4 2" xfId="47571"/>
    <cellStyle name="Note 2 2 4 2 4 2 10" xfId="47572"/>
    <cellStyle name="Note 2 2 4 2 4 2 2" xfId="47573"/>
    <cellStyle name="Note 2 2 4 2 4 2 2 2" xfId="47574"/>
    <cellStyle name="Note 2 2 4 2 4 2 2 3" xfId="47575"/>
    <cellStyle name="Note 2 2 4 2 4 2 2 4" xfId="47576"/>
    <cellStyle name="Note 2 2 4 2 4 2 2 5" xfId="47577"/>
    <cellStyle name="Note 2 2 4 2 4 2 2 6" xfId="47578"/>
    <cellStyle name="Note 2 2 4 2 4 2 2 7" xfId="47579"/>
    <cellStyle name="Note 2 2 4 2 4 2 2 8" xfId="47580"/>
    <cellStyle name="Note 2 2 4 2 4 2 2 9" xfId="47581"/>
    <cellStyle name="Note 2 2 4 2 4 2 3" xfId="47582"/>
    <cellStyle name="Note 2 2 4 2 4 2 4" xfId="47583"/>
    <cellStyle name="Note 2 2 4 2 4 2 5" xfId="47584"/>
    <cellStyle name="Note 2 2 4 2 4 2 6" xfId="47585"/>
    <cellStyle name="Note 2 2 4 2 4 2 7" xfId="47586"/>
    <cellStyle name="Note 2 2 4 2 4 2 8" xfId="47587"/>
    <cellStyle name="Note 2 2 4 2 4 2 9" xfId="47588"/>
    <cellStyle name="Note 2 2 4 2 4 3" xfId="47589"/>
    <cellStyle name="Note 2 2 4 2 4 3 2" xfId="47590"/>
    <cellStyle name="Note 2 2 4 2 4 3 3" xfId="47591"/>
    <cellStyle name="Note 2 2 4 2 4 3 4" xfId="47592"/>
    <cellStyle name="Note 2 2 4 2 4 3 5" xfId="47593"/>
    <cellStyle name="Note 2 2 4 2 4 3 6" xfId="47594"/>
    <cellStyle name="Note 2 2 4 2 4 3 7" xfId="47595"/>
    <cellStyle name="Note 2 2 4 2 4 3 8" xfId="47596"/>
    <cellStyle name="Note 2 2 4 2 4 4" xfId="47597"/>
    <cellStyle name="Note 2 2 4 2 4 4 2" xfId="47598"/>
    <cellStyle name="Note 2 2 4 2 4 4 3" xfId="47599"/>
    <cellStyle name="Note 2 2 4 2 4 4 4" xfId="47600"/>
    <cellStyle name="Note 2 2 4 2 4 4 5" xfId="47601"/>
    <cellStyle name="Note 2 2 4 2 4 4 6" xfId="47602"/>
    <cellStyle name="Note 2 2 4 2 4 4 7" xfId="47603"/>
    <cellStyle name="Note 2 2 4 2 4 4 8" xfId="47604"/>
    <cellStyle name="Note 2 2 4 2 4 4 9" xfId="47605"/>
    <cellStyle name="Note 2 2 4 2 4 5" xfId="47606"/>
    <cellStyle name="Note 2 2 4 2 4 6" xfId="47607"/>
    <cellStyle name="Note 2 2 4 2 4 7" xfId="47608"/>
    <cellStyle name="Note 2 2 4 2 4 8" xfId="47609"/>
    <cellStyle name="Note 2 2 4 2 4 9" xfId="47610"/>
    <cellStyle name="Note 2 2 4 2 5" xfId="47611"/>
    <cellStyle name="Note 2 2 4 2 5 2" xfId="47612"/>
    <cellStyle name="Note 2 2 4 2 5 3" xfId="47613"/>
    <cellStyle name="Note 2 2 4 2 5 4" xfId="47614"/>
    <cellStyle name="Note 2 2 4 2 5 5" xfId="47615"/>
    <cellStyle name="Note 2 2 4 2 5 6" xfId="47616"/>
    <cellStyle name="Note 2 2 4 2 5 7" xfId="47617"/>
    <cellStyle name="Note 2 2 4 2 5 8" xfId="47618"/>
    <cellStyle name="Note 2 2 4 2 5 9" xfId="47619"/>
    <cellStyle name="Note 2 2 4 2 6" xfId="47620"/>
    <cellStyle name="Note 2 2 4 2 6 2" xfId="47621"/>
    <cellStyle name="Note 2 2 4 2 6 3" xfId="47622"/>
    <cellStyle name="Note 2 2 4 2 6 4" xfId="47623"/>
    <cellStyle name="Note 2 2 4 2 6 5" xfId="47624"/>
    <cellStyle name="Note 2 2 4 2 6 6" xfId="47625"/>
    <cellStyle name="Note 2 2 4 2 6 7" xfId="47626"/>
    <cellStyle name="Note 2 2 4 2 6 8" xfId="47627"/>
    <cellStyle name="Note 2 2 4 2 7" xfId="47628"/>
    <cellStyle name="Note 2 2 4 2 7 2" xfId="47629"/>
    <cellStyle name="Note 2 2 4 2 7 3" xfId="47630"/>
    <cellStyle name="Note 2 2 4 2 7 4" xfId="47631"/>
    <cellStyle name="Note 2 2 4 2 7 5" xfId="47632"/>
    <cellStyle name="Note 2 2 4 2 7 6" xfId="47633"/>
    <cellStyle name="Note 2 2 4 2 7 7" xfId="47634"/>
    <cellStyle name="Note 2 2 4 2 7 8" xfId="47635"/>
    <cellStyle name="Note 2 2 4 2 8" xfId="47636"/>
    <cellStyle name="Note 2 2 4 2 8 2" xfId="47637"/>
    <cellStyle name="Note 2 2 4 2 8 3" xfId="47638"/>
    <cellStyle name="Note 2 2 4 2 8 4" xfId="47639"/>
    <cellStyle name="Note 2 2 4 2 8 5" xfId="47640"/>
    <cellStyle name="Note 2 2 4 2 8 6" xfId="47641"/>
    <cellStyle name="Note 2 2 4 2 8 7" xfId="47642"/>
    <cellStyle name="Note 2 2 4 2 8 8" xfId="47643"/>
    <cellStyle name="Note 2 2 4 2 9" xfId="47644"/>
    <cellStyle name="Note 2 2 4 2 9 2" xfId="47645"/>
    <cellStyle name="Note 2 2 4 2 9 3" xfId="47646"/>
    <cellStyle name="Note 2 2 4 2 9 4" xfId="47647"/>
    <cellStyle name="Note 2 2 4 2 9 5" xfId="47648"/>
    <cellStyle name="Note 2 2 4 2 9 6" xfId="47649"/>
    <cellStyle name="Note 2 2 4 2 9 7" xfId="47650"/>
    <cellStyle name="Note 2 2 4 2 9 8" xfId="47651"/>
    <cellStyle name="Note 2 2 4 20" xfId="47652"/>
    <cellStyle name="Note 2 2 4 21" xfId="47653"/>
    <cellStyle name="Note 2 2 4 22" xfId="47654"/>
    <cellStyle name="Note 2 2 4 23" xfId="47655"/>
    <cellStyle name="Note 2 2 4 24" xfId="47656"/>
    <cellStyle name="Note 2 2 4 25" xfId="47657"/>
    <cellStyle name="Note 2 2 4 26" xfId="47658"/>
    <cellStyle name="Note 2 2 4 27" xfId="47659"/>
    <cellStyle name="Note 2 2 4 3" xfId="47660"/>
    <cellStyle name="Note 2 2 4 3 10" xfId="47661"/>
    <cellStyle name="Note 2 2 4 3 11" xfId="47662"/>
    <cellStyle name="Note 2 2 4 3 12" xfId="47663"/>
    <cellStyle name="Note 2 2 4 3 13" xfId="47664"/>
    <cellStyle name="Note 2 2 4 3 14" xfId="47665"/>
    <cellStyle name="Note 2 2 4 3 15" xfId="47666"/>
    <cellStyle name="Note 2 2 4 3 16" xfId="47667"/>
    <cellStyle name="Note 2 2 4 3 17" xfId="47668"/>
    <cellStyle name="Note 2 2 4 3 18" xfId="47669"/>
    <cellStyle name="Note 2 2 4 3 19" xfId="47670"/>
    <cellStyle name="Note 2 2 4 3 2" xfId="47671"/>
    <cellStyle name="Note 2 2 4 3 2 10" xfId="47672"/>
    <cellStyle name="Note 2 2 4 3 2 11" xfId="47673"/>
    <cellStyle name="Note 2 2 4 3 2 12" xfId="47674"/>
    <cellStyle name="Note 2 2 4 3 2 13" xfId="47675"/>
    <cellStyle name="Note 2 2 4 3 2 2" xfId="47676"/>
    <cellStyle name="Note 2 2 4 3 2 2 10" xfId="47677"/>
    <cellStyle name="Note 2 2 4 3 2 2 2" xfId="47678"/>
    <cellStyle name="Note 2 2 4 3 2 2 2 2" xfId="47679"/>
    <cellStyle name="Note 2 2 4 3 2 2 2 3" xfId="47680"/>
    <cellStyle name="Note 2 2 4 3 2 2 2 4" xfId="47681"/>
    <cellStyle name="Note 2 2 4 3 2 2 2 5" xfId="47682"/>
    <cellStyle name="Note 2 2 4 3 2 2 2 6" xfId="47683"/>
    <cellStyle name="Note 2 2 4 3 2 2 2 7" xfId="47684"/>
    <cellStyle name="Note 2 2 4 3 2 2 2 8" xfId="47685"/>
    <cellStyle name="Note 2 2 4 3 2 2 2 9" xfId="47686"/>
    <cellStyle name="Note 2 2 4 3 2 2 3" xfId="47687"/>
    <cellStyle name="Note 2 2 4 3 2 2 4" xfId="47688"/>
    <cellStyle name="Note 2 2 4 3 2 2 5" xfId="47689"/>
    <cellStyle name="Note 2 2 4 3 2 2 6" xfId="47690"/>
    <cellStyle name="Note 2 2 4 3 2 2 7" xfId="47691"/>
    <cellStyle name="Note 2 2 4 3 2 2 8" xfId="47692"/>
    <cellStyle name="Note 2 2 4 3 2 2 9" xfId="47693"/>
    <cellStyle name="Note 2 2 4 3 2 3" xfId="47694"/>
    <cellStyle name="Note 2 2 4 3 2 3 2" xfId="47695"/>
    <cellStyle name="Note 2 2 4 3 2 3 3" xfId="47696"/>
    <cellStyle name="Note 2 2 4 3 2 3 4" xfId="47697"/>
    <cellStyle name="Note 2 2 4 3 2 3 5" xfId="47698"/>
    <cellStyle name="Note 2 2 4 3 2 3 6" xfId="47699"/>
    <cellStyle name="Note 2 2 4 3 2 3 7" xfId="47700"/>
    <cellStyle name="Note 2 2 4 3 2 3 8" xfId="47701"/>
    <cellStyle name="Note 2 2 4 3 2 4" xfId="47702"/>
    <cellStyle name="Note 2 2 4 3 2 4 2" xfId="47703"/>
    <cellStyle name="Note 2 2 4 3 2 4 3" xfId="47704"/>
    <cellStyle name="Note 2 2 4 3 2 4 4" xfId="47705"/>
    <cellStyle name="Note 2 2 4 3 2 4 5" xfId="47706"/>
    <cellStyle name="Note 2 2 4 3 2 4 6" xfId="47707"/>
    <cellStyle name="Note 2 2 4 3 2 4 7" xfId="47708"/>
    <cellStyle name="Note 2 2 4 3 2 4 8" xfId="47709"/>
    <cellStyle name="Note 2 2 4 3 2 4 9" xfId="47710"/>
    <cellStyle name="Note 2 2 4 3 2 5" xfId="47711"/>
    <cellStyle name="Note 2 2 4 3 2 6" xfId="47712"/>
    <cellStyle name="Note 2 2 4 3 2 7" xfId="47713"/>
    <cellStyle name="Note 2 2 4 3 2 8" xfId="47714"/>
    <cellStyle name="Note 2 2 4 3 2 9" xfId="47715"/>
    <cellStyle name="Note 2 2 4 3 20" xfId="47716"/>
    <cellStyle name="Note 2 2 4 3 21" xfId="47717"/>
    <cellStyle name="Note 2 2 4 3 22" xfId="47718"/>
    <cellStyle name="Note 2 2 4 3 23" xfId="47719"/>
    <cellStyle name="Note 2 2 4 3 24" xfId="47720"/>
    <cellStyle name="Note 2 2 4 3 3" xfId="47721"/>
    <cellStyle name="Note 2 2 4 3 3 10" xfId="47722"/>
    <cellStyle name="Note 2 2 4 3 3 11" xfId="47723"/>
    <cellStyle name="Note 2 2 4 3 3 12" xfId="47724"/>
    <cellStyle name="Note 2 2 4 3 3 13" xfId="47725"/>
    <cellStyle name="Note 2 2 4 3 3 2" xfId="47726"/>
    <cellStyle name="Note 2 2 4 3 3 2 10" xfId="47727"/>
    <cellStyle name="Note 2 2 4 3 3 2 2" xfId="47728"/>
    <cellStyle name="Note 2 2 4 3 3 2 2 2" xfId="47729"/>
    <cellStyle name="Note 2 2 4 3 3 2 2 3" xfId="47730"/>
    <cellStyle name="Note 2 2 4 3 3 2 2 4" xfId="47731"/>
    <cellStyle name="Note 2 2 4 3 3 2 2 5" xfId="47732"/>
    <cellStyle name="Note 2 2 4 3 3 2 2 6" xfId="47733"/>
    <cellStyle name="Note 2 2 4 3 3 2 2 7" xfId="47734"/>
    <cellStyle name="Note 2 2 4 3 3 2 2 8" xfId="47735"/>
    <cellStyle name="Note 2 2 4 3 3 2 2 9" xfId="47736"/>
    <cellStyle name="Note 2 2 4 3 3 2 3" xfId="47737"/>
    <cellStyle name="Note 2 2 4 3 3 2 4" xfId="47738"/>
    <cellStyle name="Note 2 2 4 3 3 2 5" xfId="47739"/>
    <cellStyle name="Note 2 2 4 3 3 2 6" xfId="47740"/>
    <cellStyle name="Note 2 2 4 3 3 2 7" xfId="47741"/>
    <cellStyle name="Note 2 2 4 3 3 2 8" xfId="47742"/>
    <cellStyle name="Note 2 2 4 3 3 2 9" xfId="47743"/>
    <cellStyle name="Note 2 2 4 3 3 3" xfId="47744"/>
    <cellStyle name="Note 2 2 4 3 3 3 2" xfId="47745"/>
    <cellStyle name="Note 2 2 4 3 3 3 3" xfId="47746"/>
    <cellStyle name="Note 2 2 4 3 3 3 4" xfId="47747"/>
    <cellStyle name="Note 2 2 4 3 3 3 5" xfId="47748"/>
    <cellStyle name="Note 2 2 4 3 3 3 6" xfId="47749"/>
    <cellStyle name="Note 2 2 4 3 3 3 7" xfId="47750"/>
    <cellStyle name="Note 2 2 4 3 3 3 8" xfId="47751"/>
    <cellStyle name="Note 2 2 4 3 3 4" xfId="47752"/>
    <cellStyle name="Note 2 2 4 3 3 4 2" xfId="47753"/>
    <cellStyle name="Note 2 2 4 3 3 4 3" xfId="47754"/>
    <cellStyle name="Note 2 2 4 3 3 4 4" xfId="47755"/>
    <cellStyle name="Note 2 2 4 3 3 4 5" xfId="47756"/>
    <cellStyle name="Note 2 2 4 3 3 4 6" xfId="47757"/>
    <cellStyle name="Note 2 2 4 3 3 4 7" xfId="47758"/>
    <cellStyle name="Note 2 2 4 3 3 4 8" xfId="47759"/>
    <cellStyle name="Note 2 2 4 3 3 4 9" xfId="47760"/>
    <cellStyle name="Note 2 2 4 3 3 5" xfId="47761"/>
    <cellStyle name="Note 2 2 4 3 3 6" xfId="47762"/>
    <cellStyle name="Note 2 2 4 3 3 7" xfId="47763"/>
    <cellStyle name="Note 2 2 4 3 3 8" xfId="47764"/>
    <cellStyle name="Note 2 2 4 3 3 9" xfId="47765"/>
    <cellStyle name="Note 2 2 4 3 4" xfId="47766"/>
    <cellStyle name="Note 2 2 4 3 4 10" xfId="47767"/>
    <cellStyle name="Note 2 2 4 3 4 11" xfId="47768"/>
    <cellStyle name="Note 2 2 4 3 4 12" xfId="47769"/>
    <cellStyle name="Note 2 2 4 3 4 13" xfId="47770"/>
    <cellStyle name="Note 2 2 4 3 4 2" xfId="47771"/>
    <cellStyle name="Note 2 2 4 3 4 2 10" xfId="47772"/>
    <cellStyle name="Note 2 2 4 3 4 2 2" xfId="47773"/>
    <cellStyle name="Note 2 2 4 3 4 2 2 2" xfId="47774"/>
    <cellStyle name="Note 2 2 4 3 4 2 2 3" xfId="47775"/>
    <cellStyle name="Note 2 2 4 3 4 2 2 4" xfId="47776"/>
    <cellStyle name="Note 2 2 4 3 4 2 2 5" xfId="47777"/>
    <cellStyle name="Note 2 2 4 3 4 2 2 6" xfId="47778"/>
    <cellStyle name="Note 2 2 4 3 4 2 2 7" xfId="47779"/>
    <cellStyle name="Note 2 2 4 3 4 2 2 8" xfId="47780"/>
    <cellStyle name="Note 2 2 4 3 4 2 2 9" xfId="47781"/>
    <cellStyle name="Note 2 2 4 3 4 2 3" xfId="47782"/>
    <cellStyle name="Note 2 2 4 3 4 2 4" xfId="47783"/>
    <cellStyle name="Note 2 2 4 3 4 2 5" xfId="47784"/>
    <cellStyle name="Note 2 2 4 3 4 2 6" xfId="47785"/>
    <cellStyle name="Note 2 2 4 3 4 2 7" xfId="47786"/>
    <cellStyle name="Note 2 2 4 3 4 2 8" xfId="47787"/>
    <cellStyle name="Note 2 2 4 3 4 2 9" xfId="47788"/>
    <cellStyle name="Note 2 2 4 3 4 3" xfId="47789"/>
    <cellStyle name="Note 2 2 4 3 4 3 2" xfId="47790"/>
    <cellStyle name="Note 2 2 4 3 4 3 3" xfId="47791"/>
    <cellStyle name="Note 2 2 4 3 4 3 4" xfId="47792"/>
    <cellStyle name="Note 2 2 4 3 4 3 5" xfId="47793"/>
    <cellStyle name="Note 2 2 4 3 4 3 6" xfId="47794"/>
    <cellStyle name="Note 2 2 4 3 4 3 7" xfId="47795"/>
    <cellStyle name="Note 2 2 4 3 4 3 8" xfId="47796"/>
    <cellStyle name="Note 2 2 4 3 4 4" xfId="47797"/>
    <cellStyle name="Note 2 2 4 3 4 4 2" xfId="47798"/>
    <cellStyle name="Note 2 2 4 3 4 4 3" xfId="47799"/>
    <cellStyle name="Note 2 2 4 3 4 4 4" xfId="47800"/>
    <cellStyle name="Note 2 2 4 3 4 4 5" xfId="47801"/>
    <cellStyle name="Note 2 2 4 3 4 4 6" xfId="47802"/>
    <cellStyle name="Note 2 2 4 3 4 4 7" xfId="47803"/>
    <cellStyle name="Note 2 2 4 3 4 4 8" xfId="47804"/>
    <cellStyle name="Note 2 2 4 3 4 4 9" xfId="47805"/>
    <cellStyle name="Note 2 2 4 3 4 5" xfId="47806"/>
    <cellStyle name="Note 2 2 4 3 4 6" xfId="47807"/>
    <cellStyle name="Note 2 2 4 3 4 7" xfId="47808"/>
    <cellStyle name="Note 2 2 4 3 4 8" xfId="47809"/>
    <cellStyle name="Note 2 2 4 3 4 9" xfId="47810"/>
    <cellStyle name="Note 2 2 4 3 5" xfId="47811"/>
    <cellStyle name="Note 2 2 4 3 5 10" xfId="47812"/>
    <cellStyle name="Note 2 2 4 3 5 11" xfId="47813"/>
    <cellStyle name="Note 2 2 4 3 5 12" xfId="47814"/>
    <cellStyle name="Note 2 2 4 3 5 13" xfId="47815"/>
    <cellStyle name="Note 2 2 4 3 5 2" xfId="47816"/>
    <cellStyle name="Note 2 2 4 3 5 2 10" xfId="47817"/>
    <cellStyle name="Note 2 2 4 3 5 2 2" xfId="47818"/>
    <cellStyle name="Note 2 2 4 3 5 2 2 2" xfId="47819"/>
    <cellStyle name="Note 2 2 4 3 5 2 2 3" xfId="47820"/>
    <cellStyle name="Note 2 2 4 3 5 2 2 4" xfId="47821"/>
    <cellStyle name="Note 2 2 4 3 5 2 2 5" xfId="47822"/>
    <cellStyle name="Note 2 2 4 3 5 2 2 6" xfId="47823"/>
    <cellStyle name="Note 2 2 4 3 5 2 2 7" xfId="47824"/>
    <cellStyle name="Note 2 2 4 3 5 2 2 8" xfId="47825"/>
    <cellStyle name="Note 2 2 4 3 5 2 2 9" xfId="47826"/>
    <cellStyle name="Note 2 2 4 3 5 2 3" xfId="47827"/>
    <cellStyle name="Note 2 2 4 3 5 2 4" xfId="47828"/>
    <cellStyle name="Note 2 2 4 3 5 2 5" xfId="47829"/>
    <cellStyle name="Note 2 2 4 3 5 2 6" xfId="47830"/>
    <cellStyle name="Note 2 2 4 3 5 2 7" xfId="47831"/>
    <cellStyle name="Note 2 2 4 3 5 2 8" xfId="47832"/>
    <cellStyle name="Note 2 2 4 3 5 2 9" xfId="47833"/>
    <cellStyle name="Note 2 2 4 3 5 3" xfId="47834"/>
    <cellStyle name="Note 2 2 4 3 5 3 2" xfId="47835"/>
    <cellStyle name="Note 2 2 4 3 5 3 3" xfId="47836"/>
    <cellStyle name="Note 2 2 4 3 5 3 4" xfId="47837"/>
    <cellStyle name="Note 2 2 4 3 5 3 5" xfId="47838"/>
    <cellStyle name="Note 2 2 4 3 5 3 6" xfId="47839"/>
    <cellStyle name="Note 2 2 4 3 5 3 7" xfId="47840"/>
    <cellStyle name="Note 2 2 4 3 5 3 8" xfId="47841"/>
    <cellStyle name="Note 2 2 4 3 5 4" xfId="47842"/>
    <cellStyle name="Note 2 2 4 3 5 4 2" xfId="47843"/>
    <cellStyle name="Note 2 2 4 3 5 4 3" xfId="47844"/>
    <cellStyle name="Note 2 2 4 3 5 4 4" xfId="47845"/>
    <cellStyle name="Note 2 2 4 3 5 4 5" xfId="47846"/>
    <cellStyle name="Note 2 2 4 3 5 4 6" xfId="47847"/>
    <cellStyle name="Note 2 2 4 3 5 4 7" xfId="47848"/>
    <cellStyle name="Note 2 2 4 3 5 4 8" xfId="47849"/>
    <cellStyle name="Note 2 2 4 3 5 4 9" xfId="47850"/>
    <cellStyle name="Note 2 2 4 3 5 5" xfId="47851"/>
    <cellStyle name="Note 2 2 4 3 5 6" xfId="47852"/>
    <cellStyle name="Note 2 2 4 3 5 7" xfId="47853"/>
    <cellStyle name="Note 2 2 4 3 5 8" xfId="47854"/>
    <cellStyle name="Note 2 2 4 3 5 9" xfId="47855"/>
    <cellStyle name="Note 2 2 4 3 6" xfId="47856"/>
    <cellStyle name="Note 2 2 4 3 6 10" xfId="47857"/>
    <cellStyle name="Note 2 2 4 3 6 2" xfId="47858"/>
    <cellStyle name="Note 2 2 4 3 6 2 2" xfId="47859"/>
    <cellStyle name="Note 2 2 4 3 6 2 3" xfId="47860"/>
    <cellStyle name="Note 2 2 4 3 6 2 4" xfId="47861"/>
    <cellStyle name="Note 2 2 4 3 6 2 5" xfId="47862"/>
    <cellStyle name="Note 2 2 4 3 6 2 6" xfId="47863"/>
    <cellStyle name="Note 2 2 4 3 6 2 7" xfId="47864"/>
    <cellStyle name="Note 2 2 4 3 6 2 8" xfId="47865"/>
    <cellStyle name="Note 2 2 4 3 6 2 9" xfId="47866"/>
    <cellStyle name="Note 2 2 4 3 6 3" xfId="47867"/>
    <cellStyle name="Note 2 2 4 3 6 4" xfId="47868"/>
    <cellStyle name="Note 2 2 4 3 6 5" xfId="47869"/>
    <cellStyle name="Note 2 2 4 3 6 6" xfId="47870"/>
    <cellStyle name="Note 2 2 4 3 6 7" xfId="47871"/>
    <cellStyle name="Note 2 2 4 3 6 8" xfId="47872"/>
    <cellStyle name="Note 2 2 4 3 6 9" xfId="47873"/>
    <cellStyle name="Note 2 2 4 3 7" xfId="47874"/>
    <cellStyle name="Note 2 2 4 3 7 2" xfId="47875"/>
    <cellStyle name="Note 2 2 4 3 7 3" xfId="47876"/>
    <cellStyle name="Note 2 2 4 3 7 4" xfId="47877"/>
    <cellStyle name="Note 2 2 4 3 7 5" xfId="47878"/>
    <cellStyle name="Note 2 2 4 3 7 6" xfId="47879"/>
    <cellStyle name="Note 2 2 4 3 7 7" xfId="47880"/>
    <cellStyle name="Note 2 2 4 3 7 8" xfId="47881"/>
    <cellStyle name="Note 2 2 4 3 8" xfId="47882"/>
    <cellStyle name="Note 2 2 4 3 8 2" xfId="47883"/>
    <cellStyle name="Note 2 2 4 3 8 3" xfId="47884"/>
    <cellStyle name="Note 2 2 4 3 8 4" xfId="47885"/>
    <cellStyle name="Note 2 2 4 3 8 5" xfId="47886"/>
    <cellStyle name="Note 2 2 4 3 8 6" xfId="47887"/>
    <cellStyle name="Note 2 2 4 3 8 7" xfId="47888"/>
    <cellStyle name="Note 2 2 4 3 8 8" xfId="47889"/>
    <cellStyle name="Note 2 2 4 3 8 9" xfId="47890"/>
    <cellStyle name="Note 2 2 4 3 9" xfId="47891"/>
    <cellStyle name="Note 2 2 4 4" xfId="47892"/>
    <cellStyle name="Note 2 2 4 4 10" xfId="47893"/>
    <cellStyle name="Note 2 2 4 4 11" xfId="47894"/>
    <cellStyle name="Note 2 2 4 4 12" xfId="47895"/>
    <cellStyle name="Note 2 2 4 4 13" xfId="47896"/>
    <cellStyle name="Note 2 2 4 4 14" xfId="47897"/>
    <cellStyle name="Note 2 2 4 4 15" xfId="47898"/>
    <cellStyle name="Note 2 2 4 4 16" xfId="47899"/>
    <cellStyle name="Note 2 2 4 4 17" xfId="47900"/>
    <cellStyle name="Note 2 2 4 4 18" xfId="47901"/>
    <cellStyle name="Note 2 2 4 4 2" xfId="47902"/>
    <cellStyle name="Note 2 2 4 4 2 10" xfId="47903"/>
    <cellStyle name="Note 2 2 4 4 2 11" xfId="47904"/>
    <cellStyle name="Note 2 2 4 4 2 12" xfId="47905"/>
    <cellStyle name="Note 2 2 4 4 2 13" xfId="47906"/>
    <cellStyle name="Note 2 2 4 4 2 2" xfId="47907"/>
    <cellStyle name="Note 2 2 4 4 2 2 10" xfId="47908"/>
    <cellStyle name="Note 2 2 4 4 2 2 2" xfId="47909"/>
    <cellStyle name="Note 2 2 4 4 2 2 2 2" xfId="47910"/>
    <cellStyle name="Note 2 2 4 4 2 2 2 3" xfId="47911"/>
    <cellStyle name="Note 2 2 4 4 2 2 2 4" xfId="47912"/>
    <cellStyle name="Note 2 2 4 4 2 2 2 5" xfId="47913"/>
    <cellStyle name="Note 2 2 4 4 2 2 2 6" xfId="47914"/>
    <cellStyle name="Note 2 2 4 4 2 2 2 7" xfId="47915"/>
    <cellStyle name="Note 2 2 4 4 2 2 2 8" xfId="47916"/>
    <cellStyle name="Note 2 2 4 4 2 2 2 9" xfId="47917"/>
    <cellStyle name="Note 2 2 4 4 2 2 3" xfId="47918"/>
    <cellStyle name="Note 2 2 4 4 2 2 4" xfId="47919"/>
    <cellStyle name="Note 2 2 4 4 2 2 5" xfId="47920"/>
    <cellStyle name="Note 2 2 4 4 2 2 6" xfId="47921"/>
    <cellStyle name="Note 2 2 4 4 2 2 7" xfId="47922"/>
    <cellStyle name="Note 2 2 4 4 2 2 8" xfId="47923"/>
    <cellStyle name="Note 2 2 4 4 2 2 9" xfId="47924"/>
    <cellStyle name="Note 2 2 4 4 2 3" xfId="47925"/>
    <cellStyle name="Note 2 2 4 4 2 3 2" xfId="47926"/>
    <cellStyle name="Note 2 2 4 4 2 3 3" xfId="47927"/>
    <cellStyle name="Note 2 2 4 4 2 3 4" xfId="47928"/>
    <cellStyle name="Note 2 2 4 4 2 3 5" xfId="47929"/>
    <cellStyle name="Note 2 2 4 4 2 3 6" xfId="47930"/>
    <cellStyle name="Note 2 2 4 4 2 3 7" xfId="47931"/>
    <cellStyle name="Note 2 2 4 4 2 3 8" xfId="47932"/>
    <cellStyle name="Note 2 2 4 4 2 4" xfId="47933"/>
    <cellStyle name="Note 2 2 4 4 2 4 2" xfId="47934"/>
    <cellStyle name="Note 2 2 4 4 2 4 3" xfId="47935"/>
    <cellStyle name="Note 2 2 4 4 2 4 4" xfId="47936"/>
    <cellStyle name="Note 2 2 4 4 2 4 5" xfId="47937"/>
    <cellStyle name="Note 2 2 4 4 2 4 6" xfId="47938"/>
    <cellStyle name="Note 2 2 4 4 2 4 7" xfId="47939"/>
    <cellStyle name="Note 2 2 4 4 2 4 8" xfId="47940"/>
    <cellStyle name="Note 2 2 4 4 2 4 9" xfId="47941"/>
    <cellStyle name="Note 2 2 4 4 2 5" xfId="47942"/>
    <cellStyle name="Note 2 2 4 4 2 6" xfId="47943"/>
    <cellStyle name="Note 2 2 4 4 2 7" xfId="47944"/>
    <cellStyle name="Note 2 2 4 4 2 8" xfId="47945"/>
    <cellStyle name="Note 2 2 4 4 2 9" xfId="47946"/>
    <cellStyle name="Note 2 2 4 4 3" xfId="47947"/>
    <cellStyle name="Note 2 2 4 4 3 10" xfId="47948"/>
    <cellStyle name="Note 2 2 4 4 3 11" xfId="47949"/>
    <cellStyle name="Note 2 2 4 4 3 12" xfId="47950"/>
    <cellStyle name="Note 2 2 4 4 3 13" xfId="47951"/>
    <cellStyle name="Note 2 2 4 4 3 2" xfId="47952"/>
    <cellStyle name="Note 2 2 4 4 3 2 10" xfId="47953"/>
    <cellStyle name="Note 2 2 4 4 3 2 2" xfId="47954"/>
    <cellStyle name="Note 2 2 4 4 3 2 2 2" xfId="47955"/>
    <cellStyle name="Note 2 2 4 4 3 2 2 3" xfId="47956"/>
    <cellStyle name="Note 2 2 4 4 3 2 2 4" xfId="47957"/>
    <cellStyle name="Note 2 2 4 4 3 2 2 5" xfId="47958"/>
    <cellStyle name="Note 2 2 4 4 3 2 2 6" xfId="47959"/>
    <cellStyle name="Note 2 2 4 4 3 2 2 7" xfId="47960"/>
    <cellStyle name="Note 2 2 4 4 3 2 2 8" xfId="47961"/>
    <cellStyle name="Note 2 2 4 4 3 2 2 9" xfId="47962"/>
    <cellStyle name="Note 2 2 4 4 3 2 3" xfId="47963"/>
    <cellStyle name="Note 2 2 4 4 3 2 4" xfId="47964"/>
    <cellStyle name="Note 2 2 4 4 3 2 5" xfId="47965"/>
    <cellStyle name="Note 2 2 4 4 3 2 6" xfId="47966"/>
    <cellStyle name="Note 2 2 4 4 3 2 7" xfId="47967"/>
    <cellStyle name="Note 2 2 4 4 3 2 8" xfId="47968"/>
    <cellStyle name="Note 2 2 4 4 3 2 9" xfId="47969"/>
    <cellStyle name="Note 2 2 4 4 3 3" xfId="47970"/>
    <cellStyle name="Note 2 2 4 4 3 3 2" xfId="47971"/>
    <cellStyle name="Note 2 2 4 4 3 3 3" xfId="47972"/>
    <cellStyle name="Note 2 2 4 4 3 3 4" xfId="47973"/>
    <cellStyle name="Note 2 2 4 4 3 3 5" xfId="47974"/>
    <cellStyle name="Note 2 2 4 4 3 3 6" xfId="47975"/>
    <cellStyle name="Note 2 2 4 4 3 3 7" xfId="47976"/>
    <cellStyle name="Note 2 2 4 4 3 3 8" xfId="47977"/>
    <cellStyle name="Note 2 2 4 4 3 4" xfId="47978"/>
    <cellStyle name="Note 2 2 4 4 3 4 2" xfId="47979"/>
    <cellStyle name="Note 2 2 4 4 3 4 3" xfId="47980"/>
    <cellStyle name="Note 2 2 4 4 3 4 4" xfId="47981"/>
    <cellStyle name="Note 2 2 4 4 3 4 5" xfId="47982"/>
    <cellStyle name="Note 2 2 4 4 3 4 6" xfId="47983"/>
    <cellStyle name="Note 2 2 4 4 3 4 7" xfId="47984"/>
    <cellStyle name="Note 2 2 4 4 3 4 8" xfId="47985"/>
    <cellStyle name="Note 2 2 4 4 3 4 9" xfId="47986"/>
    <cellStyle name="Note 2 2 4 4 3 5" xfId="47987"/>
    <cellStyle name="Note 2 2 4 4 3 6" xfId="47988"/>
    <cellStyle name="Note 2 2 4 4 3 7" xfId="47989"/>
    <cellStyle name="Note 2 2 4 4 3 8" xfId="47990"/>
    <cellStyle name="Note 2 2 4 4 3 9" xfId="47991"/>
    <cellStyle name="Note 2 2 4 4 4" xfId="47992"/>
    <cellStyle name="Note 2 2 4 4 4 10" xfId="47993"/>
    <cellStyle name="Note 2 2 4 4 4 11" xfId="47994"/>
    <cellStyle name="Note 2 2 4 4 4 12" xfId="47995"/>
    <cellStyle name="Note 2 2 4 4 4 13" xfId="47996"/>
    <cellStyle name="Note 2 2 4 4 4 2" xfId="47997"/>
    <cellStyle name="Note 2 2 4 4 4 2 10" xfId="47998"/>
    <cellStyle name="Note 2 2 4 4 4 2 2" xfId="47999"/>
    <cellStyle name="Note 2 2 4 4 4 2 2 2" xfId="48000"/>
    <cellStyle name="Note 2 2 4 4 4 2 2 3" xfId="48001"/>
    <cellStyle name="Note 2 2 4 4 4 2 2 4" xfId="48002"/>
    <cellStyle name="Note 2 2 4 4 4 2 2 5" xfId="48003"/>
    <cellStyle name="Note 2 2 4 4 4 2 2 6" xfId="48004"/>
    <cellStyle name="Note 2 2 4 4 4 2 2 7" xfId="48005"/>
    <cellStyle name="Note 2 2 4 4 4 2 2 8" xfId="48006"/>
    <cellStyle name="Note 2 2 4 4 4 2 2 9" xfId="48007"/>
    <cellStyle name="Note 2 2 4 4 4 2 3" xfId="48008"/>
    <cellStyle name="Note 2 2 4 4 4 2 4" xfId="48009"/>
    <cellStyle name="Note 2 2 4 4 4 2 5" xfId="48010"/>
    <cellStyle name="Note 2 2 4 4 4 2 6" xfId="48011"/>
    <cellStyle name="Note 2 2 4 4 4 2 7" xfId="48012"/>
    <cellStyle name="Note 2 2 4 4 4 2 8" xfId="48013"/>
    <cellStyle name="Note 2 2 4 4 4 2 9" xfId="48014"/>
    <cellStyle name="Note 2 2 4 4 4 3" xfId="48015"/>
    <cellStyle name="Note 2 2 4 4 4 3 2" xfId="48016"/>
    <cellStyle name="Note 2 2 4 4 4 3 3" xfId="48017"/>
    <cellStyle name="Note 2 2 4 4 4 3 4" xfId="48018"/>
    <cellStyle name="Note 2 2 4 4 4 3 5" xfId="48019"/>
    <cellStyle name="Note 2 2 4 4 4 3 6" xfId="48020"/>
    <cellStyle name="Note 2 2 4 4 4 3 7" xfId="48021"/>
    <cellStyle name="Note 2 2 4 4 4 3 8" xfId="48022"/>
    <cellStyle name="Note 2 2 4 4 4 4" xfId="48023"/>
    <cellStyle name="Note 2 2 4 4 4 4 2" xfId="48024"/>
    <cellStyle name="Note 2 2 4 4 4 4 3" xfId="48025"/>
    <cellStyle name="Note 2 2 4 4 4 4 4" xfId="48026"/>
    <cellStyle name="Note 2 2 4 4 4 4 5" xfId="48027"/>
    <cellStyle name="Note 2 2 4 4 4 4 6" xfId="48028"/>
    <cellStyle name="Note 2 2 4 4 4 4 7" xfId="48029"/>
    <cellStyle name="Note 2 2 4 4 4 4 8" xfId="48030"/>
    <cellStyle name="Note 2 2 4 4 4 4 9" xfId="48031"/>
    <cellStyle name="Note 2 2 4 4 4 5" xfId="48032"/>
    <cellStyle name="Note 2 2 4 4 4 6" xfId="48033"/>
    <cellStyle name="Note 2 2 4 4 4 7" xfId="48034"/>
    <cellStyle name="Note 2 2 4 4 4 8" xfId="48035"/>
    <cellStyle name="Note 2 2 4 4 4 9" xfId="48036"/>
    <cellStyle name="Note 2 2 4 4 5" xfId="48037"/>
    <cellStyle name="Note 2 2 4 4 5 10" xfId="48038"/>
    <cellStyle name="Note 2 2 4 4 5 11" xfId="48039"/>
    <cellStyle name="Note 2 2 4 4 5 12" xfId="48040"/>
    <cellStyle name="Note 2 2 4 4 5 13" xfId="48041"/>
    <cellStyle name="Note 2 2 4 4 5 2" xfId="48042"/>
    <cellStyle name="Note 2 2 4 4 5 2 10" xfId="48043"/>
    <cellStyle name="Note 2 2 4 4 5 2 2" xfId="48044"/>
    <cellStyle name="Note 2 2 4 4 5 2 2 2" xfId="48045"/>
    <cellStyle name="Note 2 2 4 4 5 2 2 3" xfId="48046"/>
    <cellStyle name="Note 2 2 4 4 5 2 2 4" xfId="48047"/>
    <cellStyle name="Note 2 2 4 4 5 2 2 5" xfId="48048"/>
    <cellStyle name="Note 2 2 4 4 5 2 2 6" xfId="48049"/>
    <cellStyle name="Note 2 2 4 4 5 2 2 7" xfId="48050"/>
    <cellStyle name="Note 2 2 4 4 5 2 2 8" xfId="48051"/>
    <cellStyle name="Note 2 2 4 4 5 2 2 9" xfId="48052"/>
    <cellStyle name="Note 2 2 4 4 5 2 3" xfId="48053"/>
    <cellStyle name="Note 2 2 4 4 5 2 4" xfId="48054"/>
    <cellStyle name="Note 2 2 4 4 5 2 5" xfId="48055"/>
    <cellStyle name="Note 2 2 4 4 5 2 6" xfId="48056"/>
    <cellStyle name="Note 2 2 4 4 5 2 7" xfId="48057"/>
    <cellStyle name="Note 2 2 4 4 5 2 8" xfId="48058"/>
    <cellStyle name="Note 2 2 4 4 5 2 9" xfId="48059"/>
    <cellStyle name="Note 2 2 4 4 5 3" xfId="48060"/>
    <cellStyle name="Note 2 2 4 4 5 3 2" xfId="48061"/>
    <cellStyle name="Note 2 2 4 4 5 3 3" xfId="48062"/>
    <cellStyle name="Note 2 2 4 4 5 3 4" xfId="48063"/>
    <cellStyle name="Note 2 2 4 4 5 3 5" xfId="48064"/>
    <cellStyle name="Note 2 2 4 4 5 3 6" xfId="48065"/>
    <cellStyle name="Note 2 2 4 4 5 3 7" xfId="48066"/>
    <cellStyle name="Note 2 2 4 4 5 3 8" xfId="48067"/>
    <cellStyle name="Note 2 2 4 4 5 4" xfId="48068"/>
    <cellStyle name="Note 2 2 4 4 5 4 2" xfId="48069"/>
    <cellStyle name="Note 2 2 4 4 5 4 3" xfId="48070"/>
    <cellStyle name="Note 2 2 4 4 5 4 4" xfId="48071"/>
    <cellStyle name="Note 2 2 4 4 5 4 5" xfId="48072"/>
    <cellStyle name="Note 2 2 4 4 5 4 6" xfId="48073"/>
    <cellStyle name="Note 2 2 4 4 5 4 7" xfId="48074"/>
    <cellStyle name="Note 2 2 4 4 5 4 8" xfId="48075"/>
    <cellStyle name="Note 2 2 4 4 5 4 9" xfId="48076"/>
    <cellStyle name="Note 2 2 4 4 5 5" xfId="48077"/>
    <cellStyle name="Note 2 2 4 4 5 6" xfId="48078"/>
    <cellStyle name="Note 2 2 4 4 5 7" xfId="48079"/>
    <cellStyle name="Note 2 2 4 4 5 8" xfId="48080"/>
    <cellStyle name="Note 2 2 4 4 5 9" xfId="48081"/>
    <cellStyle name="Note 2 2 4 4 6" xfId="48082"/>
    <cellStyle name="Note 2 2 4 4 6 10" xfId="48083"/>
    <cellStyle name="Note 2 2 4 4 6 2" xfId="48084"/>
    <cellStyle name="Note 2 2 4 4 6 2 2" xfId="48085"/>
    <cellStyle name="Note 2 2 4 4 6 2 3" xfId="48086"/>
    <cellStyle name="Note 2 2 4 4 6 2 4" xfId="48087"/>
    <cellStyle name="Note 2 2 4 4 6 2 5" xfId="48088"/>
    <cellStyle name="Note 2 2 4 4 6 2 6" xfId="48089"/>
    <cellStyle name="Note 2 2 4 4 6 2 7" xfId="48090"/>
    <cellStyle name="Note 2 2 4 4 6 2 8" xfId="48091"/>
    <cellStyle name="Note 2 2 4 4 6 2 9" xfId="48092"/>
    <cellStyle name="Note 2 2 4 4 6 3" xfId="48093"/>
    <cellStyle name="Note 2 2 4 4 6 4" xfId="48094"/>
    <cellStyle name="Note 2 2 4 4 6 5" xfId="48095"/>
    <cellStyle name="Note 2 2 4 4 6 6" xfId="48096"/>
    <cellStyle name="Note 2 2 4 4 6 7" xfId="48097"/>
    <cellStyle name="Note 2 2 4 4 6 8" xfId="48098"/>
    <cellStyle name="Note 2 2 4 4 6 9" xfId="48099"/>
    <cellStyle name="Note 2 2 4 4 7" xfId="48100"/>
    <cellStyle name="Note 2 2 4 4 7 2" xfId="48101"/>
    <cellStyle name="Note 2 2 4 4 7 3" xfId="48102"/>
    <cellStyle name="Note 2 2 4 4 7 4" xfId="48103"/>
    <cellStyle name="Note 2 2 4 4 7 5" xfId="48104"/>
    <cellStyle name="Note 2 2 4 4 7 6" xfId="48105"/>
    <cellStyle name="Note 2 2 4 4 7 7" xfId="48106"/>
    <cellStyle name="Note 2 2 4 4 7 8" xfId="48107"/>
    <cellStyle name="Note 2 2 4 4 8" xfId="48108"/>
    <cellStyle name="Note 2 2 4 4 8 2" xfId="48109"/>
    <cellStyle name="Note 2 2 4 4 8 3" xfId="48110"/>
    <cellStyle name="Note 2 2 4 4 8 4" xfId="48111"/>
    <cellStyle name="Note 2 2 4 4 8 5" xfId="48112"/>
    <cellStyle name="Note 2 2 4 4 8 6" xfId="48113"/>
    <cellStyle name="Note 2 2 4 4 8 7" xfId="48114"/>
    <cellStyle name="Note 2 2 4 4 8 8" xfId="48115"/>
    <cellStyle name="Note 2 2 4 4 8 9" xfId="48116"/>
    <cellStyle name="Note 2 2 4 4 9" xfId="48117"/>
    <cellStyle name="Note 2 2 4 5" xfId="48118"/>
    <cellStyle name="Note 2 2 4 5 10" xfId="48119"/>
    <cellStyle name="Note 2 2 4 5 11" xfId="48120"/>
    <cellStyle name="Note 2 2 4 5 12" xfId="48121"/>
    <cellStyle name="Note 2 2 4 5 13" xfId="48122"/>
    <cellStyle name="Note 2 2 4 5 14" xfId="48123"/>
    <cellStyle name="Note 2 2 4 5 15" xfId="48124"/>
    <cellStyle name="Note 2 2 4 5 16" xfId="48125"/>
    <cellStyle name="Note 2 2 4 5 17" xfId="48126"/>
    <cellStyle name="Note 2 2 4 5 18" xfId="48127"/>
    <cellStyle name="Note 2 2 4 5 2" xfId="48128"/>
    <cellStyle name="Note 2 2 4 5 2 10" xfId="48129"/>
    <cellStyle name="Note 2 2 4 5 2 2" xfId="48130"/>
    <cellStyle name="Note 2 2 4 5 2 2 2" xfId="48131"/>
    <cellStyle name="Note 2 2 4 5 2 2 3" xfId="48132"/>
    <cellStyle name="Note 2 2 4 5 2 2 4" xfId="48133"/>
    <cellStyle name="Note 2 2 4 5 2 2 5" xfId="48134"/>
    <cellStyle name="Note 2 2 4 5 2 2 6" xfId="48135"/>
    <cellStyle name="Note 2 2 4 5 2 2 7" xfId="48136"/>
    <cellStyle name="Note 2 2 4 5 2 2 8" xfId="48137"/>
    <cellStyle name="Note 2 2 4 5 2 2 9" xfId="48138"/>
    <cellStyle name="Note 2 2 4 5 2 3" xfId="48139"/>
    <cellStyle name="Note 2 2 4 5 2 4" xfId="48140"/>
    <cellStyle name="Note 2 2 4 5 2 5" xfId="48141"/>
    <cellStyle name="Note 2 2 4 5 2 6" xfId="48142"/>
    <cellStyle name="Note 2 2 4 5 2 7" xfId="48143"/>
    <cellStyle name="Note 2 2 4 5 2 8" xfId="48144"/>
    <cellStyle name="Note 2 2 4 5 2 9" xfId="48145"/>
    <cellStyle name="Note 2 2 4 5 3" xfId="48146"/>
    <cellStyle name="Note 2 2 4 5 3 2" xfId="48147"/>
    <cellStyle name="Note 2 2 4 5 3 3" xfId="48148"/>
    <cellStyle name="Note 2 2 4 5 3 4" xfId="48149"/>
    <cellStyle name="Note 2 2 4 5 3 5" xfId="48150"/>
    <cellStyle name="Note 2 2 4 5 3 6" xfId="48151"/>
    <cellStyle name="Note 2 2 4 5 3 7" xfId="48152"/>
    <cellStyle name="Note 2 2 4 5 3 8" xfId="48153"/>
    <cellStyle name="Note 2 2 4 5 4" xfId="48154"/>
    <cellStyle name="Note 2 2 4 5 4 2" xfId="48155"/>
    <cellStyle name="Note 2 2 4 5 4 3" xfId="48156"/>
    <cellStyle name="Note 2 2 4 5 4 4" xfId="48157"/>
    <cellStyle name="Note 2 2 4 5 4 5" xfId="48158"/>
    <cellStyle name="Note 2 2 4 5 4 6" xfId="48159"/>
    <cellStyle name="Note 2 2 4 5 4 7" xfId="48160"/>
    <cellStyle name="Note 2 2 4 5 4 8" xfId="48161"/>
    <cellStyle name="Note 2 2 4 5 4 9" xfId="48162"/>
    <cellStyle name="Note 2 2 4 5 5" xfId="48163"/>
    <cellStyle name="Note 2 2 4 5 6" xfId="48164"/>
    <cellStyle name="Note 2 2 4 5 7" xfId="48165"/>
    <cellStyle name="Note 2 2 4 5 8" xfId="48166"/>
    <cellStyle name="Note 2 2 4 5 9" xfId="48167"/>
    <cellStyle name="Note 2 2 4 6" xfId="48168"/>
    <cellStyle name="Note 2 2 4 6 10" xfId="48169"/>
    <cellStyle name="Note 2 2 4 6 11" xfId="48170"/>
    <cellStyle name="Note 2 2 4 6 12" xfId="48171"/>
    <cellStyle name="Note 2 2 4 6 13" xfId="48172"/>
    <cellStyle name="Note 2 2 4 6 14" xfId="48173"/>
    <cellStyle name="Note 2 2 4 6 15" xfId="48174"/>
    <cellStyle name="Note 2 2 4 6 16" xfId="48175"/>
    <cellStyle name="Note 2 2 4 6 17" xfId="48176"/>
    <cellStyle name="Note 2 2 4 6 18" xfId="48177"/>
    <cellStyle name="Note 2 2 4 6 2" xfId="48178"/>
    <cellStyle name="Note 2 2 4 6 2 10" xfId="48179"/>
    <cellStyle name="Note 2 2 4 6 2 2" xfId="48180"/>
    <cellStyle name="Note 2 2 4 6 2 2 2" xfId="48181"/>
    <cellStyle name="Note 2 2 4 6 2 2 3" xfId="48182"/>
    <cellStyle name="Note 2 2 4 6 2 2 4" xfId="48183"/>
    <cellStyle name="Note 2 2 4 6 2 2 5" xfId="48184"/>
    <cellStyle name="Note 2 2 4 6 2 2 6" xfId="48185"/>
    <cellStyle name="Note 2 2 4 6 2 2 7" xfId="48186"/>
    <cellStyle name="Note 2 2 4 6 2 2 8" xfId="48187"/>
    <cellStyle name="Note 2 2 4 6 2 2 9" xfId="48188"/>
    <cellStyle name="Note 2 2 4 6 2 3" xfId="48189"/>
    <cellStyle name="Note 2 2 4 6 2 4" xfId="48190"/>
    <cellStyle name="Note 2 2 4 6 2 5" xfId="48191"/>
    <cellStyle name="Note 2 2 4 6 2 6" xfId="48192"/>
    <cellStyle name="Note 2 2 4 6 2 7" xfId="48193"/>
    <cellStyle name="Note 2 2 4 6 2 8" xfId="48194"/>
    <cellStyle name="Note 2 2 4 6 2 9" xfId="48195"/>
    <cellStyle name="Note 2 2 4 6 3" xfId="48196"/>
    <cellStyle name="Note 2 2 4 6 3 2" xfId="48197"/>
    <cellStyle name="Note 2 2 4 6 3 3" xfId="48198"/>
    <cellStyle name="Note 2 2 4 6 3 4" xfId="48199"/>
    <cellStyle name="Note 2 2 4 6 3 5" xfId="48200"/>
    <cellStyle name="Note 2 2 4 6 3 6" xfId="48201"/>
    <cellStyle name="Note 2 2 4 6 3 7" xfId="48202"/>
    <cellStyle name="Note 2 2 4 6 3 8" xfId="48203"/>
    <cellStyle name="Note 2 2 4 6 4" xfId="48204"/>
    <cellStyle name="Note 2 2 4 6 4 2" xfId="48205"/>
    <cellStyle name="Note 2 2 4 6 4 3" xfId="48206"/>
    <cellStyle name="Note 2 2 4 6 4 4" xfId="48207"/>
    <cellStyle name="Note 2 2 4 6 4 5" xfId="48208"/>
    <cellStyle name="Note 2 2 4 6 4 6" xfId="48209"/>
    <cellStyle name="Note 2 2 4 6 4 7" xfId="48210"/>
    <cellStyle name="Note 2 2 4 6 4 8" xfId="48211"/>
    <cellStyle name="Note 2 2 4 6 4 9" xfId="48212"/>
    <cellStyle name="Note 2 2 4 6 5" xfId="48213"/>
    <cellStyle name="Note 2 2 4 6 6" xfId="48214"/>
    <cellStyle name="Note 2 2 4 6 7" xfId="48215"/>
    <cellStyle name="Note 2 2 4 6 8" xfId="48216"/>
    <cellStyle name="Note 2 2 4 6 9" xfId="48217"/>
    <cellStyle name="Note 2 2 4 7" xfId="48218"/>
    <cellStyle name="Note 2 2 4 7 10" xfId="48219"/>
    <cellStyle name="Note 2 2 4 7 11" xfId="48220"/>
    <cellStyle name="Note 2 2 4 7 12" xfId="48221"/>
    <cellStyle name="Note 2 2 4 7 13" xfId="48222"/>
    <cellStyle name="Note 2 2 4 7 2" xfId="48223"/>
    <cellStyle name="Note 2 2 4 7 2 10" xfId="48224"/>
    <cellStyle name="Note 2 2 4 7 2 2" xfId="48225"/>
    <cellStyle name="Note 2 2 4 7 2 2 2" xfId="48226"/>
    <cellStyle name="Note 2 2 4 7 2 2 3" xfId="48227"/>
    <cellStyle name="Note 2 2 4 7 2 2 4" xfId="48228"/>
    <cellStyle name="Note 2 2 4 7 2 2 5" xfId="48229"/>
    <cellStyle name="Note 2 2 4 7 2 2 6" xfId="48230"/>
    <cellStyle name="Note 2 2 4 7 2 2 7" xfId="48231"/>
    <cellStyle name="Note 2 2 4 7 2 2 8" xfId="48232"/>
    <cellStyle name="Note 2 2 4 7 2 2 9" xfId="48233"/>
    <cellStyle name="Note 2 2 4 7 2 3" xfId="48234"/>
    <cellStyle name="Note 2 2 4 7 2 4" xfId="48235"/>
    <cellStyle name="Note 2 2 4 7 2 5" xfId="48236"/>
    <cellStyle name="Note 2 2 4 7 2 6" xfId="48237"/>
    <cellStyle name="Note 2 2 4 7 2 7" xfId="48238"/>
    <cellStyle name="Note 2 2 4 7 2 8" xfId="48239"/>
    <cellStyle name="Note 2 2 4 7 2 9" xfId="48240"/>
    <cellStyle name="Note 2 2 4 7 3" xfId="48241"/>
    <cellStyle name="Note 2 2 4 7 3 2" xfId="48242"/>
    <cellStyle name="Note 2 2 4 7 3 3" xfId="48243"/>
    <cellStyle name="Note 2 2 4 7 3 4" xfId="48244"/>
    <cellStyle name="Note 2 2 4 7 3 5" xfId="48245"/>
    <cellStyle name="Note 2 2 4 7 3 6" xfId="48246"/>
    <cellStyle name="Note 2 2 4 7 3 7" xfId="48247"/>
    <cellStyle name="Note 2 2 4 7 3 8" xfId="48248"/>
    <cellStyle name="Note 2 2 4 7 4" xfId="48249"/>
    <cellStyle name="Note 2 2 4 7 4 2" xfId="48250"/>
    <cellStyle name="Note 2 2 4 7 4 3" xfId="48251"/>
    <cellStyle name="Note 2 2 4 7 4 4" xfId="48252"/>
    <cellStyle name="Note 2 2 4 7 4 5" xfId="48253"/>
    <cellStyle name="Note 2 2 4 7 4 6" xfId="48254"/>
    <cellStyle name="Note 2 2 4 7 4 7" xfId="48255"/>
    <cellStyle name="Note 2 2 4 7 4 8" xfId="48256"/>
    <cellStyle name="Note 2 2 4 7 4 9" xfId="48257"/>
    <cellStyle name="Note 2 2 4 7 5" xfId="48258"/>
    <cellStyle name="Note 2 2 4 7 6" xfId="48259"/>
    <cellStyle name="Note 2 2 4 7 7" xfId="48260"/>
    <cellStyle name="Note 2 2 4 7 8" xfId="48261"/>
    <cellStyle name="Note 2 2 4 7 9" xfId="48262"/>
    <cellStyle name="Note 2 2 4 8" xfId="48263"/>
    <cellStyle name="Note 2 2 4 8 2" xfId="48264"/>
    <cellStyle name="Note 2 2 4 8 3" xfId="48265"/>
    <cellStyle name="Note 2 2 4 8 4" xfId="48266"/>
    <cellStyle name="Note 2 2 4 8 5" xfId="48267"/>
    <cellStyle name="Note 2 2 4 8 6" xfId="48268"/>
    <cellStyle name="Note 2 2 4 8 7" xfId="48269"/>
    <cellStyle name="Note 2 2 4 8 8" xfId="48270"/>
    <cellStyle name="Note 2 2 4 8 9" xfId="48271"/>
    <cellStyle name="Note 2 2 4 9" xfId="48272"/>
    <cellStyle name="Note 2 2 5" xfId="9755"/>
    <cellStyle name="Note 2 2 5 10" xfId="48273"/>
    <cellStyle name="Note 2 2 5 11" xfId="48274"/>
    <cellStyle name="Note 2 2 5 12" xfId="48275"/>
    <cellStyle name="Note 2 2 5 13" xfId="48276"/>
    <cellStyle name="Note 2 2 5 14" xfId="48277"/>
    <cellStyle name="Note 2 2 5 15" xfId="48278"/>
    <cellStyle name="Note 2 2 5 16" xfId="48279"/>
    <cellStyle name="Note 2 2 5 17" xfId="48280"/>
    <cellStyle name="Note 2 2 5 18" xfId="48281"/>
    <cellStyle name="Note 2 2 5 19" xfId="48282"/>
    <cellStyle name="Note 2 2 5 2" xfId="10087"/>
    <cellStyle name="Note 2 2 5 2 10" xfId="48283"/>
    <cellStyle name="Note 2 2 5 2 11" xfId="48284"/>
    <cellStyle name="Note 2 2 5 2 12" xfId="48285"/>
    <cellStyle name="Note 2 2 5 2 2" xfId="48286"/>
    <cellStyle name="Note 2 2 5 2 2 10" xfId="48287"/>
    <cellStyle name="Note 2 2 5 2 2 11" xfId="48288"/>
    <cellStyle name="Note 2 2 5 2 2 12" xfId="48289"/>
    <cellStyle name="Note 2 2 5 2 2 13" xfId="48290"/>
    <cellStyle name="Note 2 2 5 2 2 14" xfId="48291"/>
    <cellStyle name="Note 2 2 5 2 2 15" xfId="48292"/>
    <cellStyle name="Note 2 2 5 2 2 16" xfId="48293"/>
    <cellStyle name="Note 2 2 5 2 2 17" xfId="48294"/>
    <cellStyle name="Note 2 2 5 2 2 18" xfId="48295"/>
    <cellStyle name="Note 2 2 5 2 2 19" xfId="48296"/>
    <cellStyle name="Note 2 2 5 2 2 2" xfId="48297"/>
    <cellStyle name="Note 2 2 5 2 2 2 10" xfId="48298"/>
    <cellStyle name="Note 2 2 5 2 2 2 11" xfId="48299"/>
    <cellStyle name="Note 2 2 5 2 2 2 12" xfId="48300"/>
    <cellStyle name="Note 2 2 5 2 2 2 13" xfId="48301"/>
    <cellStyle name="Note 2 2 5 2 2 2 2" xfId="48302"/>
    <cellStyle name="Note 2 2 5 2 2 2 2 10" xfId="48303"/>
    <cellStyle name="Note 2 2 5 2 2 2 2 2" xfId="48304"/>
    <cellStyle name="Note 2 2 5 2 2 2 2 2 2" xfId="48305"/>
    <cellStyle name="Note 2 2 5 2 2 2 2 2 3" xfId="48306"/>
    <cellStyle name="Note 2 2 5 2 2 2 2 2 4" xfId="48307"/>
    <cellStyle name="Note 2 2 5 2 2 2 2 2 5" xfId="48308"/>
    <cellStyle name="Note 2 2 5 2 2 2 2 2 6" xfId="48309"/>
    <cellStyle name="Note 2 2 5 2 2 2 2 2 7" xfId="48310"/>
    <cellStyle name="Note 2 2 5 2 2 2 2 2 8" xfId="48311"/>
    <cellStyle name="Note 2 2 5 2 2 2 2 2 9" xfId="48312"/>
    <cellStyle name="Note 2 2 5 2 2 2 2 3" xfId="48313"/>
    <cellStyle name="Note 2 2 5 2 2 2 2 4" xfId="48314"/>
    <cellStyle name="Note 2 2 5 2 2 2 2 5" xfId="48315"/>
    <cellStyle name="Note 2 2 5 2 2 2 2 6" xfId="48316"/>
    <cellStyle name="Note 2 2 5 2 2 2 2 7" xfId="48317"/>
    <cellStyle name="Note 2 2 5 2 2 2 2 8" xfId="48318"/>
    <cellStyle name="Note 2 2 5 2 2 2 2 9" xfId="48319"/>
    <cellStyle name="Note 2 2 5 2 2 2 3" xfId="48320"/>
    <cellStyle name="Note 2 2 5 2 2 2 3 2" xfId="48321"/>
    <cellStyle name="Note 2 2 5 2 2 2 3 3" xfId="48322"/>
    <cellStyle name="Note 2 2 5 2 2 2 3 4" xfId="48323"/>
    <cellStyle name="Note 2 2 5 2 2 2 3 5" xfId="48324"/>
    <cellStyle name="Note 2 2 5 2 2 2 3 6" xfId="48325"/>
    <cellStyle name="Note 2 2 5 2 2 2 3 7" xfId="48326"/>
    <cellStyle name="Note 2 2 5 2 2 2 3 8" xfId="48327"/>
    <cellStyle name="Note 2 2 5 2 2 2 4" xfId="48328"/>
    <cellStyle name="Note 2 2 5 2 2 2 4 2" xfId="48329"/>
    <cellStyle name="Note 2 2 5 2 2 2 4 3" xfId="48330"/>
    <cellStyle name="Note 2 2 5 2 2 2 4 4" xfId="48331"/>
    <cellStyle name="Note 2 2 5 2 2 2 4 5" xfId="48332"/>
    <cellStyle name="Note 2 2 5 2 2 2 4 6" xfId="48333"/>
    <cellStyle name="Note 2 2 5 2 2 2 4 7" xfId="48334"/>
    <cellStyle name="Note 2 2 5 2 2 2 4 8" xfId="48335"/>
    <cellStyle name="Note 2 2 5 2 2 2 4 9" xfId="48336"/>
    <cellStyle name="Note 2 2 5 2 2 2 5" xfId="48337"/>
    <cellStyle name="Note 2 2 5 2 2 2 6" xfId="48338"/>
    <cellStyle name="Note 2 2 5 2 2 2 7" xfId="48339"/>
    <cellStyle name="Note 2 2 5 2 2 2 8" xfId="48340"/>
    <cellStyle name="Note 2 2 5 2 2 2 9" xfId="48341"/>
    <cellStyle name="Note 2 2 5 2 2 3" xfId="48342"/>
    <cellStyle name="Note 2 2 5 2 2 3 10" xfId="48343"/>
    <cellStyle name="Note 2 2 5 2 2 3 11" xfId="48344"/>
    <cellStyle name="Note 2 2 5 2 2 3 12" xfId="48345"/>
    <cellStyle name="Note 2 2 5 2 2 3 13" xfId="48346"/>
    <cellStyle name="Note 2 2 5 2 2 3 2" xfId="48347"/>
    <cellStyle name="Note 2 2 5 2 2 3 2 10" xfId="48348"/>
    <cellStyle name="Note 2 2 5 2 2 3 2 2" xfId="48349"/>
    <cellStyle name="Note 2 2 5 2 2 3 2 2 2" xfId="48350"/>
    <cellStyle name="Note 2 2 5 2 2 3 2 2 3" xfId="48351"/>
    <cellStyle name="Note 2 2 5 2 2 3 2 2 4" xfId="48352"/>
    <cellStyle name="Note 2 2 5 2 2 3 2 2 5" xfId="48353"/>
    <cellStyle name="Note 2 2 5 2 2 3 2 2 6" xfId="48354"/>
    <cellStyle name="Note 2 2 5 2 2 3 2 2 7" xfId="48355"/>
    <cellStyle name="Note 2 2 5 2 2 3 2 2 8" xfId="48356"/>
    <cellStyle name="Note 2 2 5 2 2 3 2 2 9" xfId="48357"/>
    <cellStyle name="Note 2 2 5 2 2 3 2 3" xfId="48358"/>
    <cellStyle name="Note 2 2 5 2 2 3 2 4" xfId="48359"/>
    <cellStyle name="Note 2 2 5 2 2 3 2 5" xfId="48360"/>
    <cellStyle name="Note 2 2 5 2 2 3 2 6" xfId="48361"/>
    <cellStyle name="Note 2 2 5 2 2 3 2 7" xfId="48362"/>
    <cellStyle name="Note 2 2 5 2 2 3 2 8" xfId="48363"/>
    <cellStyle name="Note 2 2 5 2 2 3 2 9" xfId="48364"/>
    <cellStyle name="Note 2 2 5 2 2 3 3" xfId="48365"/>
    <cellStyle name="Note 2 2 5 2 2 3 3 2" xfId="48366"/>
    <cellStyle name="Note 2 2 5 2 2 3 3 3" xfId="48367"/>
    <cellStyle name="Note 2 2 5 2 2 3 3 4" xfId="48368"/>
    <cellStyle name="Note 2 2 5 2 2 3 3 5" xfId="48369"/>
    <cellStyle name="Note 2 2 5 2 2 3 3 6" xfId="48370"/>
    <cellStyle name="Note 2 2 5 2 2 3 3 7" xfId="48371"/>
    <cellStyle name="Note 2 2 5 2 2 3 3 8" xfId="48372"/>
    <cellStyle name="Note 2 2 5 2 2 3 4" xfId="48373"/>
    <cellStyle name="Note 2 2 5 2 2 3 4 2" xfId="48374"/>
    <cellStyle name="Note 2 2 5 2 2 3 4 3" xfId="48375"/>
    <cellStyle name="Note 2 2 5 2 2 3 4 4" xfId="48376"/>
    <cellStyle name="Note 2 2 5 2 2 3 4 5" xfId="48377"/>
    <cellStyle name="Note 2 2 5 2 2 3 4 6" xfId="48378"/>
    <cellStyle name="Note 2 2 5 2 2 3 4 7" xfId="48379"/>
    <cellStyle name="Note 2 2 5 2 2 3 4 8" xfId="48380"/>
    <cellStyle name="Note 2 2 5 2 2 3 4 9" xfId="48381"/>
    <cellStyle name="Note 2 2 5 2 2 3 5" xfId="48382"/>
    <cellStyle name="Note 2 2 5 2 2 3 6" xfId="48383"/>
    <cellStyle name="Note 2 2 5 2 2 3 7" xfId="48384"/>
    <cellStyle name="Note 2 2 5 2 2 3 8" xfId="48385"/>
    <cellStyle name="Note 2 2 5 2 2 3 9" xfId="48386"/>
    <cellStyle name="Note 2 2 5 2 2 4" xfId="48387"/>
    <cellStyle name="Note 2 2 5 2 2 4 10" xfId="48388"/>
    <cellStyle name="Note 2 2 5 2 2 4 11" xfId="48389"/>
    <cellStyle name="Note 2 2 5 2 2 4 12" xfId="48390"/>
    <cellStyle name="Note 2 2 5 2 2 4 13" xfId="48391"/>
    <cellStyle name="Note 2 2 5 2 2 4 2" xfId="48392"/>
    <cellStyle name="Note 2 2 5 2 2 4 2 10" xfId="48393"/>
    <cellStyle name="Note 2 2 5 2 2 4 2 2" xfId="48394"/>
    <cellStyle name="Note 2 2 5 2 2 4 2 2 2" xfId="48395"/>
    <cellStyle name="Note 2 2 5 2 2 4 2 2 3" xfId="48396"/>
    <cellStyle name="Note 2 2 5 2 2 4 2 2 4" xfId="48397"/>
    <cellStyle name="Note 2 2 5 2 2 4 2 2 5" xfId="48398"/>
    <cellStyle name="Note 2 2 5 2 2 4 2 2 6" xfId="48399"/>
    <cellStyle name="Note 2 2 5 2 2 4 2 2 7" xfId="48400"/>
    <cellStyle name="Note 2 2 5 2 2 4 2 2 8" xfId="48401"/>
    <cellStyle name="Note 2 2 5 2 2 4 2 2 9" xfId="48402"/>
    <cellStyle name="Note 2 2 5 2 2 4 2 3" xfId="48403"/>
    <cellStyle name="Note 2 2 5 2 2 4 2 4" xfId="48404"/>
    <cellStyle name="Note 2 2 5 2 2 4 2 5" xfId="48405"/>
    <cellStyle name="Note 2 2 5 2 2 4 2 6" xfId="48406"/>
    <cellStyle name="Note 2 2 5 2 2 4 2 7" xfId="48407"/>
    <cellStyle name="Note 2 2 5 2 2 4 2 8" xfId="48408"/>
    <cellStyle name="Note 2 2 5 2 2 4 2 9" xfId="48409"/>
    <cellStyle name="Note 2 2 5 2 2 4 3" xfId="48410"/>
    <cellStyle name="Note 2 2 5 2 2 4 3 2" xfId="48411"/>
    <cellStyle name="Note 2 2 5 2 2 4 3 3" xfId="48412"/>
    <cellStyle name="Note 2 2 5 2 2 4 3 4" xfId="48413"/>
    <cellStyle name="Note 2 2 5 2 2 4 3 5" xfId="48414"/>
    <cellStyle name="Note 2 2 5 2 2 4 3 6" xfId="48415"/>
    <cellStyle name="Note 2 2 5 2 2 4 3 7" xfId="48416"/>
    <cellStyle name="Note 2 2 5 2 2 4 3 8" xfId="48417"/>
    <cellStyle name="Note 2 2 5 2 2 4 4" xfId="48418"/>
    <cellStyle name="Note 2 2 5 2 2 4 4 2" xfId="48419"/>
    <cellStyle name="Note 2 2 5 2 2 4 4 3" xfId="48420"/>
    <cellStyle name="Note 2 2 5 2 2 4 4 4" xfId="48421"/>
    <cellStyle name="Note 2 2 5 2 2 4 4 5" xfId="48422"/>
    <cellStyle name="Note 2 2 5 2 2 4 4 6" xfId="48423"/>
    <cellStyle name="Note 2 2 5 2 2 4 4 7" xfId="48424"/>
    <cellStyle name="Note 2 2 5 2 2 4 4 8" xfId="48425"/>
    <cellStyle name="Note 2 2 5 2 2 4 4 9" xfId="48426"/>
    <cellStyle name="Note 2 2 5 2 2 4 5" xfId="48427"/>
    <cellStyle name="Note 2 2 5 2 2 4 6" xfId="48428"/>
    <cellStyle name="Note 2 2 5 2 2 4 7" xfId="48429"/>
    <cellStyle name="Note 2 2 5 2 2 4 8" xfId="48430"/>
    <cellStyle name="Note 2 2 5 2 2 4 9" xfId="48431"/>
    <cellStyle name="Note 2 2 5 2 2 5" xfId="48432"/>
    <cellStyle name="Note 2 2 5 2 2 5 10" xfId="48433"/>
    <cellStyle name="Note 2 2 5 2 2 5 11" xfId="48434"/>
    <cellStyle name="Note 2 2 5 2 2 5 12" xfId="48435"/>
    <cellStyle name="Note 2 2 5 2 2 5 13" xfId="48436"/>
    <cellStyle name="Note 2 2 5 2 2 5 2" xfId="48437"/>
    <cellStyle name="Note 2 2 5 2 2 5 2 10" xfId="48438"/>
    <cellStyle name="Note 2 2 5 2 2 5 2 2" xfId="48439"/>
    <cellStyle name="Note 2 2 5 2 2 5 2 2 2" xfId="48440"/>
    <cellStyle name="Note 2 2 5 2 2 5 2 2 3" xfId="48441"/>
    <cellStyle name="Note 2 2 5 2 2 5 2 2 4" xfId="48442"/>
    <cellStyle name="Note 2 2 5 2 2 5 2 2 5" xfId="48443"/>
    <cellStyle name="Note 2 2 5 2 2 5 2 2 6" xfId="48444"/>
    <cellStyle name="Note 2 2 5 2 2 5 2 2 7" xfId="48445"/>
    <cellStyle name="Note 2 2 5 2 2 5 2 2 8" xfId="48446"/>
    <cellStyle name="Note 2 2 5 2 2 5 2 2 9" xfId="48447"/>
    <cellStyle name="Note 2 2 5 2 2 5 2 3" xfId="48448"/>
    <cellStyle name="Note 2 2 5 2 2 5 2 4" xfId="48449"/>
    <cellStyle name="Note 2 2 5 2 2 5 2 5" xfId="48450"/>
    <cellStyle name="Note 2 2 5 2 2 5 2 6" xfId="48451"/>
    <cellStyle name="Note 2 2 5 2 2 5 2 7" xfId="48452"/>
    <cellStyle name="Note 2 2 5 2 2 5 2 8" xfId="48453"/>
    <cellStyle name="Note 2 2 5 2 2 5 2 9" xfId="48454"/>
    <cellStyle name="Note 2 2 5 2 2 5 3" xfId="48455"/>
    <cellStyle name="Note 2 2 5 2 2 5 3 2" xfId="48456"/>
    <cellStyle name="Note 2 2 5 2 2 5 3 3" xfId="48457"/>
    <cellStyle name="Note 2 2 5 2 2 5 3 4" xfId="48458"/>
    <cellStyle name="Note 2 2 5 2 2 5 3 5" xfId="48459"/>
    <cellStyle name="Note 2 2 5 2 2 5 3 6" xfId="48460"/>
    <cellStyle name="Note 2 2 5 2 2 5 3 7" xfId="48461"/>
    <cellStyle name="Note 2 2 5 2 2 5 3 8" xfId="48462"/>
    <cellStyle name="Note 2 2 5 2 2 5 4" xfId="48463"/>
    <cellStyle name="Note 2 2 5 2 2 5 4 2" xfId="48464"/>
    <cellStyle name="Note 2 2 5 2 2 5 4 3" xfId="48465"/>
    <cellStyle name="Note 2 2 5 2 2 5 4 4" xfId="48466"/>
    <cellStyle name="Note 2 2 5 2 2 5 4 5" xfId="48467"/>
    <cellStyle name="Note 2 2 5 2 2 5 4 6" xfId="48468"/>
    <cellStyle name="Note 2 2 5 2 2 5 4 7" xfId="48469"/>
    <cellStyle name="Note 2 2 5 2 2 5 4 8" xfId="48470"/>
    <cellStyle name="Note 2 2 5 2 2 5 4 9" xfId="48471"/>
    <cellStyle name="Note 2 2 5 2 2 5 5" xfId="48472"/>
    <cellStyle name="Note 2 2 5 2 2 5 6" xfId="48473"/>
    <cellStyle name="Note 2 2 5 2 2 5 7" xfId="48474"/>
    <cellStyle name="Note 2 2 5 2 2 5 8" xfId="48475"/>
    <cellStyle name="Note 2 2 5 2 2 5 9" xfId="48476"/>
    <cellStyle name="Note 2 2 5 2 2 6" xfId="48477"/>
    <cellStyle name="Note 2 2 5 2 2 6 10" xfId="48478"/>
    <cellStyle name="Note 2 2 5 2 2 6 2" xfId="48479"/>
    <cellStyle name="Note 2 2 5 2 2 6 2 2" xfId="48480"/>
    <cellStyle name="Note 2 2 5 2 2 6 2 3" xfId="48481"/>
    <cellStyle name="Note 2 2 5 2 2 6 2 4" xfId="48482"/>
    <cellStyle name="Note 2 2 5 2 2 6 2 5" xfId="48483"/>
    <cellStyle name="Note 2 2 5 2 2 6 2 6" xfId="48484"/>
    <cellStyle name="Note 2 2 5 2 2 6 2 7" xfId="48485"/>
    <cellStyle name="Note 2 2 5 2 2 6 2 8" xfId="48486"/>
    <cellStyle name="Note 2 2 5 2 2 6 2 9" xfId="48487"/>
    <cellStyle name="Note 2 2 5 2 2 6 3" xfId="48488"/>
    <cellStyle name="Note 2 2 5 2 2 6 4" xfId="48489"/>
    <cellStyle name="Note 2 2 5 2 2 6 5" xfId="48490"/>
    <cellStyle name="Note 2 2 5 2 2 6 6" xfId="48491"/>
    <cellStyle name="Note 2 2 5 2 2 6 7" xfId="48492"/>
    <cellStyle name="Note 2 2 5 2 2 6 8" xfId="48493"/>
    <cellStyle name="Note 2 2 5 2 2 6 9" xfId="48494"/>
    <cellStyle name="Note 2 2 5 2 2 7" xfId="48495"/>
    <cellStyle name="Note 2 2 5 2 2 7 2" xfId="48496"/>
    <cellStyle name="Note 2 2 5 2 2 7 3" xfId="48497"/>
    <cellStyle name="Note 2 2 5 2 2 7 4" xfId="48498"/>
    <cellStyle name="Note 2 2 5 2 2 7 5" xfId="48499"/>
    <cellStyle name="Note 2 2 5 2 2 7 6" xfId="48500"/>
    <cellStyle name="Note 2 2 5 2 2 7 7" xfId="48501"/>
    <cellStyle name="Note 2 2 5 2 2 7 8" xfId="48502"/>
    <cellStyle name="Note 2 2 5 2 2 8" xfId="48503"/>
    <cellStyle name="Note 2 2 5 2 2 8 2" xfId="48504"/>
    <cellStyle name="Note 2 2 5 2 2 8 3" xfId="48505"/>
    <cellStyle name="Note 2 2 5 2 2 8 4" xfId="48506"/>
    <cellStyle name="Note 2 2 5 2 2 8 5" xfId="48507"/>
    <cellStyle name="Note 2 2 5 2 2 8 6" xfId="48508"/>
    <cellStyle name="Note 2 2 5 2 2 8 7" xfId="48509"/>
    <cellStyle name="Note 2 2 5 2 2 8 8" xfId="48510"/>
    <cellStyle name="Note 2 2 5 2 2 8 9" xfId="48511"/>
    <cellStyle name="Note 2 2 5 2 2 9" xfId="48512"/>
    <cellStyle name="Note 2 2 5 2 3" xfId="48513"/>
    <cellStyle name="Note 2 2 5 2 3 10" xfId="48514"/>
    <cellStyle name="Note 2 2 5 2 3 11" xfId="48515"/>
    <cellStyle name="Note 2 2 5 2 3 12" xfId="48516"/>
    <cellStyle name="Note 2 2 5 2 3 13" xfId="48517"/>
    <cellStyle name="Note 2 2 5 2 3 14" xfId="48518"/>
    <cellStyle name="Note 2 2 5 2 3 15" xfId="48519"/>
    <cellStyle name="Note 2 2 5 2 3 16" xfId="48520"/>
    <cellStyle name="Note 2 2 5 2 3 17" xfId="48521"/>
    <cellStyle name="Note 2 2 5 2 3 18" xfId="48522"/>
    <cellStyle name="Note 2 2 5 2 3 2" xfId="48523"/>
    <cellStyle name="Note 2 2 5 2 3 2 10" xfId="48524"/>
    <cellStyle name="Note 2 2 5 2 3 2 11" xfId="48525"/>
    <cellStyle name="Note 2 2 5 2 3 2 12" xfId="48526"/>
    <cellStyle name="Note 2 2 5 2 3 2 13" xfId="48527"/>
    <cellStyle name="Note 2 2 5 2 3 2 2" xfId="48528"/>
    <cellStyle name="Note 2 2 5 2 3 2 2 10" xfId="48529"/>
    <cellStyle name="Note 2 2 5 2 3 2 2 2" xfId="48530"/>
    <cellStyle name="Note 2 2 5 2 3 2 2 2 2" xfId="48531"/>
    <cellStyle name="Note 2 2 5 2 3 2 2 2 3" xfId="48532"/>
    <cellStyle name="Note 2 2 5 2 3 2 2 2 4" xfId="48533"/>
    <cellStyle name="Note 2 2 5 2 3 2 2 2 5" xfId="48534"/>
    <cellStyle name="Note 2 2 5 2 3 2 2 2 6" xfId="48535"/>
    <cellStyle name="Note 2 2 5 2 3 2 2 2 7" xfId="48536"/>
    <cellStyle name="Note 2 2 5 2 3 2 2 2 8" xfId="48537"/>
    <cellStyle name="Note 2 2 5 2 3 2 2 2 9" xfId="48538"/>
    <cellStyle name="Note 2 2 5 2 3 2 2 3" xfId="48539"/>
    <cellStyle name="Note 2 2 5 2 3 2 2 4" xfId="48540"/>
    <cellStyle name="Note 2 2 5 2 3 2 2 5" xfId="48541"/>
    <cellStyle name="Note 2 2 5 2 3 2 2 6" xfId="48542"/>
    <cellStyle name="Note 2 2 5 2 3 2 2 7" xfId="48543"/>
    <cellStyle name="Note 2 2 5 2 3 2 2 8" xfId="48544"/>
    <cellStyle name="Note 2 2 5 2 3 2 2 9" xfId="48545"/>
    <cellStyle name="Note 2 2 5 2 3 2 3" xfId="48546"/>
    <cellStyle name="Note 2 2 5 2 3 2 3 2" xfId="48547"/>
    <cellStyle name="Note 2 2 5 2 3 2 3 3" xfId="48548"/>
    <cellStyle name="Note 2 2 5 2 3 2 3 4" xfId="48549"/>
    <cellStyle name="Note 2 2 5 2 3 2 3 5" xfId="48550"/>
    <cellStyle name="Note 2 2 5 2 3 2 3 6" xfId="48551"/>
    <cellStyle name="Note 2 2 5 2 3 2 3 7" xfId="48552"/>
    <cellStyle name="Note 2 2 5 2 3 2 3 8" xfId="48553"/>
    <cellStyle name="Note 2 2 5 2 3 2 4" xfId="48554"/>
    <cellStyle name="Note 2 2 5 2 3 2 4 2" xfId="48555"/>
    <cellStyle name="Note 2 2 5 2 3 2 4 3" xfId="48556"/>
    <cellStyle name="Note 2 2 5 2 3 2 4 4" xfId="48557"/>
    <cellStyle name="Note 2 2 5 2 3 2 4 5" xfId="48558"/>
    <cellStyle name="Note 2 2 5 2 3 2 4 6" xfId="48559"/>
    <cellStyle name="Note 2 2 5 2 3 2 4 7" xfId="48560"/>
    <cellStyle name="Note 2 2 5 2 3 2 4 8" xfId="48561"/>
    <cellStyle name="Note 2 2 5 2 3 2 4 9" xfId="48562"/>
    <cellStyle name="Note 2 2 5 2 3 2 5" xfId="48563"/>
    <cellStyle name="Note 2 2 5 2 3 2 6" xfId="48564"/>
    <cellStyle name="Note 2 2 5 2 3 2 7" xfId="48565"/>
    <cellStyle name="Note 2 2 5 2 3 2 8" xfId="48566"/>
    <cellStyle name="Note 2 2 5 2 3 2 9" xfId="48567"/>
    <cellStyle name="Note 2 2 5 2 3 3" xfId="48568"/>
    <cellStyle name="Note 2 2 5 2 3 3 10" xfId="48569"/>
    <cellStyle name="Note 2 2 5 2 3 3 11" xfId="48570"/>
    <cellStyle name="Note 2 2 5 2 3 3 12" xfId="48571"/>
    <cellStyle name="Note 2 2 5 2 3 3 13" xfId="48572"/>
    <cellStyle name="Note 2 2 5 2 3 3 2" xfId="48573"/>
    <cellStyle name="Note 2 2 5 2 3 3 2 10" xfId="48574"/>
    <cellStyle name="Note 2 2 5 2 3 3 2 2" xfId="48575"/>
    <cellStyle name="Note 2 2 5 2 3 3 2 2 2" xfId="48576"/>
    <cellStyle name="Note 2 2 5 2 3 3 2 2 3" xfId="48577"/>
    <cellStyle name="Note 2 2 5 2 3 3 2 2 4" xfId="48578"/>
    <cellStyle name="Note 2 2 5 2 3 3 2 2 5" xfId="48579"/>
    <cellStyle name="Note 2 2 5 2 3 3 2 2 6" xfId="48580"/>
    <cellStyle name="Note 2 2 5 2 3 3 2 2 7" xfId="48581"/>
    <cellStyle name="Note 2 2 5 2 3 3 2 2 8" xfId="48582"/>
    <cellStyle name="Note 2 2 5 2 3 3 2 2 9" xfId="48583"/>
    <cellStyle name="Note 2 2 5 2 3 3 2 3" xfId="48584"/>
    <cellStyle name="Note 2 2 5 2 3 3 2 4" xfId="48585"/>
    <cellStyle name="Note 2 2 5 2 3 3 2 5" xfId="48586"/>
    <cellStyle name="Note 2 2 5 2 3 3 2 6" xfId="48587"/>
    <cellStyle name="Note 2 2 5 2 3 3 2 7" xfId="48588"/>
    <cellStyle name="Note 2 2 5 2 3 3 2 8" xfId="48589"/>
    <cellStyle name="Note 2 2 5 2 3 3 2 9" xfId="48590"/>
    <cellStyle name="Note 2 2 5 2 3 3 3" xfId="48591"/>
    <cellStyle name="Note 2 2 5 2 3 3 3 2" xfId="48592"/>
    <cellStyle name="Note 2 2 5 2 3 3 3 3" xfId="48593"/>
    <cellStyle name="Note 2 2 5 2 3 3 3 4" xfId="48594"/>
    <cellStyle name="Note 2 2 5 2 3 3 3 5" xfId="48595"/>
    <cellStyle name="Note 2 2 5 2 3 3 3 6" xfId="48596"/>
    <cellStyle name="Note 2 2 5 2 3 3 3 7" xfId="48597"/>
    <cellStyle name="Note 2 2 5 2 3 3 3 8" xfId="48598"/>
    <cellStyle name="Note 2 2 5 2 3 3 4" xfId="48599"/>
    <cellStyle name="Note 2 2 5 2 3 3 4 2" xfId="48600"/>
    <cellStyle name="Note 2 2 5 2 3 3 4 3" xfId="48601"/>
    <cellStyle name="Note 2 2 5 2 3 3 4 4" xfId="48602"/>
    <cellStyle name="Note 2 2 5 2 3 3 4 5" xfId="48603"/>
    <cellStyle name="Note 2 2 5 2 3 3 4 6" xfId="48604"/>
    <cellStyle name="Note 2 2 5 2 3 3 4 7" xfId="48605"/>
    <cellStyle name="Note 2 2 5 2 3 3 4 8" xfId="48606"/>
    <cellStyle name="Note 2 2 5 2 3 3 4 9" xfId="48607"/>
    <cellStyle name="Note 2 2 5 2 3 3 5" xfId="48608"/>
    <cellStyle name="Note 2 2 5 2 3 3 6" xfId="48609"/>
    <cellStyle name="Note 2 2 5 2 3 3 7" xfId="48610"/>
    <cellStyle name="Note 2 2 5 2 3 3 8" xfId="48611"/>
    <cellStyle name="Note 2 2 5 2 3 3 9" xfId="48612"/>
    <cellStyle name="Note 2 2 5 2 3 4" xfId="48613"/>
    <cellStyle name="Note 2 2 5 2 3 4 10" xfId="48614"/>
    <cellStyle name="Note 2 2 5 2 3 4 11" xfId="48615"/>
    <cellStyle name="Note 2 2 5 2 3 4 12" xfId="48616"/>
    <cellStyle name="Note 2 2 5 2 3 4 13" xfId="48617"/>
    <cellStyle name="Note 2 2 5 2 3 4 2" xfId="48618"/>
    <cellStyle name="Note 2 2 5 2 3 4 2 10" xfId="48619"/>
    <cellStyle name="Note 2 2 5 2 3 4 2 2" xfId="48620"/>
    <cellStyle name="Note 2 2 5 2 3 4 2 2 2" xfId="48621"/>
    <cellStyle name="Note 2 2 5 2 3 4 2 2 3" xfId="48622"/>
    <cellStyle name="Note 2 2 5 2 3 4 2 2 4" xfId="48623"/>
    <cellStyle name="Note 2 2 5 2 3 4 2 2 5" xfId="48624"/>
    <cellStyle name="Note 2 2 5 2 3 4 2 2 6" xfId="48625"/>
    <cellStyle name="Note 2 2 5 2 3 4 2 2 7" xfId="48626"/>
    <cellStyle name="Note 2 2 5 2 3 4 2 2 8" xfId="48627"/>
    <cellStyle name="Note 2 2 5 2 3 4 2 2 9" xfId="48628"/>
    <cellStyle name="Note 2 2 5 2 3 4 2 3" xfId="48629"/>
    <cellStyle name="Note 2 2 5 2 3 4 2 4" xfId="48630"/>
    <cellStyle name="Note 2 2 5 2 3 4 2 5" xfId="48631"/>
    <cellStyle name="Note 2 2 5 2 3 4 2 6" xfId="48632"/>
    <cellStyle name="Note 2 2 5 2 3 4 2 7" xfId="48633"/>
    <cellStyle name="Note 2 2 5 2 3 4 2 8" xfId="48634"/>
    <cellStyle name="Note 2 2 5 2 3 4 2 9" xfId="48635"/>
    <cellStyle name="Note 2 2 5 2 3 4 3" xfId="48636"/>
    <cellStyle name="Note 2 2 5 2 3 4 3 2" xfId="48637"/>
    <cellStyle name="Note 2 2 5 2 3 4 3 3" xfId="48638"/>
    <cellStyle name="Note 2 2 5 2 3 4 3 4" xfId="48639"/>
    <cellStyle name="Note 2 2 5 2 3 4 3 5" xfId="48640"/>
    <cellStyle name="Note 2 2 5 2 3 4 3 6" xfId="48641"/>
    <cellStyle name="Note 2 2 5 2 3 4 3 7" xfId="48642"/>
    <cellStyle name="Note 2 2 5 2 3 4 3 8" xfId="48643"/>
    <cellStyle name="Note 2 2 5 2 3 4 4" xfId="48644"/>
    <cellStyle name="Note 2 2 5 2 3 4 4 2" xfId="48645"/>
    <cellStyle name="Note 2 2 5 2 3 4 4 3" xfId="48646"/>
    <cellStyle name="Note 2 2 5 2 3 4 4 4" xfId="48647"/>
    <cellStyle name="Note 2 2 5 2 3 4 4 5" xfId="48648"/>
    <cellStyle name="Note 2 2 5 2 3 4 4 6" xfId="48649"/>
    <cellStyle name="Note 2 2 5 2 3 4 4 7" xfId="48650"/>
    <cellStyle name="Note 2 2 5 2 3 4 4 8" xfId="48651"/>
    <cellStyle name="Note 2 2 5 2 3 4 4 9" xfId="48652"/>
    <cellStyle name="Note 2 2 5 2 3 4 5" xfId="48653"/>
    <cellStyle name="Note 2 2 5 2 3 4 6" xfId="48654"/>
    <cellStyle name="Note 2 2 5 2 3 4 7" xfId="48655"/>
    <cellStyle name="Note 2 2 5 2 3 4 8" xfId="48656"/>
    <cellStyle name="Note 2 2 5 2 3 4 9" xfId="48657"/>
    <cellStyle name="Note 2 2 5 2 3 5" xfId="48658"/>
    <cellStyle name="Note 2 2 5 2 3 5 10" xfId="48659"/>
    <cellStyle name="Note 2 2 5 2 3 5 11" xfId="48660"/>
    <cellStyle name="Note 2 2 5 2 3 5 12" xfId="48661"/>
    <cellStyle name="Note 2 2 5 2 3 5 13" xfId="48662"/>
    <cellStyle name="Note 2 2 5 2 3 5 2" xfId="48663"/>
    <cellStyle name="Note 2 2 5 2 3 5 2 10" xfId="48664"/>
    <cellStyle name="Note 2 2 5 2 3 5 2 2" xfId="48665"/>
    <cellStyle name="Note 2 2 5 2 3 5 2 2 2" xfId="48666"/>
    <cellStyle name="Note 2 2 5 2 3 5 2 2 3" xfId="48667"/>
    <cellStyle name="Note 2 2 5 2 3 5 2 2 4" xfId="48668"/>
    <cellStyle name="Note 2 2 5 2 3 5 2 2 5" xfId="48669"/>
    <cellStyle name="Note 2 2 5 2 3 5 2 2 6" xfId="48670"/>
    <cellStyle name="Note 2 2 5 2 3 5 2 2 7" xfId="48671"/>
    <cellStyle name="Note 2 2 5 2 3 5 2 2 8" xfId="48672"/>
    <cellStyle name="Note 2 2 5 2 3 5 2 2 9" xfId="48673"/>
    <cellStyle name="Note 2 2 5 2 3 5 2 3" xfId="48674"/>
    <cellStyle name="Note 2 2 5 2 3 5 2 4" xfId="48675"/>
    <cellStyle name="Note 2 2 5 2 3 5 2 5" xfId="48676"/>
    <cellStyle name="Note 2 2 5 2 3 5 2 6" xfId="48677"/>
    <cellStyle name="Note 2 2 5 2 3 5 2 7" xfId="48678"/>
    <cellStyle name="Note 2 2 5 2 3 5 2 8" xfId="48679"/>
    <cellStyle name="Note 2 2 5 2 3 5 2 9" xfId="48680"/>
    <cellStyle name="Note 2 2 5 2 3 5 3" xfId="48681"/>
    <cellStyle name="Note 2 2 5 2 3 5 3 2" xfId="48682"/>
    <cellStyle name="Note 2 2 5 2 3 5 3 3" xfId="48683"/>
    <cellStyle name="Note 2 2 5 2 3 5 3 4" xfId="48684"/>
    <cellStyle name="Note 2 2 5 2 3 5 3 5" xfId="48685"/>
    <cellStyle name="Note 2 2 5 2 3 5 3 6" xfId="48686"/>
    <cellStyle name="Note 2 2 5 2 3 5 3 7" xfId="48687"/>
    <cellStyle name="Note 2 2 5 2 3 5 3 8" xfId="48688"/>
    <cellStyle name="Note 2 2 5 2 3 5 4" xfId="48689"/>
    <cellStyle name="Note 2 2 5 2 3 5 4 2" xfId="48690"/>
    <cellStyle name="Note 2 2 5 2 3 5 4 3" xfId="48691"/>
    <cellStyle name="Note 2 2 5 2 3 5 4 4" xfId="48692"/>
    <cellStyle name="Note 2 2 5 2 3 5 4 5" xfId="48693"/>
    <cellStyle name="Note 2 2 5 2 3 5 4 6" xfId="48694"/>
    <cellStyle name="Note 2 2 5 2 3 5 4 7" xfId="48695"/>
    <cellStyle name="Note 2 2 5 2 3 5 4 8" xfId="48696"/>
    <cellStyle name="Note 2 2 5 2 3 5 4 9" xfId="48697"/>
    <cellStyle name="Note 2 2 5 2 3 5 5" xfId="48698"/>
    <cellStyle name="Note 2 2 5 2 3 5 6" xfId="48699"/>
    <cellStyle name="Note 2 2 5 2 3 5 7" xfId="48700"/>
    <cellStyle name="Note 2 2 5 2 3 5 8" xfId="48701"/>
    <cellStyle name="Note 2 2 5 2 3 5 9" xfId="48702"/>
    <cellStyle name="Note 2 2 5 2 3 6" xfId="48703"/>
    <cellStyle name="Note 2 2 5 2 3 6 10" xfId="48704"/>
    <cellStyle name="Note 2 2 5 2 3 6 2" xfId="48705"/>
    <cellStyle name="Note 2 2 5 2 3 6 2 2" xfId="48706"/>
    <cellStyle name="Note 2 2 5 2 3 6 2 3" xfId="48707"/>
    <cellStyle name="Note 2 2 5 2 3 6 2 4" xfId="48708"/>
    <cellStyle name="Note 2 2 5 2 3 6 2 5" xfId="48709"/>
    <cellStyle name="Note 2 2 5 2 3 6 2 6" xfId="48710"/>
    <cellStyle name="Note 2 2 5 2 3 6 2 7" xfId="48711"/>
    <cellStyle name="Note 2 2 5 2 3 6 2 8" xfId="48712"/>
    <cellStyle name="Note 2 2 5 2 3 6 2 9" xfId="48713"/>
    <cellStyle name="Note 2 2 5 2 3 6 3" xfId="48714"/>
    <cellStyle name="Note 2 2 5 2 3 6 4" xfId="48715"/>
    <cellStyle name="Note 2 2 5 2 3 6 5" xfId="48716"/>
    <cellStyle name="Note 2 2 5 2 3 6 6" xfId="48717"/>
    <cellStyle name="Note 2 2 5 2 3 6 7" xfId="48718"/>
    <cellStyle name="Note 2 2 5 2 3 6 8" xfId="48719"/>
    <cellStyle name="Note 2 2 5 2 3 6 9" xfId="48720"/>
    <cellStyle name="Note 2 2 5 2 3 7" xfId="48721"/>
    <cellStyle name="Note 2 2 5 2 3 7 2" xfId="48722"/>
    <cellStyle name="Note 2 2 5 2 3 7 3" xfId="48723"/>
    <cellStyle name="Note 2 2 5 2 3 7 4" xfId="48724"/>
    <cellStyle name="Note 2 2 5 2 3 7 5" xfId="48725"/>
    <cellStyle name="Note 2 2 5 2 3 7 6" xfId="48726"/>
    <cellStyle name="Note 2 2 5 2 3 7 7" xfId="48727"/>
    <cellStyle name="Note 2 2 5 2 3 7 8" xfId="48728"/>
    <cellStyle name="Note 2 2 5 2 3 8" xfId="48729"/>
    <cellStyle name="Note 2 2 5 2 3 8 2" xfId="48730"/>
    <cellStyle name="Note 2 2 5 2 3 8 3" xfId="48731"/>
    <cellStyle name="Note 2 2 5 2 3 8 4" xfId="48732"/>
    <cellStyle name="Note 2 2 5 2 3 8 5" xfId="48733"/>
    <cellStyle name="Note 2 2 5 2 3 8 6" xfId="48734"/>
    <cellStyle name="Note 2 2 5 2 3 8 7" xfId="48735"/>
    <cellStyle name="Note 2 2 5 2 3 8 8" xfId="48736"/>
    <cellStyle name="Note 2 2 5 2 3 8 9" xfId="48737"/>
    <cellStyle name="Note 2 2 5 2 3 9" xfId="48738"/>
    <cellStyle name="Note 2 2 5 2 4" xfId="48739"/>
    <cellStyle name="Note 2 2 5 2 4 10" xfId="48740"/>
    <cellStyle name="Note 2 2 5 2 4 11" xfId="48741"/>
    <cellStyle name="Note 2 2 5 2 4 12" xfId="48742"/>
    <cellStyle name="Note 2 2 5 2 4 13" xfId="48743"/>
    <cellStyle name="Note 2 2 5 2 4 2" xfId="48744"/>
    <cellStyle name="Note 2 2 5 2 4 2 10" xfId="48745"/>
    <cellStyle name="Note 2 2 5 2 4 2 2" xfId="48746"/>
    <cellStyle name="Note 2 2 5 2 4 2 2 2" xfId="48747"/>
    <cellStyle name="Note 2 2 5 2 4 2 2 3" xfId="48748"/>
    <cellStyle name="Note 2 2 5 2 4 2 2 4" xfId="48749"/>
    <cellStyle name="Note 2 2 5 2 4 2 2 5" xfId="48750"/>
    <cellStyle name="Note 2 2 5 2 4 2 2 6" xfId="48751"/>
    <cellStyle name="Note 2 2 5 2 4 2 2 7" xfId="48752"/>
    <cellStyle name="Note 2 2 5 2 4 2 2 8" xfId="48753"/>
    <cellStyle name="Note 2 2 5 2 4 2 2 9" xfId="48754"/>
    <cellStyle name="Note 2 2 5 2 4 2 3" xfId="48755"/>
    <cellStyle name="Note 2 2 5 2 4 2 4" xfId="48756"/>
    <cellStyle name="Note 2 2 5 2 4 2 5" xfId="48757"/>
    <cellStyle name="Note 2 2 5 2 4 2 6" xfId="48758"/>
    <cellStyle name="Note 2 2 5 2 4 2 7" xfId="48759"/>
    <cellStyle name="Note 2 2 5 2 4 2 8" xfId="48760"/>
    <cellStyle name="Note 2 2 5 2 4 2 9" xfId="48761"/>
    <cellStyle name="Note 2 2 5 2 4 3" xfId="48762"/>
    <cellStyle name="Note 2 2 5 2 4 3 2" xfId="48763"/>
    <cellStyle name="Note 2 2 5 2 4 3 3" xfId="48764"/>
    <cellStyle name="Note 2 2 5 2 4 3 4" xfId="48765"/>
    <cellStyle name="Note 2 2 5 2 4 3 5" xfId="48766"/>
    <cellStyle name="Note 2 2 5 2 4 3 6" xfId="48767"/>
    <cellStyle name="Note 2 2 5 2 4 3 7" xfId="48768"/>
    <cellStyle name="Note 2 2 5 2 4 3 8" xfId="48769"/>
    <cellStyle name="Note 2 2 5 2 4 4" xfId="48770"/>
    <cellStyle name="Note 2 2 5 2 4 4 2" xfId="48771"/>
    <cellStyle name="Note 2 2 5 2 4 4 3" xfId="48772"/>
    <cellStyle name="Note 2 2 5 2 4 4 4" xfId="48773"/>
    <cellStyle name="Note 2 2 5 2 4 4 5" xfId="48774"/>
    <cellStyle name="Note 2 2 5 2 4 4 6" xfId="48775"/>
    <cellStyle name="Note 2 2 5 2 4 4 7" xfId="48776"/>
    <cellStyle name="Note 2 2 5 2 4 4 8" xfId="48777"/>
    <cellStyle name="Note 2 2 5 2 4 4 9" xfId="48778"/>
    <cellStyle name="Note 2 2 5 2 4 5" xfId="48779"/>
    <cellStyle name="Note 2 2 5 2 4 6" xfId="48780"/>
    <cellStyle name="Note 2 2 5 2 4 7" xfId="48781"/>
    <cellStyle name="Note 2 2 5 2 4 8" xfId="48782"/>
    <cellStyle name="Note 2 2 5 2 4 9" xfId="48783"/>
    <cellStyle name="Note 2 2 5 2 5" xfId="48784"/>
    <cellStyle name="Note 2 2 5 2 5 2" xfId="48785"/>
    <cellStyle name="Note 2 2 5 2 5 3" xfId="48786"/>
    <cellStyle name="Note 2 2 5 2 5 4" xfId="48787"/>
    <cellStyle name="Note 2 2 5 2 5 5" xfId="48788"/>
    <cellStyle name="Note 2 2 5 2 5 6" xfId="48789"/>
    <cellStyle name="Note 2 2 5 2 5 7" xfId="48790"/>
    <cellStyle name="Note 2 2 5 2 5 8" xfId="48791"/>
    <cellStyle name="Note 2 2 5 2 5 9" xfId="48792"/>
    <cellStyle name="Note 2 2 5 2 6" xfId="48793"/>
    <cellStyle name="Note 2 2 5 2 7" xfId="48794"/>
    <cellStyle name="Note 2 2 5 2 8" xfId="48795"/>
    <cellStyle name="Note 2 2 5 2 9" xfId="48796"/>
    <cellStyle name="Note 2 2 5 20" xfId="48797"/>
    <cellStyle name="Note 2 2 5 21" xfId="48798"/>
    <cellStyle name="Note 2 2 5 3" xfId="48799"/>
    <cellStyle name="Note 2 2 5 3 10" xfId="48800"/>
    <cellStyle name="Note 2 2 5 3 11" xfId="48801"/>
    <cellStyle name="Note 2 2 5 3 12" xfId="48802"/>
    <cellStyle name="Note 2 2 5 3 13" xfId="48803"/>
    <cellStyle name="Note 2 2 5 3 14" xfId="48804"/>
    <cellStyle name="Note 2 2 5 3 15" xfId="48805"/>
    <cellStyle name="Note 2 2 5 3 16" xfId="48806"/>
    <cellStyle name="Note 2 2 5 3 17" xfId="48807"/>
    <cellStyle name="Note 2 2 5 3 18" xfId="48808"/>
    <cellStyle name="Note 2 2 5 3 19" xfId="48809"/>
    <cellStyle name="Note 2 2 5 3 2" xfId="48810"/>
    <cellStyle name="Note 2 2 5 3 2 10" xfId="48811"/>
    <cellStyle name="Note 2 2 5 3 2 11" xfId="48812"/>
    <cellStyle name="Note 2 2 5 3 2 12" xfId="48813"/>
    <cellStyle name="Note 2 2 5 3 2 13" xfId="48814"/>
    <cellStyle name="Note 2 2 5 3 2 2" xfId="48815"/>
    <cellStyle name="Note 2 2 5 3 2 2 10" xfId="48816"/>
    <cellStyle name="Note 2 2 5 3 2 2 2" xfId="48817"/>
    <cellStyle name="Note 2 2 5 3 2 2 2 2" xfId="48818"/>
    <cellStyle name="Note 2 2 5 3 2 2 2 3" xfId="48819"/>
    <cellStyle name="Note 2 2 5 3 2 2 2 4" xfId="48820"/>
    <cellStyle name="Note 2 2 5 3 2 2 2 5" xfId="48821"/>
    <cellStyle name="Note 2 2 5 3 2 2 2 6" xfId="48822"/>
    <cellStyle name="Note 2 2 5 3 2 2 2 7" xfId="48823"/>
    <cellStyle name="Note 2 2 5 3 2 2 2 8" xfId="48824"/>
    <cellStyle name="Note 2 2 5 3 2 2 2 9" xfId="48825"/>
    <cellStyle name="Note 2 2 5 3 2 2 3" xfId="48826"/>
    <cellStyle name="Note 2 2 5 3 2 2 4" xfId="48827"/>
    <cellStyle name="Note 2 2 5 3 2 2 5" xfId="48828"/>
    <cellStyle name="Note 2 2 5 3 2 2 6" xfId="48829"/>
    <cellStyle name="Note 2 2 5 3 2 2 7" xfId="48830"/>
    <cellStyle name="Note 2 2 5 3 2 2 8" xfId="48831"/>
    <cellStyle name="Note 2 2 5 3 2 2 9" xfId="48832"/>
    <cellStyle name="Note 2 2 5 3 2 3" xfId="48833"/>
    <cellStyle name="Note 2 2 5 3 2 3 2" xfId="48834"/>
    <cellStyle name="Note 2 2 5 3 2 3 3" xfId="48835"/>
    <cellStyle name="Note 2 2 5 3 2 3 4" xfId="48836"/>
    <cellStyle name="Note 2 2 5 3 2 3 5" xfId="48837"/>
    <cellStyle name="Note 2 2 5 3 2 3 6" xfId="48838"/>
    <cellStyle name="Note 2 2 5 3 2 3 7" xfId="48839"/>
    <cellStyle name="Note 2 2 5 3 2 3 8" xfId="48840"/>
    <cellStyle name="Note 2 2 5 3 2 4" xfId="48841"/>
    <cellStyle name="Note 2 2 5 3 2 4 2" xfId="48842"/>
    <cellStyle name="Note 2 2 5 3 2 4 3" xfId="48843"/>
    <cellStyle name="Note 2 2 5 3 2 4 4" xfId="48844"/>
    <cellStyle name="Note 2 2 5 3 2 4 5" xfId="48845"/>
    <cellStyle name="Note 2 2 5 3 2 4 6" xfId="48846"/>
    <cellStyle name="Note 2 2 5 3 2 4 7" xfId="48847"/>
    <cellStyle name="Note 2 2 5 3 2 4 8" xfId="48848"/>
    <cellStyle name="Note 2 2 5 3 2 4 9" xfId="48849"/>
    <cellStyle name="Note 2 2 5 3 2 5" xfId="48850"/>
    <cellStyle name="Note 2 2 5 3 2 6" xfId="48851"/>
    <cellStyle name="Note 2 2 5 3 2 7" xfId="48852"/>
    <cellStyle name="Note 2 2 5 3 2 8" xfId="48853"/>
    <cellStyle name="Note 2 2 5 3 2 9" xfId="48854"/>
    <cellStyle name="Note 2 2 5 3 3" xfId="48855"/>
    <cellStyle name="Note 2 2 5 3 3 10" xfId="48856"/>
    <cellStyle name="Note 2 2 5 3 3 11" xfId="48857"/>
    <cellStyle name="Note 2 2 5 3 3 12" xfId="48858"/>
    <cellStyle name="Note 2 2 5 3 3 13" xfId="48859"/>
    <cellStyle name="Note 2 2 5 3 3 2" xfId="48860"/>
    <cellStyle name="Note 2 2 5 3 3 2 10" xfId="48861"/>
    <cellStyle name="Note 2 2 5 3 3 2 2" xfId="48862"/>
    <cellStyle name="Note 2 2 5 3 3 2 2 2" xfId="48863"/>
    <cellStyle name="Note 2 2 5 3 3 2 2 3" xfId="48864"/>
    <cellStyle name="Note 2 2 5 3 3 2 2 4" xfId="48865"/>
    <cellStyle name="Note 2 2 5 3 3 2 2 5" xfId="48866"/>
    <cellStyle name="Note 2 2 5 3 3 2 2 6" xfId="48867"/>
    <cellStyle name="Note 2 2 5 3 3 2 2 7" xfId="48868"/>
    <cellStyle name="Note 2 2 5 3 3 2 2 8" xfId="48869"/>
    <cellStyle name="Note 2 2 5 3 3 2 2 9" xfId="48870"/>
    <cellStyle name="Note 2 2 5 3 3 2 3" xfId="48871"/>
    <cellStyle name="Note 2 2 5 3 3 2 4" xfId="48872"/>
    <cellStyle name="Note 2 2 5 3 3 2 5" xfId="48873"/>
    <cellStyle name="Note 2 2 5 3 3 2 6" xfId="48874"/>
    <cellStyle name="Note 2 2 5 3 3 2 7" xfId="48875"/>
    <cellStyle name="Note 2 2 5 3 3 2 8" xfId="48876"/>
    <cellStyle name="Note 2 2 5 3 3 2 9" xfId="48877"/>
    <cellStyle name="Note 2 2 5 3 3 3" xfId="48878"/>
    <cellStyle name="Note 2 2 5 3 3 3 2" xfId="48879"/>
    <cellStyle name="Note 2 2 5 3 3 3 3" xfId="48880"/>
    <cellStyle name="Note 2 2 5 3 3 3 4" xfId="48881"/>
    <cellStyle name="Note 2 2 5 3 3 3 5" xfId="48882"/>
    <cellStyle name="Note 2 2 5 3 3 3 6" xfId="48883"/>
    <cellStyle name="Note 2 2 5 3 3 3 7" xfId="48884"/>
    <cellStyle name="Note 2 2 5 3 3 3 8" xfId="48885"/>
    <cellStyle name="Note 2 2 5 3 3 4" xfId="48886"/>
    <cellStyle name="Note 2 2 5 3 3 4 2" xfId="48887"/>
    <cellStyle name="Note 2 2 5 3 3 4 3" xfId="48888"/>
    <cellStyle name="Note 2 2 5 3 3 4 4" xfId="48889"/>
    <cellStyle name="Note 2 2 5 3 3 4 5" xfId="48890"/>
    <cellStyle name="Note 2 2 5 3 3 4 6" xfId="48891"/>
    <cellStyle name="Note 2 2 5 3 3 4 7" xfId="48892"/>
    <cellStyle name="Note 2 2 5 3 3 4 8" xfId="48893"/>
    <cellStyle name="Note 2 2 5 3 3 4 9" xfId="48894"/>
    <cellStyle name="Note 2 2 5 3 3 5" xfId="48895"/>
    <cellStyle name="Note 2 2 5 3 3 6" xfId="48896"/>
    <cellStyle name="Note 2 2 5 3 3 7" xfId="48897"/>
    <cellStyle name="Note 2 2 5 3 3 8" xfId="48898"/>
    <cellStyle name="Note 2 2 5 3 3 9" xfId="48899"/>
    <cellStyle name="Note 2 2 5 3 4" xfId="48900"/>
    <cellStyle name="Note 2 2 5 3 4 10" xfId="48901"/>
    <cellStyle name="Note 2 2 5 3 4 11" xfId="48902"/>
    <cellStyle name="Note 2 2 5 3 4 12" xfId="48903"/>
    <cellStyle name="Note 2 2 5 3 4 13" xfId="48904"/>
    <cellStyle name="Note 2 2 5 3 4 2" xfId="48905"/>
    <cellStyle name="Note 2 2 5 3 4 2 10" xfId="48906"/>
    <cellStyle name="Note 2 2 5 3 4 2 2" xfId="48907"/>
    <cellStyle name="Note 2 2 5 3 4 2 2 2" xfId="48908"/>
    <cellStyle name="Note 2 2 5 3 4 2 2 3" xfId="48909"/>
    <cellStyle name="Note 2 2 5 3 4 2 2 4" xfId="48910"/>
    <cellStyle name="Note 2 2 5 3 4 2 2 5" xfId="48911"/>
    <cellStyle name="Note 2 2 5 3 4 2 2 6" xfId="48912"/>
    <cellStyle name="Note 2 2 5 3 4 2 2 7" xfId="48913"/>
    <cellStyle name="Note 2 2 5 3 4 2 2 8" xfId="48914"/>
    <cellStyle name="Note 2 2 5 3 4 2 2 9" xfId="48915"/>
    <cellStyle name="Note 2 2 5 3 4 2 3" xfId="48916"/>
    <cellStyle name="Note 2 2 5 3 4 2 4" xfId="48917"/>
    <cellStyle name="Note 2 2 5 3 4 2 5" xfId="48918"/>
    <cellStyle name="Note 2 2 5 3 4 2 6" xfId="48919"/>
    <cellStyle name="Note 2 2 5 3 4 2 7" xfId="48920"/>
    <cellStyle name="Note 2 2 5 3 4 2 8" xfId="48921"/>
    <cellStyle name="Note 2 2 5 3 4 2 9" xfId="48922"/>
    <cellStyle name="Note 2 2 5 3 4 3" xfId="48923"/>
    <cellStyle name="Note 2 2 5 3 4 3 2" xfId="48924"/>
    <cellStyle name="Note 2 2 5 3 4 3 3" xfId="48925"/>
    <cellStyle name="Note 2 2 5 3 4 3 4" xfId="48926"/>
    <cellStyle name="Note 2 2 5 3 4 3 5" xfId="48927"/>
    <cellStyle name="Note 2 2 5 3 4 3 6" xfId="48928"/>
    <cellStyle name="Note 2 2 5 3 4 3 7" xfId="48929"/>
    <cellStyle name="Note 2 2 5 3 4 3 8" xfId="48930"/>
    <cellStyle name="Note 2 2 5 3 4 4" xfId="48931"/>
    <cellStyle name="Note 2 2 5 3 4 4 2" xfId="48932"/>
    <cellStyle name="Note 2 2 5 3 4 4 3" xfId="48933"/>
    <cellStyle name="Note 2 2 5 3 4 4 4" xfId="48934"/>
    <cellStyle name="Note 2 2 5 3 4 4 5" xfId="48935"/>
    <cellStyle name="Note 2 2 5 3 4 4 6" xfId="48936"/>
    <cellStyle name="Note 2 2 5 3 4 4 7" xfId="48937"/>
    <cellStyle name="Note 2 2 5 3 4 4 8" xfId="48938"/>
    <cellStyle name="Note 2 2 5 3 4 4 9" xfId="48939"/>
    <cellStyle name="Note 2 2 5 3 4 5" xfId="48940"/>
    <cellStyle name="Note 2 2 5 3 4 6" xfId="48941"/>
    <cellStyle name="Note 2 2 5 3 4 7" xfId="48942"/>
    <cellStyle name="Note 2 2 5 3 4 8" xfId="48943"/>
    <cellStyle name="Note 2 2 5 3 4 9" xfId="48944"/>
    <cellStyle name="Note 2 2 5 3 5" xfId="48945"/>
    <cellStyle name="Note 2 2 5 3 5 10" xfId="48946"/>
    <cellStyle name="Note 2 2 5 3 5 11" xfId="48947"/>
    <cellStyle name="Note 2 2 5 3 5 12" xfId="48948"/>
    <cellStyle name="Note 2 2 5 3 5 13" xfId="48949"/>
    <cellStyle name="Note 2 2 5 3 5 2" xfId="48950"/>
    <cellStyle name="Note 2 2 5 3 5 2 10" xfId="48951"/>
    <cellStyle name="Note 2 2 5 3 5 2 2" xfId="48952"/>
    <cellStyle name="Note 2 2 5 3 5 2 2 2" xfId="48953"/>
    <cellStyle name="Note 2 2 5 3 5 2 2 3" xfId="48954"/>
    <cellStyle name="Note 2 2 5 3 5 2 2 4" xfId="48955"/>
    <cellStyle name="Note 2 2 5 3 5 2 2 5" xfId="48956"/>
    <cellStyle name="Note 2 2 5 3 5 2 2 6" xfId="48957"/>
    <cellStyle name="Note 2 2 5 3 5 2 2 7" xfId="48958"/>
    <cellStyle name="Note 2 2 5 3 5 2 2 8" xfId="48959"/>
    <cellStyle name="Note 2 2 5 3 5 2 2 9" xfId="48960"/>
    <cellStyle name="Note 2 2 5 3 5 2 3" xfId="48961"/>
    <cellStyle name="Note 2 2 5 3 5 2 4" xfId="48962"/>
    <cellStyle name="Note 2 2 5 3 5 2 5" xfId="48963"/>
    <cellStyle name="Note 2 2 5 3 5 2 6" xfId="48964"/>
    <cellStyle name="Note 2 2 5 3 5 2 7" xfId="48965"/>
    <cellStyle name="Note 2 2 5 3 5 2 8" xfId="48966"/>
    <cellStyle name="Note 2 2 5 3 5 2 9" xfId="48967"/>
    <cellStyle name="Note 2 2 5 3 5 3" xfId="48968"/>
    <cellStyle name="Note 2 2 5 3 5 3 2" xfId="48969"/>
    <cellStyle name="Note 2 2 5 3 5 3 3" xfId="48970"/>
    <cellStyle name="Note 2 2 5 3 5 3 4" xfId="48971"/>
    <cellStyle name="Note 2 2 5 3 5 3 5" xfId="48972"/>
    <cellStyle name="Note 2 2 5 3 5 3 6" xfId="48973"/>
    <cellStyle name="Note 2 2 5 3 5 3 7" xfId="48974"/>
    <cellStyle name="Note 2 2 5 3 5 3 8" xfId="48975"/>
    <cellStyle name="Note 2 2 5 3 5 4" xfId="48976"/>
    <cellStyle name="Note 2 2 5 3 5 4 2" xfId="48977"/>
    <cellStyle name="Note 2 2 5 3 5 4 3" xfId="48978"/>
    <cellStyle name="Note 2 2 5 3 5 4 4" xfId="48979"/>
    <cellStyle name="Note 2 2 5 3 5 4 5" xfId="48980"/>
    <cellStyle name="Note 2 2 5 3 5 4 6" xfId="48981"/>
    <cellStyle name="Note 2 2 5 3 5 4 7" xfId="48982"/>
    <cellStyle name="Note 2 2 5 3 5 4 8" xfId="48983"/>
    <cellStyle name="Note 2 2 5 3 5 4 9" xfId="48984"/>
    <cellStyle name="Note 2 2 5 3 5 5" xfId="48985"/>
    <cellStyle name="Note 2 2 5 3 5 6" xfId="48986"/>
    <cellStyle name="Note 2 2 5 3 5 7" xfId="48987"/>
    <cellStyle name="Note 2 2 5 3 5 8" xfId="48988"/>
    <cellStyle name="Note 2 2 5 3 5 9" xfId="48989"/>
    <cellStyle name="Note 2 2 5 3 6" xfId="48990"/>
    <cellStyle name="Note 2 2 5 3 6 10" xfId="48991"/>
    <cellStyle name="Note 2 2 5 3 6 2" xfId="48992"/>
    <cellStyle name="Note 2 2 5 3 6 2 2" xfId="48993"/>
    <cellStyle name="Note 2 2 5 3 6 2 3" xfId="48994"/>
    <cellStyle name="Note 2 2 5 3 6 2 4" xfId="48995"/>
    <cellStyle name="Note 2 2 5 3 6 2 5" xfId="48996"/>
    <cellStyle name="Note 2 2 5 3 6 2 6" xfId="48997"/>
    <cellStyle name="Note 2 2 5 3 6 2 7" xfId="48998"/>
    <cellStyle name="Note 2 2 5 3 6 2 8" xfId="48999"/>
    <cellStyle name="Note 2 2 5 3 6 2 9" xfId="49000"/>
    <cellStyle name="Note 2 2 5 3 6 3" xfId="49001"/>
    <cellStyle name="Note 2 2 5 3 6 4" xfId="49002"/>
    <cellStyle name="Note 2 2 5 3 6 5" xfId="49003"/>
    <cellStyle name="Note 2 2 5 3 6 6" xfId="49004"/>
    <cellStyle name="Note 2 2 5 3 6 7" xfId="49005"/>
    <cellStyle name="Note 2 2 5 3 6 8" xfId="49006"/>
    <cellStyle name="Note 2 2 5 3 6 9" xfId="49007"/>
    <cellStyle name="Note 2 2 5 3 7" xfId="49008"/>
    <cellStyle name="Note 2 2 5 3 7 2" xfId="49009"/>
    <cellStyle name="Note 2 2 5 3 7 3" xfId="49010"/>
    <cellStyle name="Note 2 2 5 3 7 4" xfId="49011"/>
    <cellStyle name="Note 2 2 5 3 7 5" xfId="49012"/>
    <cellStyle name="Note 2 2 5 3 7 6" xfId="49013"/>
    <cellStyle name="Note 2 2 5 3 7 7" xfId="49014"/>
    <cellStyle name="Note 2 2 5 3 7 8" xfId="49015"/>
    <cellStyle name="Note 2 2 5 3 8" xfId="49016"/>
    <cellStyle name="Note 2 2 5 3 8 2" xfId="49017"/>
    <cellStyle name="Note 2 2 5 3 8 3" xfId="49018"/>
    <cellStyle name="Note 2 2 5 3 8 4" xfId="49019"/>
    <cellStyle name="Note 2 2 5 3 8 5" xfId="49020"/>
    <cellStyle name="Note 2 2 5 3 8 6" xfId="49021"/>
    <cellStyle name="Note 2 2 5 3 8 7" xfId="49022"/>
    <cellStyle name="Note 2 2 5 3 8 8" xfId="49023"/>
    <cellStyle name="Note 2 2 5 3 8 9" xfId="49024"/>
    <cellStyle name="Note 2 2 5 3 9" xfId="49025"/>
    <cellStyle name="Note 2 2 5 4" xfId="49026"/>
    <cellStyle name="Note 2 2 5 4 10" xfId="49027"/>
    <cellStyle name="Note 2 2 5 4 11" xfId="49028"/>
    <cellStyle name="Note 2 2 5 4 12" xfId="49029"/>
    <cellStyle name="Note 2 2 5 4 13" xfId="49030"/>
    <cellStyle name="Note 2 2 5 4 14" xfId="49031"/>
    <cellStyle name="Note 2 2 5 4 15" xfId="49032"/>
    <cellStyle name="Note 2 2 5 4 16" xfId="49033"/>
    <cellStyle name="Note 2 2 5 4 17" xfId="49034"/>
    <cellStyle name="Note 2 2 5 4 18" xfId="49035"/>
    <cellStyle name="Note 2 2 5 4 2" xfId="49036"/>
    <cellStyle name="Note 2 2 5 4 2 10" xfId="49037"/>
    <cellStyle name="Note 2 2 5 4 2 11" xfId="49038"/>
    <cellStyle name="Note 2 2 5 4 2 12" xfId="49039"/>
    <cellStyle name="Note 2 2 5 4 2 13" xfId="49040"/>
    <cellStyle name="Note 2 2 5 4 2 2" xfId="49041"/>
    <cellStyle name="Note 2 2 5 4 2 2 10" xfId="49042"/>
    <cellStyle name="Note 2 2 5 4 2 2 2" xfId="49043"/>
    <cellStyle name="Note 2 2 5 4 2 2 2 2" xfId="49044"/>
    <cellStyle name="Note 2 2 5 4 2 2 2 3" xfId="49045"/>
    <cellStyle name="Note 2 2 5 4 2 2 2 4" xfId="49046"/>
    <cellStyle name="Note 2 2 5 4 2 2 2 5" xfId="49047"/>
    <cellStyle name="Note 2 2 5 4 2 2 2 6" xfId="49048"/>
    <cellStyle name="Note 2 2 5 4 2 2 2 7" xfId="49049"/>
    <cellStyle name="Note 2 2 5 4 2 2 2 8" xfId="49050"/>
    <cellStyle name="Note 2 2 5 4 2 2 2 9" xfId="49051"/>
    <cellStyle name="Note 2 2 5 4 2 2 3" xfId="49052"/>
    <cellStyle name="Note 2 2 5 4 2 2 4" xfId="49053"/>
    <cellStyle name="Note 2 2 5 4 2 2 5" xfId="49054"/>
    <cellStyle name="Note 2 2 5 4 2 2 6" xfId="49055"/>
    <cellStyle name="Note 2 2 5 4 2 2 7" xfId="49056"/>
    <cellStyle name="Note 2 2 5 4 2 2 8" xfId="49057"/>
    <cellStyle name="Note 2 2 5 4 2 2 9" xfId="49058"/>
    <cellStyle name="Note 2 2 5 4 2 3" xfId="49059"/>
    <cellStyle name="Note 2 2 5 4 2 3 2" xfId="49060"/>
    <cellStyle name="Note 2 2 5 4 2 3 3" xfId="49061"/>
    <cellStyle name="Note 2 2 5 4 2 3 4" xfId="49062"/>
    <cellStyle name="Note 2 2 5 4 2 3 5" xfId="49063"/>
    <cellStyle name="Note 2 2 5 4 2 3 6" xfId="49064"/>
    <cellStyle name="Note 2 2 5 4 2 3 7" xfId="49065"/>
    <cellStyle name="Note 2 2 5 4 2 3 8" xfId="49066"/>
    <cellStyle name="Note 2 2 5 4 2 4" xfId="49067"/>
    <cellStyle name="Note 2 2 5 4 2 4 2" xfId="49068"/>
    <cellStyle name="Note 2 2 5 4 2 4 3" xfId="49069"/>
    <cellStyle name="Note 2 2 5 4 2 4 4" xfId="49070"/>
    <cellStyle name="Note 2 2 5 4 2 4 5" xfId="49071"/>
    <cellStyle name="Note 2 2 5 4 2 4 6" xfId="49072"/>
    <cellStyle name="Note 2 2 5 4 2 4 7" xfId="49073"/>
    <cellStyle name="Note 2 2 5 4 2 4 8" xfId="49074"/>
    <cellStyle name="Note 2 2 5 4 2 4 9" xfId="49075"/>
    <cellStyle name="Note 2 2 5 4 2 5" xfId="49076"/>
    <cellStyle name="Note 2 2 5 4 2 6" xfId="49077"/>
    <cellStyle name="Note 2 2 5 4 2 7" xfId="49078"/>
    <cellStyle name="Note 2 2 5 4 2 8" xfId="49079"/>
    <cellStyle name="Note 2 2 5 4 2 9" xfId="49080"/>
    <cellStyle name="Note 2 2 5 4 3" xfId="49081"/>
    <cellStyle name="Note 2 2 5 4 3 10" xfId="49082"/>
    <cellStyle name="Note 2 2 5 4 3 11" xfId="49083"/>
    <cellStyle name="Note 2 2 5 4 3 12" xfId="49084"/>
    <cellStyle name="Note 2 2 5 4 3 13" xfId="49085"/>
    <cellStyle name="Note 2 2 5 4 3 2" xfId="49086"/>
    <cellStyle name="Note 2 2 5 4 3 2 10" xfId="49087"/>
    <cellStyle name="Note 2 2 5 4 3 2 2" xfId="49088"/>
    <cellStyle name="Note 2 2 5 4 3 2 2 2" xfId="49089"/>
    <cellStyle name="Note 2 2 5 4 3 2 2 3" xfId="49090"/>
    <cellStyle name="Note 2 2 5 4 3 2 2 4" xfId="49091"/>
    <cellStyle name="Note 2 2 5 4 3 2 2 5" xfId="49092"/>
    <cellStyle name="Note 2 2 5 4 3 2 2 6" xfId="49093"/>
    <cellStyle name="Note 2 2 5 4 3 2 2 7" xfId="49094"/>
    <cellStyle name="Note 2 2 5 4 3 2 2 8" xfId="49095"/>
    <cellStyle name="Note 2 2 5 4 3 2 2 9" xfId="49096"/>
    <cellStyle name="Note 2 2 5 4 3 2 3" xfId="49097"/>
    <cellStyle name="Note 2 2 5 4 3 2 4" xfId="49098"/>
    <cellStyle name="Note 2 2 5 4 3 2 5" xfId="49099"/>
    <cellStyle name="Note 2 2 5 4 3 2 6" xfId="49100"/>
    <cellStyle name="Note 2 2 5 4 3 2 7" xfId="49101"/>
    <cellStyle name="Note 2 2 5 4 3 2 8" xfId="49102"/>
    <cellStyle name="Note 2 2 5 4 3 2 9" xfId="49103"/>
    <cellStyle name="Note 2 2 5 4 3 3" xfId="49104"/>
    <cellStyle name="Note 2 2 5 4 3 3 2" xfId="49105"/>
    <cellStyle name="Note 2 2 5 4 3 3 3" xfId="49106"/>
    <cellStyle name="Note 2 2 5 4 3 3 4" xfId="49107"/>
    <cellStyle name="Note 2 2 5 4 3 3 5" xfId="49108"/>
    <cellStyle name="Note 2 2 5 4 3 3 6" xfId="49109"/>
    <cellStyle name="Note 2 2 5 4 3 3 7" xfId="49110"/>
    <cellStyle name="Note 2 2 5 4 3 3 8" xfId="49111"/>
    <cellStyle name="Note 2 2 5 4 3 4" xfId="49112"/>
    <cellStyle name="Note 2 2 5 4 3 4 2" xfId="49113"/>
    <cellStyle name="Note 2 2 5 4 3 4 3" xfId="49114"/>
    <cellStyle name="Note 2 2 5 4 3 4 4" xfId="49115"/>
    <cellStyle name="Note 2 2 5 4 3 4 5" xfId="49116"/>
    <cellStyle name="Note 2 2 5 4 3 4 6" xfId="49117"/>
    <cellStyle name="Note 2 2 5 4 3 4 7" xfId="49118"/>
    <cellStyle name="Note 2 2 5 4 3 4 8" xfId="49119"/>
    <cellStyle name="Note 2 2 5 4 3 4 9" xfId="49120"/>
    <cellStyle name="Note 2 2 5 4 3 5" xfId="49121"/>
    <cellStyle name="Note 2 2 5 4 3 6" xfId="49122"/>
    <cellStyle name="Note 2 2 5 4 3 7" xfId="49123"/>
    <cellStyle name="Note 2 2 5 4 3 8" xfId="49124"/>
    <cellStyle name="Note 2 2 5 4 3 9" xfId="49125"/>
    <cellStyle name="Note 2 2 5 4 4" xfId="49126"/>
    <cellStyle name="Note 2 2 5 4 4 10" xfId="49127"/>
    <cellStyle name="Note 2 2 5 4 4 11" xfId="49128"/>
    <cellStyle name="Note 2 2 5 4 4 12" xfId="49129"/>
    <cellStyle name="Note 2 2 5 4 4 13" xfId="49130"/>
    <cellStyle name="Note 2 2 5 4 4 2" xfId="49131"/>
    <cellStyle name="Note 2 2 5 4 4 2 10" xfId="49132"/>
    <cellStyle name="Note 2 2 5 4 4 2 2" xfId="49133"/>
    <cellStyle name="Note 2 2 5 4 4 2 2 2" xfId="49134"/>
    <cellStyle name="Note 2 2 5 4 4 2 2 3" xfId="49135"/>
    <cellStyle name="Note 2 2 5 4 4 2 2 4" xfId="49136"/>
    <cellStyle name="Note 2 2 5 4 4 2 2 5" xfId="49137"/>
    <cellStyle name="Note 2 2 5 4 4 2 2 6" xfId="49138"/>
    <cellStyle name="Note 2 2 5 4 4 2 2 7" xfId="49139"/>
    <cellStyle name="Note 2 2 5 4 4 2 2 8" xfId="49140"/>
    <cellStyle name="Note 2 2 5 4 4 2 2 9" xfId="49141"/>
    <cellStyle name="Note 2 2 5 4 4 2 3" xfId="49142"/>
    <cellStyle name="Note 2 2 5 4 4 2 4" xfId="49143"/>
    <cellStyle name="Note 2 2 5 4 4 2 5" xfId="49144"/>
    <cellStyle name="Note 2 2 5 4 4 2 6" xfId="49145"/>
    <cellStyle name="Note 2 2 5 4 4 2 7" xfId="49146"/>
    <cellStyle name="Note 2 2 5 4 4 2 8" xfId="49147"/>
    <cellStyle name="Note 2 2 5 4 4 2 9" xfId="49148"/>
    <cellStyle name="Note 2 2 5 4 4 3" xfId="49149"/>
    <cellStyle name="Note 2 2 5 4 4 3 2" xfId="49150"/>
    <cellStyle name="Note 2 2 5 4 4 3 3" xfId="49151"/>
    <cellStyle name="Note 2 2 5 4 4 3 4" xfId="49152"/>
    <cellStyle name="Note 2 2 5 4 4 3 5" xfId="49153"/>
    <cellStyle name="Note 2 2 5 4 4 3 6" xfId="49154"/>
    <cellStyle name="Note 2 2 5 4 4 3 7" xfId="49155"/>
    <cellStyle name="Note 2 2 5 4 4 3 8" xfId="49156"/>
    <cellStyle name="Note 2 2 5 4 4 4" xfId="49157"/>
    <cellStyle name="Note 2 2 5 4 4 4 2" xfId="49158"/>
    <cellStyle name="Note 2 2 5 4 4 4 3" xfId="49159"/>
    <cellStyle name="Note 2 2 5 4 4 4 4" xfId="49160"/>
    <cellStyle name="Note 2 2 5 4 4 4 5" xfId="49161"/>
    <cellStyle name="Note 2 2 5 4 4 4 6" xfId="49162"/>
    <cellStyle name="Note 2 2 5 4 4 4 7" xfId="49163"/>
    <cellStyle name="Note 2 2 5 4 4 4 8" xfId="49164"/>
    <cellStyle name="Note 2 2 5 4 4 4 9" xfId="49165"/>
    <cellStyle name="Note 2 2 5 4 4 5" xfId="49166"/>
    <cellStyle name="Note 2 2 5 4 4 6" xfId="49167"/>
    <cellStyle name="Note 2 2 5 4 4 7" xfId="49168"/>
    <cellStyle name="Note 2 2 5 4 4 8" xfId="49169"/>
    <cellStyle name="Note 2 2 5 4 4 9" xfId="49170"/>
    <cellStyle name="Note 2 2 5 4 5" xfId="49171"/>
    <cellStyle name="Note 2 2 5 4 5 10" xfId="49172"/>
    <cellStyle name="Note 2 2 5 4 5 11" xfId="49173"/>
    <cellStyle name="Note 2 2 5 4 5 12" xfId="49174"/>
    <cellStyle name="Note 2 2 5 4 5 13" xfId="49175"/>
    <cellStyle name="Note 2 2 5 4 5 2" xfId="49176"/>
    <cellStyle name="Note 2 2 5 4 5 2 10" xfId="49177"/>
    <cellStyle name="Note 2 2 5 4 5 2 2" xfId="49178"/>
    <cellStyle name="Note 2 2 5 4 5 2 2 2" xfId="49179"/>
    <cellStyle name="Note 2 2 5 4 5 2 2 3" xfId="49180"/>
    <cellStyle name="Note 2 2 5 4 5 2 2 4" xfId="49181"/>
    <cellStyle name="Note 2 2 5 4 5 2 2 5" xfId="49182"/>
    <cellStyle name="Note 2 2 5 4 5 2 2 6" xfId="49183"/>
    <cellStyle name="Note 2 2 5 4 5 2 2 7" xfId="49184"/>
    <cellStyle name="Note 2 2 5 4 5 2 2 8" xfId="49185"/>
    <cellStyle name="Note 2 2 5 4 5 2 2 9" xfId="49186"/>
    <cellStyle name="Note 2 2 5 4 5 2 3" xfId="49187"/>
    <cellStyle name="Note 2 2 5 4 5 2 4" xfId="49188"/>
    <cellStyle name="Note 2 2 5 4 5 2 5" xfId="49189"/>
    <cellStyle name="Note 2 2 5 4 5 2 6" xfId="49190"/>
    <cellStyle name="Note 2 2 5 4 5 2 7" xfId="49191"/>
    <cellStyle name="Note 2 2 5 4 5 2 8" xfId="49192"/>
    <cellStyle name="Note 2 2 5 4 5 2 9" xfId="49193"/>
    <cellStyle name="Note 2 2 5 4 5 3" xfId="49194"/>
    <cellStyle name="Note 2 2 5 4 5 3 2" xfId="49195"/>
    <cellStyle name="Note 2 2 5 4 5 3 3" xfId="49196"/>
    <cellStyle name="Note 2 2 5 4 5 3 4" xfId="49197"/>
    <cellStyle name="Note 2 2 5 4 5 3 5" xfId="49198"/>
    <cellStyle name="Note 2 2 5 4 5 3 6" xfId="49199"/>
    <cellStyle name="Note 2 2 5 4 5 3 7" xfId="49200"/>
    <cellStyle name="Note 2 2 5 4 5 3 8" xfId="49201"/>
    <cellStyle name="Note 2 2 5 4 5 4" xfId="49202"/>
    <cellStyle name="Note 2 2 5 4 5 4 2" xfId="49203"/>
    <cellStyle name="Note 2 2 5 4 5 4 3" xfId="49204"/>
    <cellStyle name="Note 2 2 5 4 5 4 4" xfId="49205"/>
    <cellStyle name="Note 2 2 5 4 5 4 5" xfId="49206"/>
    <cellStyle name="Note 2 2 5 4 5 4 6" xfId="49207"/>
    <cellStyle name="Note 2 2 5 4 5 4 7" xfId="49208"/>
    <cellStyle name="Note 2 2 5 4 5 4 8" xfId="49209"/>
    <cellStyle name="Note 2 2 5 4 5 4 9" xfId="49210"/>
    <cellStyle name="Note 2 2 5 4 5 5" xfId="49211"/>
    <cellStyle name="Note 2 2 5 4 5 6" xfId="49212"/>
    <cellStyle name="Note 2 2 5 4 5 7" xfId="49213"/>
    <cellStyle name="Note 2 2 5 4 5 8" xfId="49214"/>
    <cellStyle name="Note 2 2 5 4 5 9" xfId="49215"/>
    <cellStyle name="Note 2 2 5 4 6" xfId="49216"/>
    <cellStyle name="Note 2 2 5 4 6 10" xfId="49217"/>
    <cellStyle name="Note 2 2 5 4 6 2" xfId="49218"/>
    <cellStyle name="Note 2 2 5 4 6 2 2" xfId="49219"/>
    <cellStyle name="Note 2 2 5 4 6 2 3" xfId="49220"/>
    <cellStyle name="Note 2 2 5 4 6 2 4" xfId="49221"/>
    <cellStyle name="Note 2 2 5 4 6 2 5" xfId="49222"/>
    <cellStyle name="Note 2 2 5 4 6 2 6" xfId="49223"/>
    <cellStyle name="Note 2 2 5 4 6 2 7" xfId="49224"/>
    <cellStyle name="Note 2 2 5 4 6 2 8" xfId="49225"/>
    <cellStyle name="Note 2 2 5 4 6 2 9" xfId="49226"/>
    <cellStyle name="Note 2 2 5 4 6 3" xfId="49227"/>
    <cellStyle name="Note 2 2 5 4 6 4" xfId="49228"/>
    <cellStyle name="Note 2 2 5 4 6 5" xfId="49229"/>
    <cellStyle name="Note 2 2 5 4 6 6" xfId="49230"/>
    <cellStyle name="Note 2 2 5 4 6 7" xfId="49231"/>
    <cellStyle name="Note 2 2 5 4 6 8" xfId="49232"/>
    <cellStyle name="Note 2 2 5 4 6 9" xfId="49233"/>
    <cellStyle name="Note 2 2 5 4 7" xfId="49234"/>
    <cellStyle name="Note 2 2 5 4 7 2" xfId="49235"/>
    <cellStyle name="Note 2 2 5 4 7 3" xfId="49236"/>
    <cellStyle name="Note 2 2 5 4 7 4" xfId="49237"/>
    <cellStyle name="Note 2 2 5 4 7 5" xfId="49238"/>
    <cellStyle name="Note 2 2 5 4 7 6" xfId="49239"/>
    <cellStyle name="Note 2 2 5 4 7 7" xfId="49240"/>
    <cellStyle name="Note 2 2 5 4 7 8" xfId="49241"/>
    <cellStyle name="Note 2 2 5 4 8" xfId="49242"/>
    <cellStyle name="Note 2 2 5 4 8 2" xfId="49243"/>
    <cellStyle name="Note 2 2 5 4 8 3" xfId="49244"/>
    <cellStyle name="Note 2 2 5 4 8 4" xfId="49245"/>
    <cellStyle name="Note 2 2 5 4 8 5" xfId="49246"/>
    <cellStyle name="Note 2 2 5 4 8 6" xfId="49247"/>
    <cellStyle name="Note 2 2 5 4 8 7" xfId="49248"/>
    <cellStyle name="Note 2 2 5 4 8 8" xfId="49249"/>
    <cellStyle name="Note 2 2 5 4 8 9" xfId="49250"/>
    <cellStyle name="Note 2 2 5 4 9" xfId="49251"/>
    <cellStyle name="Note 2 2 5 5" xfId="49252"/>
    <cellStyle name="Note 2 2 5 5 10" xfId="49253"/>
    <cellStyle name="Note 2 2 5 5 11" xfId="49254"/>
    <cellStyle name="Note 2 2 5 5 12" xfId="49255"/>
    <cellStyle name="Note 2 2 5 5 13" xfId="49256"/>
    <cellStyle name="Note 2 2 5 5 2" xfId="49257"/>
    <cellStyle name="Note 2 2 5 5 2 10" xfId="49258"/>
    <cellStyle name="Note 2 2 5 5 2 2" xfId="49259"/>
    <cellStyle name="Note 2 2 5 5 2 2 2" xfId="49260"/>
    <cellStyle name="Note 2 2 5 5 2 2 3" xfId="49261"/>
    <cellStyle name="Note 2 2 5 5 2 2 4" xfId="49262"/>
    <cellStyle name="Note 2 2 5 5 2 2 5" xfId="49263"/>
    <cellStyle name="Note 2 2 5 5 2 2 6" xfId="49264"/>
    <cellStyle name="Note 2 2 5 5 2 2 7" xfId="49265"/>
    <cellStyle name="Note 2 2 5 5 2 2 8" xfId="49266"/>
    <cellStyle name="Note 2 2 5 5 2 2 9" xfId="49267"/>
    <cellStyle name="Note 2 2 5 5 2 3" xfId="49268"/>
    <cellStyle name="Note 2 2 5 5 2 4" xfId="49269"/>
    <cellStyle name="Note 2 2 5 5 2 5" xfId="49270"/>
    <cellStyle name="Note 2 2 5 5 2 6" xfId="49271"/>
    <cellStyle name="Note 2 2 5 5 2 7" xfId="49272"/>
    <cellStyle name="Note 2 2 5 5 2 8" xfId="49273"/>
    <cellStyle name="Note 2 2 5 5 2 9" xfId="49274"/>
    <cellStyle name="Note 2 2 5 5 3" xfId="49275"/>
    <cellStyle name="Note 2 2 5 5 3 2" xfId="49276"/>
    <cellStyle name="Note 2 2 5 5 3 3" xfId="49277"/>
    <cellStyle name="Note 2 2 5 5 3 4" xfId="49278"/>
    <cellStyle name="Note 2 2 5 5 3 5" xfId="49279"/>
    <cellStyle name="Note 2 2 5 5 3 6" xfId="49280"/>
    <cellStyle name="Note 2 2 5 5 3 7" xfId="49281"/>
    <cellStyle name="Note 2 2 5 5 3 8" xfId="49282"/>
    <cellStyle name="Note 2 2 5 5 4" xfId="49283"/>
    <cellStyle name="Note 2 2 5 5 4 2" xfId="49284"/>
    <cellStyle name="Note 2 2 5 5 4 3" xfId="49285"/>
    <cellStyle name="Note 2 2 5 5 4 4" xfId="49286"/>
    <cellStyle name="Note 2 2 5 5 4 5" xfId="49287"/>
    <cellStyle name="Note 2 2 5 5 4 6" xfId="49288"/>
    <cellStyle name="Note 2 2 5 5 4 7" xfId="49289"/>
    <cellStyle name="Note 2 2 5 5 4 8" xfId="49290"/>
    <cellStyle name="Note 2 2 5 5 4 9" xfId="49291"/>
    <cellStyle name="Note 2 2 5 5 5" xfId="49292"/>
    <cellStyle name="Note 2 2 5 5 6" xfId="49293"/>
    <cellStyle name="Note 2 2 5 5 7" xfId="49294"/>
    <cellStyle name="Note 2 2 5 5 8" xfId="49295"/>
    <cellStyle name="Note 2 2 5 5 9" xfId="49296"/>
    <cellStyle name="Note 2 2 5 6" xfId="49297"/>
    <cellStyle name="Note 2 2 5 6 10" xfId="49298"/>
    <cellStyle name="Note 2 2 5 6 11" xfId="49299"/>
    <cellStyle name="Note 2 2 5 6 12" xfId="49300"/>
    <cellStyle name="Note 2 2 5 6 13" xfId="49301"/>
    <cellStyle name="Note 2 2 5 6 2" xfId="49302"/>
    <cellStyle name="Note 2 2 5 6 2 10" xfId="49303"/>
    <cellStyle name="Note 2 2 5 6 2 2" xfId="49304"/>
    <cellStyle name="Note 2 2 5 6 2 2 2" xfId="49305"/>
    <cellStyle name="Note 2 2 5 6 2 2 3" xfId="49306"/>
    <cellStyle name="Note 2 2 5 6 2 2 4" xfId="49307"/>
    <cellStyle name="Note 2 2 5 6 2 2 5" xfId="49308"/>
    <cellStyle name="Note 2 2 5 6 2 2 6" xfId="49309"/>
    <cellStyle name="Note 2 2 5 6 2 2 7" xfId="49310"/>
    <cellStyle name="Note 2 2 5 6 2 2 8" xfId="49311"/>
    <cellStyle name="Note 2 2 5 6 2 2 9" xfId="49312"/>
    <cellStyle name="Note 2 2 5 6 2 3" xfId="49313"/>
    <cellStyle name="Note 2 2 5 6 2 4" xfId="49314"/>
    <cellStyle name="Note 2 2 5 6 2 5" xfId="49315"/>
    <cellStyle name="Note 2 2 5 6 2 6" xfId="49316"/>
    <cellStyle name="Note 2 2 5 6 2 7" xfId="49317"/>
    <cellStyle name="Note 2 2 5 6 2 8" xfId="49318"/>
    <cellStyle name="Note 2 2 5 6 2 9" xfId="49319"/>
    <cellStyle name="Note 2 2 5 6 3" xfId="49320"/>
    <cellStyle name="Note 2 2 5 6 3 2" xfId="49321"/>
    <cellStyle name="Note 2 2 5 6 3 3" xfId="49322"/>
    <cellStyle name="Note 2 2 5 6 3 4" xfId="49323"/>
    <cellStyle name="Note 2 2 5 6 3 5" xfId="49324"/>
    <cellStyle name="Note 2 2 5 6 3 6" xfId="49325"/>
    <cellStyle name="Note 2 2 5 6 3 7" xfId="49326"/>
    <cellStyle name="Note 2 2 5 6 3 8" xfId="49327"/>
    <cellStyle name="Note 2 2 5 6 4" xfId="49328"/>
    <cellStyle name="Note 2 2 5 6 4 2" xfId="49329"/>
    <cellStyle name="Note 2 2 5 6 4 3" xfId="49330"/>
    <cellStyle name="Note 2 2 5 6 4 4" xfId="49331"/>
    <cellStyle name="Note 2 2 5 6 4 5" xfId="49332"/>
    <cellStyle name="Note 2 2 5 6 4 6" xfId="49333"/>
    <cellStyle name="Note 2 2 5 6 4 7" xfId="49334"/>
    <cellStyle name="Note 2 2 5 6 4 8" xfId="49335"/>
    <cellStyle name="Note 2 2 5 6 4 9" xfId="49336"/>
    <cellStyle name="Note 2 2 5 6 5" xfId="49337"/>
    <cellStyle name="Note 2 2 5 6 6" xfId="49338"/>
    <cellStyle name="Note 2 2 5 6 7" xfId="49339"/>
    <cellStyle name="Note 2 2 5 6 8" xfId="49340"/>
    <cellStyle name="Note 2 2 5 6 9" xfId="49341"/>
    <cellStyle name="Note 2 2 5 7" xfId="49342"/>
    <cellStyle name="Note 2 2 5 7 10" xfId="49343"/>
    <cellStyle name="Note 2 2 5 7 11" xfId="49344"/>
    <cellStyle name="Note 2 2 5 7 12" xfId="49345"/>
    <cellStyle name="Note 2 2 5 7 13" xfId="49346"/>
    <cellStyle name="Note 2 2 5 7 2" xfId="49347"/>
    <cellStyle name="Note 2 2 5 7 2 10" xfId="49348"/>
    <cellStyle name="Note 2 2 5 7 2 2" xfId="49349"/>
    <cellStyle name="Note 2 2 5 7 2 2 2" xfId="49350"/>
    <cellStyle name="Note 2 2 5 7 2 2 3" xfId="49351"/>
    <cellStyle name="Note 2 2 5 7 2 2 4" xfId="49352"/>
    <cellStyle name="Note 2 2 5 7 2 2 5" xfId="49353"/>
    <cellStyle name="Note 2 2 5 7 2 2 6" xfId="49354"/>
    <cellStyle name="Note 2 2 5 7 2 2 7" xfId="49355"/>
    <cellStyle name="Note 2 2 5 7 2 2 8" xfId="49356"/>
    <cellStyle name="Note 2 2 5 7 2 2 9" xfId="49357"/>
    <cellStyle name="Note 2 2 5 7 2 3" xfId="49358"/>
    <cellStyle name="Note 2 2 5 7 2 4" xfId="49359"/>
    <cellStyle name="Note 2 2 5 7 2 5" xfId="49360"/>
    <cellStyle name="Note 2 2 5 7 2 6" xfId="49361"/>
    <cellStyle name="Note 2 2 5 7 2 7" xfId="49362"/>
    <cellStyle name="Note 2 2 5 7 2 8" xfId="49363"/>
    <cellStyle name="Note 2 2 5 7 2 9" xfId="49364"/>
    <cellStyle name="Note 2 2 5 7 3" xfId="49365"/>
    <cellStyle name="Note 2 2 5 7 3 2" xfId="49366"/>
    <cellStyle name="Note 2 2 5 7 3 3" xfId="49367"/>
    <cellStyle name="Note 2 2 5 7 3 4" xfId="49368"/>
    <cellStyle name="Note 2 2 5 7 3 5" xfId="49369"/>
    <cellStyle name="Note 2 2 5 7 3 6" xfId="49370"/>
    <cellStyle name="Note 2 2 5 7 3 7" xfId="49371"/>
    <cellStyle name="Note 2 2 5 7 3 8" xfId="49372"/>
    <cellStyle name="Note 2 2 5 7 4" xfId="49373"/>
    <cellStyle name="Note 2 2 5 7 4 2" xfId="49374"/>
    <cellStyle name="Note 2 2 5 7 4 3" xfId="49375"/>
    <cellStyle name="Note 2 2 5 7 4 4" xfId="49376"/>
    <cellStyle name="Note 2 2 5 7 4 5" xfId="49377"/>
    <cellStyle name="Note 2 2 5 7 4 6" xfId="49378"/>
    <cellStyle name="Note 2 2 5 7 4 7" xfId="49379"/>
    <cellStyle name="Note 2 2 5 7 4 8" xfId="49380"/>
    <cellStyle name="Note 2 2 5 7 4 9" xfId="49381"/>
    <cellStyle name="Note 2 2 5 7 5" xfId="49382"/>
    <cellStyle name="Note 2 2 5 7 6" xfId="49383"/>
    <cellStyle name="Note 2 2 5 7 7" xfId="49384"/>
    <cellStyle name="Note 2 2 5 7 8" xfId="49385"/>
    <cellStyle name="Note 2 2 5 7 9" xfId="49386"/>
    <cellStyle name="Note 2 2 5 8" xfId="49387"/>
    <cellStyle name="Note 2 2 5 8 2" xfId="49388"/>
    <cellStyle name="Note 2 2 5 8 3" xfId="49389"/>
    <cellStyle name="Note 2 2 5 8 4" xfId="49390"/>
    <cellStyle name="Note 2 2 5 8 5" xfId="49391"/>
    <cellStyle name="Note 2 2 5 8 6" xfId="49392"/>
    <cellStyle name="Note 2 2 5 8 7" xfId="49393"/>
    <cellStyle name="Note 2 2 5 8 8" xfId="49394"/>
    <cellStyle name="Note 2 2 5 8 9" xfId="49395"/>
    <cellStyle name="Note 2 2 5 9" xfId="49396"/>
    <cellStyle name="Note 2 2 6" xfId="9782"/>
    <cellStyle name="Note 2 2 6 10" xfId="49397"/>
    <cellStyle name="Note 2 2 6 11" xfId="49398"/>
    <cellStyle name="Note 2 2 6 12" xfId="49399"/>
    <cellStyle name="Note 2 2 6 13" xfId="49400"/>
    <cellStyle name="Note 2 2 6 14" xfId="49401"/>
    <cellStyle name="Note 2 2 6 15" xfId="49402"/>
    <cellStyle name="Note 2 2 6 16" xfId="49403"/>
    <cellStyle name="Note 2 2 6 17" xfId="49404"/>
    <cellStyle name="Note 2 2 6 18" xfId="49405"/>
    <cellStyle name="Note 2 2 6 19" xfId="49406"/>
    <cellStyle name="Note 2 2 6 2" xfId="10114"/>
    <cellStyle name="Note 2 2 6 2 10" xfId="49407"/>
    <cellStyle name="Note 2 2 6 2 11" xfId="49408"/>
    <cellStyle name="Note 2 2 6 2 12" xfId="49409"/>
    <cellStyle name="Note 2 2 6 2 13" xfId="49410"/>
    <cellStyle name="Note 2 2 6 2 14" xfId="49411"/>
    <cellStyle name="Note 2 2 6 2 15" xfId="49412"/>
    <cellStyle name="Note 2 2 6 2 16" xfId="49413"/>
    <cellStyle name="Note 2 2 6 2 17" xfId="49414"/>
    <cellStyle name="Note 2 2 6 2 18" xfId="49415"/>
    <cellStyle name="Note 2 2 6 2 19" xfId="49416"/>
    <cellStyle name="Note 2 2 6 2 2" xfId="49417"/>
    <cellStyle name="Note 2 2 6 2 2 10" xfId="49418"/>
    <cellStyle name="Note 2 2 6 2 2 11" xfId="49419"/>
    <cellStyle name="Note 2 2 6 2 2 12" xfId="49420"/>
    <cellStyle name="Note 2 2 6 2 2 13" xfId="49421"/>
    <cellStyle name="Note 2 2 6 2 2 2" xfId="49422"/>
    <cellStyle name="Note 2 2 6 2 2 2 10" xfId="49423"/>
    <cellStyle name="Note 2 2 6 2 2 2 2" xfId="49424"/>
    <cellStyle name="Note 2 2 6 2 2 2 2 2" xfId="49425"/>
    <cellStyle name="Note 2 2 6 2 2 2 2 3" xfId="49426"/>
    <cellStyle name="Note 2 2 6 2 2 2 2 4" xfId="49427"/>
    <cellStyle name="Note 2 2 6 2 2 2 2 5" xfId="49428"/>
    <cellStyle name="Note 2 2 6 2 2 2 2 6" xfId="49429"/>
    <cellStyle name="Note 2 2 6 2 2 2 2 7" xfId="49430"/>
    <cellStyle name="Note 2 2 6 2 2 2 2 8" xfId="49431"/>
    <cellStyle name="Note 2 2 6 2 2 2 2 9" xfId="49432"/>
    <cellStyle name="Note 2 2 6 2 2 2 3" xfId="49433"/>
    <cellStyle name="Note 2 2 6 2 2 2 4" xfId="49434"/>
    <cellStyle name="Note 2 2 6 2 2 2 5" xfId="49435"/>
    <cellStyle name="Note 2 2 6 2 2 2 6" xfId="49436"/>
    <cellStyle name="Note 2 2 6 2 2 2 7" xfId="49437"/>
    <cellStyle name="Note 2 2 6 2 2 2 8" xfId="49438"/>
    <cellStyle name="Note 2 2 6 2 2 2 9" xfId="49439"/>
    <cellStyle name="Note 2 2 6 2 2 3" xfId="49440"/>
    <cellStyle name="Note 2 2 6 2 2 3 2" xfId="49441"/>
    <cellStyle name="Note 2 2 6 2 2 3 3" xfId="49442"/>
    <cellStyle name="Note 2 2 6 2 2 3 4" xfId="49443"/>
    <cellStyle name="Note 2 2 6 2 2 3 5" xfId="49444"/>
    <cellStyle name="Note 2 2 6 2 2 3 6" xfId="49445"/>
    <cellStyle name="Note 2 2 6 2 2 3 7" xfId="49446"/>
    <cellStyle name="Note 2 2 6 2 2 3 8" xfId="49447"/>
    <cellStyle name="Note 2 2 6 2 2 4" xfId="49448"/>
    <cellStyle name="Note 2 2 6 2 2 4 2" xfId="49449"/>
    <cellStyle name="Note 2 2 6 2 2 4 3" xfId="49450"/>
    <cellStyle name="Note 2 2 6 2 2 4 4" xfId="49451"/>
    <cellStyle name="Note 2 2 6 2 2 4 5" xfId="49452"/>
    <cellStyle name="Note 2 2 6 2 2 4 6" xfId="49453"/>
    <cellStyle name="Note 2 2 6 2 2 4 7" xfId="49454"/>
    <cellStyle name="Note 2 2 6 2 2 4 8" xfId="49455"/>
    <cellStyle name="Note 2 2 6 2 2 4 9" xfId="49456"/>
    <cellStyle name="Note 2 2 6 2 2 5" xfId="49457"/>
    <cellStyle name="Note 2 2 6 2 2 6" xfId="49458"/>
    <cellStyle name="Note 2 2 6 2 2 7" xfId="49459"/>
    <cellStyle name="Note 2 2 6 2 2 8" xfId="49460"/>
    <cellStyle name="Note 2 2 6 2 2 9" xfId="49461"/>
    <cellStyle name="Note 2 2 6 2 3" xfId="49462"/>
    <cellStyle name="Note 2 2 6 2 3 10" xfId="49463"/>
    <cellStyle name="Note 2 2 6 2 3 11" xfId="49464"/>
    <cellStyle name="Note 2 2 6 2 3 12" xfId="49465"/>
    <cellStyle name="Note 2 2 6 2 3 13" xfId="49466"/>
    <cellStyle name="Note 2 2 6 2 3 2" xfId="49467"/>
    <cellStyle name="Note 2 2 6 2 3 2 10" xfId="49468"/>
    <cellStyle name="Note 2 2 6 2 3 2 2" xfId="49469"/>
    <cellStyle name="Note 2 2 6 2 3 2 2 2" xfId="49470"/>
    <cellStyle name="Note 2 2 6 2 3 2 2 3" xfId="49471"/>
    <cellStyle name="Note 2 2 6 2 3 2 2 4" xfId="49472"/>
    <cellStyle name="Note 2 2 6 2 3 2 2 5" xfId="49473"/>
    <cellStyle name="Note 2 2 6 2 3 2 2 6" xfId="49474"/>
    <cellStyle name="Note 2 2 6 2 3 2 2 7" xfId="49475"/>
    <cellStyle name="Note 2 2 6 2 3 2 2 8" xfId="49476"/>
    <cellStyle name="Note 2 2 6 2 3 2 2 9" xfId="49477"/>
    <cellStyle name="Note 2 2 6 2 3 2 3" xfId="49478"/>
    <cellStyle name="Note 2 2 6 2 3 2 4" xfId="49479"/>
    <cellStyle name="Note 2 2 6 2 3 2 5" xfId="49480"/>
    <cellStyle name="Note 2 2 6 2 3 2 6" xfId="49481"/>
    <cellStyle name="Note 2 2 6 2 3 2 7" xfId="49482"/>
    <cellStyle name="Note 2 2 6 2 3 2 8" xfId="49483"/>
    <cellStyle name="Note 2 2 6 2 3 2 9" xfId="49484"/>
    <cellStyle name="Note 2 2 6 2 3 3" xfId="49485"/>
    <cellStyle name="Note 2 2 6 2 3 3 2" xfId="49486"/>
    <cellStyle name="Note 2 2 6 2 3 3 3" xfId="49487"/>
    <cellStyle name="Note 2 2 6 2 3 3 4" xfId="49488"/>
    <cellStyle name="Note 2 2 6 2 3 3 5" xfId="49489"/>
    <cellStyle name="Note 2 2 6 2 3 3 6" xfId="49490"/>
    <cellStyle name="Note 2 2 6 2 3 3 7" xfId="49491"/>
    <cellStyle name="Note 2 2 6 2 3 3 8" xfId="49492"/>
    <cellStyle name="Note 2 2 6 2 3 4" xfId="49493"/>
    <cellStyle name="Note 2 2 6 2 3 4 2" xfId="49494"/>
    <cellStyle name="Note 2 2 6 2 3 4 3" xfId="49495"/>
    <cellStyle name="Note 2 2 6 2 3 4 4" xfId="49496"/>
    <cellStyle name="Note 2 2 6 2 3 4 5" xfId="49497"/>
    <cellStyle name="Note 2 2 6 2 3 4 6" xfId="49498"/>
    <cellStyle name="Note 2 2 6 2 3 4 7" xfId="49499"/>
    <cellStyle name="Note 2 2 6 2 3 4 8" xfId="49500"/>
    <cellStyle name="Note 2 2 6 2 3 4 9" xfId="49501"/>
    <cellStyle name="Note 2 2 6 2 3 5" xfId="49502"/>
    <cellStyle name="Note 2 2 6 2 3 6" xfId="49503"/>
    <cellStyle name="Note 2 2 6 2 3 7" xfId="49504"/>
    <cellStyle name="Note 2 2 6 2 3 8" xfId="49505"/>
    <cellStyle name="Note 2 2 6 2 3 9" xfId="49506"/>
    <cellStyle name="Note 2 2 6 2 4" xfId="49507"/>
    <cellStyle name="Note 2 2 6 2 4 10" xfId="49508"/>
    <cellStyle name="Note 2 2 6 2 4 11" xfId="49509"/>
    <cellStyle name="Note 2 2 6 2 4 12" xfId="49510"/>
    <cellStyle name="Note 2 2 6 2 4 13" xfId="49511"/>
    <cellStyle name="Note 2 2 6 2 4 2" xfId="49512"/>
    <cellStyle name="Note 2 2 6 2 4 2 10" xfId="49513"/>
    <cellStyle name="Note 2 2 6 2 4 2 2" xfId="49514"/>
    <cellStyle name="Note 2 2 6 2 4 2 2 2" xfId="49515"/>
    <cellStyle name="Note 2 2 6 2 4 2 2 3" xfId="49516"/>
    <cellStyle name="Note 2 2 6 2 4 2 2 4" xfId="49517"/>
    <cellStyle name="Note 2 2 6 2 4 2 2 5" xfId="49518"/>
    <cellStyle name="Note 2 2 6 2 4 2 2 6" xfId="49519"/>
    <cellStyle name="Note 2 2 6 2 4 2 2 7" xfId="49520"/>
    <cellStyle name="Note 2 2 6 2 4 2 2 8" xfId="49521"/>
    <cellStyle name="Note 2 2 6 2 4 2 2 9" xfId="49522"/>
    <cellStyle name="Note 2 2 6 2 4 2 3" xfId="49523"/>
    <cellStyle name="Note 2 2 6 2 4 2 4" xfId="49524"/>
    <cellStyle name="Note 2 2 6 2 4 2 5" xfId="49525"/>
    <cellStyle name="Note 2 2 6 2 4 2 6" xfId="49526"/>
    <cellStyle name="Note 2 2 6 2 4 2 7" xfId="49527"/>
    <cellStyle name="Note 2 2 6 2 4 2 8" xfId="49528"/>
    <cellStyle name="Note 2 2 6 2 4 2 9" xfId="49529"/>
    <cellStyle name="Note 2 2 6 2 4 3" xfId="49530"/>
    <cellStyle name="Note 2 2 6 2 4 3 2" xfId="49531"/>
    <cellStyle name="Note 2 2 6 2 4 3 3" xfId="49532"/>
    <cellStyle name="Note 2 2 6 2 4 3 4" xfId="49533"/>
    <cellStyle name="Note 2 2 6 2 4 3 5" xfId="49534"/>
    <cellStyle name="Note 2 2 6 2 4 3 6" xfId="49535"/>
    <cellStyle name="Note 2 2 6 2 4 3 7" xfId="49536"/>
    <cellStyle name="Note 2 2 6 2 4 3 8" xfId="49537"/>
    <cellStyle name="Note 2 2 6 2 4 4" xfId="49538"/>
    <cellStyle name="Note 2 2 6 2 4 4 2" xfId="49539"/>
    <cellStyle name="Note 2 2 6 2 4 4 3" xfId="49540"/>
    <cellStyle name="Note 2 2 6 2 4 4 4" xfId="49541"/>
    <cellStyle name="Note 2 2 6 2 4 4 5" xfId="49542"/>
    <cellStyle name="Note 2 2 6 2 4 4 6" xfId="49543"/>
    <cellStyle name="Note 2 2 6 2 4 4 7" xfId="49544"/>
    <cellStyle name="Note 2 2 6 2 4 4 8" xfId="49545"/>
    <cellStyle name="Note 2 2 6 2 4 4 9" xfId="49546"/>
    <cellStyle name="Note 2 2 6 2 4 5" xfId="49547"/>
    <cellStyle name="Note 2 2 6 2 4 6" xfId="49548"/>
    <cellStyle name="Note 2 2 6 2 4 7" xfId="49549"/>
    <cellStyle name="Note 2 2 6 2 4 8" xfId="49550"/>
    <cellStyle name="Note 2 2 6 2 4 9" xfId="49551"/>
    <cellStyle name="Note 2 2 6 2 5" xfId="49552"/>
    <cellStyle name="Note 2 2 6 2 5 10" xfId="49553"/>
    <cellStyle name="Note 2 2 6 2 5 11" xfId="49554"/>
    <cellStyle name="Note 2 2 6 2 5 12" xfId="49555"/>
    <cellStyle name="Note 2 2 6 2 5 13" xfId="49556"/>
    <cellStyle name="Note 2 2 6 2 5 2" xfId="49557"/>
    <cellStyle name="Note 2 2 6 2 5 2 10" xfId="49558"/>
    <cellStyle name="Note 2 2 6 2 5 2 2" xfId="49559"/>
    <cellStyle name="Note 2 2 6 2 5 2 2 2" xfId="49560"/>
    <cellStyle name="Note 2 2 6 2 5 2 2 3" xfId="49561"/>
    <cellStyle name="Note 2 2 6 2 5 2 2 4" xfId="49562"/>
    <cellStyle name="Note 2 2 6 2 5 2 2 5" xfId="49563"/>
    <cellStyle name="Note 2 2 6 2 5 2 2 6" xfId="49564"/>
    <cellStyle name="Note 2 2 6 2 5 2 2 7" xfId="49565"/>
    <cellStyle name="Note 2 2 6 2 5 2 2 8" xfId="49566"/>
    <cellStyle name="Note 2 2 6 2 5 2 2 9" xfId="49567"/>
    <cellStyle name="Note 2 2 6 2 5 2 3" xfId="49568"/>
    <cellStyle name="Note 2 2 6 2 5 2 4" xfId="49569"/>
    <cellStyle name="Note 2 2 6 2 5 2 5" xfId="49570"/>
    <cellStyle name="Note 2 2 6 2 5 2 6" xfId="49571"/>
    <cellStyle name="Note 2 2 6 2 5 2 7" xfId="49572"/>
    <cellStyle name="Note 2 2 6 2 5 2 8" xfId="49573"/>
    <cellStyle name="Note 2 2 6 2 5 2 9" xfId="49574"/>
    <cellStyle name="Note 2 2 6 2 5 3" xfId="49575"/>
    <cellStyle name="Note 2 2 6 2 5 3 2" xfId="49576"/>
    <cellStyle name="Note 2 2 6 2 5 3 3" xfId="49577"/>
    <cellStyle name="Note 2 2 6 2 5 3 4" xfId="49578"/>
    <cellStyle name="Note 2 2 6 2 5 3 5" xfId="49579"/>
    <cellStyle name="Note 2 2 6 2 5 3 6" xfId="49580"/>
    <cellStyle name="Note 2 2 6 2 5 3 7" xfId="49581"/>
    <cellStyle name="Note 2 2 6 2 5 3 8" xfId="49582"/>
    <cellStyle name="Note 2 2 6 2 5 4" xfId="49583"/>
    <cellStyle name="Note 2 2 6 2 5 4 2" xfId="49584"/>
    <cellStyle name="Note 2 2 6 2 5 4 3" xfId="49585"/>
    <cellStyle name="Note 2 2 6 2 5 4 4" xfId="49586"/>
    <cellStyle name="Note 2 2 6 2 5 4 5" xfId="49587"/>
    <cellStyle name="Note 2 2 6 2 5 4 6" xfId="49588"/>
    <cellStyle name="Note 2 2 6 2 5 4 7" xfId="49589"/>
    <cellStyle name="Note 2 2 6 2 5 4 8" xfId="49590"/>
    <cellStyle name="Note 2 2 6 2 5 4 9" xfId="49591"/>
    <cellStyle name="Note 2 2 6 2 5 5" xfId="49592"/>
    <cellStyle name="Note 2 2 6 2 5 6" xfId="49593"/>
    <cellStyle name="Note 2 2 6 2 5 7" xfId="49594"/>
    <cellStyle name="Note 2 2 6 2 5 8" xfId="49595"/>
    <cellStyle name="Note 2 2 6 2 5 9" xfId="49596"/>
    <cellStyle name="Note 2 2 6 2 6" xfId="49597"/>
    <cellStyle name="Note 2 2 6 2 6 10" xfId="49598"/>
    <cellStyle name="Note 2 2 6 2 6 2" xfId="49599"/>
    <cellStyle name="Note 2 2 6 2 6 2 2" xfId="49600"/>
    <cellStyle name="Note 2 2 6 2 6 2 3" xfId="49601"/>
    <cellStyle name="Note 2 2 6 2 6 2 4" xfId="49602"/>
    <cellStyle name="Note 2 2 6 2 6 2 5" xfId="49603"/>
    <cellStyle name="Note 2 2 6 2 6 2 6" xfId="49604"/>
    <cellStyle name="Note 2 2 6 2 6 2 7" xfId="49605"/>
    <cellStyle name="Note 2 2 6 2 6 2 8" xfId="49606"/>
    <cellStyle name="Note 2 2 6 2 6 2 9" xfId="49607"/>
    <cellStyle name="Note 2 2 6 2 6 3" xfId="49608"/>
    <cellStyle name="Note 2 2 6 2 6 4" xfId="49609"/>
    <cellStyle name="Note 2 2 6 2 6 5" xfId="49610"/>
    <cellStyle name="Note 2 2 6 2 6 6" xfId="49611"/>
    <cellStyle name="Note 2 2 6 2 6 7" xfId="49612"/>
    <cellStyle name="Note 2 2 6 2 6 8" xfId="49613"/>
    <cellStyle name="Note 2 2 6 2 6 9" xfId="49614"/>
    <cellStyle name="Note 2 2 6 2 7" xfId="49615"/>
    <cellStyle name="Note 2 2 6 2 7 2" xfId="49616"/>
    <cellStyle name="Note 2 2 6 2 7 3" xfId="49617"/>
    <cellStyle name="Note 2 2 6 2 7 4" xfId="49618"/>
    <cellStyle name="Note 2 2 6 2 7 5" xfId="49619"/>
    <cellStyle name="Note 2 2 6 2 7 6" xfId="49620"/>
    <cellStyle name="Note 2 2 6 2 7 7" xfId="49621"/>
    <cellStyle name="Note 2 2 6 2 7 8" xfId="49622"/>
    <cellStyle name="Note 2 2 6 2 8" xfId="49623"/>
    <cellStyle name="Note 2 2 6 2 8 2" xfId="49624"/>
    <cellStyle name="Note 2 2 6 2 8 3" xfId="49625"/>
    <cellStyle name="Note 2 2 6 2 8 4" xfId="49626"/>
    <cellStyle name="Note 2 2 6 2 8 5" xfId="49627"/>
    <cellStyle name="Note 2 2 6 2 8 6" xfId="49628"/>
    <cellStyle name="Note 2 2 6 2 8 7" xfId="49629"/>
    <cellStyle name="Note 2 2 6 2 8 8" xfId="49630"/>
    <cellStyle name="Note 2 2 6 2 8 9" xfId="49631"/>
    <cellStyle name="Note 2 2 6 2 9" xfId="49632"/>
    <cellStyle name="Note 2 2 6 3" xfId="49633"/>
    <cellStyle name="Note 2 2 6 3 10" xfId="49634"/>
    <cellStyle name="Note 2 2 6 3 11" xfId="49635"/>
    <cellStyle name="Note 2 2 6 3 12" xfId="49636"/>
    <cellStyle name="Note 2 2 6 3 13" xfId="49637"/>
    <cellStyle name="Note 2 2 6 3 14" xfId="49638"/>
    <cellStyle name="Note 2 2 6 3 15" xfId="49639"/>
    <cellStyle name="Note 2 2 6 3 16" xfId="49640"/>
    <cellStyle name="Note 2 2 6 3 17" xfId="49641"/>
    <cellStyle name="Note 2 2 6 3 18" xfId="49642"/>
    <cellStyle name="Note 2 2 6 3 2" xfId="49643"/>
    <cellStyle name="Note 2 2 6 3 2 10" xfId="49644"/>
    <cellStyle name="Note 2 2 6 3 2 11" xfId="49645"/>
    <cellStyle name="Note 2 2 6 3 2 12" xfId="49646"/>
    <cellStyle name="Note 2 2 6 3 2 13" xfId="49647"/>
    <cellStyle name="Note 2 2 6 3 2 2" xfId="49648"/>
    <cellStyle name="Note 2 2 6 3 2 2 10" xfId="49649"/>
    <cellStyle name="Note 2 2 6 3 2 2 2" xfId="49650"/>
    <cellStyle name="Note 2 2 6 3 2 2 2 2" xfId="49651"/>
    <cellStyle name="Note 2 2 6 3 2 2 2 3" xfId="49652"/>
    <cellStyle name="Note 2 2 6 3 2 2 2 4" xfId="49653"/>
    <cellStyle name="Note 2 2 6 3 2 2 2 5" xfId="49654"/>
    <cellStyle name="Note 2 2 6 3 2 2 2 6" xfId="49655"/>
    <cellStyle name="Note 2 2 6 3 2 2 2 7" xfId="49656"/>
    <cellStyle name="Note 2 2 6 3 2 2 2 8" xfId="49657"/>
    <cellStyle name="Note 2 2 6 3 2 2 2 9" xfId="49658"/>
    <cellStyle name="Note 2 2 6 3 2 2 3" xfId="49659"/>
    <cellStyle name="Note 2 2 6 3 2 2 4" xfId="49660"/>
    <cellStyle name="Note 2 2 6 3 2 2 5" xfId="49661"/>
    <cellStyle name="Note 2 2 6 3 2 2 6" xfId="49662"/>
    <cellStyle name="Note 2 2 6 3 2 2 7" xfId="49663"/>
    <cellStyle name="Note 2 2 6 3 2 2 8" xfId="49664"/>
    <cellStyle name="Note 2 2 6 3 2 2 9" xfId="49665"/>
    <cellStyle name="Note 2 2 6 3 2 3" xfId="49666"/>
    <cellStyle name="Note 2 2 6 3 2 3 2" xfId="49667"/>
    <cellStyle name="Note 2 2 6 3 2 3 3" xfId="49668"/>
    <cellStyle name="Note 2 2 6 3 2 3 4" xfId="49669"/>
    <cellStyle name="Note 2 2 6 3 2 3 5" xfId="49670"/>
    <cellStyle name="Note 2 2 6 3 2 3 6" xfId="49671"/>
    <cellStyle name="Note 2 2 6 3 2 3 7" xfId="49672"/>
    <cellStyle name="Note 2 2 6 3 2 3 8" xfId="49673"/>
    <cellStyle name="Note 2 2 6 3 2 4" xfId="49674"/>
    <cellStyle name="Note 2 2 6 3 2 4 2" xfId="49675"/>
    <cellStyle name="Note 2 2 6 3 2 4 3" xfId="49676"/>
    <cellStyle name="Note 2 2 6 3 2 4 4" xfId="49677"/>
    <cellStyle name="Note 2 2 6 3 2 4 5" xfId="49678"/>
    <cellStyle name="Note 2 2 6 3 2 4 6" xfId="49679"/>
    <cellStyle name="Note 2 2 6 3 2 4 7" xfId="49680"/>
    <cellStyle name="Note 2 2 6 3 2 4 8" xfId="49681"/>
    <cellStyle name="Note 2 2 6 3 2 4 9" xfId="49682"/>
    <cellStyle name="Note 2 2 6 3 2 5" xfId="49683"/>
    <cellStyle name="Note 2 2 6 3 2 6" xfId="49684"/>
    <cellStyle name="Note 2 2 6 3 2 7" xfId="49685"/>
    <cellStyle name="Note 2 2 6 3 2 8" xfId="49686"/>
    <cellStyle name="Note 2 2 6 3 2 9" xfId="49687"/>
    <cellStyle name="Note 2 2 6 3 3" xfId="49688"/>
    <cellStyle name="Note 2 2 6 3 3 10" xfId="49689"/>
    <cellStyle name="Note 2 2 6 3 3 11" xfId="49690"/>
    <cellStyle name="Note 2 2 6 3 3 12" xfId="49691"/>
    <cellStyle name="Note 2 2 6 3 3 13" xfId="49692"/>
    <cellStyle name="Note 2 2 6 3 3 2" xfId="49693"/>
    <cellStyle name="Note 2 2 6 3 3 2 10" xfId="49694"/>
    <cellStyle name="Note 2 2 6 3 3 2 2" xfId="49695"/>
    <cellStyle name="Note 2 2 6 3 3 2 2 2" xfId="49696"/>
    <cellStyle name="Note 2 2 6 3 3 2 2 3" xfId="49697"/>
    <cellStyle name="Note 2 2 6 3 3 2 2 4" xfId="49698"/>
    <cellStyle name="Note 2 2 6 3 3 2 2 5" xfId="49699"/>
    <cellStyle name="Note 2 2 6 3 3 2 2 6" xfId="49700"/>
    <cellStyle name="Note 2 2 6 3 3 2 2 7" xfId="49701"/>
    <cellStyle name="Note 2 2 6 3 3 2 2 8" xfId="49702"/>
    <cellStyle name="Note 2 2 6 3 3 2 2 9" xfId="49703"/>
    <cellStyle name="Note 2 2 6 3 3 2 3" xfId="49704"/>
    <cellStyle name="Note 2 2 6 3 3 2 4" xfId="49705"/>
    <cellStyle name="Note 2 2 6 3 3 2 5" xfId="49706"/>
    <cellStyle name="Note 2 2 6 3 3 2 6" xfId="49707"/>
    <cellStyle name="Note 2 2 6 3 3 2 7" xfId="49708"/>
    <cellStyle name="Note 2 2 6 3 3 2 8" xfId="49709"/>
    <cellStyle name="Note 2 2 6 3 3 2 9" xfId="49710"/>
    <cellStyle name="Note 2 2 6 3 3 3" xfId="49711"/>
    <cellStyle name="Note 2 2 6 3 3 3 2" xfId="49712"/>
    <cellStyle name="Note 2 2 6 3 3 3 3" xfId="49713"/>
    <cellStyle name="Note 2 2 6 3 3 3 4" xfId="49714"/>
    <cellStyle name="Note 2 2 6 3 3 3 5" xfId="49715"/>
    <cellStyle name="Note 2 2 6 3 3 3 6" xfId="49716"/>
    <cellStyle name="Note 2 2 6 3 3 3 7" xfId="49717"/>
    <cellStyle name="Note 2 2 6 3 3 3 8" xfId="49718"/>
    <cellStyle name="Note 2 2 6 3 3 4" xfId="49719"/>
    <cellStyle name="Note 2 2 6 3 3 4 2" xfId="49720"/>
    <cellStyle name="Note 2 2 6 3 3 4 3" xfId="49721"/>
    <cellStyle name="Note 2 2 6 3 3 4 4" xfId="49722"/>
    <cellStyle name="Note 2 2 6 3 3 4 5" xfId="49723"/>
    <cellStyle name="Note 2 2 6 3 3 4 6" xfId="49724"/>
    <cellStyle name="Note 2 2 6 3 3 4 7" xfId="49725"/>
    <cellStyle name="Note 2 2 6 3 3 4 8" xfId="49726"/>
    <cellStyle name="Note 2 2 6 3 3 4 9" xfId="49727"/>
    <cellStyle name="Note 2 2 6 3 3 5" xfId="49728"/>
    <cellStyle name="Note 2 2 6 3 3 6" xfId="49729"/>
    <cellStyle name="Note 2 2 6 3 3 7" xfId="49730"/>
    <cellStyle name="Note 2 2 6 3 3 8" xfId="49731"/>
    <cellStyle name="Note 2 2 6 3 3 9" xfId="49732"/>
    <cellStyle name="Note 2 2 6 3 4" xfId="49733"/>
    <cellStyle name="Note 2 2 6 3 4 10" xfId="49734"/>
    <cellStyle name="Note 2 2 6 3 4 11" xfId="49735"/>
    <cellStyle name="Note 2 2 6 3 4 12" xfId="49736"/>
    <cellStyle name="Note 2 2 6 3 4 13" xfId="49737"/>
    <cellStyle name="Note 2 2 6 3 4 2" xfId="49738"/>
    <cellStyle name="Note 2 2 6 3 4 2 10" xfId="49739"/>
    <cellStyle name="Note 2 2 6 3 4 2 2" xfId="49740"/>
    <cellStyle name="Note 2 2 6 3 4 2 2 2" xfId="49741"/>
    <cellStyle name="Note 2 2 6 3 4 2 2 3" xfId="49742"/>
    <cellStyle name="Note 2 2 6 3 4 2 2 4" xfId="49743"/>
    <cellStyle name="Note 2 2 6 3 4 2 2 5" xfId="49744"/>
    <cellStyle name="Note 2 2 6 3 4 2 2 6" xfId="49745"/>
    <cellStyle name="Note 2 2 6 3 4 2 2 7" xfId="49746"/>
    <cellStyle name="Note 2 2 6 3 4 2 2 8" xfId="49747"/>
    <cellStyle name="Note 2 2 6 3 4 2 2 9" xfId="49748"/>
    <cellStyle name="Note 2 2 6 3 4 2 3" xfId="49749"/>
    <cellStyle name="Note 2 2 6 3 4 2 4" xfId="49750"/>
    <cellStyle name="Note 2 2 6 3 4 2 5" xfId="49751"/>
    <cellStyle name="Note 2 2 6 3 4 2 6" xfId="49752"/>
    <cellStyle name="Note 2 2 6 3 4 2 7" xfId="49753"/>
    <cellStyle name="Note 2 2 6 3 4 2 8" xfId="49754"/>
    <cellStyle name="Note 2 2 6 3 4 2 9" xfId="49755"/>
    <cellStyle name="Note 2 2 6 3 4 3" xfId="49756"/>
    <cellStyle name="Note 2 2 6 3 4 3 2" xfId="49757"/>
    <cellStyle name="Note 2 2 6 3 4 3 3" xfId="49758"/>
    <cellStyle name="Note 2 2 6 3 4 3 4" xfId="49759"/>
    <cellStyle name="Note 2 2 6 3 4 3 5" xfId="49760"/>
    <cellStyle name="Note 2 2 6 3 4 3 6" xfId="49761"/>
    <cellStyle name="Note 2 2 6 3 4 3 7" xfId="49762"/>
    <cellStyle name="Note 2 2 6 3 4 3 8" xfId="49763"/>
    <cellStyle name="Note 2 2 6 3 4 4" xfId="49764"/>
    <cellStyle name="Note 2 2 6 3 4 4 2" xfId="49765"/>
    <cellStyle name="Note 2 2 6 3 4 4 3" xfId="49766"/>
    <cellStyle name="Note 2 2 6 3 4 4 4" xfId="49767"/>
    <cellStyle name="Note 2 2 6 3 4 4 5" xfId="49768"/>
    <cellStyle name="Note 2 2 6 3 4 4 6" xfId="49769"/>
    <cellStyle name="Note 2 2 6 3 4 4 7" xfId="49770"/>
    <cellStyle name="Note 2 2 6 3 4 4 8" xfId="49771"/>
    <cellStyle name="Note 2 2 6 3 4 4 9" xfId="49772"/>
    <cellStyle name="Note 2 2 6 3 4 5" xfId="49773"/>
    <cellStyle name="Note 2 2 6 3 4 6" xfId="49774"/>
    <cellStyle name="Note 2 2 6 3 4 7" xfId="49775"/>
    <cellStyle name="Note 2 2 6 3 4 8" xfId="49776"/>
    <cellStyle name="Note 2 2 6 3 4 9" xfId="49777"/>
    <cellStyle name="Note 2 2 6 3 5" xfId="49778"/>
    <cellStyle name="Note 2 2 6 3 5 10" xfId="49779"/>
    <cellStyle name="Note 2 2 6 3 5 11" xfId="49780"/>
    <cellStyle name="Note 2 2 6 3 5 12" xfId="49781"/>
    <cellStyle name="Note 2 2 6 3 5 13" xfId="49782"/>
    <cellStyle name="Note 2 2 6 3 5 2" xfId="49783"/>
    <cellStyle name="Note 2 2 6 3 5 2 10" xfId="49784"/>
    <cellStyle name="Note 2 2 6 3 5 2 2" xfId="49785"/>
    <cellStyle name="Note 2 2 6 3 5 2 2 2" xfId="49786"/>
    <cellStyle name="Note 2 2 6 3 5 2 2 3" xfId="49787"/>
    <cellStyle name="Note 2 2 6 3 5 2 2 4" xfId="49788"/>
    <cellStyle name="Note 2 2 6 3 5 2 2 5" xfId="49789"/>
    <cellStyle name="Note 2 2 6 3 5 2 2 6" xfId="49790"/>
    <cellStyle name="Note 2 2 6 3 5 2 2 7" xfId="49791"/>
    <cellStyle name="Note 2 2 6 3 5 2 2 8" xfId="49792"/>
    <cellStyle name="Note 2 2 6 3 5 2 2 9" xfId="49793"/>
    <cellStyle name="Note 2 2 6 3 5 2 3" xfId="49794"/>
    <cellStyle name="Note 2 2 6 3 5 2 4" xfId="49795"/>
    <cellStyle name="Note 2 2 6 3 5 2 5" xfId="49796"/>
    <cellStyle name="Note 2 2 6 3 5 2 6" xfId="49797"/>
    <cellStyle name="Note 2 2 6 3 5 2 7" xfId="49798"/>
    <cellStyle name="Note 2 2 6 3 5 2 8" xfId="49799"/>
    <cellStyle name="Note 2 2 6 3 5 2 9" xfId="49800"/>
    <cellStyle name="Note 2 2 6 3 5 3" xfId="49801"/>
    <cellStyle name="Note 2 2 6 3 5 3 2" xfId="49802"/>
    <cellStyle name="Note 2 2 6 3 5 3 3" xfId="49803"/>
    <cellStyle name="Note 2 2 6 3 5 3 4" xfId="49804"/>
    <cellStyle name="Note 2 2 6 3 5 3 5" xfId="49805"/>
    <cellStyle name="Note 2 2 6 3 5 3 6" xfId="49806"/>
    <cellStyle name="Note 2 2 6 3 5 3 7" xfId="49807"/>
    <cellStyle name="Note 2 2 6 3 5 3 8" xfId="49808"/>
    <cellStyle name="Note 2 2 6 3 5 4" xfId="49809"/>
    <cellStyle name="Note 2 2 6 3 5 4 2" xfId="49810"/>
    <cellStyle name="Note 2 2 6 3 5 4 3" xfId="49811"/>
    <cellStyle name="Note 2 2 6 3 5 4 4" xfId="49812"/>
    <cellStyle name="Note 2 2 6 3 5 4 5" xfId="49813"/>
    <cellStyle name="Note 2 2 6 3 5 4 6" xfId="49814"/>
    <cellStyle name="Note 2 2 6 3 5 4 7" xfId="49815"/>
    <cellStyle name="Note 2 2 6 3 5 4 8" xfId="49816"/>
    <cellStyle name="Note 2 2 6 3 5 4 9" xfId="49817"/>
    <cellStyle name="Note 2 2 6 3 5 5" xfId="49818"/>
    <cellStyle name="Note 2 2 6 3 5 6" xfId="49819"/>
    <cellStyle name="Note 2 2 6 3 5 7" xfId="49820"/>
    <cellStyle name="Note 2 2 6 3 5 8" xfId="49821"/>
    <cellStyle name="Note 2 2 6 3 5 9" xfId="49822"/>
    <cellStyle name="Note 2 2 6 3 6" xfId="49823"/>
    <cellStyle name="Note 2 2 6 3 6 10" xfId="49824"/>
    <cellStyle name="Note 2 2 6 3 6 2" xfId="49825"/>
    <cellStyle name="Note 2 2 6 3 6 2 2" xfId="49826"/>
    <cellStyle name="Note 2 2 6 3 6 2 3" xfId="49827"/>
    <cellStyle name="Note 2 2 6 3 6 2 4" xfId="49828"/>
    <cellStyle name="Note 2 2 6 3 6 2 5" xfId="49829"/>
    <cellStyle name="Note 2 2 6 3 6 2 6" xfId="49830"/>
    <cellStyle name="Note 2 2 6 3 6 2 7" xfId="49831"/>
    <cellStyle name="Note 2 2 6 3 6 2 8" xfId="49832"/>
    <cellStyle name="Note 2 2 6 3 6 2 9" xfId="49833"/>
    <cellStyle name="Note 2 2 6 3 6 3" xfId="49834"/>
    <cellStyle name="Note 2 2 6 3 6 4" xfId="49835"/>
    <cellStyle name="Note 2 2 6 3 6 5" xfId="49836"/>
    <cellStyle name="Note 2 2 6 3 6 6" xfId="49837"/>
    <cellStyle name="Note 2 2 6 3 6 7" xfId="49838"/>
    <cellStyle name="Note 2 2 6 3 6 8" xfId="49839"/>
    <cellStyle name="Note 2 2 6 3 6 9" xfId="49840"/>
    <cellStyle name="Note 2 2 6 3 7" xfId="49841"/>
    <cellStyle name="Note 2 2 6 3 7 2" xfId="49842"/>
    <cellStyle name="Note 2 2 6 3 7 3" xfId="49843"/>
    <cellStyle name="Note 2 2 6 3 7 4" xfId="49844"/>
    <cellStyle name="Note 2 2 6 3 7 5" xfId="49845"/>
    <cellStyle name="Note 2 2 6 3 7 6" xfId="49846"/>
    <cellStyle name="Note 2 2 6 3 7 7" xfId="49847"/>
    <cellStyle name="Note 2 2 6 3 7 8" xfId="49848"/>
    <cellStyle name="Note 2 2 6 3 8" xfId="49849"/>
    <cellStyle name="Note 2 2 6 3 8 2" xfId="49850"/>
    <cellStyle name="Note 2 2 6 3 8 3" xfId="49851"/>
    <cellStyle name="Note 2 2 6 3 8 4" xfId="49852"/>
    <cellStyle name="Note 2 2 6 3 8 5" xfId="49853"/>
    <cellStyle name="Note 2 2 6 3 8 6" xfId="49854"/>
    <cellStyle name="Note 2 2 6 3 8 7" xfId="49855"/>
    <cellStyle name="Note 2 2 6 3 8 8" xfId="49856"/>
    <cellStyle name="Note 2 2 6 3 8 9" xfId="49857"/>
    <cellStyle name="Note 2 2 6 3 9" xfId="49858"/>
    <cellStyle name="Note 2 2 6 4" xfId="49859"/>
    <cellStyle name="Note 2 2 6 4 10" xfId="49860"/>
    <cellStyle name="Note 2 2 6 4 11" xfId="49861"/>
    <cellStyle name="Note 2 2 6 4 12" xfId="49862"/>
    <cellStyle name="Note 2 2 6 4 13" xfId="49863"/>
    <cellStyle name="Note 2 2 6 4 14" xfId="49864"/>
    <cellStyle name="Note 2 2 6 4 2" xfId="49865"/>
    <cellStyle name="Note 2 2 6 4 2 10" xfId="49866"/>
    <cellStyle name="Note 2 2 6 4 2 2" xfId="49867"/>
    <cellStyle name="Note 2 2 6 4 2 2 2" xfId="49868"/>
    <cellStyle name="Note 2 2 6 4 2 2 3" xfId="49869"/>
    <cellStyle name="Note 2 2 6 4 2 2 4" xfId="49870"/>
    <cellStyle name="Note 2 2 6 4 2 2 5" xfId="49871"/>
    <cellStyle name="Note 2 2 6 4 2 2 6" xfId="49872"/>
    <cellStyle name="Note 2 2 6 4 2 2 7" xfId="49873"/>
    <cellStyle name="Note 2 2 6 4 2 2 8" xfId="49874"/>
    <cellStyle name="Note 2 2 6 4 2 2 9" xfId="49875"/>
    <cellStyle name="Note 2 2 6 4 2 3" xfId="49876"/>
    <cellStyle name="Note 2 2 6 4 2 4" xfId="49877"/>
    <cellStyle name="Note 2 2 6 4 2 5" xfId="49878"/>
    <cellStyle name="Note 2 2 6 4 2 6" xfId="49879"/>
    <cellStyle name="Note 2 2 6 4 2 7" xfId="49880"/>
    <cellStyle name="Note 2 2 6 4 2 8" xfId="49881"/>
    <cellStyle name="Note 2 2 6 4 2 9" xfId="49882"/>
    <cellStyle name="Note 2 2 6 4 3" xfId="49883"/>
    <cellStyle name="Note 2 2 6 4 3 2" xfId="49884"/>
    <cellStyle name="Note 2 2 6 4 3 3" xfId="49885"/>
    <cellStyle name="Note 2 2 6 4 3 4" xfId="49886"/>
    <cellStyle name="Note 2 2 6 4 3 5" xfId="49887"/>
    <cellStyle name="Note 2 2 6 4 3 6" xfId="49888"/>
    <cellStyle name="Note 2 2 6 4 3 7" xfId="49889"/>
    <cellStyle name="Note 2 2 6 4 3 8" xfId="49890"/>
    <cellStyle name="Note 2 2 6 4 4" xfId="49891"/>
    <cellStyle name="Note 2 2 6 4 4 2" xfId="49892"/>
    <cellStyle name="Note 2 2 6 4 4 3" xfId="49893"/>
    <cellStyle name="Note 2 2 6 4 4 4" xfId="49894"/>
    <cellStyle name="Note 2 2 6 4 4 5" xfId="49895"/>
    <cellStyle name="Note 2 2 6 4 4 6" xfId="49896"/>
    <cellStyle name="Note 2 2 6 4 4 7" xfId="49897"/>
    <cellStyle name="Note 2 2 6 4 4 8" xfId="49898"/>
    <cellStyle name="Note 2 2 6 4 4 9" xfId="49899"/>
    <cellStyle name="Note 2 2 6 4 5" xfId="49900"/>
    <cellStyle name="Note 2 2 6 4 6" xfId="49901"/>
    <cellStyle name="Note 2 2 6 4 7" xfId="49902"/>
    <cellStyle name="Note 2 2 6 4 8" xfId="49903"/>
    <cellStyle name="Note 2 2 6 4 9" xfId="49904"/>
    <cellStyle name="Note 2 2 6 5" xfId="49905"/>
    <cellStyle name="Note 2 2 6 5 10" xfId="49906"/>
    <cellStyle name="Note 2 2 6 5 11" xfId="49907"/>
    <cellStyle name="Note 2 2 6 5 12" xfId="49908"/>
    <cellStyle name="Note 2 2 6 5 13" xfId="49909"/>
    <cellStyle name="Note 2 2 6 5 2" xfId="49910"/>
    <cellStyle name="Note 2 2 6 5 2 10" xfId="49911"/>
    <cellStyle name="Note 2 2 6 5 2 2" xfId="49912"/>
    <cellStyle name="Note 2 2 6 5 2 2 2" xfId="49913"/>
    <cellStyle name="Note 2 2 6 5 2 2 3" xfId="49914"/>
    <cellStyle name="Note 2 2 6 5 2 2 4" xfId="49915"/>
    <cellStyle name="Note 2 2 6 5 2 2 5" xfId="49916"/>
    <cellStyle name="Note 2 2 6 5 2 2 6" xfId="49917"/>
    <cellStyle name="Note 2 2 6 5 2 2 7" xfId="49918"/>
    <cellStyle name="Note 2 2 6 5 2 2 8" xfId="49919"/>
    <cellStyle name="Note 2 2 6 5 2 2 9" xfId="49920"/>
    <cellStyle name="Note 2 2 6 5 2 3" xfId="49921"/>
    <cellStyle name="Note 2 2 6 5 2 4" xfId="49922"/>
    <cellStyle name="Note 2 2 6 5 2 5" xfId="49923"/>
    <cellStyle name="Note 2 2 6 5 2 6" xfId="49924"/>
    <cellStyle name="Note 2 2 6 5 2 7" xfId="49925"/>
    <cellStyle name="Note 2 2 6 5 2 8" xfId="49926"/>
    <cellStyle name="Note 2 2 6 5 2 9" xfId="49927"/>
    <cellStyle name="Note 2 2 6 5 3" xfId="49928"/>
    <cellStyle name="Note 2 2 6 5 3 2" xfId="49929"/>
    <cellStyle name="Note 2 2 6 5 3 3" xfId="49930"/>
    <cellStyle name="Note 2 2 6 5 3 4" xfId="49931"/>
    <cellStyle name="Note 2 2 6 5 3 5" xfId="49932"/>
    <cellStyle name="Note 2 2 6 5 3 6" xfId="49933"/>
    <cellStyle name="Note 2 2 6 5 3 7" xfId="49934"/>
    <cellStyle name="Note 2 2 6 5 3 8" xfId="49935"/>
    <cellStyle name="Note 2 2 6 5 4" xfId="49936"/>
    <cellStyle name="Note 2 2 6 5 4 2" xfId="49937"/>
    <cellStyle name="Note 2 2 6 5 4 3" xfId="49938"/>
    <cellStyle name="Note 2 2 6 5 4 4" xfId="49939"/>
    <cellStyle name="Note 2 2 6 5 4 5" xfId="49940"/>
    <cellStyle name="Note 2 2 6 5 4 6" xfId="49941"/>
    <cellStyle name="Note 2 2 6 5 4 7" xfId="49942"/>
    <cellStyle name="Note 2 2 6 5 4 8" xfId="49943"/>
    <cellStyle name="Note 2 2 6 5 4 9" xfId="49944"/>
    <cellStyle name="Note 2 2 6 5 5" xfId="49945"/>
    <cellStyle name="Note 2 2 6 5 6" xfId="49946"/>
    <cellStyle name="Note 2 2 6 5 7" xfId="49947"/>
    <cellStyle name="Note 2 2 6 5 8" xfId="49948"/>
    <cellStyle name="Note 2 2 6 5 9" xfId="49949"/>
    <cellStyle name="Note 2 2 6 6" xfId="49950"/>
    <cellStyle name="Note 2 2 6 6 2" xfId="49951"/>
    <cellStyle name="Note 2 2 6 6 3" xfId="49952"/>
    <cellStyle name="Note 2 2 6 6 4" xfId="49953"/>
    <cellStyle name="Note 2 2 6 6 5" xfId="49954"/>
    <cellStyle name="Note 2 2 6 6 6" xfId="49955"/>
    <cellStyle name="Note 2 2 6 6 7" xfId="49956"/>
    <cellStyle name="Note 2 2 6 6 8" xfId="49957"/>
    <cellStyle name="Note 2 2 6 6 9" xfId="49958"/>
    <cellStyle name="Note 2 2 6 7" xfId="49959"/>
    <cellStyle name="Note 2 2 6 8" xfId="49960"/>
    <cellStyle name="Note 2 2 6 9" xfId="49961"/>
    <cellStyle name="Note 2 2 7" xfId="9877"/>
    <cellStyle name="Note 2 2 7 10" xfId="49962"/>
    <cellStyle name="Note 2 2 7 11" xfId="49963"/>
    <cellStyle name="Note 2 2 7 12" xfId="49964"/>
    <cellStyle name="Note 2 2 7 13" xfId="49965"/>
    <cellStyle name="Note 2 2 7 14" xfId="49966"/>
    <cellStyle name="Note 2 2 7 15" xfId="49967"/>
    <cellStyle name="Note 2 2 7 16" xfId="49968"/>
    <cellStyle name="Note 2 2 7 17" xfId="49969"/>
    <cellStyle name="Note 2 2 7 18" xfId="49970"/>
    <cellStyle name="Note 2 2 7 19" xfId="49971"/>
    <cellStyle name="Note 2 2 7 2" xfId="10160"/>
    <cellStyle name="Note 2 2 7 2 10" xfId="49972"/>
    <cellStyle name="Note 2 2 7 2 11" xfId="49973"/>
    <cellStyle name="Note 2 2 7 2 12" xfId="49974"/>
    <cellStyle name="Note 2 2 7 2 13" xfId="49975"/>
    <cellStyle name="Note 2 2 7 2 2" xfId="49976"/>
    <cellStyle name="Note 2 2 7 2 2 10" xfId="49977"/>
    <cellStyle name="Note 2 2 7 2 2 2" xfId="49978"/>
    <cellStyle name="Note 2 2 7 2 2 2 2" xfId="49979"/>
    <cellStyle name="Note 2 2 7 2 2 2 3" xfId="49980"/>
    <cellStyle name="Note 2 2 7 2 2 2 4" xfId="49981"/>
    <cellStyle name="Note 2 2 7 2 2 2 5" xfId="49982"/>
    <cellStyle name="Note 2 2 7 2 2 2 6" xfId="49983"/>
    <cellStyle name="Note 2 2 7 2 2 2 7" xfId="49984"/>
    <cellStyle name="Note 2 2 7 2 2 2 8" xfId="49985"/>
    <cellStyle name="Note 2 2 7 2 2 2 9" xfId="49986"/>
    <cellStyle name="Note 2 2 7 2 2 3" xfId="49987"/>
    <cellStyle name="Note 2 2 7 2 2 4" xfId="49988"/>
    <cellStyle name="Note 2 2 7 2 2 5" xfId="49989"/>
    <cellStyle name="Note 2 2 7 2 2 6" xfId="49990"/>
    <cellStyle name="Note 2 2 7 2 2 7" xfId="49991"/>
    <cellStyle name="Note 2 2 7 2 2 8" xfId="49992"/>
    <cellStyle name="Note 2 2 7 2 2 9" xfId="49993"/>
    <cellStyle name="Note 2 2 7 2 3" xfId="49994"/>
    <cellStyle name="Note 2 2 7 2 3 2" xfId="49995"/>
    <cellStyle name="Note 2 2 7 2 3 3" xfId="49996"/>
    <cellStyle name="Note 2 2 7 2 3 4" xfId="49997"/>
    <cellStyle name="Note 2 2 7 2 3 5" xfId="49998"/>
    <cellStyle name="Note 2 2 7 2 3 6" xfId="49999"/>
    <cellStyle name="Note 2 2 7 2 3 7" xfId="50000"/>
    <cellStyle name="Note 2 2 7 2 3 8" xfId="50001"/>
    <cellStyle name="Note 2 2 7 2 4" xfId="50002"/>
    <cellStyle name="Note 2 2 7 2 4 2" xfId="50003"/>
    <cellStyle name="Note 2 2 7 2 4 3" xfId="50004"/>
    <cellStyle name="Note 2 2 7 2 4 4" xfId="50005"/>
    <cellStyle name="Note 2 2 7 2 4 5" xfId="50006"/>
    <cellStyle name="Note 2 2 7 2 4 6" xfId="50007"/>
    <cellStyle name="Note 2 2 7 2 4 7" xfId="50008"/>
    <cellStyle name="Note 2 2 7 2 4 8" xfId="50009"/>
    <cellStyle name="Note 2 2 7 2 4 9" xfId="50010"/>
    <cellStyle name="Note 2 2 7 2 5" xfId="50011"/>
    <cellStyle name="Note 2 2 7 2 6" xfId="50012"/>
    <cellStyle name="Note 2 2 7 2 7" xfId="50013"/>
    <cellStyle name="Note 2 2 7 2 8" xfId="50014"/>
    <cellStyle name="Note 2 2 7 2 9" xfId="50015"/>
    <cellStyle name="Note 2 2 7 3" xfId="50016"/>
    <cellStyle name="Note 2 2 7 3 10" xfId="50017"/>
    <cellStyle name="Note 2 2 7 3 11" xfId="50018"/>
    <cellStyle name="Note 2 2 7 3 12" xfId="50019"/>
    <cellStyle name="Note 2 2 7 3 13" xfId="50020"/>
    <cellStyle name="Note 2 2 7 3 2" xfId="50021"/>
    <cellStyle name="Note 2 2 7 3 2 10" xfId="50022"/>
    <cellStyle name="Note 2 2 7 3 2 2" xfId="50023"/>
    <cellStyle name="Note 2 2 7 3 2 2 2" xfId="50024"/>
    <cellStyle name="Note 2 2 7 3 2 2 3" xfId="50025"/>
    <cellStyle name="Note 2 2 7 3 2 2 4" xfId="50026"/>
    <cellStyle name="Note 2 2 7 3 2 2 5" xfId="50027"/>
    <cellStyle name="Note 2 2 7 3 2 2 6" xfId="50028"/>
    <cellStyle name="Note 2 2 7 3 2 2 7" xfId="50029"/>
    <cellStyle name="Note 2 2 7 3 2 2 8" xfId="50030"/>
    <cellStyle name="Note 2 2 7 3 2 2 9" xfId="50031"/>
    <cellStyle name="Note 2 2 7 3 2 3" xfId="50032"/>
    <cellStyle name="Note 2 2 7 3 2 4" xfId="50033"/>
    <cellStyle name="Note 2 2 7 3 2 5" xfId="50034"/>
    <cellStyle name="Note 2 2 7 3 2 6" xfId="50035"/>
    <cellStyle name="Note 2 2 7 3 2 7" xfId="50036"/>
    <cellStyle name="Note 2 2 7 3 2 8" xfId="50037"/>
    <cellStyle name="Note 2 2 7 3 2 9" xfId="50038"/>
    <cellStyle name="Note 2 2 7 3 3" xfId="50039"/>
    <cellStyle name="Note 2 2 7 3 3 2" xfId="50040"/>
    <cellStyle name="Note 2 2 7 3 3 3" xfId="50041"/>
    <cellStyle name="Note 2 2 7 3 3 4" xfId="50042"/>
    <cellStyle name="Note 2 2 7 3 3 5" xfId="50043"/>
    <cellStyle name="Note 2 2 7 3 3 6" xfId="50044"/>
    <cellStyle name="Note 2 2 7 3 3 7" xfId="50045"/>
    <cellStyle name="Note 2 2 7 3 3 8" xfId="50046"/>
    <cellStyle name="Note 2 2 7 3 4" xfId="50047"/>
    <cellStyle name="Note 2 2 7 3 4 2" xfId="50048"/>
    <cellStyle name="Note 2 2 7 3 4 3" xfId="50049"/>
    <cellStyle name="Note 2 2 7 3 4 4" xfId="50050"/>
    <cellStyle name="Note 2 2 7 3 4 5" xfId="50051"/>
    <cellStyle name="Note 2 2 7 3 4 6" xfId="50052"/>
    <cellStyle name="Note 2 2 7 3 4 7" xfId="50053"/>
    <cellStyle name="Note 2 2 7 3 4 8" xfId="50054"/>
    <cellStyle name="Note 2 2 7 3 4 9" xfId="50055"/>
    <cellStyle name="Note 2 2 7 3 5" xfId="50056"/>
    <cellStyle name="Note 2 2 7 3 6" xfId="50057"/>
    <cellStyle name="Note 2 2 7 3 7" xfId="50058"/>
    <cellStyle name="Note 2 2 7 3 8" xfId="50059"/>
    <cellStyle name="Note 2 2 7 3 9" xfId="50060"/>
    <cellStyle name="Note 2 2 7 4" xfId="50061"/>
    <cellStyle name="Note 2 2 7 4 10" xfId="50062"/>
    <cellStyle name="Note 2 2 7 4 11" xfId="50063"/>
    <cellStyle name="Note 2 2 7 4 12" xfId="50064"/>
    <cellStyle name="Note 2 2 7 4 13" xfId="50065"/>
    <cellStyle name="Note 2 2 7 4 2" xfId="50066"/>
    <cellStyle name="Note 2 2 7 4 2 10" xfId="50067"/>
    <cellStyle name="Note 2 2 7 4 2 2" xfId="50068"/>
    <cellStyle name="Note 2 2 7 4 2 2 2" xfId="50069"/>
    <cellStyle name="Note 2 2 7 4 2 2 3" xfId="50070"/>
    <cellStyle name="Note 2 2 7 4 2 2 4" xfId="50071"/>
    <cellStyle name="Note 2 2 7 4 2 2 5" xfId="50072"/>
    <cellStyle name="Note 2 2 7 4 2 2 6" xfId="50073"/>
    <cellStyle name="Note 2 2 7 4 2 2 7" xfId="50074"/>
    <cellStyle name="Note 2 2 7 4 2 2 8" xfId="50075"/>
    <cellStyle name="Note 2 2 7 4 2 2 9" xfId="50076"/>
    <cellStyle name="Note 2 2 7 4 2 3" xfId="50077"/>
    <cellStyle name="Note 2 2 7 4 2 4" xfId="50078"/>
    <cellStyle name="Note 2 2 7 4 2 5" xfId="50079"/>
    <cellStyle name="Note 2 2 7 4 2 6" xfId="50080"/>
    <cellStyle name="Note 2 2 7 4 2 7" xfId="50081"/>
    <cellStyle name="Note 2 2 7 4 2 8" xfId="50082"/>
    <cellStyle name="Note 2 2 7 4 2 9" xfId="50083"/>
    <cellStyle name="Note 2 2 7 4 3" xfId="50084"/>
    <cellStyle name="Note 2 2 7 4 3 2" xfId="50085"/>
    <cellStyle name="Note 2 2 7 4 3 3" xfId="50086"/>
    <cellStyle name="Note 2 2 7 4 3 4" xfId="50087"/>
    <cellStyle name="Note 2 2 7 4 3 5" xfId="50088"/>
    <cellStyle name="Note 2 2 7 4 3 6" xfId="50089"/>
    <cellStyle name="Note 2 2 7 4 3 7" xfId="50090"/>
    <cellStyle name="Note 2 2 7 4 3 8" xfId="50091"/>
    <cellStyle name="Note 2 2 7 4 4" xfId="50092"/>
    <cellStyle name="Note 2 2 7 4 4 2" xfId="50093"/>
    <cellStyle name="Note 2 2 7 4 4 3" xfId="50094"/>
    <cellStyle name="Note 2 2 7 4 4 4" xfId="50095"/>
    <cellStyle name="Note 2 2 7 4 4 5" xfId="50096"/>
    <cellStyle name="Note 2 2 7 4 4 6" xfId="50097"/>
    <cellStyle name="Note 2 2 7 4 4 7" xfId="50098"/>
    <cellStyle name="Note 2 2 7 4 4 8" xfId="50099"/>
    <cellStyle name="Note 2 2 7 4 4 9" xfId="50100"/>
    <cellStyle name="Note 2 2 7 4 5" xfId="50101"/>
    <cellStyle name="Note 2 2 7 4 6" xfId="50102"/>
    <cellStyle name="Note 2 2 7 4 7" xfId="50103"/>
    <cellStyle name="Note 2 2 7 4 8" xfId="50104"/>
    <cellStyle name="Note 2 2 7 4 9" xfId="50105"/>
    <cellStyle name="Note 2 2 7 5" xfId="50106"/>
    <cellStyle name="Note 2 2 7 5 10" xfId="50107"/>
    <cellStyle name="Note 2 2 7 5 11" xfId="50108"/>
    <cellStyle name="Note 2 2 7 5 12" xfId="50109"/>
    <cellStyle name="Note 2 2 7 5 13" xfId="50110"/>
    <cellStyle name="Note 2 2 7 5 2" xfId="50111"/>
    <cellStyle name="Note 2 2 7 5 2 10" xfId="50112"/>
    <cellStyle name="Note 2 2 7 5 2 2" xfId="50113"/>
    <cellStyle name="Note 2 2 7 5 2 2 2" xfId="50114"/>
    <cellStyle name="Note 2 2 7 5 2 2 3" xfId="50115"/>
    <cellStyle name="Note 2 2 7 5 2 2 4" xfId="50116"/>
    <cellStyle name="Note 2 2 7 5 2 2 5" xfId="50117"/>
    <cellStyle name="Note 2 2 7 5 2 2 6" xfId="50118"/>
    <cellStyle name="Note 2 2 7 5 2 2 7" xfId="50119"/>
    <cellStyle name="Note 2 2 7 5 2 2 8" xfId="50120"/>
    <cellStyle name="Note 2 2 7 5 2 2 9" xfId="50121"/>
    <cellStyle name="Note 2 2 7 5 2 3" xfId="50122"/>
    <cellStyle name="Note 2 2 7 5 2 4" xfId="50123"/>
    <cellStyle name="Note 2 2 7 5 2 5" xfId="50124"/>
    <cellStyle name="Note 2 2 7 5 2 6" xfId="50125"/>
    <cellStyle name="Note 2 2 7 5 2 7" xfId="50126"/>
    <cellStyle name="Note 2 2 7 5 2 8" xfId="50127"/>
    <cellStyle name="Note 2 2 7 5 2 9" xfId="50128"/>
    <cellStyle name="Note 2 2 7 5 3" xfId="50129"/>
    <cellStyle name="Note 2 2 7 5 3 2" xfId="50130"/>
    <cellStyle name="Note 2 2 7 5 3 3" xfId="50131"/>
    <cellStyle name="Note 2 2 7 5 3 4" xfId="50132"/>
    <cellStyle name="Note 2 2 7 5 3 5" xfId="50133"/>
    <cellStyle name="Note 2 2 7 5 3 6" xfId="50134"/>
    <cellStyle name="Note 2 2 7 5 3 7" xfId="50135"/>
    <cellStyle name="Note 2 2 7 5 3 8" xfId="50136"/>
    <cellStyle name="Note 2 2 7 5 4" xfId="50137"/>
    <cellStyle name="Note 2 2 7 5 4 2" xfId="50138"/>
    <cellStyle name="Note 2 2 7 5 4 3" xfId="50139"/>
    <cellStyle name="Note 2 2 7 5 4 4" xfId="50140"/>
    <cellStyle name="Note 2 2 7 5 4 5" xfId="50141"/>
    <cellStyle name="Note 2 2 7 5 4 6" xfId="50142"/>
    <cellStyle name="Note 2 2 7 5 4 7" xfId="50143"/>
    <cellStyle name="Note 2 2 7 5 4 8" xfId="50144"/>
    <cellStyle name="Note 2 2 7 5 4 9" xfId="50145"/>
    <cellStyle name="Note 2 2 7 5 5" xfId="50146"/>
    <cellStyle name="Note 2 2 7 5 6" xfId="50147"/>
    <cellStyle name="Note 2 2 7 5 7" xfId="50148"/>
    <cellStyle name="Note 2 2 7 5 8" xfId="50149"/>
    <cellStyle name="Note 2 2 7 5 9" xfId="50150"/>
    <cellStyle name="Note 2 2 7 6" xfId="50151"/>
    <cellStyle name="Note 2 2 7 6 10" xfId="50152"/>
    <cellStyle name="Note 2 2 7 6 2" xfId="50153"/>
    <cellStyle name="Note 2 2 7 6 2 2" xfId="50154"/>
    <cellStyle name="Note 2 2 7 6 2 3" xfId="50155"/>
    <cellStyle name="Note 2 2 7 6 2 4" xfId="50156"/>
    <cellStyle name="Note 2 2 7 6 2 5" xfId="50157"/>
    <cellStyle name="Note 2 2 7 6 2 6" xfId="50158"/>
    <cellStyle name="Note 2 2 7 6 2 7" xfId="50159"/>
    <cellStyle name="Note 2 2 7 6 2 8" xfId="50160"/>
    <cellStyle name="Note 2 2 7 6 2 9" xfId="50161"/>
    <cellStyle name="Note 2 2 7 6 3" xfId="50162"/>
    <cellStyle name="Note 2 2 7 6 4" xfId="50163"/>
    <cellStyle name="Note 2 2 7 6 5" xfId="50164"/>
    <cellStyle name="Note 2 2 7 6 6" xfId="50165"/>
    <cellStyle name="Note 2 2 7 6 7" xfId="50166"/>
    <cellStyle name="Note 2 2 7 6 8" xfId="50167"/>
    <cellStyle name="Note 2 2 7 6 9" xfId="50168"/>
    <cellStyle name="Note 2 2 7 7" xfId="50169"/>
    <cellStyle name="Note 2 2 7 7 2" xfId="50170"/>
    <cellStyle name="Note 2 2 7 7 3" xfId="50171"/>
    <cellStyle name="Note 2 2 7 7 4" xfId="50172"/>
    <cellStyle name="Note 2 2 7 7 5" xfId="50173"/>
    <cellStyle name="Note 2 2 7 7 6" xfId="50174"/>
    <cellStyle name="Note 2 2 7 7 7" xfId="50175"/>
    <cellStyle name="Note 2 2 7 7 8" xfId="50176"/>
    <cellStyle name="Note 2 2 7 8" xfId="50177"/>
    <cellStyle name="Note 2 2 7 8 2" xfId="50178"/>
    <cellStyle name="Note 2 2 7 8 3" xfId="50179"/>
    <cellStyle name="Note 2 2 7 8 4" xfId="50180"/>
    <cellStyle name="Note 2 2 7 8 5" xfId="50181"/>
    <cellStyle name="Note 2 2 7 8 6" xfId="50182"/>
    <cellStyle name="Note 2 2 7 8 7" xfId="50183"/>
    <cellStyle name="Note 2 2 7 8 8" xfId="50184"/>
    <cellStyle name="Note 2 2 7 8 9" xfId="50185"/>
    <cellStyle name="Note 2 2 7 9" xfId="50186"/>
    <cellStyle name="Note 2 2 8" xfId="9827"/>
    <cellStyle name="Note 2 2 8 10" xfId="50187"/>
    <cellStyle name="Note 2 2 8 11" xfId="50188"/>
    <cellStyle name="Note 2 2 8 12" xfId="50189"/>
    <cellStyle name="Note 2 2 8 13" xfId="50190"/>
    <cellStyle name="Note 2 2 8 14" xfId="50191"/>
    <cellStyle name="Note 2 2 8 15" xfId="50192"/>
    <cellStyle name="Note 2 2 8 16" xfId="50193"/>
    <cellStyle name="Note 2 2 8 17" xfId="50194"/>
    <cellStyle name="Note 2 2 8 18" xfId="50195"/>
    <cellStyle name="Note 2 2 8 19" xfId="50196"/>
    <cellStyle name="Note 2 2 8 2" xfId="10136"/>
    <cellStyle name="Note 2 2 8 2 10" xfId="50197"/>
    <cellStyle name="Note 2 2 8 2 11" xfId="50198"/>
    <cellStyle name="Note 2 2 8 2 12" xfId="50199"/>
    <cellStyle name="Note 2 2 8 2 13" xfId="50200"/>
    <cellStyle name="Note 2 2 8 2 2" xfId="10280"/>
    <cellStyle name="Note 2 2 8 2 2 10" xfId="50201"/>
    <cellStyle name="Note 2 2 8 2 2 2" xfId="50202"/>
    <cellStyle name="Note 2 2 8 2 2 2 2" xfId="50203"/>
    <cellStyle name="Note 2 2 8 2 2 2 3" xfId="50204"/>
    <cellStyle name="Note 2 2 8 2 2 2 4" xfId="50205"/>
    <cellStyle name="Note 2 2 8 2 2 2 5" xfId="50206"/>
    <cellStyle name="Note 2 2 8 2 2 2 6" xfId="50207"/>
    <cellStyle name="Note 2 2 8 2 2 2 7" xfId="50208"/>
    <cellStyle name="Note 2 2 8 2 2 2 8" xfId="50209"/>
    <cellStyle name="Note 2 2 8 2 2 2 9" xfId="50210"/>
    <cellStyle name="Note 2 2 8 2 2 3" xfId="50211"/>
    <cellStyle name="Note 2 2 8 2 2 4" xfId="50212"/>
    <cellStyle name="Note 2 2 8 2 2 5" xfId="50213"/>
    <cellStyle name="Note 2 2 8 2 2 6" xfId="50214"/>
    <cellStyle name="Note 2 2 8 2 2 7" xfId="50215"/>
    <cellStyle name="Note 2 2 8 2 2 8" xfId="50216"/>
    <cellStyle name="Note 2 2 8 2 2 9" xfId="50217"/>
    <cellStyle name="Note 2 2 8 2 3" xfId="10382"/>
    <cellStyle name="Note 2 2 8 2 3 2" xfId="50218"/>
    <cellStyle name="Note 2 2 8 2 3 3" xfId="50219"/>
    <cellStyle name="Note 2 2 8 2 3 4" xfId="50220"/>
    <cellStyle name="Note 2 2 8 2 3 5" xfId="50221"/>
    <cellStyle name="Note 2 2 8 2 3 6" xfId="50222"/>
    <cellStyle name="Note 2 2 8 2 3 7" xfId="50223"/>
    <cellStyle name="Note 2 2 8 2 3 8" xfId="50224"/>
    <cellStyle name="Note 2 2 8 2 4" xfId="50225"/>
    <cellStyle name="Note 2 2 8 2 4 2" xfId="50226"/>
    <cellStyle name="Note 2 2 8 2 4 3" xfId="50227"/>
    <cellStyle name="Note 2 2 8 2 4 4" xfId="50228"/>
    <cellStyle name="Note 2 2 8 2 4 5" xfId="50229"/>
    <cellStyle name="Note 2 2 8 2 4 6" xfId="50230"/>
    <cellStyle name="Note 2 2 8 2 4 7" xfId="50231"/>
    <cellStyle name="Note 2 2 8 2 4 8" xfId="50232"/>
    <cellStyle name="Note 2 2 8 2 4 9" xfId="50233"/>
    <cellStyle name="Note 2 2 8 2 5" xfId="50234"/>
    <cellStyle name="Note 2 2 8 2 6" xfId="50235"/>
    <cellStyle name="Note 2 2 8 2 7" xfId="50236"/>
    <cellStyle name="Note 2 2 8 2 8" xfId="50237"/>
    <cellStyle name="Note 2 2 8 2 9" xfId="50238"/>
    <cellStyle name="Note 2 2 8 3" xfId="50239"/>
    <cellStyle name="Note 2 2 8 3 10" xfId="50240"/>
    <cellStyle name="Note 2 2 8 3 11" xfId="50241"/>
    <cellStyle name="Note 2 2 8 3 12" xfId="50242"/>
    <cellStyle name="Note 2 2 8 3 13" xfId="50243"/>
    <cellStyle name="Note 2 2 8 3 2" xfId="50244"/>
    <cellStyle name="Note 2 2 8 3 2 10" xfId="50245"/>
    <cellStyle name="Note 2 2 8 3 2 2" xfId="50246"/>
    <cellStyle name="Note 2 2 8 3 2 2 2" xfId="50247"/>
    <cellStyle name="Note 2 2 8 3 2 2 3" xfId="50248"/>
    <cellStyle name="Note 2 2 8 3 2 2 4" xfId="50249"/>
    <cellStyle name="Note 2 2 8 3 2 2 5" xfId="50250"/>
    <cellStyle name="Note 2 2 8 3 2 2 6" xfId="50251"/>
    <cellStyle name="Note 2 2 8 3 2 2 7" xfId="50252"/>
    <cellStyle name="Note 2 2 8 3 2 2 8" xfId="50253"/>
    <cellStyle name="Note 2 2 8 3 2 2 9" xfId="50254"/>
    <cellStyle name="Note 2 2 8 3 2 3" xfId="50255"/>
    <cellStyle name="Note 2 2 8 3 2 4" xfId="50256"/>
    <cellStyle name="Note 2 2 8 3 2 5" xfId="50257"/>
    <cellStyle name="Note 2 2 8 3 2 6" xfId="50258"/>
    <cellStyle name="Note 2 2 8 3 2 7" xfId="50259"/>
    <cellStyle name="Note 2 2 8 3 2 8" xfId="50260"/>
    <cellStyle name="Note 2 2 8 3 2 9" xfId="50261"/>
    <cellStyle name="Note 2 2 8 3 3" xfId="50262"/>
    <cellStyle name="Note 2 2 8 3 3 2" xfId="50263"/>
    <cellStyle name="Note 2 2 8 3 3 3" xfId="50264"/>
    <cellStyle name="Note 2 2 8 3 3 4" xfId="50265"/>
    <cellStyle name="Note 2 2 8 3 3 5" xfId="50266"/>
    <cellStyle name="Note 2 2 8 3 3 6" xfId="50267"/>
    <cellStyle name="Note 2 2 8 3 3 7" xfId="50268"/>
    <cellStyle name="Note 2 2 8 3 3 8" xfId="50269"/>
    <cellStyle name="Note 2 2 8 3 4" xfId="50270"/>
    <cellStyle name="Note 2 2 8 3 4 2" xfId="50271"/>
    <cellStyle name="Note 2 2 8 3 4 3" xfId="50272"/>
    <cellStyle name="Note 2 2 8 3 4 4" xfId="50273"/>
    <cellStyle name="Note 2 2 8 3 4 5" xfId="50274"/>
    <cellStyle name="Note 2 2 8 3 4 6" xfId="50275"/>
    <cellStyle name="Note 2 2 8 3 4 7" xfId="50276"/>
    <cellStyle name="Note 2 2 8 3 4 8" xfId="50277"/>
    <cellStyle name="Note 2 2 8 3 4 9" xfId="50278"/>
    <cellStyle name="Note 2 2 8 3 5" xfId="50279"/>
    <cellStyle name="Note 2 2 8 3 6" xfId="50280"/>
    <cellStyle name="Note 2 2 8 3 7" xfId="50281"/>
    <cellStyle name="Note 2 2 8 3 8" xfId="50282"/>
    <cellStyle name="Note 2 2 8 3 9" xfId="50283"/>
    <cellStyle name="Note 2 2 8 4" xfId="50284"/>
    <cellStyle name="Note 2 2 8 4 10" xfId="50285"/>
    <cellStyle name="Note 2 2 8 4 11" xfId="50286"/>
    <cellStyle name="Note 2 2 8 4 12" xfId="50287"/>
    <cellStyle name="Note 2 2 8 4 13" xfId="50288"/>
    <cellStyle name="Note 2 2 8 4 2" xfId="50289"/>
    <cellStyle name="Note 2 2 8 4 2 10" xfId="50290"/>
    <cellStyle name="Note 2 2 8 4 2 2" xfId="50291"/>
    <cellStyle name="Note 2 2 8 4 2 2 2" xfId="50292"/>
    <cellStyle name="Note 2 2 8 4 2 2 3" xfId="50293"/>
    <cellStyle name="Note 2 2 8 4 2 2 4" xfId="50294"/>
    <cellStyle name="Note 2 2 8 4 2 2 5" xfId="50295"/>
    <cellStyle name="Note 2 2 8 4 2 2 6" xfId="50296"/>
    <cellStyle name="Note 2 2 8 4 2 2 7" xfId="50297"/>
    <cellStyle name="Note 2 2 8 4 2 2 8" xfId="50298"/>
    <cellStyle name="Note 2 2 8 4 2 2 9" xfId="50299"/>
    <cellStyle name="Note 2 2 8 4 2 3" xfId="50300"/>
    <cellStyle name="Note 2 2 8 4 2 4" xfId="50301"/>
    <cellStyle name="Note 2 2 8 4 2 5" xfId="50302"/>
    <cellStyle name="Note 2 2 8 4 2 6" xfId="50303"/>
    <cellStyle name="Note 2 2 8 4 2 7" xfId="50304"/>
    <cellStyle name="Note 2 2 8 4 2 8" xfId="50305"/>
    <cellStyle name="Note 2 2 8 4 2 9" xfId="50306"/>
    <cellStyle name="Note 2 2 8 4 3" xfId="50307"/>
    <cellStyle name="Note 2 2 8 4 3 2" xfId="50308"/>
    <cellStyle name="Note 2 2 8 4 3 3" xfId="50309"/>
    <cellStyle name="Note 2 2 8 4 3 4" xfId="50310"/>
    <cellStyle name="Note 2 2 8 4 3 5" xfId="50311"/>
    <cellStyle name="Note 2 2 8 4 3 6" xfId="50312"/>
    <cellStyle name="Note 2 2 8 4 3 7" xfId="50313"/>
    <cellStyle name="Note 2 2 8 4 3 8" xfId="50314"/>
    <cellStyle name="Note 2 2 8 4 4" xfId="50315"/>
    <cellStyle name="Note 2 2 8 4 4 2" xfId="50316"/>
    <cellStyle name="Note 2 2 8 4 4 3" xfId="50317"/>
    <cellStyle name="Note 2 2 8 4 4 4" xfId="50318"/>
    <cellStyle name="Note 2 2 8 4 4 5" xfId="50319"/>
    <cellStyle name="Note 2 2 8 4 4 6" xfId="50320"/>
    <cellStyle name="Note 2 2 8 4 4 7" xfId="50321"/>
    <cellStyle name="Note 2 2 8 4 4 8" xfId="50322"/>
    <cellStyle name="Note 2 2 8 4 4 9" xfId="50323"/>
    <cellStyle name="Note 2 2 8 4 5" xfId="50324"/>
    <cellStyle name="Note 2 2 8 4 6" xfId="50325"/>
    <cellStyle name="Note 2 2 8 4 7" xfId="50326"/>
    <cellStyle name="Note 2 2 8 4 8" xfId="50327"/>
    <cellStyle name="Note 2 2 8 4 9" xfId="50328"/>
    <cellStyle name="Note 2 2 8 5" xfId="50329"/>
    <cellStyle name="Note 2 2 8 5 10" xfId="50330"/>
    <cellStyle name="Note 2 2 8 5 11" xfId="50331"/>
    <cellStyle name="Note 2 2 8 5 12" xfId="50332"/>
    <cellStyle name="Note 2 2 8 5 13" xfId="50333"/>
    <cellStyle name="Note 2 2 8 5 2" xfId="50334"/>
    <cellStyle name="Note 2 2 8 5 2 10" xfId="50335"/>
    <cellStyle name="Note 2 2 8 5 2 2" xfId="50336"/>
    <cellStyle name="Note 2 2 8 5 2 2 2" xfId="50337"/>
    <cellStyle name="Note 2 2 8 5 2 2 3" xfId="50338"/>
    <cellStyle name="Note 2 2 8 5 2 2 4" xfId="50339"/>
    <cellStyle name="Note 2 2 8 5 2 2 5" xfId="50340"/>
    <cellStyle name="Note 2 2 8 5 2 2 6" xfId="50341"/>
    <cellStyle name="Note 2 2 8 5 2 2 7" xfId="50342"/>
    <cellStyle name="Note 2 2 8 5 2 2 8" xfId="50343"/>
    <cellStyle name="Note 2 2 8 5 2 2 9" xfId="50344"/>
    <cellStyle name="Note 2 2 8 5 2 3" xfId="50345"/>
    <cellStyle name="Note 2 2 8 5 2 4" xfId="50346"/>
    <cellStyle name="Note 2 2 8 5 2 5" xfId="50347"/>
    <cellStyle name="Note 2 2 8 5 2 6" xfId="50348"/>
    <cellStyle name="Note 2 2 8 5 2 7" xfId="50349"/>
    <cellStyle name="Note 2 2 8 5 2 8" xfId="50350"/>
    <cellStyle name="Note 2 2 8 5 2 9" xfId="50351"/>
    <cellStyle name="Note 2 2 8 5 3" xfId="50352"/>
    <cellStyle name="Note 2 2 8 5 3 2" xfId="50353"/>
    <cellStyle name="Note 2 2 8 5 3 3" xfId="50354"/>
    <cellStyle name="Note 2 2 8 5 3 4" xfId="50355"/>
    <cellStyle name="Note 2 2 8 5 3 5" xfId="50356"/>
    <cellStyle name="Note 2 2 8 5 3 6" xfId="50357"/>
    <cellStyle name="Note 2 2 8 5 3 7" xfId="50358"/>
    <cellStyle name="Note 2 2 8 5 3 8" xfId="50359"/>
    <cellStyle name="Note 2 2 8 5 4" xfId="50360"/>
    <cellStyle name="Note 2 2 8 5 4 2" xfId="50361"/>
    <cellStyle name="Note 2 2 8 5 4 3" xfId="50362"/>
    <cellStyle name="Note 2 2 8 5 4 4" xfId="50363"/>
    <cellStyle name="Note 2 2 8 5 4 5" xfId="50364"/>
    <cellStyle name="Note 2 2 8 5 4 6" xfId="50365"/>
    <cellStyle name="Note 2 2 8 5 4 7" xfId="50366"/>
    <cellStyle name="Note 2 2 8 5 4 8" xfId="50367"/>
    <cellStyle name="Note 2 2 8 5 4 9" xfId="50368"/>
    <cellStyle name="Note 2 2 8 5 5" xfId="50369"/>
    <cellStyle name="Note 2 2 8 5 6" xfId="50370"/>
    <cellStyle name="Note 2 2 8 5 7" xfId="50371"/>
    <cellStyle name="Note 2 2 8 5 8" xfId="50372"/>
    <cellStyle name="Note 2 2 8 5 9" xfId="50373"/>
    <cellStyle name="Note 2 2 8 6" xfId="50374"/>
    <cellStyle name="Note 2 2 8 6 10" xfId="50375"/>
    <cellStyle name="Note 2 2 8 6 2" xfId="50376"/>
    <cellStyle name="Note 2 2 8 6 2 2" xfId="50377"/>
    <cellStyle name="Note 2 2 8 6 2 3" xfId="50378"/>
    <cellStyle name="Note 2 2 8 6 2 4" xfId="50379"/>
    <cellStyle name="Note 2 2 8 6 2 5" xfId="50380"/>
    <cellStyle name="Note 2 2 8 6 2 6" xfId="50381"/>
    <cellStyle name="Note 2 2 8 6 2 7" xfId="50382"/>
    <cellStyle name="Note 2 2 8 6 2 8" xfId="50383"/>
    <cellStyle name="Note 2 2 8 6 2 9" xfId="50384"/>
    <cellStyle name="Note 2 2 8 6 3" xfId="50385"/>
    <cellStyle name="Note 2 2 8 6 4" xfId="50386"/>
    <cellStyle name="Note 2 2 8 6 5" xfId="50387"/>
    <cellStyle name="Note 2 2 8 6 6" xfId="50388"/>
    <cellStyle name="Note 2 2 8 6 7" xfId="50389"/>
    <cellStyle name="Note 2 2 8 6 8" xfId="50390"/>
    <cellStyle name="Note 2 2 8 6 9" xfId="50391"/>
    <cellStyle name="Note 2 2 8 7" xfId="50392"/>
    <cellStyle name="Note 2 2 8 7 2" xfId="50393"/>
    <cellStyle name="Note 2 2 8 7 3" xfId="50394"/>
    <cellStyle name="Note 2 2 8 7 4" xfId="50395"/>
    <cellStyle name="Note 2 2 8 7 5" xfId="50396"/>
    <cellStyle name="Note 2 2 8 7 6" xfId="50397"/>
    <cellStyle name="Note 2 2 8 7 7" xfId="50398"/>
    <cellStyle name="Note 2 2 8 7 8" xfId="50399"/>
    <cellStyle name="Note 2 2 8 8" xfId="50400"/>
    <cellStyle name="Note 2 2 8 8 2" xfId="50401"/>
    <cellStyle name="Note 2 2 8 8 3" xfId="50402"/>
    <cellStyle name="Note 2 2 8 8 4" xfId="50403"/>
    <cellStyle name="Note 2 2 8 8 5" xfId="50404"/>
    <cellStyle name="Note 2 2 8 8 6" xfId="50405"/>
    <cellStyle name="Note 2 2 8 8 7" xfId="50406"/>
    <cellStyle name="Note 2 2 8 8 8" xfId="50407"/>
    <cellStyle name="Note 2 2 8 8 9" xfId="50408"/>
    <cellStyle name="Note 2 2 8 9" xfId="50409"/>
    <cellStyle name="Note 2 2 9" xfId="9968"/>
    <cellStyle name="Note 2 2 9 10" xfId="50410"/>
    <cellStyle name="Note 2 2 9 11" xfId="50411"/>
    <cellStyle name="Note 2 2 9 12" xfId="50412"/>
    <cellStyle name="Note 2 2 9 13" xfId="50413"/>
    <cellStyle name="Note 2 2 9 14" xfId="50414"/>
    <cellStyle name="Note 2 2 9 15" xfId="50415"/>
    <cellStyle name="Note 2 2 9 16" xfId="50416"/>
    <cellStyle name="Note 2 2 9 17" xfId="50417"/>
    <cellStyle name="Note 2 2 9 18" xfId="50418"/>
    <cellStyle name="Note 2 2 9 19" xfId="50419"/>
    <cellStyle name="Note 2 2 9 2" xfId="50420"/>
    <cellStyle name="Note 2 2 9 2 10" xfId="50421"/>
    <cellStyle name="Note 2 2 9 2 2" xfId="50422"/>
    <cellStyle name="Note 2 2 9 2 2 2" xfId="50423"/>
    <cellStyle name="Note 2 2 9 2 2 3" xfId="50424"/>
    <cellStyle name="Note 2 2 9 2 2 4" xfId="50425"/>
    <cellStyle name="Note 2 2 9 2 2 5" xfId="50426"/>
    <cellStyle name="Note 2 2 9 2 2 6" xfId="50427"/>
    <cellStyle name="Note 2 2 9 2 2 7" xfId="50428"/>
    <cellStyle name="Note 2 2 9 2 2 8" xfId="50429"/>
    <cellStyle name="Note 2 2 9 2 2 9" xfId="50430"/>
    <cellStyle name="Note 2 2 9 2 3" xfId="50431"/>
    <cellStyle name="Note 2 2 9 2 4" xfId="50432"/>
    <cellStyle name="Note 2 2 9 2 5" xfId="50433"/>
    <cellStyle name="Note 2 2 9 2 6" xfId="50434"/>
    <cellStyle name="Note 2 2 9 2 7" xfId="50435"/>
    <cellStyle name="Note 2 2 9 2 8" xfId="50436"/>
    <cellStyle name="Note 2 2 9 2 9" xfId="50437"/>
    <cellStyle name="Note 2 2 9 3" xfId="50438"/>
    <cellStyle name="Note 2 2 9 3 2" xfId="50439"/>
    <cellStyle name="Note 2 2 9 3 3" xfId="50440"/>
    <cellStyle name="Note 2 2 9 3 4" xfId="50441"/>
    <cellStyle name="Note 2 2 9 3 5" xfId="50442"/>
    <cellStyle name="Note 2 2 9 3 6" xfId="50443"/>
    <cellStyle name="Note 2 2 9 3 7" xfId="50444"/>
    <cellStyle name="Note 2 2 9 3 8" xfId="50445"/>
    <cellStyle name="Note 2 2 9 4" xfId="50446"/>
    <cellStyle name="Note 2 2 9 4 2" xfId="50447"/>
    <cellStyle name="Note 2 2 9 4 3" xfId="50448"/>
    <cellStyle name="Note 2 2 9 4 4" xfId="50449"/>
    <cellStyle name="Note 2 2 9 4 5" xfId="50450"/>
    <cellStyle name="Note 2 2 9 4 6" xfId="50451"/>
    <cellStyle name="Note 2 2 9 4 7" xfId="50452"/>
    <cellStyle name="Note 2 2 9 4 8" xfId="50453"/>
    <cellStyle name="Note 2 2 9 4 9" xfId="50454"/>
    <cellStyle name="Note 2 2 9 5" xfId="50455"/>
    <cellStyle name="Note 2 2 9 6" xfId="50456"/>
    <cellStyle name="Note 2 2 9 7" xfId="50457"/>
    <cellStyle name="Note 2 2 9 8" xfId="50458"/>
    <cellStyle name="Note 2 2 9 9" xfId="50459"/>
    <cellStyle name="Note 2 20" xfId="50460"/>
    <cellStyle name="Note 2 20 2" xfId="50461"/>
    <cellStyle name="Note 2 21" xfId="50462"/>
    <cellStyle name="Note 2 22" xfId="50463"/>
    <cellStyle name="Note 2 23" xfId="50464"/>
    <cellStyle name="Note 2 24" xfId="50465"/>
    <cellStyle name="Note 2 25" xfId="50466"/>
    <cellStyle name="Note 2 26" xfId="50467"/>
    <cellStyle name="Note 2 27" xfId="50468"/>
    <cellStyle name="Note 2 28" xfId="50469"/>
    <cellStyle name="Note 2 29" xfId="50470"/>
    <cellStyle name="Note 2 3" xfId="81"/>
    <cellStyle name="Note 2 3 10" xfId="50471"/>
    <cellStyle name="Note 2 3 10 2" xfId="50472"/>
    <cellStyle name="Note 2 3 10 3" xfId="50473"/>
    <cellStyle name="Note 2 3 10 4" xfId="50474"/>
    <cellStyle name="Note 2 3 10 5" xfId="50475"/>
    <cellStyle name="Note 2 3 10 6" xfId="50476"/>
    <cellStyle name="Note 2 3 10 7" xfId="50477"/>
    <cellStyle name="Note 2 3 10 8" xfId="50478"/>
    <cellStyle name="Note 2 3 10 9" xfId="50479"/>
    <cellStyle name="Note 2 3 11" xfId="50480"/>
    <cellStyle name="Note 2 3 12" xfId="50481"/>
    <cellStyle name="Note 2 3 13" xfId="50482"/>
    <cellStyle name="Note 2 3 14" xfId="50483"/>
    <cellStyle name="Note 2 3 15" xfId="50484"/>
    <cellStyle name="Note 2 3 16" xfId="50485"/>
    <cellStyle name="Note 2 3 17" xfId="50486"/>
    <cellStyle name="Note 2 3 18" xfId="50487"/>
    <cellStyle name="Note 2 3 19" xfId="50488"/>
    <cellStyle name="Note 2 3 2" xfId="4559"/>
    <cellStyle name="Note 2 3 2 10" xfId="50489"/>
    <cellStyle name="Note 2 3 2 10 2" xfId="50490"/>
    <cellStyle name="Note 2 3 2 10 3" xfId="50491"/>
    <cellStyle name="Note 2 3 2 10 4" xfId="50492"/>
    <cellStyle name="Note 2 3 2 10 5" xfId="50493"/>
    <cellStyle name="Note 2 3 2 10 6" xfId="50494"/>
    <cellStyle name="Note 2 3 2 10 7" xfId="50495"/>
    <cellStyle name="Note 2 3 2 10 8" xfId="50496"/>
    <cellStyle name="Note 2 3 2 10 9" xfId="50497"/>
    <cellStyle name="Note 2 3 2 11" xfId="50498"/>
    <cellStyle name="Note 2 3 2 12" xfId="50499"/>
    <cellStyle name="Note 2 3 2 13" xfId="50500"/>
    <cellStyle name="Note 2 3 2 14" xfId="50501"/>
    <cellStyle name="Note 2 3 2 15" xfId="50502"/>
    <cellStyle name="Note 2 3 2 16" xfId="50503"/>
    <cellStyle name="Note 2 3 2 17" xfId="50504"/>
    <cellStyle name="Note 2 3 2 18" xfId="50505"/>
    <cellStyle name="Note 2 3 2 19" xfId="50506"/>
    <cellStyle name="Note 2 3 2 2" xfId="50507"/>
    <cellStyle name="Note 2 3 2 2 10" xfId="50508"/>
    <cellStyle name="Note 2 3 2 2 11" xfId="50509"/>
    <cellStyle name="Note 2 3 2 2 12" xfId="50510"/>
    <cellStyle name="Note 2 3 2 2 13" xfId="50511"/>
    <cellStyle name="Note 2 3 2 2 14" xfId="50512"/>
    <cellStyle name="Note 2 3 2 2 15" xfId="50513"/>
    <cellStyle name="Note 2 3 2 2 16" xfId="50514"/>
    <cellStyle name="Note 2 3 2 2 17" xfId="50515"/>
    <cellStyle name="Note 2 3 2 2 18" xfId="50516"/>
    <cellStyle name="Note 2 3 2 2 19" xfId="50517"/>
    <cellStyle name="Note 2 3 2 2 2" xfId="50518"/>
    <cellStyle name="Note 2 3 2 2 2 10" xfId="50519"/>
    <cellStyle name="Note 2 3 2 2 2 10 2" xfId="50520"/>
    <cellStyle name="Note 2 3 2 2 2 10 3" xfId="50521"/>
    <cellStyle name="Note 2 3 2 2 2 10 4" xfId="50522"/>
    <cellStyle name="Note 2 3 2 2 2 10 5" xfId="50523"/>
    <cellStyle name="Note 2 3 2 2 2 10 6" xfId="50524"/>
    <cellStyle name="Note 2 3 2 2 2 10 7" xfId="50525"/>
    <cellStyle name="Note 2 3 2 2 2 10 8" xfId="50526"/>
    <cellStyle name="Note 2 3 2 2 2 11" xfId="50527"/>
    <cellStyle name="Note 2 3 2 2 2 12" xfId="50528"/>
    <cellStyle name="Note 2 3 2 2 2 13" xfId="50529"/>
    <cellStyle name="Note 2 3 2 2 2 14" xfId="50530"/>
    <cellStyle name="Note 2 3 2 2 2 15" xfId="50531"/>
    <cellStyle name="Note 2 3 2 2 2 16" xfId="50532"/>
    <cellStyle name="Note 2 3 2 2 2 17" xfId="50533"/>
    <cellStyle name="Note 2 3 2 2 2 18" xfId="50534"/>
    <cellStyle name="Note 2 3 2 2 2 19" xfId="50535"/>
    <cellStyle name="Note 2 3 2 2 2 2" xfId="50536"/>
    <cellStyle name="Note 2 3 2 2 2 2 10" xfId="50537"/>
    <cellStyle name="Note 2 3 2 2 2 2 11" xfId="50538"/>
    <cellStyle name="Note 2 3 2 2 2 2 12" xfId="50539"/>
    <cellStyle name="Note 2 3 2 2 2 2 13" xfId="50540"/>
    <cellStyle name="Note 2 3 2 2 2 2 14" xfId="50541"/>
    <cellStyle name="Note 2 3 2 2 2 2 15" xfId="50542"/>
    <cellStyle name="Note 2 3 2 2 2 2 16" xfId="50543"/>
    <cellStyle name="Note 2 3 2 2 2 2 17" xfId="50544"/>
    <cellStyle name="Note 2 3 2 2 2 2 18" xfId="50545"/>
    <cellStyle name="Note 2 3 2 2 2 2 19" xfId="50546"/>
    <cellStyle name="Note 2 3 2 2 2 2 2" xfId="50547"/>
    <cellStyle name="Note 2 3 2 2 2 2 2 10" xfId="50548"/>
    <cellStyle name="Note 2 3 2 2 2 2 2 2" xfId="50549"/>
    <cellStyle name="Note 2 3 2 2 2 2 2 2 2" xfId="50550"/>
    <cellStyle name="Note 2 3 2 2 2 2 2 2 3" xfId="50551"/>
    <cellStyle name="Note 2 3 2 2 2 2 2 2 4" xfId="50552"/>
    <cellStyle name="Note 2 3 2 2 2 2 2 2 5" xfId="50553"/>
    <cellStyle name="Note 2 3 2 2 2 2 2 2 6" xfId="50554"/>
    <cellStyle name="Note 2 3 2 2 2 2 2 2 7" xfId="50555"/>
    <cellStyle name="Note 2 3 2 2 2 2 2 2 8" xfId="50556"/>
    <cellStyle name="Note 2 3 2 2 2 2 2 2 9" xfId="50557"/>
    <cellStyle name="Note 2 3 2 2 2 2 2 3" xfId="50558"/>
    <cellStyle name="Note 2 3 2 2 2 2 2 3 2" xfId="50559"/>
    <cellStyle name="Note 2 3 2 2 2 2 2 4" xfId="50560"/>
    <cellStyle name="Note 2 3 2 2 2 2 2 4 2" xfId="50561"/>
    <cellStyle name="Note 2 3 2 2 2 2 2 5" xfId="50562"/>
    <cellStyle name="Note 2 3 2 2 2 2 2 6" xfId="50563"/>
    <cellStyle name="Note 2 3 2 2 2 2 2 7" xfId="50564"/>
    <cellStyle name="Note 2 3 2 2 2 2 2 8" xfId="50565"/>
    <cellStyle name="Note 2 3 2 2 2 2 2 9" xfId="50566"/>
    <cellStyle name="Note 2 3 2 2 2 2 20" xfId="50567"/>
    <cellStyle name="Note 2 3 2 2 2 2 21" xfId="50568"/>
    <cellStyle name="Note 2 3 2 2 2 2 22" xfId="50569"/>
    <cellStyle name="Note 2 3 2 2 2 2 23" xfId="50570"/>
    <cellStyle name="Note 2 3 2 2 2 2 24" xfId="50571"/>
    <cellStyle name="Note 2 3 2 2 2 2 25" xfId="50572"/>
    <cellStyle name="Note 2 3 2 2 2 2 3" xfId="50573"/>
    <cellStyle name="Note 2 3 2 2 2 2 3 2" xfId="50574"/>
    <cellStyle name="Note 2 3 2 2 2 2 3 3" xfId="50575"/>
    <cellStyle name="Note 2 3 2 2 2 2 3 4" xfId="50576"/>
    <cellStyle name="Note 2 3 2 2 2 2 3 5" xfId="50577"/>
    <cellStyle name="Note 2 3 2 2 2 2 3 6" xfId="50578"/>
    <cellStyle name="Note 2 3 2 2 2 2 3 7" xfId="50579"/>
    <cellStyle name="Note 2 3 2 2 2 2 3 8" xfId="50580"/>
    <cellStyle name="Note 2 3 2 2 2 2 3 9" xfId="50581"/>
    <cellStyle name="Note 2 3 2 2 2 2 4" xfId="50582"/>
    <cellStyle name="Note 2 3 2 2 2 2 4 2" xfId="50583"/>
    <cellStyle name="Note 2 3 2 2 2 2 4 3" xfId="50584"/>
    <cellStyle name="Note 2 3 2 2 2 2 4 4" xfId="50585"/>
    <cellStyle name="Note 2 3 2 2 2 2 4 5" xfId="50586"/>
    <cellStyle name="Note 2 3 2 2 2 2 4 6" xfId="50587"/>
    <cellStyle name="Note 2 3 2 2 2 2 4 7" xfId="50588"/>
    <cellStyle name="Note 2 3 2 2 2 2 4 8" xfId="50589"/>
    <cellStyle name="Note 2 3 2 2 2 2 4 9" xfId="50590"/>
    <cellStyle name="Note 2 3 2 2 2 2 5" xfId="50591"/>
    <cellStyle name="Note 2 3 2 2 2 2 5 2" xfId="50592"/>
    <cellStyle name="Note 2 3 2 2 2 2 5 3" xfId="50593"/>
    <cellStyle name="Note 2 3 2 2 2 2 5 4" xfId="50594"/>
    <cellStyle name="Note 2 3 2 2 2 2 5 5" xfId="50595"/>
    <cellStyle name="Note 2 3 2 2 2 2 5 6" xfId="50596"/>
    <cellStyle name="Note 2 3 2 2 2 2 5 7" xfId="50597"/>
    <cellStyle name="Note 2 3 2 2 2 2 5 8" xfId="50598"/>
    <cellStyle name="Note 2 3 2 2 2 2 5 9" xfId="50599"/>
    <cellStyle name="Note 2 3 2 2 2 2 6" xfId="50600"/>
    <cellStyle name="Note 2 3 2 2 2 2 6 2" xfId="50601"/>
    <cellStyle name="Note 2 3 2 2 2 2 6 3" xfId="50602"/>
    <cellStyle name="Note 2 3 2 2 2 2 6 4" xfId="50603"/>
    <cellStyle name="Note 2 3 2 2 2 2 6 5" xfId="50604"/>
    <cellStyle name="Note 2 3 2 2 2 2 6 6" xfId="50605"/>
    <cellStyle name="Note 2 3 2 2 2 2 6 7" xfId="50606"/>
    <cellStyle name="Note 2 3 2 2 2 2 6 8" xfId="50607"/>
    <cellStyle name="Note 2 3 2 2 2 2 6 9" xfId="50608"/>
    <cellStyle name="Note 2 3 2 2 2 2 7" xfId="50609"/>
    <cellStyle name="Note 2 3 2 2 2 2 7 2" xfId="50610"/>
    <cellStyle name="Note 2 3 2 2 2 2 7 3" xfId="50611"/>
    <cellStyle name="Note 2 3 2 2 2 2 7 4" xfId="50612"/>
    <cellStyle name="Note 2 3 2 2 2 2 7 5" xfId="50613"/>
    <cellStyle name="Note 2 3 2 2 2 2 7 6" xfId="50614"/>
    <cellStyle name="Note 2 3 2 2 2 2 7 7" xfId="50615"/>
    <cellStyle name="Note 2 3 2 2 2 2 7 8" xfId="50616"/>
    <cellStyle name="Note 2 3 2 2 2 2 8" xfId="50617"/>
    <cellStyle name="Note 2 3 2 2 2 2 9" xfId="50618"/>
    <cellStyle name="Note 2 3 2 2 2 20" xfId="50619"/>
    <cellStyle name="Note 2 3 2 2 2 21" xfId="50620"/>
    <cellStyle name="Note 2 3 2 2 2 22" xfId="50621"/>
    <cellStyle name="Note 2 3 2 2 2 23" xfId="50622"/>
    <cellStyle name="Note 2 3 2 2 2 24" xfId="50623"/>
    <cellStyle name="Note 2 3 2 2 2 25" xfId="50624"/>
    <cellStyle name="Note 2 3 2 2 2 26" xfId="50625"/>
    <cellStyle name="Note 2 3 2 2 2 27" xfId="50626"/>
    <cellStyle name="Note 2 3 2 2 2 3" xfId="50627"/>
    <cellStyle name="Note 2 3 2 2 2 3 10" xfId="50628"/>
    <cellStyle name="Note 2 3 2 2 2 3 11" xfId="50629"/>
    <cellStyle name="Note 2 3 2 2 2 3 12" xfId="50630"/>
    <cellStyle name="Note 2 3 2 2 2 3 13" xfId="50631"/>
    <cellStyle name="Note 2 3 2 2 2 3 14" xfId="50632"/>
    <cellStyle name="Note 2 3 2 2 2 3 15" xfId="50633"/>
    <cellStyle name="Note 2 3 2 2 2 3 16" xfId="50634"/>
    <cellStyle name="Note 2 3 2 2 2 3 17" xfId="50635"/>
    <cellStyle name="Note 2 3 2 2 2 3 18" xfId="50636"/>
    <cellStyle name="Note 2 3 2 2 2 3 19" xfId="50637"/>
    <cellStyle name="Note 2 3 2 2 2 3 2" xfId="50638"/>
    <cellStyle name="Note 2 3 2 2 2 3 2 10" xfId="50639"/>
    <cellStyle name="Note 2 3 2 2 2 3 2 2" xfId="50640"/>
    <cellStyle name="Note 2 3 2 2 2 3 2 2 2" xfId="50641"/>
    <cellStyle name="Note 2 3 2 2 2 3 2 2 3" xfId="50642"/>
    <cellStyle name="Note 2 3 2 2 2 3 2 2 4" xfId="50643"/>
    <cellStyle name="Note 2 3 2 2 2 3 2 2 5" xfId="50644"/>
    <cellStyle name="Note 2 3 2 2 2 3 2 2 6" xfId="50645"/>
    <cellStyle name="Note 2 3 2 2 2 3 2 2 7" xfId="50646"/>
    <cellStyle name="Note 2 3 2 2 2 3 2 2 8" xfId="50647"/>
    <cellStyle name="Note 2 3 2 2 2 3 2 2 9" xfId="50648"/>
    <cellStyle name="Note 2 3 2 2 2 3 2 3" xfId="50649"/>
    <cellStyle name="Note 2 3 2 2 2 3 2 4" xfId="50650"/>
    <cellStyle name="Note 2 3 2 2 2 3 2 5" xfId="50651"/>
    <cellStyle name="Note 2 3 2 2 2 3 2 6" xfId="50652"/>
    <cellStyle name="Note 2 3 2 2 2 3 2 7" xfId="50653"/>
    <cellStyle name="Note 2 3 2 2 2 3 2 8" xfId="50654"/>
    <cellStyle name="Note 2 3 2 2 2 3 2 9" xfId="50655"/>
    <cellStyle name="Note 2 3 2 2 2 3 20" xfId="50656"/>
    <cellStyle name="Note 2 3 2 2 2 3 21" xfId="50657"/>
    <cellStyle name="Note 2 3 2 2 2 3 22" xfId="50658"/>
    <cellStyle name="Note 2 3 2 2 2 3 23" xfId="50659"/>
    <cellStyle name="Note 2 3 2 2 2 3 24" xfId="50660"/>
    <cellStyle name="Note 2 3 2 2 2 3 3" xfId="50661"/>
    <cellStyle name="Note 2 3 2 2 2 3 3 2" xfId="50662"/>
    <cellStyle name="Note 2 3 2 2 2 3 3 3" xfId="50663"/>
    <cellStyle name="Note 2 3 2 2 2 3 3 4" xfId="50664"/>
    <cellStyle name="Note 2 3 2 2 2 3 3 5" xfId="50665"/>
    <cellStyle name="Note 2 3 2 2 2 3 3 6" xfId="50666"/>
    <cellStyle name="Note 2 3 2 2 2 3 3 7" xfId="50667"/>
    <cellStyle name="Note 2 3 2 2 2 3 3 8" xfId="50668"/>
    <cellStyle name="Note 2 3 2 2 2 3 4" xfId="50669"/>
    <cellStyle name="Note 2 3 2 2 2 3 4 2" xfId="50670"/>
    <cellStyle name="Note 2 3 2 2 2 3 4 3" xfId="50671"/>
    <cellStyle name="Note 2 3 2 2 2 3 4 4" xfId="50672"/>
    <cellStyle name="Note 2 3 2 2 2 3 4 5" xfId="50673"/>
    <cellStyle name="Note 2 3 2 2 2 3 4 6" xfId="50674"/>
    <cellStyle name="Note 2 3 2 2 2 3 4 7" xfId="50675"/>
    <cellStyle name="Note 2 3 2 2 2 3 4 8" xfId="50676"/>
    <cellStyle name="Note 2 3 2 2 2 3 4 9" xfId="50677"/>
    <cellStyle name="Note 2 3 2 2 2 3 5" xfId="50678"/>
    <cellStyle name="Note 2 3 2 2 2 3 5 2" xfId="50679"/>
    <cellStyle name="Note 2 3 2 2 2 3 5 3" xfId="50680"/>
    <cellStyle name="Note 2 3 2 2 2 3 5 4" xfId="50681"/>
    <cellStyle name="Note 2 3 2 2 2 3 5 5" xfId="50682"/>
    <cellStyle name="Note 2 3 2 2 2 3 5 6" xfId="50683"/>
    <cellStyle name="Note 2 3 2 2 2 3 5 7" xfId="50684"/>
    <cellStyle name="Note 2 3 2 2 2 3 5 8" xfId="50685"/>
    <cellStyle name="Note 2 3 2 2 2 3 6" xfId="50686"/>
    <cellStyle name="Note 2 3 2 2 2 3 6 2" xfId="50687"/>
    <cellStyle name="Note 2 3 2 2 2 3 6 3" xfId="50688"/>
    <cellStyle name="Note 2 3 2 2 2 3 6 4" xfId="50689"/>
    <cellStyle name="Note 2 3 2 2 2 3 6 5" xfId="50690"/>
    <cellStyle name="Note 2 3 2 2 2 3 6 6" xfId="50691"/>
    <cellStyle name="Note 2 3 2 2 2 3 6 7" xfId="50692"/>
    <cellStyle name="Note 2 3 2 2 2 3 6 8" xfId="50693"/>
    <cellStyle name="Note 2 3 2 2 2 3 7" xfId="50694"/>
    <cellStyle name="Note 2 3 2 2 2 3 7 2" xfId="50695"/>
    <cellStyle name="Note 2 3 2 2 2 3 7 3" xfId="50696"/>
    <cellStyle name="Note 2 3 2 2 2 3 7 4" xfId="50697"/>
    <cellStyle name="Note 2 3 2 2 2 3 7 5" xfId="50698"/>
    <cellStyle name="Note 2 3 2 2 2 3 7 6" xfId="50699"/>
    <cellStyle name="Note 2 3 2 2 2 3 7 7" xfId="50700"/>
    <cellStyle name="Note 2 3 2 2 2 3 7 8" xfId="50701"/>
    <cellStyle name="Note 2 3 2 2 2 3 8" xfId="50702"/>
    <cellStyle name="Note 2 3 2 2 2 3 9" xfId="50703"/>
    <cellStyle name="Note 2 3 2 2 2 4" xfId="50704"/>
    <cellStyle name="Note 2 3 2 2 2 4 10" xfId="50705"/>
    <cellStyle name="Note 2 3 2 2 2 4 11" xfId="50706"/>
    <cellStyle name="Note 2 3 2 2 2 4 12" xfId="50707"/>
    <cellStyle name="Note 2 3 2 2 2 4 13" xfId="50708"/>
    <cellStyle name="Note 2 3 2 2 2 4 14" xfId="50709"/>
    <cellStyle name="Note 2 3 2 2 2 4 15" xfId="50710"/>
    <cellStyle name="Note 2 3 2 2 2 4 16" xfId="50711"/>
    <cellStyle name="Note 2 3 2 2 2 4 17" xfId="50712"/>
    <cellStyle name="Note 2 3 2 2 2 4 18" xfId="50713"/>
    <cellStyle name="Note 2 3 2 2 2 4 2" xfId="50714"/>
    <cellStyle name="Note 2 3 2 2 2 4 2 10" xfId="50715"/>
    <cellStyle name="Note 2 3 2 2 2 4 2 2" xfId="50716"/>
    <cellStyle name="Note 2 3 2 2 2 4 2 2 2" xfId="50717"/>
    <cellStyle name="Note 2 3 2 2 2 4 2 2 3" xfId="50718"/>
    <cellStyle name="Note 2 3 2 2 2 4 2 2 4" xfId="50719"/>
    <cellStyle name="Note 2 3 2 2 2 4 2 2 5" xfId="50720"/>
    <cellStyle name="Note 2 3 2 2 2 4 2 2 6" xfId="50721"/>
    <cellStyle name="Note 2 3 2 2 2 4 2 2 7" xfId="50722"/>
    <cellStyle name="Note 2 3 2 2 2 4 2 2 8" xfId="50723"/>
    <cellStyle name="Note 2 3 2 2 2 4 2 2 9" xfId="50724"/>
    <cellStyle name="Note 2 3 2 2 2 4 2 3" xfId="50725"/>
    <cellStyle name="Note 2 3 2 2 2 4 2 4" xfId="50726"/>
    <cellStyle name="Note 2 3 2 2 2 4 2 5" xfId="50727"/>
    <cellStyle name="Note 2 3 2 2 2 4 2 6" xfId="50728"/>
    <cellStyle name="Note 2 3 2 2 2 4 2 7" xfId="50729"/>
    <cellStyle name="Note 2 3 2 2 2 4 2 8" xfId="50730"/>
    <cellStyle name="Note 2 3 2 2 2 4 2 9" xfId="50731"/>
    <cellStyle name="Note 2 3 2 2 2 4 3" xfId="50732"/>
    <cellStyle name="Note 2 3 2 2 2 4 3 2" xfId="50733"/>
    <cellStyle name="Note 2 3 2 2 2 4 3 3" xfId="50734"/>
    <cellStyle name="Note 2 3 2 2 2 4 3 4" xfId="50735"/>
    <cellStyle name="Note 2 3 2 2 2 4 3 5" xfId="50736"/>
    <cellStyle name="Note 2 3 2 2 2 4 3 6" xfId="50737"/>
    <cellStyle name="Note 2 3 2 2 2 4 3 7" xfId="50738"/>
    <cellStyle name="Note 2 3 2 2 2 4 3 8" xfId="50739"/>
    <cellStyle name="Note 2 3 2 2 2 4 4" xfId="50740"/>
    <cellStyle name="Note 2 3 2 2 2 4 4 2" xfId="50741"/>
    <cellStyle name="Note 2 3 2 2 2 4 4 3" xfId="50742"/>
    <cellStyle name="Note 2 3 2 2 2 4 4 4" xfId="50743"/>
    <cellStyle name="Note 2 3 2 2 2 4 4 5" xfId="50744"/>
    <cellStyle name="Note 2 3 2 2 2 4 4 6" xfId="50745"/>
    <cellStyle name="Note 2 3 2 2 2 4 4 7" xfId="50746"/>
    <cellStyle name="Note 2 3 2 2 2 4 4 8" xfId="50747"/>
    <cellStyle name="Note 2 3 2 2 2 4 4 9" xfId="50748"/>
    <cellStyle name="Note 2 3 2 2 2 4 5" xfId="50749"/>
    <cellStyle name="Note 2 3 2 2 2 4 6" xfId="50750"/>
    <cellStyle name="Note 2 3 2 2 2 4 7" xfId="50751"/>
    <cellStyle name="Note 2 3 2 2 2 4 8" xfId="50752"/>
    <cellStyle name="Note 2 3 2 2 2 4 9" xfId="50753"/>
    <cellStyle name="Note 2 3 2 2 2 5" xfId="50754"/>
    <cellStyle name="Note 2 3 2 2 2 5 10" xfId="50755"/>
    <cellStyle name="Note 2 3 2 2 2 5 11" xfId="50756"/>
    <cellStyle name="Note 2 3 2 2 2 5 12" xfId="50757"/>
    <cellStyle name="Note 2 3 2 2 2 5 13" xfId="50758"/>
    <cellStyle name="Note 2 3 2 2 2 5 14" xfId="50759"/>
    <cellStyle name="Note 2 3 2 2 2 5 15" xfId="50760"/>
    <cellStyle name="Note 2 3 2 2 2 5 16" xfId="50761"/>
    <cellStyle name="Note 2 3 2 2 2 5 17" xfId="50762"/>
    <cellStyle name="Note 2 3 2 2 2 5 18" xfId="50763"/>
    <cellStyle name="Note 2 3 2 2 2 5 2" xfId="50764"/>
    <cellStyle name="Note 2 3 2 2 2 5 2 10" xfId="50765"/>
    <cellStyle name="Note 2 3 2 2 2 5 2 2" xfId="50766"/>
    <cellStyle name="Note 2 3 2 2 2 5 2 2 2" xfId="50767"/>
    <cellStyle name="Note 2 3 2 2 2 5 2 2 3" xfId="50768"/>
    <cellStyle name="Note 2 3 2 2 2 5 2 2 4" xfId="50769"/>
    <cellStyle name="Note 2 3 2 2 2 5 2 2 5" xfId="50770"/>
    <cellStyle name="Note 2 3 2 2 2 5 2 2 6" xfId="50771"/>
    <cellStyle name="Note 2 3 2 2 2 5 2 2 7" xfId="50772"/>
    <cellStyle name="Note 2 3 2 2 2 5 2 2 8" xfId="50773"/>
    <cellStyle name="Note 2 3 2 2 2 5 2 2 9" xfId="50774"/>
    <cellStyle name="Note 2 3 2 2 2 5 2 3" xfId="50775"/>
    <cellStyle name="Note 2 3 2 2 2 5 2 4" xfId="50776"/>
    <cellStyle name="Note 2 3 2 2 2 5 2 5" xfId="50777"/>
    <cellStyle name="Note 2 3 2 2 2 5 2 6" xfId="50778"/>
    <cellStyle name="Note 2 3 2 2 2 5 2 7" xfId="50779"/>
    <cellStyle name="Note 2 3 2 2 2 5 2 8" xfId="50780"/>
    <cellStyle name="Note 2 3 2 2 2 5 2 9" xfId="50781"/>
    <cellStyle name="Note 2 3 2 2 2 5 3" xfId="50782"/>
    <cellStyle name="Note 2 3 2 2 2 5 3 2" xfId="50783"/>
    <cellStyle name="Note 2 3 2 2 2 5 3 3" xfId="50784"/>
    <cellStyle name="Note 2 3 2 2 2 5 3 4" xfId="50785"/>
    <cellStyle name="Note 2 3 2 2 2 5 3 5" xfId="50786"/>
    <cellStyle name="Note 2 3 2 2 2 5 3 6" xfId="50787"/>
    <cellStyle name="Note 2 3 2 2 2 5 3 7" xfId="50788"/>
    <cellStyle name="Note 2 3 2 2 2 5 3 8" xfId="50789"/>
    <cellStyle name="Note 2 3 2 2 2 5 4" xfId="50790"/>
    <cellStyle name="Note 2 3 2 2 2 5 4 2" xfId="50791"/>
    <cellStyle name="Note 2 3 2 2 2 5 4 3" xfId="50792"/>
    <cellStyle name="Note 2 3 2 2 2 5 4 4" xfId="50793"/>
    <cellStyle name="Note 2 3 2 2 2 5 4 5" xfId="50794"/>
    <cellStyle name="Note 2 3 2 2 2 5 4 6" xfId="50795"/>
    <cellStyle name="Note 2 3 2 2 2 5 4 7" xfId="50796"/>
    <cellStyle name="Note 2 3 2 2 2 5 4 8" xfId="50797"/>
    <cellStyle name="Note 2 3 2 2 2 5 4 9" xfId="50798"/>
    <cellStyle name="Note 2 3 2 2 2 5 5" xfId="50799"/>
    <cellStyle name="Note 2 3 2 2 2 5 6" xfId="50800"/>
    <cellStyle name="Note 2 3 2 2 2 5 7" xfId="50801"/>
    <cellStyle name="Note 2 3 2 2 2 5 8" xfId="50802"/>
    <cellStyle name="Note 2 3 2 2 2 5 9" xfId="50803"/>
    <cellStyle name="Note 2 3 2 2 2 6" xfId="50804"/>
    <cellStyle name="Note 2 3 2 2 2 6 10" xfId="50805"/>
    <cellStyle name="Note 2 3 2 2 2 6 11" xfId="50806"/>
    <cellStyle name="Note 2 3 2 2 2 6 12" xfId="50807"/>
    <cellStyle name="Note 2 3 2 2 2 6 13" xfId="50808"/>
    <cellStyle name="Note 2 3 2 2 2 6 14" xfId="50809"/>
    <cellStyle name="Note 2 3 2 2 2 6 15" xfId="50810"/>
    <cellStyle name="Note 2 3 2 2 2 6 16" xfId="50811"/>
    <cellStyle name="Note 2 3 2 2 2 6 17" xfId="50812"/>
    <cellStyle name="Note 2 3 2 2 2 6 18" xfId="50813"/>
    <cellStyle name="Note 2 3 2 2 2 6 2" xfId="50814"/>
    <cellStyle name="Note 2 3 2 2 2 6 2 2" xfId="50815"/>
    <cellStyle name="Note 2 3 2 2 2 6 2 3" xfId="50816"/>
    <cellStyle name="Note 2 3 2 2 2 6 2 4" xfId="50817"/>
    <cellStyle name="Note 2 3 2 2 2 6 2 5" xfId="50818"/>
    <cellStyle name="Note 2 3 2 2 2 6 2 6" xfId="50819"/>
    <cellStyle name="Note 2 3 2 2 2 6 2 7" xfId="50820"/>
    <cellStyle name="Note 2 3 2 2 2 6 2 8" xfId="50821"/>
    <cellStyle name="Note 2 3 2 2 2 6 2 9" xfId="50822"/>
    <cellStyle name="Note 2 3 2 2 2 6 3" xfId="50823"/>
    <cellStyle name="Note 2 3 2 2 2 6 4" xfId="50824"/>
    <cellStyle name="Note 2 3 2 2 2 6 5" xfId="50825"/>
    <cellStyle name="Note 2 3 2 2 2 6 6" xfId="50826"/>
    <cellStyle name="Note 2 3 2 2 2 6 7" xfId="50827"/>
    <cellStyle name="Note 2 3 2 2 2 6 8" xfId="50828"/>
    <cellStyle name="Note 2 3 2 2 2 6 9" xfId="50829"/>
    <cellStyle name="Note 2 3 2 2 2 7" xfId="50830"/>
    <cellStyle name="Note 2 3 2 2 2 7 2" xfId="50831"/>
    <cellStyle name="Note 2 3 2 2 2 7 3" xfId="50832"/>
    <cellStyle name="Note 2 3 2 2 2 7 4" xfId="50833"/>
    <cellStyle name="Note 2 3 2 2 2 7 5" xfId="50834"/>
    <cellStyle name="Note 2 3 2 2 2 7 6" xfId="50835"/>
    <cellStyle name="Note 2 3 2 2 2 7 7" xfId="50836"/>
    <cellStyle name="Note 2 3 2 2 2 7 8" xfId="50837"/>
    <cellStyle name="Note 2 3 2 2 2 7 9" xfId="50838"/>
    <cellStyle name="Note 2 3 2 2 2 8" xfId="50839"/>
    <cellStyle name="Note 2 3 2 2 2 8 2" xfId="50840"/>
    <cellStyle name="Note 2 3 2 2 2 8 3" xfId="50841"/>
    <cellStyle name="Note 2 3 2 2 2 8 4" xfId="50842"/>
    <cellStyle name="Note 2 3 2 2 2 8 5" xfId="50843"/>
    <cellStyle name="Note 2 3 2 2 2 8 6" xfId="50844"/>
    <cellStyle name="Note 2 3 2 2 2 8 7" xfId="50845"/>
    <cellStyle name="Note 2 3 2 2 2 8 8" xfId="50846"/>
    <cellStyle name="Note 2 3 2 2 2 8 9" xfId="50847"/>
    <cellStyle name="Note 2 3 2 2 2 9" xfId="50848"/>
    <cellStyle name="Note 2 3 2 2 2 9 2" xfId="50849"/>
    <cellStyle name="Note 2 3 2 2 2 9 3" xfId="50850"/>
    <cellStyle name="Note 2 3 2 2 2 9 4" xfId="50851"/>
    <cellStyle name="Note 2 3 2 2 2 9 5" xfId="50852"/>
    <cellStyle name="Note 2 3 2 2 2 9 6" xfId="50853"/>
    <cellStyle name="Note 2 3 2 2 2 9 7" xfId="50854"/>
    <cellStyle name="Note 2 3 2 2 2 9 8" xfId="50855"/>
    <cellStyle name="Note 2 3 2 2 20" xfId="50856"/>
    <cellStyle name="Note 2 3 2 2 21" xfId="50857"/>
    <cellStyle name="Note 2 3 2 2 22" xfId="50858"/>
    <cellStyle name="Note 2 3 2 2 23" xfId="50859"/>
    <cellStyle name="Note 2 3 2 2 24" xfId="50860"/>
    <cellStyle name="Note 2 3 2 2 25" xfId="50861"/>
    <cellStyle name="Note 2 3 2 2 26" xfId="50862"/>
    <cellStyle name="Note 2 3 2 2 27" xfId="50863"/>
    <cellStyle name="Note 2 3 2 2 3" xfId="50864"/>
    <cellStyle name="Note 2 3 2 2 3 10" xfId="50865"/>
    <cellStyle name="Note 2 3 2 2 3 11" xfId="50866"/>
    <cellStyle name="Note 2 3 2 2 3 12" xfId="50867"/>
    <cellStyle name="Note 2 3 2 2 3 13" xfId="50868"/>
    <cellStyle name="Note 2 3 2 2 3 14" xfId="50869"/>
    <cellStyle name="Note 2 3 2 2 3 15" xfId="50870"/>
    <cellStyle name="Note 2 3 2 2 3 16" xfId="50871"/>
    <cellStyle name="Note 2 3 2 2 3 17" xfId="50872"/>
    <cellStyle name="Note 2 3 2 2 3 18" xfId="50873"/>
    <cellStyle name="Note 2 3 2 2 3 19" xfId="50874"/>
    <cellStyle name="Note 2 3 2 2 3 2" xfId="50875"/>
    <cellStyle name="Note 2 3 2 2 3 2 10" xfId="50876"/>
    <cellStyle name="Note 2 3 2 2 3 2 11" xfId="50877"/>
    <cellStyle name="Note 2 3 2 2 3 2 12" xfId="50878"/>
    <cellStyle name="Note 2 3 2 2 3 2 13" xfId="50879"/>
    <cellStyle name="Note 2 3 2 2 3 2 2" xfId="50880"/>
    <cellStyle name="Note 2 3 2 2 3 2 2 10" xfId="50881"/>
    <cellStyle name="Note 2 3 2 2 3 2 2 2" xfId="50882"/>
    <cellStyle name="Note 2 3 2 2 3 2 2 2 2" xfId="50883"/>
    <cellStyle name="Note 2 3 2 2 3 2 2 2 3" xfId="50884"/>
    <cellStyle name="Note 2 3 2 2 3 2 2 2 4" xfId="50885"/>
    <cellStyle name="Note 2 3 2 2 3 2 2 2 5" xfId="50886"/>
    <cellStyle name="Note 2 3 2 2 3 2 2 2 6" xfId="50887"/>
    <cellStyle name="Note 2 3 2 2 3 2 2 2 7" xfId="50888"/>
    <cellStyle name="Note 2 3 2 2 3 2 2 2 8" xfId="50889"/>
    <cellStyle name="Note 2 3 2 2 3 2 2 2 9" xfId="50890"/>
    <cellStyle name="Note 2 3 2 2 3 2 2 3" xfId="50891"/>
    <cellStyle name="Note 2 3 2 2 3 2 2 4" xfId="50892"/>
    <cellStyle name="Note 2 3 2 2 3 2 2 5" xfId="50893"/>
    <cellStyle name="Note 2 3 2 2 3 2 2 6" xfId="50894"/>
    <cellStyle name="Note 2 3 2 2 3 2 2 7" xfId="50895"/>
    <cellStyle name="Note 2 3 2 2 3 2 2 8" xfId="50896"/>
    <cellStyle name="Note 2 3 2 2 3 2 2 9" xfId="50897"/>
    <cellStyle name="Note 2 3 2 2 3 2 3" xfId="50898"/>
    <cellStyle name="Note 2 3 2 2 3 2 3 2" xfId="50899"/>
    <cellStyle name="Note 2 3 2 2 3 2 3 3" xfId="50900"/>
    <cellStyle name="Note 2 3 2 2 3 2 3 4" xfId="50901"/>
    <cellStyle name="Note 2 3 2 2 3 2 3 5" xfId="50902"/>
    <cellStyle name="Note 2 3 2 2 3 2 3 6" xfId="50903"/>
    <cellStyle name="Note 2 3 2 2 3 2 3 7" xfId="50904"/>
    <cellStyle name="Note 2 3 2 2 3 2 3 8" xfId="50905"/>
    <cellStyle name="Note 2 3 2 2 3 2 4" xfId="50906"/>
    <cellStyle name="Note 2 3 2 2 3 2 4 2" xfId="50907"/>
    <cellStyle name="Note 2 3 2 2 3 2 4 3" xfId="50908"/>
    <cellStyle name="Note 2 3 2 2 3 2 4 4" xfId="50909"/>
    <cellStyle name="Note 2 3 2 2 3 2 4 5" xfId="50910"/>
    <cellStyle name="Note 2 3 2 2 3 2 4 6" xfId="50911"/>
    <cellStyle name="Note 2 3 2 2 3 2 4 7" xfId="50912"/>
    <cellStyle name="Note 2 3 2 2 3 2 4 8" xfId="50913"/>
    <cellStyle name="Note 2 3 2 2 3 2 4 9" xfId="50914"/>
    <cellStyle name="Note 2 3 2 2 3 2 5" xfId="50915"/>
    <cellStyle name="Note 2 3 2 2 3 2 6" xfId="50916"/>
    <cellStyle name="Note 2 3 2 2 3 2 7" xfId="50917"/>
    <cellStyle name="Note 2 3 2 2 3 2 8" xfId="50918"/>
    <cellStyle name="Note 2 3 2 2 3 2 9" xfId="50919"/>
    <cellStyle name="Note 2 3 2 2 3 20" xfId="50920"/>
    <cellStyle name="Note 2 3 2 2 3 21" xfId="50921"/>
    <cellStyle name="Note 2 3 2 2 3 22" xfId="50922"/>
    <cellStyle name="Note 2 3 2 2 3 23" xfId="50923"/>
    <cellStyle name="Note 2 3 2 2 3 24" xfId="50924"/>
    <cellStyle name="Note 2 3 2 2 3 25" xfId="50925"/>
    <cellStyle name="Note 2 3 2 2 3 3" xfId="50926"/>
    <cellStyle name="Note 2 3 2 2 3 3 10" xfId="50927"/>
    <cellStyle name="Note 2 3 2 2 3 3 11" xfId="50928"/>
    <cellStyle name="Note 2 3 2 2 3 3 12" xfId="50929"/>
    <cellStyle name="Note 2 3 2 2 3 3 13" xfId="50930"/>
    <cellStyle name="Note 2 3 2 2 3 3 2" xfId="50931"/>
    <cellStyle name="Note 2 3 2 2 3 3 2 10" xfId="50932"/>
    <cellStyle name="Note 2 3 2 2 3 3 2 2" xfId="50933"/>
    <cellStyle name="Note 2 3 2 2 3 3 2 2 2" xfId="50934"/>
    <cellStyle name="Note 2 3 2 2 3 3 2 2 3" xfId="50935"/>
    <cellStyle name="Note 2 3 2 2 3 3 2 2 4" xfId="50936"/>
    <cellStyle name="Note 2 3 2 2 3 3 2 2 5" xfId="50937"/>
    <cellStyle name="Note 2 3 2 2 3 3 2 2 6" xfId="50938"/>
    <cellStyle name="Note 2 3 2 2 3 3 2 2 7" xfId="50939"/>
    <cellStyle name="Note 2 3 2 2 3 3 2 2 8" xfId="50940"/>
    <cellStyle name="Note 2 3 2 2 3 3 2 2 9" xfId="50941"/>
    <cellStyle name="Note 2 3 2 2 3 3 2 3" xfId="50942"/>
    <cellStyle name="Note 2 3 2 2 3 3 2 4" xfId="50943"/>
    <cellStyle name="Note 2 3 2 2 3 3 2 5" xfId="50944"/>
    <cellStyle name="Note 2 3 2 2 3 3 2 6" xfId="50945"/>
    <cellStyle name="Note 2 3 2 2 3 3 2 7" xfId="50946"/>
    <cellStyle name="Note 2 3 2 2 3 3 2 8" xfId="50947"/>
    <cellStyle name="Note 2 3 2 2 3 3 2 9" xfId="50948"/>
    <cellStyle name="Note 2 3 2 2 3 3 3" xfId="50949"/>
    <cellStyle name="Note 2 3 2 2 3 3 3 2" xfId="50950"/>
    <cellStyle name="Note 2 3 2 2 3 3 3 3" xfId="50951"/>
    <cellStyle name="Note 2 3 2 2 3 3 3 4" xfId="50952"/>
    <cellStyle name="Note 2 3 2 2 3 3 3 5" xfId="50953"/>
    <cellStyle name="Note 2 3 2 2 3 3 3 6" xfId="50954"/>
    <cellStyle name="Note 2 3 2 2 3 3 3 7" xfId="50955"/>
    <cellStyle name="Note 2 3 2 2 3 3 3 8" xfId="50956"/>
    <cellStyle name="Note 2 3 2 2 3 3 4" xfId="50957"/>
    <cellStyle name="Note 2 3 2 2 3 3 4 2" xfId="50958"/>
    <cellStyle name="Note 2 3 2 2 3 3 4 3" xfId="50959"/>
    <cellStyle name="Note 2 3 2 2 3 3 4 4" xfId="50960"/>
    <cellStyle name="Note 2 3 2 2 3 3 4 5" xfId="50961"/>
    <cellStyle name="Note 2 3 2 2 3 3 4 6" xfId="50962"/>
    <cellStyle name="Note 2 3 2 2 3 3 4 7" xfId="50963"/>
    <cellStyle name="Note 2 3 2 2 3 3 4 8" xfId="50964"/>
    <cellStyle name="Note 2 3 2 2 3 3 4 9" xfId="50965"/>
    <cellStyle name="Note 2 3 2 2 3 3 5" xfId="50966"/>
    <cellStyle name="Note 2 3 2 2 3 3 6" xfId="50967"/>
    <cellStyle name="Note 2 3 2 2 3 3 7" xfId="50968"/>
    <cellStyle name="Note 2 3 2 2 3 3 8" xfId="50969"/>
    <cellStyle name="Note 2 3 2 2 3 3 9" xfId="50970"/>
    <cellStyle name="Note 2 3 2 2 3 4" xfId="50971"/>
    <cellStyle name="Note 2 3 2 2 3 4 10" xfId="50972"/>
    <cellStyle name="Note 2 3 2 2 3 4 11" xfId="50973"/>
    <cellStyle name="Note 2 3 2 2 3 4 12" xfId="50974"/>
    <cellStyle name="Note 2 3 2 2 3 4 13" xfId="50975"/>
    <cellStyle name="Note 2 3 2 2 3 4 2" xfId="50976"/>
    <cellStyle name="Note 2 3 2 2 3 4 2 10" xfId="50977"/>
    <cellStyle name="Note 2 3 2 2 3 4 2 2" xfId="50978"/>
    <cellStyle name="Note 2 3 2 2 3 4 2 2 2" xfId="50979"/>
    <cellStyle name="Note 2 3 2 2 3 4 2 2 3" xfId="50980"/>
    <cellStyle name="Note 2 3 2 2 3 4 2 2 4" xfId="50981"/>
    <cellStyle name="Note 2 3 2 2 3 4 2 2 5" xfId="50982"/>
    <cellStyle name="Note 2 3 2 2 3 4 2 2 6" xfId="50983"/>
    <cellStyle name="Note 2 3 2 2 3 4 2 2 7" xfId="50984"/>
    <cellStyle name="Note 2 3 2 2 3 4 2 2 8" xfId="50985"/>
    <cellStyle name="Note 2 3 2 2 3 4 2 2 9" xfId="50986"/>
    <cellStyle name="Note 2 3 2 2 3 4 2 3" xfId="50987"/>
    <cellStyle name="Note 2 3 2 2 3 4 2 4" xfId="50988"/>
    <cellStyle name="Note 2 3 2 2 3 4 2 5" xfId="50989"/>
    <cellStyle name="Note 2 3 2 2 3 4 2 6" xfId="50990"/>
    <cellStyle name="Note 2 3 2 2 3 4 2 7" xfId="50991"/>
    <cellStyle name="Note 2 3 2 2 3 4 2 8" xfId="50992"/>
    <cellStyle name="Note 2 3 2 2 3 4 2 9" xfId="50993"/>
    <cellStyle name="Note 2 3 2 2 3 4 3" xfId="50994"/>
    <cellStyle name="Note 2 3 2 2 3 4 3 2" xfId="50995"/>
    <cellStyle name="Note 2 3 2 2 3 4 3 3" xfId="50996"/>
    <cellStyle name="Note 2 3 2 2 3 4 3 4" xfId="50997"/>
    <cellStyle name="Note 2 3 2 2 3 4 3 5" xfId="50998"/>
    <cellStyle name="Note 2 3 2 2 3 4 3 6" xfId="50999"/>
    <cellStyle name="Note 2 3 2 2 3 4 3 7" xfId="51000"/>
    <cellStyle name="Note 2 3 2 2 3 4 3 8" xfId="51001"/>
    <cellStyle name="Note 2 3 2 2 3 4 4" xfId="51002"/>
    <cellStyle name="Note 2 3 2 2 3 4 4 2" xfId="51003"/>
    <cellStyle name="Note 2 3 2 2 3 4 4 3" xfId="51004"/>
    <cellStyle name="Note 2 3 2 2 3 4 4 4" xfId="51005"/>
    <cellStyle name="Note 2 3 2 2 3 4 4 5" xfId="51006"/>
    <cellStyle name="Note 2 3 2 2 3 4 4 6" xfId="51007"/>
    <cellStyle name="Note 2 3 2 2 3 4 4 7" xfId="51008"/>
    <cellStyle name="Note 2 3 2 2 3 4 4 8" xfId="51009"/>
    <cellStyle name="Note 2 3 2 2 3 4 4 9" xfId="51010"/>
    <cellStyle name="Note 2 3 2 2 3 4 5" xfId="51011"/>
    <cellStyle name="Note 2 3 2 2 3 4 6" xfId="51012"/>
    <cellStyle name="Note 2 3 2 2 3 4 7" xfId="51013"/>
    <cellStyle name="Note 2 3 2 2 3 4 8" xfId="51014"/>
    <cellStyle name="Note 2 3 2 2 3 4 9" xfId="51015"/>
    <cellStyle name="Note 2 3 2 2 3 5" xfId="51016"/>
    <cellStyle name="Note 2 3 2 2 3 5 10" xfId="51017"/>
    <cellStyle name="Note 2 3 2 2 3 5 11" xfId="51018"/>
    <cellStyle name="Note 2 3 2 2 3 5 12" xfId="51019"/>
    <cellStyle name="Note 2 3 2 2 3 5 13" xfId="51020"/>
    <cellStyle name="Note 2 3 2 2 3 5 2" xfId="51021"/>
    <cellStyle name="Note 2 3 2 2 3 5 2 10" xfId="51022"/>
    <cellStyle name="Note 2 3 2 2 3 5 2 2" xfId="51023"/>
    <cellStyle name="Note 2 3 2 2 3 5 2 2 2" xfId="51024"/>
    <cellStyle name="Note 2 3 2 2 3 5 2 2 3" xfId="51025"/>
    <cellStyle name="Note 2 3 2 2 3 5 2 2 4" xfId="51026"/>
    <cellStyle name="Note 2 3 2 2 3 5 2 2 5" xfId="51027"/>
    <cellStyle name="Note 2 3 2 2 3 5 2 2 6" xfId="51028"/>
    <cellStyle name="Note 2 3 2 2 3 5 2 2 7" xfId="51029"/>
    <cellStyle name="Note 2 3 2 2 3 5 2 2 8" xfId="51030"/>
    <cellStyle name="Note 2 3 2 2 3 5 2 2 9" xfId="51031"/>
    <cellStyle name="Note 2 3 2 2 3 5 2 3" xfId="51032"/>
    <cellStyle name="Note 2 3 2 2 3 5 2 4" xfId="51033"/>
    <cellStyle name="Note 2 3 2 2 3 5 2 5" xfId="51034"/>
    <cellStyle name="Note 2 3 2 2 3 5 2 6" xfId="51035"/>
    <cellStyle name="Note 2 3 2 2 3 5 2 7" xfId="51036"/>
    <cellStyle name="Note 2 3 2 2 3 5 2 8" xfId="51037"/>
    <cellStyle name="Note 2 3 2 2 3 5 2 9" xfId="51038"/>
    <cellStyle name="Note 2 3 2 2 3 5 3" xfId="51039"/>
    <cellStyle name="Note 2 3 2 2 3 5 3 2" xfId="51040"/>
    <cellStyle name="Note 2 3 2 2 3 5 3 3" xfId="51041"/>
    <cellStyle name="Note 2 3 2 2 3 5 3 4" xfId="51042"/>
    <cellStyle name="Note 2 3 2 2 3 5 3 5" xfId="51043"/>
    <cellStyle name="Note 2 3 2 2 3 5 3 6" xfId="51044"/>
    <cellStyle name="Note 2 3 2 2 3 5 3 7" xfId="51045"/>
    <cellStyle name="Note 2 3 2 2 3 5 3 8" xfId="51046"/>
    <cellStyle name="Note 2 3 2 2 3 5 4" xfId="51047"/>
    <cellStyle name="Note 2 3 2 2 3 5 4 2" xfId="51048"/>
    <cellStyle name="Note 2 3 2 2 3 5 4 3" xfId="51049"/>
    <cellStyle name="Note 2 3 2 2 3 5 4 4" xfId="51050"/>
    <cellStyle name="Note 2 3 2 2 3 5 4 5" xfId="51051"/>
    <cellStyle name="Note 2 3 2 2 3 5 4 6" xfId="51052"/>
    <cellStyle name="Note 2 3 2 2 3 5 4 7" xfId="51053"/>
    <cellStyle name="Note 2 3 2 2 3 5 4 8" xfId="51054"/>
    <cellStyle name="Note 2 3 2 2 3 5 4 9" xfId="51055"/>
    <cellStyle name="Note 2 3 2 2 3 5 5" xfId="51056"/>
    <cellStyle name="Note 2 3 2 2 3 5 6" xfId="51057"/>
    <cellStyle name="Note 2 3 2 2 3 5 7" xfId="51058"/>
    <cellStyle name="Note 2 3 2 2 3 5 8" xfId="51059"/>
    <cellStyle name="Note 2 3 2 2 3 5 9" xfId="51060"/>
    <cellStyle name="Note 2 3 2 2 3 6" xfId="51061"/>
    <cellStyle name="Note 2 3 2 2 3 6 10" xfId="51062"/>
    <cellStyle name="Note 2 3 2 2 3 6 2" xfId="51063"/>
    <cellStyle name="Note 2 3 2 2 3 6 2 2" xfId="51064"/>
    <cellStyle name="Note 2 3 2 2 3 6 2 3" xfId="51065"/>
    <cellStyle name="Note 2 3 2 2 3 6 2 4" xfId="51066"/>
    <cellStyle name="Note 2 3 2 2 3 6 2 5" xfId="51067"/>
    <cellStyle name="Note 2 3 2 2 3 6 2 6" xfId="51068"/>
    <cellStyle name="Note 2 3 2 2 3 6 2 7" xfId="51069"/>
    <cellStyle name="Note 2 3 2 2 3 6 2 8" xfId="51070"/>
    <cellStyle name="Note 2 3 2 2 3 6 2 9" xfId="51071"/>
    <cellStyle name="Note 2 3 2 2 3 6 3" xfId="51072"/>
    <cellStyle name="Note 2 3 2 2 3 6 4" xfId="51073"/>
    <cellStyle name="Note 2 3 2 2 3 6 5" xfId="51074"/>
    <cellStyle name="Note 2 3 2 2 3 6 6" xfId="51075"/>
    <cellStyle name="Note 2 3 2 2 3 6 7" xfId="51076"/>
    <cellStyle name="Note 2 3 2 2 3 6 8" xfId="51077"/>
    <cellStyle name="Note 2 3 2 2 3 6 9" xfId="51078"/>
    <cellStyle name="Note 2 3 2 2 3 7" xfId="51079"/>
    <cellStyle name="Note 2 3 2 2 3 7 2" xfId="51080"/>
    <cellStyle name="Note 2 3 2 2 3 7 3" xfId="51081"/>
    <cellStyle name="Note 2 3 2 2 3 7 4" xfId="51082"/>
    <cellStyle name="Note 2 3 2 2 3 7 5" xfId="51083"/>
    <cellStyle name="Note 2 3 2 2 3 7 6" xfId="51084"/>
    <cellStyle name="Note 2 3 2 2 3 7 7" xfId="51085"/>
    <cellStyle name="Note 2 3 2 2 3 7 8" xfId="51086"/>
    <cellStyle name="Note 2 3 2 2 3 8" xfId="51087"/>
    <cellStyle name="Note 2 3 2 2 3 8 2" xfId="51088"/>
    <cellStyle name="Note 2 3 2 2 3 8 3" xfId="51089"/>
    <cellStyle name="Note 2 3 2 2 3 8 4" xfId="51090"/>
    <cellStyle name="Note 2 3 2 2 3 8 5" xfId="51091"/>
    <cellStyle name="Note 2 3 2 2 3 8 6" xfId="51092"/>
    <cellStyle name="Note 2 3 2 2 3 8 7" xfId="51093"/>
    <cellStyle name="Note 2 3 2 2 3 8 8" xfId="51094"/>
    <cellStyle name="Note 2 3 2 2 3 8 9" xfId="51095"/>
    <cellStyle name="Note 2 3 2 2 3 9" xfId="51096"/>
    <cellStyle name="Note 2 3 2 2 4" xfId="51097"/>
    <cellStyle name="Note 2 3 2 2 4 10" xfId="51098"/>
    <cellStyle name="Note 2 3 2 2 4 11" xfId="51099"/>
    <cellStyle name="Note 2 3 2 2 4 12" xfId="51100"/>
    <cellStyle name="Note 2 3 2 2 4 13" xfId="51101"/>
    <cellStyle name="Note 2 3 2 2 4 14" xfId="51102"/>
    <cellStyle name="Note 2 3 2 2 4 15" xfId="51103"/>
    <cellStyle name="Note 2 3 2 2 4 16" xfId="51104"/>
    <cellStyle name="Note 2 3 2 2 4 17" xfId="51105"/>
    <cellStyle name="Note 2 3 2 2 4 18" xfId="51106"/>
    <cellStyle name="Note 2 3 2 2 4 2" xfId="51107"/>
    <cellStyle name="Note 2 3 2 2 4 2 10" xfId="51108"/>
    <cellStyle name="Note 2 3 2 2 4 2 2" xfId="51109"/>
    <cellStyle name="Note 2 3 2 2 4 2 2 2" xfId="51110"/>
    <cellStyle name="Note 2 3 2 2 4 2 2 3" xfId="51111"/>
    <cellStyle name="Note 2 3 2 2 4 2 2 4" xfId="51112"/>
    <cellStyle name="Note 2 3 2 2 4 2 2 5" xfId="51113"/>
    <cellStyle name="Note 2 3 2 2 4 2 2 6" xfId="51114"/>
    <cellStyle name="Note 2 3 2 2 4 2 2 7" xfId="51115"/>
    <cellStyle name="Note 2 3 2 2 4 2 2 8" xfId="51116"/>
    <cellStyle name="Note 2 3 2 2 4 2 2 9" xfId="51117"/>
    <cellStyle name="Note 2 3 2 2 4 2 3" xfId="51118"/>
    <cellStyle name="Note 2 3 2 2 4 2 4" xfId="51119"/>
    <cellStyle name="Note 2 3 2 2 4 2 5" xfId="51120"/>
    <cellStyle name="Note 2 3 2 2 4 2 6" xfId="51121"/>
    <cellStyle name="Note 2 3 2 2 4 2 7" xfId="51122"/>
    <cellStyle name="Note 2 3 2 2 4 2 8" xfId="51123"/>
    <cellStyle name="Note 2 3 2 2 4 2 9" xfId="51124"/>
    <cellStyle name="Note 2 3 2 2 4 3" xfId="51125"/>
    <cellStyle name="Note 2 3 2 2 4 3 2" xfId="51126"/>
    <cellStyle name="Note 2 3 2 2 4 3 3" xfId="51127"/>
    <cellStyle name="Note 2 3 2 2 4 3 4" xfId="51128"/>
    <cellStyle name="Note 2 3 2 2 4 3 5" xfId="51129"/>
    <cellStyle name="Note 2 3 2 2 4 3 6" xfId="51130"/>
    <cellStyle name="Note 2 3 2 2 4 3 7" xfId="51131"/>
    <cellStyle name="Note 2 3 2 2 4 3 8" xfId="51132"/>
    <cellStyle name="Note 2 3 2 2 4 4" xfId="51133"/>
    <cellStyle name="Note 2 3 2 2 4 4 2" xfId="51134"/>
    <cellStyle name="Note 2 3 2 2 4 4 3" xfId="51135"/>
    <cellStyle name="Note 2 3 2 2 4 4 4" xfId="51136"/>
    <cellStyle name="Note 2 3 2 2 4 4 5" xfId="51137"/>
    <cellStyle name="Note 2 3 2 2 4 4 6" xfId="51138"/>
    <cellStyle name="Note 2 3 2 2 4 4 7" xfId="51139"/>
    <cellStyle name="Note 2 3 2 2 4 4 8" xfId="51140"/>
    <cellStyle name="Note 2 3 2 2 4 4 9" xfId="51141"/>
    <cellStyle name="Note 2 3 2 2 4 5" xfId="51142"/>
    <cellStyle name="Note 2 3 2 2 4 6" xfId="51143"/>
    <cellStyle name="Note 2 3 2 2 4 7" xfId="51144"/>
    <cellStyle name="Note 2 3 2 2 4 8" xfId="51145"/>
    <cellStyle name="Note 2 3 2 2 4 9" xfId="51146"/>
    <cellStyle name="Note 2 3 2 2 5" xfId="51147"/>
    <cellStyle name="Note 2 3 2 2 5 10" xfId="51148"/>
    <cellStyle name="Note 2 3 2 2 5 11" xfId="51149"/>
    <cellStyle name="Note 2 3 2 2 5 12" xfId="51150"/>
    <cellStyle name="Note 2 3 2 2 5 13" xfId="51151"/>
    <cellStyle name="Note 2 3 2 2 5 14" xfId="51152"/>
    <cellStyle name="Note 2 3 2 2 5 15" xfId="51153"/>
    <cellStyle name="Note 2 3 2 2 5 16" xfId="51154"/>
    <cellStyle name="Note 2 3 2 2 5 17" xfId="51155"/>
    <cellStyle name="Note 2 3 2 2 5 18" xfId="51156"/>
    <cellStyle name="Note 2 3 2 2 5 2" xfId="51157"/>
    <cellStyle name="Note 2 3 2 2 5 3" xfId="51158"/>
    <cellStyle name="Note 2 3 2 2 5 4" xfId="51159"/>
    <cellStyle name="Note 2 3 2 2 5 5" xfId="51160"/>
    <cellStyle name="Note 2 3 2 2 5 6" xfId="51161"/>
    <cellStyle name="Note 2 3 2 2 5 7" xfId="51162"/>
    <cellStyle name="Note 2 3 2 2 5 8" xfId="51163"/>
    <cellStyle name="Note 2 3 2 2 5 9" xfId="51164"/>
    <cellStyle name="Note 2 3 2 2 6" xfId="51165"/>
    <cellStyle name="Note 2 3 2 2 6 10" xfId="51166"/>
    <cellStyle name="Note 2 3 2 2 6 11" xfId="51167"/>
    <cellStyle name="Note 2 3 2 2 6 12" xfId="51168"/>
    <cellStyle name="Note 2 3 2 2 6 13" xfId="51169"/>
    <cellStyle name="Note 2 3 2 2 6 14" xfId="51170"/>
    <cellStyle name="Note 2 3 2 2 6 15" xfId="51171"/>
    <cellStyle name="Note 2 3 2 2 6 16" xfId="51172"/>
    <cellStyle name="Note 2 3 2 2 6 17" xfId="51173"/>
    <cellStyle name="Note 2 3 2 2 6 18" xfId="51174"/>
    <cellStyle name="Note 2 3 2 2 6 2" xfId="51175"/>
    <cellStyle name="Note 2 3 2 2 6 3" xfId="51176"/>
    <cellStyle name="Note 2 3 2 2 6 4" xfId="51177"/>
    <cellStyle name="Note 2 3 2 2 6 5" xfId="51178"/>
    <cellStyle name="Note 2 3 2 2 6 6" xfId="51179"/>
    <cellStyle name="Note 2 3 2 2 6 7" xfId="51180"/>
    <cellStyle name="Note 2 3 2 2 6 8" xfId="51181"/>
    <cellStyle name="Note 2 3 2 2 6 9" xfId="51182"/>
    <cellStyle name="Note 2 3 2 2 7" xfId="51183"/>
    <cellStyle name="Note 2 3 2 2 7 10" xfId="51184"/>
    <cellStyle name="Note 2 3 2 2 7 11" xfId="51185"/>
    <cellStyle name="Note 2 3 2 2 7 12" xfId="51186"/>
    <cellStyle name="Note 2 3 2 2 7 13" xfId="51187"/>
    <cellStyle name="Note 2 3 2 2 7 14" xfId="51188"/>
    <cellStyle name="Note 2 3 2 2 7 15" xfId="51189"/>
    <cellStyle name="Note 2 3 2 2 7 16" xfId="51190"/>
    <cellStyle name="Note 2 3 2 2 7 17" xfId="51191"/>
    <cellStyle name="Note 2 3 2 2 7 18" xfId="51192"/>
    <cellStyle name="Note 2 3 2 2 7 2" xfId="51193"/>
    <cellStyle name="Note 2 3 2 2 7 3" xfId="51194"/>
    <cellStyle name="Note 2 3 2 2 7 4" xfId="51195"/>
    <cellStyle name="Note 2 3 2 2 7 5" xfId="51196"/>
    <cellStyle name="Note 2 3 2 2 7 6" xfId="51197"/>
    <cellStyle name="Note 2 3 2 2 7 7" xfId="51198"/>
    <cellStyle name="Note 2 3 2 2 7 8" xfId="51199"/>
    <cellStyle name="Note 2 3 2 2 7 9" xfId="51200"/>
    <cellStyle name="Note 2 3 2 2 8" xfId="51201"/>
    <cellStyle name="Note 2 3 2 2 8 2" xfId="51202"/>
    <cellStyle name="Note 2 3 2 2 8 3" xfId="51203"/>
    <cellStyle name="Note 2 3 2 2 8 4" xfId="51204"/>
    <cellStyle name="Note 2 3 2 2 8 5" xfId="51205"/>
    <cellStyle name="Note 2 3 2 2 8 6" xfId="51206"/>
    <cellStyle name="Note 2 3 2 2 8 7" xfId="51207"/>
    <cellStyle name="Note 2 3 2 2 8 8" xfId="51208"/>
    <cellStyle name="Note 2 3 2 2 8 9" xfId="51209"/>
    <cellStyle name="Note 2 3 2 2 9" xfId="51210"/>
    <cellStyle name="Note 2 3 2 2 9 2" xfId="51211"/>
    <cellStyle name="Note 2 3 2 2 9 3" xfId="51212"/>
    <cellStyle name="Note 2 3 2 2 9 4" xfId="51213"/>
    <cellStyle name="Note 2 3 2 2 9 5" xfId="51214"/>
    <cellStyle name="Note 2 3 2 2 9 6" xfId="51215"/>
    <cellStyle name="Note 2 3 2 2 9 7" xfId="51216"/>
    <cellStyle name="Note 2 3 2 2 9 8" xfId="51217"/>
    <cellStyle name="Note 2 3 2 2 9 9" xfId="51218"/>
    <cellStyle name="Note 2 3 2 20" xfId="51219"/>
    <cellStyle name="Note 2 3 2 21" xfId="51220"/>
    <cellStyle name="Note 2 3 2 22" xfId="51221"/>
    <cellStyle name="Note 2 3 2 23" xfId="51222"/>
    <cellStyle name="Note 2 3 2 24" xfId="51223"/>
    <cellStyle name="Note 2 3 2 25" xfId="51224"/>
    <cellStyle name="Note 2 3 2 26" xfId="51225"/>
    <cellStyle name="Note 2 3 2 27" xfId="51226"/>
    <cellStyle name="Note 2 3 2 28" xfId="51227"/>
    <cellStyle name="Note 2 3 2 29" xfId="51228"/>
    <cellStyle name="Note 2 3 2 3" xfId="51229"/>
    <cellStyle name="Note 2 3 2 3 10" xfId="51230"/>
    <cellStyle name="Note 2 3 2 3 10 2" xfId="51231"/>
    <cellStyle name="Note 2 3 2 3 10 3" xfId="51232"/>
    <cellStyle name="Note 2 3 2 3 10 4" xfId="51233"/>
    <cellStyle name="Note 2 3 2 3 10 5" xfId="51234"/>
    <cellStyle name="Note 2 3 2 3 10 6" xfId="51235"/>
    <cellStyle name="Note 2 3 2 3 10 7" xfId="51236"/>
    <cellStyle name="Note 2 3 2 3 10 8" xfId="51237"/>
    <cellStyle name="Note 2 3 2 3 11" xfId="51238"/>
    <cellStyle name="Note 2 3 2 3 12" xfId="51239"/>
    <cellStyle name="Note 2 3 2 3 13" xfId="51240"/>
    <cellStyle name="Note 2 3 2 3 14" xfId="51241"/>
    <cellStyle name="Note 2 3 2 3 15" xfId="51242"/>
    <cellStyle name="Note 2 3 2 3 16" xfId="51243"/>
    <cellStyle name="Note 2 3 2 3 17" xfId="51244"/>
    <cellStyle name="Note 2 3 2 3 18" xfId="51245"/>
    <cellStyle name="Note 2 3 2 3 19" xfId="51246"/>
    <cellStyle name="Note 2 3 2 3 2" xfId="51247"/>
    <cellStyle name="Note 2 3 2 3 2 10" xfId="51248"/>
    <cellStyle name="Note 2 3 2 3 2 11" xfId="51249"/>
    <cellStyle name="Note 2 3 2 3 2 12" xfId="51250"/>
    <cellStyle name="Note 2 3 2 3 2 13" xfId="51251"/>
    <cellStyle name="Note 2 3 2 3 2 14" xfId="51252"/>
    <cellStyle name="Note 2 3 2 3 2 15" xfId="51253"/>
    <cellStyle name="Note 2 3 2 3 2 16" xfId="51254"/>
    <cellStyle name="Note 2 3 2 3 2 17" xfId="51255"/>
    <cellStyle name="Note 2 3 2 3 2 18" xfId="51256"/>
    <cellStyle name="Note 2 3 2 3 2 19" xfId="51257"/>
    <cellStyle name="Note 2 3 2 3 2 2" xfId="51258"/>
    <cellStyle name="Note 2 3 2 3 2 2 10" xfId="51259"/>
    <cellStyle name="Note 2 3 2 3 2 2 2" xfId="51260"/>
    <cellStyle name="Note 2 3 2 3 2 2 2 2" xfId="51261"/>
    <cellStyle name="Note 2 3 2 3 2 2 2 3" xfId="51262"/>
    <cellStyle name="Note 2 3 2 3 2 2 2 4" xfId="51263"/>
    <cellStyle name="Note 2 3 2 3 2 2 2 5" xfId="51264"/>
    <cellStyle name="Note 2 3 2 3 2 2 2 6" xfId="51265"/>
    <cellStyle name="Note 2 3 2 3 2 2 2 7" xfId="51266"/>
    <cellStyle name="Note 2 3 2 3 2 2 2 8" xfId="51267"/>
    <cellStyle name="Note 2 3 2 3 2 2 2 9" xfId="51268"/>
    <cellStyle name="Note 2 3 2 3 2 2 3" xfId="51269"/>
    <cellStyle name="Note 2 3 2 3 2 2 3 2" xfId="51270"/>
    <cellStyle name="Note 2 3 2 3 2 2 4" xfId="51271"/>
    <cellStyle name="Note 2 3 2 3 2 2 4 2" xfId="51272"/>
    <cellStyle name="Note 2 3 2 3 2 2 5" xfId="51273"/>
    <cellStyle name="Note 2 3 2 3 2 2 6" xfId="51274"/>
    <cellStyle name="Note 2 3 2 3 2 2 7" xfId="51275"/>
    <cellStyle name="Note 2 3 2 3 2 2 8" xfId="51276"/>
    <cellStyle name="Note 2 3 2 3 2 2 9" xfId="51277"/>
    <cellStyle name="Note 2 3 2 3 2 20" xfId="51278"/>
    <cellStyle name="Note 2 3 2 3 2 21" xfId="51279"/>
    <cellStyle name="Note 2 3 2 3 2 22" xfId="51280"/>
    <cellStyle name="Note 2 3 2 3 2 23" xfId="51281"/>
    <cellStyle name="Note 2 3 2 3 2 24" xfId="51282"/>
    <cellStyle name="Note 2 3 2 3 2 25" xfId="51283"/>
    <cellStyle name="Note 2 3 2 3 2 3" xfId="51284"/>
    <cellStyle name="Note 2 3 2 3 2 3 2" xfId="51285"/>
    <cellStyle name="Note 2 3 2 3 2 3 3" xfId="51286"/>
    <cellStyle name="Note 2 3 2 3 2 3 4" xfId="51287"/>
    <cellStyle name="Note 2 3 2 3 2 3 5" xfId="51288"/>
    <cellStyle name="Note 2 3 2 3 2 3 6" xfId="51289"/>
    <cellStyle name="Note 2 3 2 3 2 3 7" xfId="51290"/>
    <cellStyle name="Note 2 3 2 3 2 3 8" xfId="51291"/>
    <cellStyle name="Note 2 3 2 3 2 3 9" xfId="51292"/>
    <cellStyle name="Note 2 3 2 3 2 4" xfId="51293"/>
    <cellStyle name="Note 2 3 2 3 2 4 2" xfId="51294"/>
    <cellStyle name="Note 2 3 2 3 2 4 3" xfId="51295"/>
    <cellStyle name="Note 2 3 2 3 2 4 4" xfId="51296"/>
    <cellStyle name="Note 2 3 2 3 2 4 5" xfId="51297"/>
    <cellStyle name="Note 2 3 2 3 2 4 6" xfId="51298"/>
    <cellStyle name="Note 2 3 2 3 2 4 7" xfId="51299"/>
    <cellStyle name="Note 2 3 2 3 2 4 8" xfId="51300"/>
    <cellStyle name="Note 2 3 2 3 2 4 9" xfId="51301"/>
    <cellStyle name="Note 2 3 2 3 2 5" xfId="51302"/>
    <cellStyle name="Note 2 3 2 3 2 5 2" xfId="51303"/>
    <cellStyle name="Note 2 3 2 3 2 5 3" xfId="51304"/>
    <cellStyle name="Note 2 3 2 3 2 5 4" xfId="51305"/>
    <cellStyle name="Note 2 3 2 3 2 5 5" xfId="51306"/>
    <cellStyle name="Note 2 3 2 3 2 5 6" xfId="51307"/>
    <cellStyle name="Note 2 3 2 3 2 5 7" xfId="51308"/>
    <cellStyle name="Note 2 3 2 3 2 5 8" xfId="51309"/>
    <cellStyle name="Note 2 3 2 3 2 5 9" xfId="51310"/>
    <cellStyle name="Note 2 3 2 3 2 6" xfId="51311"/>
    <cellStyle name="Note 2 3 2 3 2 6 2" xfId="51312"/>
    <cellStyle name="Note 2 3 2 3 2 6 3" xfId="51313"/>
    <cellStyle name="Note 2 3 2 3 2 6 4" xfId="51314"/>
    <cellStyle name="Note 2 3 2 3 2 6 5" xfId="51315"/>
    <cellStyle name="Note 2 3 2 3 2 6 6" xfId="51316"/>
    <cellStyle name="Note 2 3 2 3 2 6 7" xfId="51317"/>
    <cellStyle name="Note 2 3 2 3 2 6 8" xfId="51318"/>
    <cellStyle name="Note 2 3 2 3 2 6 9" xfId="51319"/>
    <cellStyle name="Note 2 3 2 3 2 7" xfId="51320"/>
    <cellStyle name="Note 2 3 2 3 2 7 2" xfId="51321"/>
    <cellStyle name="Note 2 3 2 3 2 7 3" xfId="51322"/>
    <cellStyle name="Note 2 3 2 3 2 7 4" xfId="51323"/>
    <cellStyle name="Note 2 3 2 3 2 7 5" xfId="51324"/>
    <cellStyle name="Note 2 3 2 3 2 7 6" xfId="51325"/>
    <cellStyle name="Note 2 3 2 3 2 7 7" xfId="51326"/>
    <cellStyle name="Note 2 3 2 3 2 7 8" xfId="51327"/>
    <cellStyle name="Note 2 3 2 3 2 8" xfId="51328"/>
    <cellStyle name="Note 2 3 2 3 2 9" xfId="51329"/>
    <cellStyle name="Note 2 3 2 3 20" xfId="51330"/>
    <cellStyle name="Note 2 3 2 3 21" xfId="51331"/>
    <cellStyle name="Note 2 3 2 3 22" xfId="51332"/>
    <cellStyle name="Note 2 3 2 3 23" xfId="51333"/>
    <cellStyle name="Note 2 3 2 3 24" xfId="51334"/>
    <cellStyle name="Note 2 3 2 3 25" xfId="51335"/>
    <cellStyle name="Note 2 3 2 3 26" xfId="51336"/>
    <cellStyle name="Note 2 3 2 3 27" xfId="51337"/>
    <cellStyle name="Note 2 3 2 3 3" xfId="51338"/>
    <cellStyle name="Note 2 3 2 3 3 10" xfId="51339"/>
    <cellStyle name="Note 2 3 2 3 3 11" xfId="51340"/>
    <cellStyle name="Note 2 3 2 3 3 12" xfId="51341"/>
    <cellStyle name="Note 2 3 2 3 3 13" xfId="51342"/>
    <cellStyle name="Note 2 3 2 3 3 14" xfId="51343"/>
    <cellStyle name="Note 2 3 2 3 3 15" xfId="51344"/>
    <cellStyle name="Note 2 3 2 3 3 16" xfId="51345"/>
    <cellStyle name="Note 2 3 2 3 3 17" xfId="51346"/>
    <cellStyle name="Note 2 3 2 3 3 18" xfId="51347"/>
    <cellStyle name="Note 2 3 2 3 3 19" xfId="51348"/>
    <cellStyle name="Note 2 3 2 3 3 2" xfId="51349"/>
    <cellStyle name="Note 2 3 2 3 3 2 10" xfId="51350"/>
    <cellStyle name="Note 2 3 2 3 3 2 2" xfId="51351"/>
    <cellStyle name="Note 2 3 2 3 3 2 2 2" xfId="51352"/>
    <cellStyle name="Note 2 3 2 3 3 2 2 3" xfId="51353"/>
    <cellStyle name="Note 2 3 2 3 3 2 2 4" xfId="51354"/>
    <cellStyle name="Note 2 3 2 3 3 2 2 5" xfId="51355"/>
    <cellStyle name="Note 2 3 2 3 3 2 2 6" xfId="51356"/>
    <cellStyle name="Note 2 3 2 3 3 2 2 7" xfId="51357"/>
    <cellStyle name="Note 2 3 2 3 3 2 2 8" xfId="51358"/>
    <cellStyle name="Note 2 3 2 3 3 2 2 9" xfId="51359"/>
    <cellStyle name="Note 2 3 2 3 3 2 3" xfId="51360"/>
    <cellStyle name="Note 2 3 2 3 3 2 4" xfId="51361"/>
    <cellStyle name="Note 2 3 2 3 3 2 5" xfId="51362"/>
    <cellStyle name="Note 2 3 2 3 3 2 6" xfId="51363"/>
    <cellStyle name="Note 2 3 2 3 3 2 7" xfId="51364"/>
    <cellStyle name="Note 2 3 2 3 3 2 8" xfId="51365"/>
    <cellStyle name="Note 2 3 2 3 3 2 9" xfId="51366"/>
    <cellStyle name="Note 2 3 2 3 3 20" xfId="51367"/>
    <cellStyle name="Note 2 3 2 3 3 21" xfId="51368"/>
    <cellStyle name="Note 2 3 2 3 3 22" xfId="51369"/>
    <cellStyle name="Note 2 3 2 3 3 23" xfId="51370"/>
    <cellStyle name="Note 2 3 2 3 3 24" xfId="51371"/>
    <cellStyle name="Note 2 3 2 3 3 3" xfId="51372"/>
    <cellStyle name="Note 2 3 2 3 3 3 2" xfId="51373"/>
    <cellStyle name="Note 2 3 2 3 3 3 3" xfId="51374"/>
    <cellStyle name="Note 2 3 2 3 3 3 4" xfId="51375"/>
    <cellStyle name="Note 2 3 2 3 3 3 5" xfId="51376"/>
    <cellStyle name="Note 2 3 2 3 3 3 6" xfId="51377"/>
    <cellStyle name="Note 2 3 2 3 3 3 7" xfId="51378"/>
    <cellStyle name="Note 2 3 2 3 3 3 8" xfId="51379"/>
    <cellStyle name="Note 2 3 2 3 3 4" xfId="51380"/>
    <cellStyle name="Note 2 3 2 3 3 4 2" xfId="51381"/>
    <cellStyle name="Note 2 3 2 3 3 4 3" xfId="51382"/>
    <cellStyle name="Note 2 3 2 3 3 4 4" xfId="51383"/>
    <cellStyle name="Note 2 3 2 3 3 4 5" xfId="51384"/>
    <cellStyle name="Note 2 3 2 3 3 4 6" xfId="51385"/>
    <cellStyle name="Note 2 3 2 3 3 4 7" xfId="51386"/>
    <cellStyle name="Note 2 3 2 3 3 4 8" xfId="51387"/>
    <cellStyle name="Note 2 3 2 3 3 4 9" xfId="51388"/>
    <cellStyle name="Note 2 3 2 3 3 5" xfId="51389"/>
    <cellStyle name="Note 2 3 2 3 3 5 2" xfId="51390"/>
    <cellStyle name="Note 2 3 2 3 3 5 3" xfId="51391"/>
    <cellStyle name="Note 2 3 2 3 3 5 4" xfId="51392"/>
    <cellStyle name="Note 2 3 2 3 3 5 5" xfId="51393"/>
    <cellStyle name="Note 2 3 2 3 3 5 6" xfId="51394"/>
    <cellStyle name="Note 2 3 2 3 3 5 7" xfId="51395"/>
    <cellStyle name="Note 2 3 2 3 3 5 8" xfId="51396"/>
    <cellStyle name="Note 2 3 2 3 3 6" xfId="51397"/>
    <cellStyle name="Note 2 3 2 3 3 6 2" xfId="51398"/>
    <cellStyle name="Note 2 3 2 3 3 6 3" xfId="51399"/>
    <cellStyle name="Note 2 3 2 3 3 6 4" xfId="51400"/>
    <cellStyle name="Note 2 3 2 3 3 6 5" xfId="51401"/>
    <cellStyle name="Note 2 3 2 3 3 6 6" xfId="51402"/>
    <cellStyle name="Note 2 3 2 3 3 6 7" xfId="51403"/>
    <cellStyle name="Note 2 3 2 3 3 6 8" xfId="51404"/>
    <cellStyle name="Note 2 3 2 3 3 7" xfId="51405"/>
    <cellStyle name="Note 2 3 2 3 3 7 2" xfId="51406"/>
    <cellStyle name="Note 2 3 2 3 3 7 3" xfId="51407"/>
    <cellStyle name="Note 2 3 2 3 3 7 4" xfId="51408"/>
    <cellStyle name="Note 2 3 2 3 3 7 5" xfId="51409"/>
    <cellStyle name="Note 2 3 2 3 3 7 6" xfId="51410"/>
    <cellStyle name="Note 2 3 2 3 3 7 7" xfId="51411"/>
    <cellStyle name="Note 2 3 2 3 3 7 8" xfId="51412"/>
    <cellStyle name="Note 2 3 2 3 3 8" xfId="51413"/>
    <cellStyle name="Note 2 3 2 3 3 9" xfId="51414"/>
    <cellStyle name="Note 2 3 2 3 4" xfId="51415"/>
    <cellStyle name="Note 2 3 2 3 4 10" xfId="51416"/>
    <cellStyle name="Note 2 3 2 3 4 11" xfId="51417"/>
    <cellStyle name="Note 2 3 2 3 4 12" xfId="51418"/>
    <cellStyle name="Note 2 3 2 3 4 13" xfId="51419"/>
    <cellStyle name="Note 2 3 2 3 4 14" xfId="51420"/>
    <cellStyle name="Note 2 3 2 3 4 15" xfId="51421"/>
    <cellStyle name="Note 2 3 2 3 4 16" xfId="51422"/>
    <cellStyle name="Note 2 3 2 3 4 17" xfId="51423"/>
    <cellStyle name="Note 2 3 2 3 4 18" xfId="51424"/>
    <cellStyle name="Note 2 3 2 3 4 2" xfId="51425"/>
    <cellStyle name="Note 2 3 2 3 4 2 10" xfId="51426"/>
    <cellStyle name="Note 2 3 2 3 4 2 2" xfId="51427"/>
    <cellStyle name="Note 2 3 2 3 4 2 2 2" xfId="51428"/>
    <cellStyle name="Note 2 3 2 3 4 2 2 3" xfId="51429"/>
    <cellStyle name="Note 2 3 2 3 4 2 2 4" xfId="51430"/>
    <cellStyle name="Note 2 3 2 3 4 2 2 5" xfId="51431"/>
    <cellStyle name="Note 2 3 2 3 4 2 2 6" xfId="51432"/>
    <cellStyle name="Note 2 3 2 3 4 2 2 7" xfId="51433"/>
    <cellStyle name="Note 2 3 2 3 4 2 2 8" xfId="51434"/>
    <cellStyle name="Note 2 3 2 3 4 2 2 9" xfId="51435"/>
    <cellStyle name="Note 2 3 2 3 4 2 3" xfId="51436"/>
    <cellStyle name="Note 2 3 2 3 4 2 4" xfId="51437"/>
    <cellStyle name="Note 2 3 2 3 4 2 5" xfId="51438"/>
    <cellStyle name="Note 2 3 2 3 4 2 6" xfId="51439"/>
    <cellStyle name="Note 2 3 2 3 4 2 7" xfId="51440"/>
    <cellStyle name="Note 2 3 2 3 4 2 8" xfId="51441"/>
    <cellStyle name="Note 2 3 2 3 4 2 9" xfId="51442"/>
    <cellStyle name="Note 2 3 2 3 4 3" xfId="51443"/>
    <cellStyle name="Note 2 3 2 3 4 3 2" xfId="51444"/>
    <cellStyle name="Note 2 3 2 3 4 3 3" xfId="51445"/>
    <cellStyle name="Note 2 3 2 3 4 3 4" xfId="51446"/>
    <cellStyle name="Note 2 3 2 3 4 3 5" xfId="51447"/>
    <cellStyle name="Note 2 3 2 3 4 3 6" xfId="51448"/>
    <cellStyle name="Note 2 3 2 3 4 3 7" xfId="51449"/>
    <cellStyle name="Note 2 3 2 3 4 3 8" xfId="51450"/>
    <cellStyle name="Note 2 3 2 3 4 4" xfId="51451"/>
    <cellStyle name="Note 2 3 2 3 4 4 2" xfId="51452"/>
    <cellStyle name="Note 2 3 2 3 4 4 3" xfId="51453"/>
    <cellStyle name="Note 2 3 2 3 4 4 4" xfId="51454"/>
    <cellStyle name="Note 2 3 2 3 4 4 5" xfId="51455"/>
    <cellStyle name="Note 2 3 2 3 4 4 6" xfId="51456"/>
    <cellStyle name="Note 2 3 2 3 4 4 7" xfId="51457"/>
    <cellStyle name="Note 2 3 2 3 4 4 8" xfId="51458"/>
    <cellStyle name="Note 2 3 2 3 4 4 9" xfId="51459"/>
    <cellStyle name="Note 2 3 2 3 4 5" xfId="51460"/>
    <cellStyle name="Note 2 3 2 3 4 6" xfId="51461"/>
    <cellStyle name="Note 2 3 2 3 4 7" xfId="51462"/>
    <cellStyle name="Note 2 3 2 3 4 8" xfId="51463"/>
    <cellStyle name="Note 2 3 2 3 4 9" xfId="51464"/>
    <cellStyle name="Note 2 3 2 3 5" xfId="51465"/>
    <cellStyle name="Note 2 3 2 3 5 10" xfId="51466"/>
    <cellStyle name="Note 2 3 2 3 5 11" xfId="51467"/>
    <cellStyle name="Note 2 3 2 3 5 12" xfId="51468"/>
    <cellStyle name="Note 2 3 2 3 5 13" xfId="51469"/>
    <cellStyle name="Note 2 3 2 3 5 14" xfId="51470"/>
    <cellStyle name="Note 2 3 2 3 5 15" xfId="51471"/>
    <cellStyle name="Note 2 3 2 3 5 16" xfId="51472"/>
    <cellStyle name="Note 2 3 2 3 5 17" xfId="51473"/>
    <cellStyle name="Note 2 3 2 3 5 18" xfId="51474"/>
    <cellStyle name="Note 2 3 2 3 5 2" xfId="51475"/>
    <cellStyle name="Note 2 3 2 3 5 2 10" xfId="51476"/>
    <cellStyle name="Note 2 3 2 3 5 2 2" xfId="51477"/>
    <cellStyle name="Note 2 3 2 3 5 2 2 2" xfId="51478"/>
    <cellStyle name="Note 2 3 2 3 5 2 2 3" xfId="51479"/>
    <cellStyle name="Note 2 3 2 3 5 2 2 4" xfId="51480"/>
    <cellStyle name="Note 2 3 2 3 5 2 2 5" xfId="51481"/>
    <cellStyle name="Note 2 3 2 3 5 2 2 6" xfId="51482"/>
    <cellStyle name="Note 2 3 2 3 5 2 2 7" xfId="51483"/>
    <cellStyle name="Note 2 3 2 3 5 2 2 8" xfId="51484"/>
    <cellStyle name="Note 2 3 2 3 5 2 2 9" xfId="51485"/>
    <cellStyle name="Note 2 3 2 3 5 2 3" xfId="51486"/>
    <cellStyle name="Note 2 3 2 3 5 2 4" xfId="51487"/>
    <cellStyle name="Note 2 3 2 3 5 2 5" xfId="51488"/>
    <cellStyle name="Note 2 3 2 3 5 2 6" xfId="51489"/>
    <cellStyle name="Note 2 3 2 3 5 2 7" xfId="51490"/>
    <cellStyle name="Note 2 3 2 3 5 2 8" xfId="51491"/>
    <cellStyle name="Note 2 3 2 3 5 2 9" xfId="51492"/>
    <cellStyle name="Note 2 3 2 3 5 3" xfId="51493"/>
    <cellStyle name="Note 2 3 2 3 5 3 2" xfId="51494"/>
    <cellStyle name="Note 2 3 2 3 5 3 3" xfId="51495"/>
    <cellStyle name="Note 2 3 2 3 5 3 4" xfId="51496"/>
    <cellStyle name="Note 2 3 2 3 5 3 5" xfId="51497"/>
    <cellStyle name="Note 2 3 2 3 5 3 6" xfId="51498"/>
    <cellStyle name="Note 2 3 2 3 5 3 7" xfId="51499"/>
    <cellStyle name="Note 2 3 2 3 5 3 8" xfId="51500"/>
    <cellStyle name="Note 2 3 2 3 5 4" xfId="51501"/>
    <cellStyle name="Note 2 3 2 3 5 4 2" xfId="51502"/>
    <cellStyle name="Note 2 3 2 3 5 4 3" xfId="51503"/>
    <cellStyle name="Note 2 3 2 3 5 4 4" xfId="51504"/>
    <cellStyle name="Note 2 3 2 3 5 4 5" xfId="51505"/>
    <cellStyle name="Note 2 3 2 3 5 4 6" xfId="51506"/>
    <cellStyle name="Note 2 3 2 3 5 4 7" xfId="51507"/>
    <cellStyle name="Note 2 3 2 3 5 4 8" xfId="51508"/>
    <cellStyle name="Note 2 3 2 3 5 4 9" xfId="51509"/>
    <cellStyle name="Note 2 3 2 3 5 5" xfId="51510"/>
    <cellStyle name="Note 2 3 2 3 5 6" xfId="51511"/>
    <cellStyle name="Note 2 3 2 3 5 7" xfId="51512"/>
    <cellStyle name="Note 2 3 2 3 5 8" xfId="51513"/>
    <cellStyle name="Note 2 3 2 3 5 9" xfId="51514"/>
    <cellStyle name="Note 2 3 2 3 6" xfId="51515"/>
    <cellStyle name="Note 2 3 2 3 6 10" xfId="51516"/>
    <cellStyle name="Note 2 3 2 3 6 11" xfId="51517"/>
    <cellStyle name="Note 2 3 2 3 6 12" xfId="51518"/>
    <cellStyle name="Note 2 3 2 3 6 13" xfId="51519"/>
    <cellStyle name="Note 2 3 2 3 6 14" xfId="51520"/>
    <cellStyle name="Note 2 3 2 3 6 15" xfId="51521"/>
    <cellStyle name="Note 2 3 2 3 6 16" xfId="51522"/>
    <cellStyle name="Note 2 3 2 3 6 17" xfId="51523"/>
    <cellStyle name="Note 2 3 2 3 6 18" xfId="51524"/>
    <cellStyle name="Note 2 3 2 3 6 2" xfId="51525"/>
    <cellStyle name="Note 2 3 2 3 6 2 2" xfId="51526"/>
    <cellStyle name="Note 2 3 2 3 6 2 3" xfId="51527"/>
    <cellStyle name="Note 2 3 2 3 6 2 4" xfId="51528"/>
    <cellStyle name="Note 2 3 2 3 6 2 5" xfId="51529"/>
    <cellStyle name="Note 2 3 2 3 6 2 6" xfId="51530"/>
    <cellStyle name="Note 2 3 2 3 6 2 7" xfId="51531"/>
    <cellStyle name="Note 2 3 2 3 6 2 8" xfId="51532"/>
    <cellStyle name="Note 2 3 2 3 6 2 9" xfId="51533"/>
    <cellStyle name="Note 2 3 2 3 6 3" xfId="51534"/>
    <cellStyle name="Note 2 3 2 3 6 4" xfId="51535"/>
    <cellStyle name="Note 2 3 2 3 6 5" xfId="51536"/>
    <cellStyle name="Note 2 3 2 3 6 6" xfId="51537"/>
    <cellStyle name="Note 2 3 2 3 6 7" xfId="51538"/>
    <cellStyle name="Note 2 3 2 3 6 8" xfId="51539"/>
    <cellStyle name="Note 2 3 2 3 6 9" xfId="51540"/>
    <cellStyle name="Note 2 3 2 3 7" xfId="51541"/>
    <cellStyle name="Note 2 3 2 3 7 2" xfId="51542"/>
    <cellStyle name="Note 2 3 2 3 7 3" xfId="51543"/>
    <cellStyle name="Note 2 3 2 3 7 4" xfId="51544"/>
    <cellStyle name="Note 2 3 2 3 7 5" xfId="51545"/>
    <cellStyle name="Note 2 3 2 3 7 6" xfId="51546"/>
    <cellStyle name="Note 2 3 2 3 7 7" xfId="51547"/>
    <cellStyle name="Note 2 3 2 3 7 8" xfId="51548"/>
    <cellStyle name="Note 2 3 2 3 7 9" xfId="51549"/>
    <cellStyle name="Note 2 3 2 3 8" xfId="51550"/>
    <cellStyle name="Note 2 3 2 3 8 2" xfId="51551"/>
    <cellStyle name="Note 2 3 2 3 8 3" xfId="51552"/>
    <cellStyle name="Note 2 3 2 3 8 4" xfId="51553"/>
    <cellStyle name="Note 2 3 2 3 8 5" xfId="51554"/>
    <cellStyle name="Note 2 3 2 3 8 6" xfId="51555"/>
    <cellStyle name="Note 2 3 2 3 8 7" xfId="51556"/>
    <cellStyle name="Note 2 3 2 3 8 8" xfId="51557"/>
    <cellStyle name="Note 2 3 2 3 8 9" xfId="51558"/>
    <cellStyle name="Note 2 3 2 3 9" xfId="51559"/>
    <cellStyle name="Note 2 3 2 3 9 2" xfId="51560"/>
    <cellStyle name="Note 2 3 2 3 9 3" xfId="51561"/>
    <cellStyle name="Note 2 3 2 3 9 4" xfId="51562"/>
    <cellStyle name="Note 2 3 2 3 9 5" xfId="51563"/>
    <cellStyle name="Note 2 3 2 3 9 6" xfId="51564"/>
    <cellStyle name="Note 2 3 2 3 9 7" xfId="51565"/>
    <cellStyle name="Note 2 3 2 3 9 8" xfId="51566"/>
    <cellStyle name="Note 2 3 2 4" xfId="51567"/>
    <cellStyle name="Note 2 3 2 4 10" xfId="51568"/>
    <cellStyle name="Note 2 3 2 4 11" xfId="51569"/>
    <cellStyle name="Note 2 3 2 4 12" xfId="51570"/>
    <cellStyle name="Note 2 3 2 4 13" xfId="51571"/>
    <cellStyle name="Note 2 3 2 4 14" xfId="51572"/>
    <cellStyle name="Note 2 3 2 4 15" xfId="51573"/>
    <cellStyle name="Note 2 3 2 4 16" xfId="51574"/>
    <cellStyle name="Note 2 3 2 4 17" xfId="51575"/>
    <cellStyle name="Note 2 3 2 4 18" xfId="51576"/>
    <cellStyle name="Note 2 3 2 4 19" xfId="51577"/>
    <cellStyle name="Note 2 3 2 4 2" xfId="51578"/>
    <cellStyle name="Note 2 3 2 4 2 10" xfId="51579"/>
    <cellStyle name="Note 2 3 2 4 2 11" xfId="51580"/>
    <cellStyle name="Note 2 3 2 4 2 12" xfId="51581"/>
    <cellStyle name="Note 2 3 2 4 2 13" xfId="51582"/>
    <cellStyle name="Note 2 3 2 4 2 2" xfId="51583"/>
    <cellStyle name="Note 2 3 2 4 2 2 10" xfId="51584"/>
    <cellStyle name="Note 2 3 2 4 2 2 2" xfId="51585"/>
    <cellStyle name="Note 2 3 2 4 2 2 2 2" xfId="51586"/>
    <cellStyle name="Note 2 3 2 4 2 2 2 3" xfId="51587"/>
    <cellStyle name="Note 2 3 2 4 2 2 2 4" xfId="51588"/>
    <cellStyle name="Note 2 3 2 4 2 2 2 5" xfId="51589"/>
    <cellStyle name="Note 2 3 2 4 2 2 2 6" xfId="51590"/>
    <cellStyle name="Note 2 3 2 4 2 2 2 7" xfId="51591"/>
    <cellStyle name="Note 2 3 2 4 2 2 2 8" xfId="51592"/>
    <cellStyle name="Note 2 3 2 4 2 2 2 9" xfId="51593"/>
    <cellStyle name="Note 2 3 2 4 2 2 3" xfId="51594"/>
    <cellStyle name="Note 2 3 2 4 2 2 4" xfId="51595"/>
    <cellStyle name="Note 2 3 2 4 2 2 5" xfId="51596"/>
    <cellStyle name="Note 2 3 2 4 2 2 6" xfId="51597"/>
    <cellStyle name="Note 2 3 2 4 2 2 7" xfId="51598"/>
    <cellStyle name="Note 2 3 2 4 2 2 8" xfId="51599"/>
    <cellStyle name="Note 2 3 2 4 2 2 9" xfId="51600"/>
    <cellStyle name="Note 2 3 2 4 2 3" xfId="51601"/>
    <cellStyle name="Note 2 3 2 4 2 3 2" xfId="51602"/>
    <cellStyle name="Note 2 3 2 4 2 3 3" xfId="51603"/>
    <cellStyle name="Note 2 3 2 4 2 3 4" xfId="51604"/>
    <cellStyle name="Note 2 3 2 4 2 3 5" xfId="51605"/>
    <cellStyle name="Note 2 3 2 4 2 3 6" xfId="51606"/>
    <cellStyle name="Note 2 3 2 4 2 3 7" xfId="51607"/>
    <cellStyle name="Note 2 3 2 4 2 3 8" xfId="51608"/>
    <cellStyle name="Note 2 3 2 4 2 4" xfId="51609"/>
    <cellStyle name="Note 2 3 2 4 2 4 2" xfId="51610"/>
    <cellStyle name="Note 2 3 2 4 2 4 3" xfId="51611"/>
    <cellStyle name="Note 2 3 2 4 2 4 4" xfId="51612"/>
    <cellStyle name="Note 2 3 2 4 2 4 5" xfId="51613"/>
    <cellStyle name="Note 2 3 2 4 2 4 6" xfId="51614"/>
    <cellStyle name="Note 2 3 2 4 2 4 7" xfId="51615"/>
    <cellStyle name="Note 2 3 2 4 2 4 8" xfId="51616"/>
    <cellStyle name="Note 2 3 2 4 2 4 9" xfId="51617"/>
    <cellStyle name="Note 2 3 2 4 2 5" xfId="51618"/>
    <cellStyle name="Note 2 3 2 4 2 6" xfId="51619"/>
    <cellStyle name="Note 2 3 2 4 2 7" xfId="51620"/>
    <cellStyle name="Note 2 3 2 4 2 8" xfId="51621"/>
    <cellStyle name="Note 2 3 2 4 2 9" xfId="51622"/>
    <cellStyle name="Note 2 3 2 4 20" xfId="51623"/>
    <cellStyle name="Note 2 3 2 4 21" xfId="51624"/>
    <cellStyle name="Note 2 3 2 4 22" xfId="51625"/>
    <cellStyle name="Note 2 3 2 4 23" xfId="51626"/>
    <cellStyle name="Note 2 3 2 4 24" xfId="51627"/>
    <cellStyle name="Note 2 3 2 4 25" xfId="51628"/>
    <cellStyle name="Note 2 3 2 4 3" xfId="51629"/>
    <cellStyle name="Note 2 3 2 4 3 10" xfId="51630"/>
    <cellStyle name="Note 2 3 2 4 3 11" xfId="51631"/>
    <cellStyle name="Note 2 3 2 4 3 12" xfId="51632"/>
    <cellStyle name="Note 2 3 2 4 3 13" xfId="51633"/>
    <cellStyle name="Note 2 3 2 4 3 2" xfId="51634"/>
    <cellStyle name="Note 2 3 2 4 3 2 10" xfId="51635"/>
    <cellStyle name="Note 2 3 2 4 3 2 2" xfId="51636"/>
    <cellStyle name="Note 2 3 2 4 3 2 2 2" xfId="51637"/>
    <cellStyle name="Note 2 3 2 4 3 2 2 3" xfId="51638"/>
    <cellStyle name="Note 2 3 2 4 3 2 2 4" xfId="51639"/>
    <cellStyle name="Note 2 3 2 4 3 2 2 5" xfId="51640"/>
    <cellStyle name="Note 2 3 2 4 3 2 2 6" xfId="51641"/>
    <cellStyle name="Note 2 3 2 4 3 2 2 7" xfId="51642"/>
    <cellStyle name="Note 2 3 2 4 3 2 2 8" xfId="51643"/>
    <cellStyle name="Note 2 3 2 4 3 2 2 9" xfId="51644"/>
    <cellStyle name="Note 2 3 2 4 3 2 3" xfId="51645"/>
    <cellStyle name="Note 2 3 2 4 3 2 4" xfId="51646"/>
    <cellStyle name="Note 2 3 2 4 3 2 5" xfId="51647"/>
    <cellStyle name="Note 2 3 2 4 3 2 6" xfId="51648"/>
    <cellStyle name="Note 2 3 2 4 3 2 7" xfId="51649"/>
    <cellStyle name="Note 2 3 2 4 3 2 8" xfId="51650"/>
    <cellStyle name="Note 2 3 2 4 3 2 9" xfId="51651"/>
    <cellStyle name="Note 2 3 2 4 3 3" xfId="51652"/>
    <cellStyle name="Note 2 3 2 4 3 3 2" xfId="51653"/>
    <cellStyle name="Note 2 3 2 4 3 3 3" xfId="51654"/>
    <cellStyle name="Note 2 3 2 4 3 3 4" xfId="51655"/>
    <cellStyle name="Note 2 3 2 4 3 3 5" xfId="51656"/>
    <cellStyle name="Note 2 3 2 4 3 3 6" xfId="51657"/>
    <cellStyle name="Note 2 3 2 4 3 3 7" xfId="51658"/>
    <cellStyle name="Note 2 3 2 4 3 3 8" xfId="51659"/>
    <cellStyle name="Note 2 3 2 4 3 4" xfId="51660"/>
    <cellStyle name="Note 2 3 2 4 3 4 2" xfId="51661"/>
    <cellStyle name="Note 2 3 2 4 3 4 3" xfId="51662"/>
    <cellStyle name="Note 2 3 2 4 3 4 4" xfId="51663"/>
    <cellStyle name="Note 2 3 2 4 3 4 5" xfId="51664"/>
    <cellStyle name="Note 2 3 2 4 3 4 6" xfId="51665"/>
    <cellStyle name="Note 2 3 2 4 3 4 7" xfId="51666"/>
    <cellStyle name="Note 2 3 2 4 3 4 8" xfId="51667"/>
    <cellStyle name="Note 2 3 2 4 3 4 9" xfId="51668"/>
    <cellStyle name="Note 2 3 2 4 3 5" xfId="51669"/>
    <cellStyle name="Note 2 3 2 4 3 6" xfId="51670"/>
    <cellStyle name="Note 2 3 2 4 3 7" xfId="51671"/>
    <cellStyle name="Note 2 3 2 4 3 8" xfId="51672"/>
    <cellStyle name="Note 2 3 2 4 3 9" xfId="51673"/>
    <cellStyle name="Note 2 3 2 4 4" xfId="51674"/>
    <cellStyle name="Note 2 3 2 4 4 10" xfId="51675"/>
    <cellStyle name="Note 2 3 2 4 4 11" xfId="51676"/>
    <cellStyle name="Note 2 3 2 4 4 12" xfId="51677"/>
    <cellStyle name="Note 2 3 2 4 4 13" xfId="51678"/>
    <cellStyle name="Note 2 3 2 4 4 2" xfId="51679"/>
    <cellStyle name="Note 2 3 2 4 4 2 10" xfId="51680"/>
    <cellStyle name="Note 2 3 2 4 4 2 2" xfId="51681"/>
    <cellStyle name="Note 2 3 2 4 4 2 2 2" xfId="51682"/>
    <cellStyle name="Note 2 3 2 4 4 2 2 3" xfId="51683"/>
    <cellStyle name="Note 2 3 2 4 4 2 2 4" xfId="51684"/>
    <cellStyle name="Note 2 3 2 4 4 2 2 5" xfId="51685"/>
    <cellStyle name="Note 2 3 2 4 4 2 2 6" xfId="51686"/>
    <cellStyle name="Note 2 3 2 4 4 2 2 7" xfId="51687"/>
    <cellStyle name="Note 2 3 2 4 4 2 2 8" xfId="51688"/>
    <cellStyle name="Note 2 3 2 4 4 2 2 9" xfId="51689"/>
    <cellStyle name="Note 2 3 2 4 4 2 3" xfId="51690"/>
    <cellStyle name="Note 2 3 2 4 4 2 4" xfId="51691"/>
    <cellStyle name="Note 2 3 2 4 4 2 5" xfId="51692"/>
    <cellStyle name="Note 2 3 2 4 4 2 6" xfId="51693"/>
    <cellStyle name="Note 2 3 2 4 4 2 7" xfId="51694"/>
    <cellStyle name="Note 2 3 2 4 4 2 8" xfId="51695"/>
    <cellStyle name="Note 2 3 2 4 4 2 9" xfId="51696"/>
    <cellStyle name="Note 2 3 2 4 4 3" xfId="51697"/>
    <cellStyle name="Note 2 3 2 4 4 3 2" xfId="51698"/>
    <cellStyle name="Note 2 3 2 4 4 3 3" xfId="51699"/>
    <cellStyle name="Note 2 3 2 4 4 3 4" xfId="51700"/>
    <cellStyle name="Note 2 3 2 4 4 3 5" xfId="51701"/>
    <cellStyle name="Note 2 3 2 4 4 3 6" xfId="51702"/>
    <cellStyle name="Note 2 3 2 4 4 3 7" xfId="51703"/>
    <cellStyle name="Note 2 3 2 4 4 3 8" xfId="51704"/>
    <cellStyle name="Note 2 3 2 4 4 4" xfId="51705"/>
    <cellStyle name="Note 2 3 2 4 4 4 2" xfId="51706"/>
    <cellStyle name="Note 2 3 2 4 4 4 3" xfId="51707"/>
    <cellStyle name="Note 2 3 2 4 4 4 4" xfId="51708"/>
    <cellStyle name="Note 2 3 2 4 4 4 5" xfId="51709"/>
    <cellStyle name="Note 2 3 2 4 4 4 6" xfId="51710"/>
    <cellStyle name="Note 2 3 2 4 4 4 7" xfId="51711"/>
    <cellStyle name="Note 2 3 2 4 4 4 8" xfId="51712"/>
    <cellStyle name="Note 2 3 2 4 4 4 9" xfId="51713"/>
    <cellStyle name="Note 2 3 2 4 4 5" xfId="51714"/>
    <cellStyle name="Note 2 3 2 4 4 6" xfId="51715"/>
    <cellStyle name="Note 2 3 2 4 4 7" xfId="51716"/>
    <cellStyle name="Note 2 3 2 4 4 8" xfId="51717"/>
    <cellStyle name="Note 2 3 2 4 4 9" xfId="51718"/>
    <cellStyle name="Note 2 3 2 4 5" xfId="51719"/>
    <cellStyle name="Note 2 3 2 4 5 10" xfId="51720"/>
    <cellStyle name="Note 2 3 2 4 5 11" xfId="51721"/>
    <cellStyle name="Note 2 3 2 4 5 12" xfId="51722"/>
    <cellStyle name="Note 2 3 2 4 5 13" xfId="51723"/>
    <cellStyle name="Note 2 3 2 4 5 2" xfId="51724"/>
    <cellStyle name="Note 2 3 2 4 5 2 10" xfId="51725"/>
    <cellStyle name="Note 2 3 2 4 5 2 2" xfId="51726"/>
    <cellStyle name="Note 2 3 2 4 5 2 2 2" xfId="51727"/>
    <cellStyle name="Note 2 3 2 4 5 2 2 3" xfId="51728"/>
    <cellStyle name="Note 2 3 2 4 5 2 2 4" xfId="51729"/>
    <cellStyle name="Note 2 3 2 4 5 2 2 5" xfId="51730"/>
    <cellStyle name="Note 2 3 2 4 5 2 2 6" xfId="51731"/>
    <cellStyle name="Note 2 3 2 4 5 2 2 7" xfId="51732"/>
    <cellStyle name="Note 2 3 2 4 5 2 2 8" xfId="51733"/>
    <cellStyle name="Note 2 3 2 4 5 2 2 9" xfId="51734"/>
    <cellStyle name="Note 2 3 2 4 5 2 3" xfId="51735"/>
    <cellStyle name="Note 2 3 2 4 5 2 4" xfId="51736"/>
    <cellStyle name="Note 2 3 2 4 5 2 5" xfId="51737"/>
    <cellStyle name="Note 2 3 2 4 5 2 6" xfId="51738"/>
    <cellStyle name="Note 2 3 2 4 5 2 7" xfId="51739"/>
    <cellStyle name="Note 2 3 2 4 5 2 8" xfId="51740"/>
    <cellStyle name="Note 2 3 2 4 5 2 9" xfId="51741"/>
    <cellStyle name="Note 2 3 2 4 5 3" xfId="51742"/>
    <cellStyle name="Note 2 3 2 4 5 3 2" xfId="51743"/>
    <cellStyle name="Note 2 3 2 4 5 3 3" xfId="51744"/>
    <cellStyle name="Note 2 3 2 4 5 3 4" xfId="51745"/>
    <cellStyle name="Note 2 3 2 4 5 3 5" xfId="51746"/>
    <cellStyle name="Note 2 3 2 4 5 3 6" xfId="51747"/>
    <cellStyle name="Note 2 3 2 4 5 3 7" xfId="51748"/>
    <cellStyle name="Note 2 3 2 4 5 3 8" xfId="51749"/>
    <cellStyle name="Note 2 3 2 4 5 4" xfId="51750"/>
    <cellStyle name="Note 2 3 2 4 5 4 2" xfId="51751"/>
    <cellStyle name="Note 2 3 2 4 5 4 3" xfId="51752"/>
    <cellStyle name="Note 2 3 2 4 5 4 4" xfId="51753"/>
    <cellStyle name="Note 2 3 2 4 5 4 5" xfId="51754"/>
    <cellStyle name="Note 2 3 2 4 5 4 6" xfId="51755"/>
    <cellStyle name="Note 2 3 2 4 5 4 7" xfId="51756"/>
    <cellStyle name="Note 2 3 2 4 5 4 8" xfId="51757"/>
    <cellStyle name="Note 2 3 2 4 5 4 9" xfId="51758"/>
    <cellStyle name="Note 2 3 2 4 5 5" xfId="51759"/>
    <cellStyle name="Note 2 3 2 4 5 6" xfId="51760"/>
    <cellStyle name="Note 2 3 2 4 5 7" xfId="51761"/>
    <cellStyle name="Note 2 3 2 4 5 8" xfId="51762"/>
    <cellStyle name="Note 2 3 2 4 5 9" xfId="51763"/>
    <cellStyle name="Note 2 3 2 4 6" xfId="51764"/>
    <cellStyle name="Note 2 3 2 4 6 10" xfId="51765"/>
    <cellStyle name="Note 2 3 2 4 6 2" xfId="51766"/>
    <cellStyle name="Note 2 3 2 4 6 2 2" xfId="51767"/>
    <cellStyle name="Note 2 3 2 4 6 2 3" xfId="51768"/>
    <cellStyle name="Note 2 3 2 4 6 2 4" xfId="51769"/>
    <cellStyle name="Note 2 3 2 4 6 2 5" xfId="51770"/>
    <cellStyle name="Note 2 3 2 4 6 2 6" xfId="51771"/>
    <cellStyle name="Note 2 3 2 4 6 2 7" xfId="51772"/>
    <cellStyle name="Note 2 3 2 4 6 2 8" xfId="51773"/>
    <cellStyle name="Note 2 3 2 4 6 2 9" xfId="51774"/>
    <cellStyle name="Note 2 3 2 4 6 3" xfId="51775"/>
    <cellStyle name="Note 2 3 2 4 6 4" xfId="51776"/>
    <cellStyle name="Note 2 3 2 4 6 5" xfId="51777"/>
    <cellStyle name="Note 2 3 2 4 6 6" xfId="51778"/>
    <cellStyle name="Note 2 3 2 4 6 7" xfId="51779"/>
    <cellStyle name="Note 2 3 2 4 6 8" xfId="51780"/>
    <cellStyle name="Note 2 3 2 4 6 9" xfId="51781"/>
    <cellStyle name="Note 2 3 2 4 7" xfId="51782"/>
    <cellStyle name="Note 2 3 2 4 7 2" xfId="51783"/>
    <cellStyle name="Note 2 3 2 4 7 3" xfId="51784"/>
    <cellStyle name="Note 2 3 2 4 7 4" xfId="51785"/>
    <cellStyle name="Note 2 3 2 4 7 5" xfId="51786"/>
    <cellStyle name="Note 2 3 2 4 7 6" xfId="51787"/>
    <cellStyle name="Note 2 3 2 4 7 7" xfId="51788"/>
    <cellStyle name="Note 2 3 2 4 7 8" xfId="51789"/>
    <cellStyle name="Note 2 3 2 4 8" xfId="51790"/>
    <cellStyle name="Note 2 3 2 4 8 2" xfId="51791"/>
    <cellStyle name="Note 2 3 2 4 8 3" xfId="51792"/>
    <cellStyle name="Note 2 3 2 4 8 4" xfId="51793"/>
    <cellStyle name="Note 2 3 2 4 8 5" xfId="51794"/>
    <cellStyle name="Note 2 3 2 4 8 6" xfId="51795"/>
    <cellStyle name="Note 2 3 2 4 8 7" xfId="51796"/>
    <cellStyle name="Note 2 3 2 4 8 8" xfId="51797"/>
    <cellStyle name="Note 2 3 2 4 8 9" xfId="51798"/>
    <cellStyle name="Note 2 3 2 4 9" xfId="51799"/>
    <cellStyle name="Note 2 3 2 5" xfId="51800"/>
    <cellStyle name="Note 2 3 2 5 10" xfId="51801"/>
    <cellStyle name="Note 2 3 2 5 11" xfId="51802"/>
    <cellStyle name="Note 2 3 2 5 12" xfId="51803"/>
    <cellStyle name="Note 2 3 2 5 13" xfId="51804"/>
    <cellStyle name="Note 2 3 2 5 14" xfId="51805"/>
    <cellStyle name="Note 2 3 2 5 15" xfId="51806"/>
    <cellStyle name="Note 2 3 2 5 16" xfId="51807"/>
    <cellStyle name="Note 2 3 2 5 17" xfId="51808"/>
    <cellStyle name="Note 2 3 2 5 18" xfId="51809"/>
    <cellStyle name="Note 2 3 2 5 2" xfId="51810"/>
    <cellStyle name="Note 2 3 2 5 2 10" xfId="51811"/>
    <cellStyle name="Note 2 3 2 5 2 2" xfId="51812"/>
    <cellStyle name="Note 2 3 2 5 2 2 2" xfId="51813"/>
    <cellStyle name="Note 2 3 2 5 2 2 3" xfId="51814"/>
    <cellStyle name="Note 2 3 2 5 2 2 4" xfId="51815"/>
    <cellStyle name="Note 2 3 2 5 2 2 5" xfId="51816"/>
    <cellStyle name="Note 2 3 2 5 2 2 6" xfId="51817"/>
    <cellStyle name="Note 2 3 2 5 2 2 7" xfId="51818"/>
    <cellStyle name="Note 2 3 2 5 2 2 8" xfId="51819"/>
    <cellStyle name="Note 2 3 2 5 2 2 9" xfId="51820"/>
    <cellStyle name="Note 2 3 2 5 2 3" xfId="51821"/>
    <cellStyle name="Note 2 3 2 5 2 4" xfId="51822"/>
    <cellStyle name="Note 2 3 2 5 2 5" xfId="51823"/>
    <cellStyle name="Note 2 3 2 5 2 6" xfId="51824"/>
    <cellStyle name="Note 2 3 2 5 2 7" xfId="51825"/>
    <cellStyle name="Note 2 3 2 5 2 8" xfId="51826"/>
    <cellStyle name="Note 2 3 2 5 2 9" xfId="51827"/>
    <cellStyle name="Note 2 3 2 5 3" xfId="51828"/>
    <cellStyle name="Note 2 3 2 5 3 2" xfId="51829"/>
    <cellStyle name="Note 2 3 2 5 3 3" xfId="51830"/>
    <cellStyle name="Note 2 3 2 5 3 4" xfId="51831"/>
    <cellStyle name="Note 2 3 2 5 3 5" xfId="51832"/>
    <cellStyle name="Note 2 3 2 5 3 6" xfId="51833"/>
    <cellStyle name="Note 2 3 2 5 3 7" xfId="51834"/>
    <cellStyle name="Note 2 3 2 5 3 8" xfId="51835"/>
    <cellStyle name="Note 2 3 2 5 4" xfId="51836"/>
    <cellStyle name="Note 2 3 2 5 4 2" xfId="51837"/>
    <cellStyle name="Note 2 3 2 5 4 3" xfId="51838"/>
    <cellStyle name="Note 2 3 2 5 4 4" xfId="51839"/>
    <cellStyle name="Note 2 3 2 5 4 5" xfId="51840"/>
    <cellStyle name="Note 2 3 2 5 4 6" xfId="51841"/>
    <cellStyle name="Note 2 3 2 5 4 7" xfId="51842"/>
    <cellStyle name="Note 2 3 2 5 4 8" xfId="51843"/>
    <cellStyle name="Note 2 3 2 5 4 9" xfId="51844"/>
    <cellStyle name="Note 2 3 2 5 5" xfId="51845"/>
    <cellStyle name="Note 2 3 2 5 6" xfId="51846"/>
    <cellStyle name="Note 2 3 2 5 7" xfId="51847"/>
    <cellStyle name="Note 2 3 2 5 8" xfId="51848"/>
    <cellStyle name="Note 2 3 2 5 9" xfId="51849"/>
    <cellStyle name="Note 2 3 2 6" xfId="51850"/>
    <cellStyle name="Note 2 3 2 6 10" xfId="51851"/>
    <cellStyle name="Note 2 3 2 6 11" xfId="51852"/>
    <cellStyle name="Note 2 3 2 6 12" xfId="51853"/>
    <cellStyle name="Note 2 3 2 6 13" xfId="51854"/>
    <cellStyle name="Note 2 3 2 6 14" xfId="51855"/>
    <cellStyle name="Note 2 3 2 6 15" xfId="51856"/>
    <cellStyle name="Note 2 3 2 6 16" xfId="51857"/>
    <cellStyle name="Note 2 3 2 6 17" xfId="51858"/>
    <cellStyle name="Note 2 3 2 6 18" xfId="51859"/>
    <cellStyle name="Note 2 3 2 6 2" xfId="51860"/>
    <cellStyle name="Note 2 3 2 6 2 10" xfId="51861"/>
    <cellStyle name="Note 2 3 2 6 2 2" xfId="51862"/>
    <cellStyle name="Note 2 3 2 6 2 2 2" xfId="51863"/>
    <cellStyle name="Note 2 3 2 6 2 2 3" xfId="51864"/>
    <cellStyle name="Note 2 3 2 6 2 2 4" xfId="51865"/>
    <cellStyle name="Note 2 3 2 6 2 2 5" xfId="51866"/>
    <cellStyle name="Note 2 3 2 6 2 2 6" xfId="51867"/>
    <cellStyle name="Note 2 3 2 6 2 2 7" xfId="51868"/>
    <cellStyle name="Note 2 3 2 6 2 2 8" xfId="51869"/>
    <cellStyle name="Note 2 3 2 6 2 2 9" xfId="51870"/>
    <cellStyle name="Note 2 3 2 6 2 3" xfId="51871"/>
    <cellStyle name="Note 2 3 2 6 2 4" xfId="51872"/>
    <cellStyle name="Note 2 3 2 6 2 5" xfId="51873"/>
    <cellStyle name="Note 2 3 2 6 2 6" xfId="51874"/>
    <cellStyle name="Note 2 3 2 6 2 7" xfId="51875"/>
    <cellStyle name="Note 2 3 2 6 2 8" xfId="51876"/>
    <cellStyle name="Note 2 3 2 6 2 9" xfId="51877"/>
    <cellStyle name="Note 2 3 2 6 3" xfId="51878"/>
    <cellStyle name="Note 2 3 2 6 3 2" xfId="51879"/>
    <cellStyle name="Note 2 3 2 6 3 3" xfId="51880"/>
    <cellStyle name="Note 2 3 2 6 3 4" xfId="51881"/>
    <cellStyle name="Note 2 3 2 6 3 5" xfId="51882"/>
    <cellStyle name="Note 2 3 2 6 3 6" xfId="51883"/>
    <cellStyle name="Note 2 3 2 6 3 7" xfId="51884"/>
    <cellStyle name="Note 2 3 2 6 3 8" xfId="51885"/>
    <cellStyle name="Note 2 3 2 6 4" xfId="51886"/>
    <cellStyle name="Note 2 3 2 6 4 2" xfId="51887"/>
    <cellStyle name="Note 2 3 2 6 4 3" xfId="51888"/>
    <cellStyle name="Note 2 3 2 6 4 4" xfId="51889"/>
    <cellStyle name="Note 2 3 2 6 4 5" xfId="51890"/>
    <cellStyle name="Note 2 3 2 6 4 6" xfId="51891"/>
    <cellStyle name="Note 2 3 2 6 4 7" xfId="51892"/>
    <cellStyle name="Note 2 3 2 6 4 8" xfId="51893"/>
    <cellStyle name="Note 2 3 2 6 4 9" xfId="51894"/>
    <cellStyle name="Note 2 3 2 6 5" xfId="51895"/>
    <cellStyle name="Note 2 3 2 6 6" xfId="51896"/>
    <cellStyle name="Note 2 3 2 6 7" xfId="51897"/>
    <cellStyle name="Note 2 3 2 6 8" xfId="51898"/>
    <cellStyle name="Note 2 3 2 6 9" xfId="51899"/>
    <cellStyle name="Note 2 3 2 7" xfId="51900"/>
    <cellStyle name="Note 2 3 2 7 10" xfId="51901"/>
    <cellStyle name="Note 2 3 2 7 11" xfId="51902"/>
    <cellStyle name="Note 2 3 2 7 12" xfId="51903"/>
    <cellStyle name="Note 2 3 2 7 13" xfId="51904"/>
    <cellStyle name="Note 2 3 2 7 14" xfId="51905"/>
    <cellStyle name="Note 2 3 2 7 15" xfId="51906"/>
    <cellStyle name="Note 2 3 2 7 16" xfId="51907"/>
    <cellStyle name="Note 2 3 2 7 17" xfId="51908"/>
    <cellStyle name="Note 2 3 2 7 18" xfId="51909"/>
    <cellStyle name="Note 2 3 2 7 2" xfId="51910"/>
    <cellStyle name="Note 2 3 2 7 2 10" xfId="51911"/>
    <cellStyle name="Note 2 3 2 7 2 2" xfId="51912"/>
    <cellStyle name="Note 2 3 2 7 2 2 2" xfId="51913"/>
    <cellStyle name="Note 2 3 2 7 2 2 3" xfId="51914"/>
    <cellStyle name="Note 2 3 2 7 2 2 4" xfId="51915"/>
    <cellStyle name="Note 2 3 2 7 2 2 5" xfId="51916"/>
    <cellStyle name="Note 2 3 2 7 2 2 6" xfId="51917"/>
    <cellStyle name="Note 2 3 2 7 2 2 7" xfId="51918"/>
    <cellStyle name="Note 2 3 2 7 2 2 8" xfId="51919"/>
    <cellStyle name="Note 2 3 2 7 2 2 9" xfId="51920"/>
    <cellStyle name="Note 2 3 2 7 2 3" xfId="51921"/>
    <cellStyle name="Note 2 3 2 7 2 4" xfId="51922"/>
    <cellStyle name="Note 2 3 2 7 2 5" xfId="51923"/>
    <cellStyle name="Note 2 3 2 7 2 6" xfId="51924"/>
    <cellStyle name="Note 2 3 2 7 2 7" xfId="51925"/>
    <cellStyle name="Note 2 3 2 7 2 8" xfId="51926"/>
    <cellStyle name="Note 2 3 2 7 2 9" xfId="51927"/>
    <cellStyle name="Note 2 3 2 7 3" xfId="51928"/>
    <cellStyle name="Note 2 3 2 7 3 2" xfId="51929"/>
    <cellStyle name="Note 2 3 2 7 3 3" xfId="51930"/>
    <cellStyle name="Note 2 3 2 7 3 4" xfId="51931"/>
    <cellStyle name="Note 2 3 2 7 3 5" xfId="51932"/>
    <cellStyle name="Note 2 3 2 7 3 6" xfId="51933"/>
    <cellStyle name="Note 2 3 2 7 3 7" xfId="51934"/>
    <cellStyle name="Note 2 3 2 7 3 8" xfId="51935"/>
    <cellStyle name="Note 2 3 2 7 4" xfId="51936"/>
    <cellStyle name="Note 2 3 2 7 4 2" xfId="51937"/>
    <cellStyle name="Note 2 3 2 7 4 3" xfId="51938"/>
    <cellStyle name="Note 2 3 2 7 4 4" xfId="51939"/>
    <cellStyle name="Note 2 3 2 7 4 5" xfId="51940"/>
    <cellStyle name="Note 2 3 2 7 4 6" xfId="51941"/>
    <cellStyle name="Note 2 3 2 7 4 7" xfId="51942"/>
    <cellStyle name="Note 2 3 2 7 4 8" xfId="51943"/>
    <cellStyle name="Note 2 3 2 7 4 9" xfId="51944"/>
    <cellStyle name="Note 2 3 2 7 5" xfId="51945"/>
    <cellStyle name="Note 2 3 2 7 6" xfId="51946"/>
    <cellStyle name="Note 2 3 2 7 7" xfId="51947"/>
    <cellStyle name="Note 2 3 2 7 8" xfId="51948"/>
    <cellStyle name="Note 2 3 2 7 9" xfId="51949"/>
    <cellStyle name="Note 2 3 2 8" xfId="51950"/>
    <cellStyle name="Note 2 3 2 8 10" xfId="51951"/>
    <cellStyle name="Note 2 3 2 8 11" xfId="51952"/>
    <cellStyle name="Note 2 3 2 8 12" xfId="51953"/>
    <cellStyle name="Note 2 3 2 8 13" xfId="51954"/>
    <cellStyle name="Note 2 3 2 8 14" xfId="51955"/>
    <cellStyle name="Note 2 3 2 8 15" xfId="51956"/>
    <cellStyle name="Note 2 3 2 8 16" xfId="51957"/>
    <cellStyle name="Note 2 3 2 8 17" xfId="51958"/>
    <cellStyle name="Note 2 3 2 8 18" xfId="51959"/>
    <cellStyle name="Note 2 3 2 8 2" xfId="51960"/>
    <cellStyle name="Note 2 3 2 8 3" xfId="51961"/>
    <cellStyle name="Note 2 3 2 8 4" xfId="51962"/>
    <cellStyle name="Note 2 3 2 8 5" xfId="51963"/>
    <cellStyle name="Note 2 3 2 8 6" xfId="51964"/>
    <cellStyle name="Note 2 3 2 8 7" xfId="51965"/>
    <cellStyle name="Note 2 3 2 8 8" xfId="51966"/>
    <cellStyle name="Note 2 3 2 8 9" xfId="51967"/>
    <cellStyle name="Note 2 3 2 9" xfId="51968"/>
    <cellStyle name="Note 2 3 2 9 2" xfId="51969"/>
    <cellStyle name="Note 2 3 2 9 3" xfId="51970"/>
    <cellStyle name="Note 2 3 2 9 4" xfId="51971"/>
    <cellStyle name="Note 2 3 2 9 5" xfId="51972"/>
    <cellStyle name="Note 2 3 2 9 6" xfId="51973"/>
    <cellStyle name="Note 2 3 2 9 7" xfId="51974"/>
    <cellStyle name="Note 2 3 2 9 8" xfId="51975"/>
    <cellStyle name="Note 2 3 2 9 9" xfId="51976"/>
    <cellStyle name="Note 2 3 20" xfId="51977"/>
    <cellStyle name="Note 2 3 21" xfId="51978"/>
    <cellStyle name="Note 2 3 22" xfId="51979"/>
    <cellStyle name="Note 2 3 23" xfId="51980"/>
    <cellStyle name="Note 2 3 24" xfId="51981"/>
    <cellStyle name="Note 2 3 25" xfId="51982"/>
    <cellStyle name="Note 2 3 26" xfId="51983"/>
    <cellStyle name="Note 2 3 27" xfId="51984"/>
    <cellStyle name="Note 2 3 28" xfId="51985"/>
    <cellStyle name="Note 2 3 3" xfId="9763"/>
    <cellStyle name="Note 2 3 3 10" xfId="51986"/>
    <cellStyle name="Note 2 3 3 11" xfId="51987"/>
    <cellStyle name="Note 2 3 3 12" xfId="51988"/>
    <cellStyle name="Note 2 3 3 13" xfId="51989"/>
    <cellStyle name="Note 2 3 3 14" xfId="51990"/>
    <cellStyle name="Note 2 3 3 15" xfId="51991"/>
    <cellStyle name="Note 2 3 3 16" xfId="51992"/>
    <cellStyle name="Note 2 3 3 17" xfId="51993"/>
    <cellStyle name="Note 2 3 3 18" xfId="51994"/>
    <cellStyle name="Note 2 3 3 19" xfId="51995"/>
    <cellStyle name="Note 2 3 3 2" xfId="10095"/>
    <cellStyle name="Note 2 3 3 2 10" xfId="51996"/>
    <cellStyle name="Note 2 3 3 2 10 2" xfId="51997"/>
    <cellStyle name="Note 2 3 3 2 10 3" xfId="51998"/>
    <cellStyle name="Note 2 3 3 2 10 4" xfId="51999"/>
    <cellStyle name="Note 2 3 3 2 10 5" xfId="52000"/>
    <cellStyle name="Note 2 3 3 2 10 6" xfId="52001"/>
    <cellStyle name="Note 2 3 3 2 10 7" xfId="52002"/>
    <cellStyle name="Note 2 3 3 2 10 8" xfId="52003"/>
    <cellStyle name="Note 2 3 3 2 11" xfId="52004"/>
    <cellStyle name="Note 2 3 3 2 12" xfId="52005"/>
    <cellStyle name="Note 2 3 3 2 13" xfId="52006"/>
    <cellStyle name="Note 2 3 3 2 14" xfId="52007"/>
    <cellStyle name="Note 2 3 3 2 15" xfId="52008"/>
    <cellStyle name="Note 2 3 3 2 16" xfId="52009"/>
    <cellStyle name="Note 2 3 3 2 17" xfId="52010"/>
    <cellStyle name="Note 2 3 3 2 18" xfId="52011"/>
    <cellStyle name="Note 2 3 3 2 19" xfId="52012"/>
    <cellStyle name="Note 2 3 3 2 2" xfId="52013"/>
    <cellStyle name="Note 2 3 3 2 2 10" xfId="52014"/>
    <cellStyle name="Note 2 3 3 2 2 11" xfId="52015"/>
    <cellStyle name="Note 2 3 3 2 2 12" xfId="52016"/>
    <cellStyle name="Note 2 3 3 2 2 13" xfId="52017"/>
    <cellStyle name="Note 2 3 3 2 2 14" xfId="52018"/>
    <cellStyle name="Note 2 3 3 2 2 15" xfId="52019"/>
    <cellStyle name="Note 2 3 3 2 2 16" xfId="52020"/>
    <cellStyle name="Note 2 3 3 2 2 17" xfId="52021"/>
    <cellStyle name="Note 2 3 3 2 2 18" xfId="52022"/>
    <cellStyle name="Note 2 3 3 2 2 19" xfId="52023"/>
    <cellStyle name="Note 2 3 3 2 2 2" xfId="52024"/>
    <cellStyle name="Note 2 3 3 2 2 2 10" xfId="52025"/>
    <cellStyle name="Note 2 3 3 2 2 2 11" xfId="52026"/>
    <cellStyle name="Note 2 3 3 2 2 2 12" xfId="52027"/>
    <cellStyle name="Note 2 3 3 2 2 2 13" xfId="52028"/>
    <cellStyle name="Note 2 3 3 2 2 2 2" xfId="52029"/>
    <cellStyle name="Note 2 3 3 2 2 2 2 10" xfId="52030"/>
    <cellStyle name="Note 2 3 3 2 2 2 2 2" xfId="52031"/>
    <cellStyle name="Note 2 3 3 2 2 2 2 2 2" xfId="52032"/>
    <cellStyle name="Note 2 3 3 2 2 2 2 2 3" xfId="52033"/>
    <cellStyle name="Note 2 3 3 2 2 2 2 2 4" xfId="52034"/>
    <cellStyle name="Note 2 3 3 2 2 2 2 2 5" xfId="52035"/>
    <cellStyle name="Note 2 3 3 2 2 2 2 2 6" xfId="52036"/>
    <cellStyle name="Note 2 3 3 2 2 2 2 2 7" xfId="52037"/>
    <cellStyle name="Note 2 3 3 2 2 2 2 2 8" xfId="52038"/>
    <cellStyle name="Note 2 3 3 2 2 2 2 2 9" xfId="52039"/>
    <cellStyle name="Note 2 3 3 2 2 2 2 3" xfId="52040"/>
    <cellStyle name="Note 2 3 3 2 2 2 2 4" xfId="52041"/>
    <cellStyle name="Note 2 3 3 2 2 2 2 5" xfId="52042"/>
    <cellStyle name="Note 2 3 3 2 2 2 2 6" xfId="52043"/>
    <cellStyle name="Note 2 3 3 2 2 2 2 7" xfId="52044"/>
    <cellStyle name="Note 2 3 3 2 2 2 2 8" xfId="52045"/>
    <cellStyle name="Note 2 3 3 2 2 2 2 9" xfId="52046"/>
    <cellStyle name="Note 2 3 3 2 2 2 3" xfId="52047"/>
    <cellStyle name="Note 2 3 3 2 2 2 3 2" xfId="52048"/>
    <cellStyle name="Note 2 3 3 2 2 2 3 3" xfId="52049"/>
    <cellStyle name="Note 2 3 3 2 2 2 3 4" xfId="52050"/>
    <cellStyle name="Note 2 3 3 2 2 2 3 5" xfId="52051"/>
    <cellStyle name="Note 2 3 3 2 2 2 3 6" xfId="52052"/>
    <cellStyle name="Note 2 3 3 2 2 2 3 7" xfId="52053"/>
    <cellStyle name="Note 2 3 3 2 2 2 3 8" xfId="52054"/>
    <cellStyle name="Note 2 3 3 2 2 2 4" xfId="52055"/>
    <cellStyle name="Note 2 3 3 2 2 2 4 2" xfId="52056"/>
    <cellStyle name="Note 2 3 3 2 2 2 4 3" xfId="52057"/>
    <cellStyle name="Note 2 3 3 2 2 2 4 4" xfId="52058"/>
    <cellStyle name="Note 2 3 3 2 2 2 4 5" xfId="52059"/>
    <cellStyle name="Note 2 3 3 2 2 2 4 6" xfId="52060"/>
    <cellStyle name="Note 2 3 3 2 2 2 4 7" xfId="52061"/>
    <cellStyle name="Note 2 3 3 2 2 2 4 8" xfId="52062"/>
    <cellStyle name="Note 2 3 3 2 2 2 4 9" xfId="52063"/>
    <cellStyle name="Note 2 3 3 2 2 2 5" xfId="52064"/>
    <cellStyle name="Note 2 3 3 2 2 2 6" xfId="52065"/>
    <cellStyle name="Note 2 3 3 2 2 2 7" xfId="52066"/>
    <cellStyle name="Note 2 3 3 2 2 2 8" xfId="52067"/>
    <cellStyle name="Note 2 3 3 2 2 2 9" xfId="52068"/>
    <cellStyle name="Note 2 3 3 2 2 20" xfId="52069"/>
    <cellStyle name="Note 2 3 3 2 2 21" xfId="52070"/>
    <cellStyle name="Note 2 3 3 2 2 22" xfId="52071"/>
    <cellStyle name="Note 2 3 3 2 2 23" xfId="52072"/>
    <cellStyle name="Note 2 3 3 2 2 24" xfId="52073"/>
    <cellStyle name="Note 2 3 3 2 2 25" xfId="52074"/>
    <cellStyle name="Note 2 3 3 2 2 3" xfId="52075"/>
    <cellStyle name="Note 2 3 3 2 2 3 10" xfId="52076"/>
    <cellStyle name="Note 2 3 3 2 2 3 11" xfId="52077"/>
    <cellStyle name="Note 2 3 3 2 2 3 12" xfId="52078"/>
    <cellStyle name="Note 2 3 3 2 2 3 13" xfId="52079"/>
    <cellStyle name="Note 2 3 3 2 2 3 2" xfId="52080"/>
    <cellStyle name="Note 2 3 3 2 2 3 2 10" xfId="52081"/>
    <cellStyle name="Note 2 3 3 2 2 3 2 2" xfId="52082"/>
    <cellStyle name="Note 2 3 3 2 2 3 2 2 2" xfId="52083"/>
    <cellStyle name="Note 2 3 3 2 2 3 2 2 3" xfId="52084"/>
    <cellStyle name="Note 2 3 3 2 2 3 2 2 4" xfId="52085"/>
    <cellStyle name="Note 2 3 3 2 2 3 2 2 5" xfId="52086"/>
    <cellStyle name="Note 2 3 3 2 2 3 2 2 6" xfId="52087"/>
    <cellStyle name="Note 2 3 3 2 2 3 2 2 7" xfId="52088"/>
    <cellStyle name="Note 2 3 3 2 2 3 2 2 8" xfId="52089"/>
    <cellStyle name="Note 2 3 3 2 2 3 2 2 9" xfId="52090"/>
    <cellStyle name="Note 2 3 3 2 2 3 2 3" xfId="52091"/>
    <cellStyle name="Note 2 3 3 2 2 3 2 4" xfId="52092"/>
    <cellStyle name="Note 2 3 3 2 2 3 2 5" xfId="52093"/>
    <cellStyle name="Note 2 3 3 2 2 3 2 6" xfId="52094"/>
    <cellStyle name="Note 2 3 3 2 2 3 2 7" xfId="52095"/>
    <cellStyle name="Note 2 3 3 2 2 3 2 8" xfId="52096"/>
    <cellStyle name="Note 2 3 3 2 2 3 2 9" xfId="52097"/>
    <cellStyle name="Note 2 3 3 2 2 3 3" xfId="52098"/>
    <cellStyle name="Note 2 3 3 2 2 3 3 2" xfId="52099"/>
    <cellStyle name="Note 2 3 3 2 2 3 3 3" xfId="52100"/>
    <cellStyle name="Note 2 3 3 2 2 3 3 4" xfId="52101"/>
    <cellStyle name="Note 2 3 3 2 2 3 3 5" xfId="52102"/>
    <cellStyle name="Note 2 3 3 2 2 3 3 6" xfId="52103"/>
    <cellStyle name="Note 2 3 3 2 2 3 3 7" xfId="52104"/>
    <cellStyle name="Note 2 3 3 2 2 3 3 8" xfId="52105"/>
    <cellStyle name="Note 2 3 3 2 2 3 4" xfId="52106"/>
    <cellStyle name="Note 2 3 3 2 2 3 4 2" xfId="52107"/>
    <cellStyle name="Note 2 3 3 2 2 3 4 3" xfId="52108"/>
    <cellStyle name="Note 2 3 3 2 2 3 4 4" xfId="52109"/>
    <cellStyle name="Note 2 3 3 2 2 3 4 5" xfId="52110"/>
    <cellStyle name="Note 2 3 3 2 2 3 4 6" xfId="52111"/>
    <cellStyle name="Note 2 3 3 2 2 3 4 7" xfId="52112"/>
    <cellStyle name="Note 2 3 3 2 2 3 4 8" xfId="52113"/>
    <cellStyle name="Note 2 3 3 2 2 3 4 9" xfId="52114"/>
    <cellStyle name="Note 2 3 3 2 2 3 5" xfId="52115"/>
    <cellStyle name="Note 2 3 3 2 2 3 6" xfId="52116"/>
    <cellStyle name="Note 2 3 3 2 2 3 7" xfId="52117"/>
    <cellStyle name="Note 2 3 3 2 2 3 8" xfId="52118"/>
    <cellStyle name="Note 2 3 3 2 2 3 9" xfId="52119"/>
    <cellStyle name="Note 2 3 3 2 2 4" xfId="52120"/>
    <cellStyle name="Note 2 3 3 2 2 4 10" xfId="52121"/>
    <cellStyle name="Note 2 3 3 2 2 4 11" xfId="52122"/>
    <cellStyle name="Note 2 3 3 2 2 4 12" xfId="52123"/>
    <cellStyle name="Note 2 3 3 2 2 4 13" xfId="52124"/>
    <cellStyle name="Note 2 3 3 2 2 4 2" xfId="52125"/>
    <cellStyle name="Note 2 3 3 2 2 4 2 10" xfId="52126"/>
    <cellStyle name="Note 2 3 3 2 2 4 2 2" xfId="52127"/>
    <cellStyle name="Note 2 3 3 2 2 4 2 2 2" xfId="52128"/>
    <cellStyle name="Note 2 3 3 2 2 4 2 2 3" xfId="52129"/>
    <cellStyle name="Note 2 3 3 2 2 4 2 2 4" xfId="52130"/>
    <cellStyle name="Note 2 3 3 2 2 4 2 2 5" xfId="52131"/>
    <cellStyle name="Note 2 3 3 2 2 4 2 2 6" xfId="52132"/>
    <cellStyle name="Note 2 3 3 2 2 4 2 2 7" xfId="52133"/>
    <cellStyle name="Note 2 3 3 2 2 4 2 2 8" xfId="52134"/>
    <cellStyle name="Note 2 3 3 2 2 4 2 2 9" xfId="52135"/>
    <cellStyle name="Note 2 3 3 2 2 4 2 3" xfId="52136"/>
    <cellStyle name="Note 2 3 3 2 2 4 2 4" xfId="52137"/>
    <cellStyle name="Note 2 3 3 2 2 4 2 5" xfId="52138"/>
    <cellStyle name="Note 2 3 3 2 2 4 2 6" xfId="52139"/>
    <cellStyle name="Note 2 3 3 2 2 4 2 7" xfId="52140"/>
    <cellStyle name="Note 2 3 3 2 2 4 2 8" xfId="52141"/>
    <cellStyle name="Note 2 3 3 2 2 4 2 9" xfId="52142"/>
    <cellStyle name="Note 2 3 3 2 2 4 3" xfId="52143"/>
    <cellStyle name="Note 2 3 3 2 2 4 3 2" xfId="52144"/>
    <cellStyle name="Note 2 3 3 2 2 4 3 3" xfId="52145"/>
    <cellStyle name="Note 2 3 3 2 2 4 3 4" xfId="52146"/>
    <cellStyle name="Note 2 3 3 2 2 4 3 5" xfId="52147"/>
    <cellStyle name="Note 2 3 3 2 2 4 3 6" xfId="52148"/>
    <cellStyle name="Note 2 3 3 2 2 4 3 7" xfId="52149"/>
    <cellStyle name="Note 2 3 3 2 2 4 3 8" xfId="52150"/>
    <cellStyle name="Note 2 3 3 2 2 4 4" xfId="52151"/>
    <cellStyle name="Note 2 3 3 2 2 4 4 2" xfId="52152"/>
    <cellStyle name="Note 2 3 3 2 2 4 4 3" xfId="52153"/>
    <cellStyle name="Note 2 3 3 2 2 4 4 4" xfId="52154"/>
    <cellStyle name="Note 2 3 3 2 2 4 4 5" xfId="52155"/>
    <cellStyle name="Note 2 3 3 2 2 4 4 6" xfId="52156"/>
    <cellStyle name="Note 2 3 3 2 2 4 4 7" xfId="52157"/>
    <cellStyle name="Note 2 3 3 2 2 4 4 8" xfId="52158"/>
    <cellStyle name="Note 2 3 3 2 2 4 4 9" xfId="52159"/>
    <cellStyle name="Note 2 3 3 2 2 4 5" xfId="52160"/>
    <cellStyle name="Note 2 3 3 2 2 4 6" xfId="52161"/>
    <cellStyle name="Note 2 3 3 2 2 4 7" xfId="52162"/>
    <cellStyle name="Note 2 3 3 2 2 4 8" xfId="52163"/>
    <cellStyle name="Note 2 3 3 2 2 4 9" xfId="52164"/>
    <cellStyle name="Note 2 3 3 2 2 5" xfId="52165"/>
    <cellStyle name="Note 2 3 3 2 2 5 10" xfId="52166"/>
    <cellStyle name="Note 2 3 3 2 2 5 11" xfId="52167"/>
    <cellStyle name="Note 2 3 3 2 2 5 12" xfId="52168"/>
    <cellStyle name="Note 2 3 3 2 2 5 13" xfId="52169"/>
    <cellStyle name="Note 2 3 3 2 2 5 2" xfId="52170"/>
    <cellStyle name="Note 2 3 3 2 2 5 2 10" xfId="52171"/>
    <cellStyle name="Note 2 3 3 2 2 5 2 2" xfId="52172"/>
    <cellStyle name="Note 2 3 3 2 2 5 2 2 2" xfId="52173"/>
    <cellStyle name="Note 2 3 3 2 2 5 2 2 3" xfId="52174"/>
    <cellStyle name="Note 2 3 3 2 2 5 2 2 4" xfId="52175"/>
    <cellStyle name="Note 2 3 3 2 2 5 2 2 5" xfId="52176"/>
    <cellStyle name="Note 2 3 3 2 2 5 2 2 6" xfId="52177"/>
    <cellStyle name="Note 2 3 3 2 2 5 2 2 7" xfId="52178"/>
    <cellStyle name="Note 2 3 3 2 2 5 2 2 8" xfId="52179"/>
    <cellStyle name="Note 2 3 3 2 2 5 2 2 9" xfId="52180"/>
    <cellStyle name="Note 2 3 3 2 2 5 2 3" xfId="52181"/>
    <cellStyle name="Note 2 3 3 2 2 5 2 4" xfId="52182"/>
    <cellStyle name="Note 2 3 3 2 2 5 2 5" xfId="52183"/>
    <cellStyle name="Note 2 3 3 2 2 5 2 6" xfId="52184"/>
    <cellStyle name="Note 2 3 3 2 2 5 2 7" xfId="52185"/>
    <cellStyle name="Note 2 3 3 2 2 5 2 8" xfId="52186"/>
    <cellStyle name="Note 2 3 3 2 2 5 2 9" xfId="52187"/>
    <cellStyle name="Note 2 3 3 2 2 5 3" xfId="52188"/>
    <cellStyle name="Note 2 3 3 2 2 5 3 2" xfId="52189"/>
    <cellStyle name="Note 2 3 3 2 2 5 3 3" xfId="52190"/>
    <cellStyle name="Note 2 3 3 2 2 5 3 4" xfId="52191"/>
    <cellStyle name="Note 2 3 3 2 2 5 3 5" xfId="52192"/>
    <cellStyle name="Note 2 3 3 2 2 5 3 6" xfId="52193"/>
    <cellStyle name="Note 2 3 3 2 2 5 3 7" xfId="52194"/>
    <cellStyle name="Note 2 3 3 2 2 5 3 8" xfId="52195"/>
    <cellStyle name="Note 2 3 3 2 2 5 4" xfId="52196"/>
    <cellStyle name="Note 2 3 3 2 2 5 4 2" xfId="52197"/>
    <cellStyle name="Note 2 3 3 2 2 5 4 3" xfId="52198"/>
    <cellStyle name="Note 2 3 3 2 2 5 4 4" xfId="52199"/>
    <cellStyle name="Note 2 3 3 2 2 5 4 5" xfId="52200"/>
    <cellStyle name="Note 2 3 3 2 2 5 4 6" xfId="52201"/>
    <cellStyle name="Note 2 3 3 2 2 5 4 7" xfId="52202"/>
    <cellStyle name="Note 2 3 3 2 2 5 4 8" xfId="52203"/>
    <cellStyle name="Note 2 3 3 2 2 5 4 9" xfId="52204"/>
    <cellStyle name="Note 2 3 3 2 2 5 5" xfId="52205"/>
    <cellStyle name="Note 2 3 3 2 2 5 6" xfId="52206"/>
    <cellStyle name="Note 2 3 3 2 2 5 7" xfId="52207"/>
    <cellStyle name="Note 2 3 3 2 2 5 8" xfId="52208"/>
    <cellStyle name="Note 2 3 3 2 2 5 9" xfId="52209"/>
    <cellStyle name="Note 2 3 3 2 2 6" xfId="52210"/>
    <cellStyle name="Note 2 3 3 2 2 6 10" xfId="52211"/>
    <cellStyle name="Note 2 3 3 2 2 6 2" xfId="52212"/>
    <cellStyle name="Note 2 3 3 2 2 6 2 2" xfId="52213"/>
    <cellStyle name="Note 2 3 3 2 2 6 2 3" xfId="52214"/>
    <cellStyle name="Note 2 3 3 2 2 6 2 4" xfId="52215"/>
    <cellStyle name="Note 2 3 3 2 2 6 2 5" xfId="52216"/>
    <cellStyle name="Note 2 3 3 2 2 6 2 6" xfId="52217"/>
    <cellStyle name="Note 2 3 3 2 2 6 2 7" xfId="52218"/>
    <cellStyle name="Note 2 3 3 2 2 6 2 8" xfId="52219"/>
    <cellStyle name="Note 2 3 3 2 2 6 2 9" xfId="52220"/>
    <cellStyle name="Note 2 3 3 2 2 6 3" xfId="52221"/>
    <cellStyle name="Note 2 3 3 2 2 6 4" xfId="52222"/>
    <cellStyle name="Note 2 3 3 2 2 6 5" xfId="52223"/>
    <cellStyle name="Note 2 3 3 2 2 6 6" xfId="52224"/>
    <cellStyle name="Note 2 3 3 2 2 6 7" xfId="52225"/>
    <cellStyle name="Note 2 3 3 2 2 6 8" xfId="52226"/>
    <cellStyle name="Note 2 3 3 2 2 6 9" xfId="52227"/>
    <cellStyle name="Note 2 3 3 2 2 7" xfId="52228"/>
    <cellStyle name="Note 2 3 3 2 2 7 2" xfId="52229"/>
    <cellStyle name="Note 2 3 3 2 2 7 3" xfId="52230"/>
    <cellStyle name="Note 2 3 3 2 2 7 4" xfId="52231"/>
    <cellStyle name="Note 2 3 3 2 2 7 5" xfId="52232"/>
    <cellStyle name="Note 2 3 3 2 2 7 6" xfId="52233"/>
    <cellStyle name="Note 2 3 3 2 2 7 7" xfId="52234"/>
    <cellStyle name="Note 2 3 3 2 2 7 8" xfId="52235"/>
    <cellStyle name="Note 2 3 3 2 2 8" xfId="52236"/>
    <cellStyle name="Note 2 3 3 2 2 8 2" xfId="52237"/>
    <cellStyle name="Note 2 3 3 2 2 8 3" xfId="52238"/>
    <cellStyle name="Note 2 3 3 2 2 8 4" xfId="52239"/>
    <cellStyle name="Note 2 3 3 2 2 8 5" xfId="52240"/>
    <cellStyle name="Note 2 3 3 2 2 8 6" xfId="52241"/>
    <cellStyle name="Note 2 3 3 2 2 8 7" xfId="52242"/>
    <cellStyle name="Note 2 3 3 2 2 8 8" xfId="52243"/>
    <cellStyle name="Note 2 3 3 2 2 8 9" xfId="52244"/>
    <cellStyle name="Note 2 3 3 2 2 9" xfId="52245"/>
    <cellStyle name="Note 2 3 3 2 20" xfId="52246"/>
    <cellStyle name="Note 2 3 3 2 21" xfId="52247"/>
    <cellStyle name="Note 2 3 3 2 22" xfId="52248"/>
    <cellStyle name="Note 2 3 3 2 23" xfId="52249"/>
    <cellStyle name="Note 2 3 3 2 24" xfId="52250"/>
    <cellStyle name="Note 2 3 3 2 25" xfId="52251"/>
    <cellStyle name="Note 2 3 3 2 26" xfId="52252"/>
    <cellStyle name="Note 2 3 3 2 27" xfId="52253"/>
    <cellStyle name="Note 2 3 3 2 3" xfId="52254"/>
    <cellStyle name="Note 2 3 3 2 3 10" xfId="52255"/>
    <cellStyle name="Note 2 3 3 2 3 11" xfId="52256"/>
    <cellStyle name="Note 2 3 3 2 3 12" xfId="52257"/>
    <cellStyle name="Note 2 3 3 2 3 13" xfId="52258"/>
    <cellStyle name="Note 2 3 3 2 3 14" xfId="52259"/>
    <cellStyle name="Note 2 3 3 2 3 15" xfId="52260"/>
    <cellStyle name="Note 2 3 3 2 3 16" xfId="52261"/>
    <cellStyle name="Note 2 3 3 2 3 17" xfId="52262"/>
    <cellStyle name="Note 2 3 3 2 3 18" xfId="52263"/>
    <cellStyle name="Note 2 3 3 2 3 19" xfId="52264"/>
    <cellStyle name="Note 2 3 3 2 3 2" xfId="52265"/>
    <cellStyle name="Note 2 3 3 2 3 2 10" xfId="52266"/>
    <cellStyle name="Note 2 3 3 2 3 2 11" xfId="52267"/>
    <cellStyle name="Note 2 3 3 2 3 2 12" xfId="52268"/>
    <cellStyle name="Note 2 3 3 2 3 2 13" xfId="52269"/>
    <cellStyle name="Note 2 3 3 2 3 2 2" xfId="52270"/>
    <cellStyle name="Note 2 3 3 2 3 2 2 10" xfId="52271"/>
    <cellStyle name="Note 2 3 3 2 3 2 2 2" xfId="52272"/>
    <cellStyle name="Note 2 3 3 2 3 2 2 2 2" xfId="52273"/>
    <cellStyle name="Note 2 3 3 2 3 2 2 2 3" xfId="52274"/>
    <cellStyle name="Note 2 3 3 2 3 2 2 2 4" xfId="52275"/>
    <cellStyle name="Note 2 3 3 2 3 2 2 2 5" xfId="52276"/>
    <cellStyle name="Note 2 3 3 2 3 2 2 2 6" xfId="52277"/>
    <cellStyle name="Note 2 3 3 2 3 2 2 2 7" xfId="52278"/>
    <cellStyle name="Note 2 3 3 2 3 2 2 2 8" xfId="52279"/>
    <cellStyle name="Note 2 3 3 2 3 2 2 2 9" xfId="52280"/>
    <cellStyle name="Note 2 3 3 2 3 2 2 3" xfId="52281"/>
    <cellStyle name="Note 2 3 3 2 3 2 2 4" xfId="52282"/>
    <cellStyle name="Note 2 3 3 2 3 2 2 5" xfId="52283"/>
    <cellStyle name="Note 2 3 3 2 3 2 2 6" xfId="52284"/>
    <cellStyle name="Note 2 3 3 2 3 2 2 7" xfId="52285"/>
    <cellStyle name="Note 2 3 3 2 3 2 2 8" xfId="52286"/>
    <cellStyle name="Note 2 3 3 2 3 2 2 9" xfId="52287"/>
    <cellStyle name="Note 2 3 3 2 3 2 3" xfId="52288"/>
    <cellStyle name="Note 2 3 3 2 3 2 3 2" xfId="52289"/>
    <cellStyle name="Note 2 3 3 2 3 2 3 3" xfId="52290"/>
    <cellStyle name="Note 2 3 3 2 3 2 3 4" xfId="52291"/>
    <cellStyle name="Note 2 3 3 2 3 2 3 5" xfId="52292"/>
    <cellStyle name="Note 2 3 3 2 3 2 3 6" xfId="52293"/>
    <cellStyle name="Note 2 3 3 2 3 2 3 7" xfId="52294"/>
    <cellStyle name="Note 2 3 3 2 3 2 3 8" xfId="52295"/>
    <cellStyle name="Note 2 3 3 2 3 2 4" xfId="52296"/>
    <cellStyle name="Note 2 3 3 2 3 2 4 2" xfId="52297"/>
    <cellStyle name="Note 2 3 3 2 3 2 4 3" xfId="52298"/>
    <cellStyle name="Note 2 3 3 2 3 2 4 4" xfId="52299"/>
    <cellStyle name="Note 2 3 3 2 3 2 4 5" xfId="52300"/>
    <cellStyle name="Note 2 3 3 2 3 2 4 6" xfId="52301"/>
    <cellStyle name="Note 2 3 3 2 3 2 4 7" xfId="52302"/>
    <cellStyle name="Note 2 3 3 2 3 2 4 8" xfId="52303"/>
    <cellStyle name="Note 2 3 3 2 3 2 4 9" xfId="52304"/>
    <cellStyle name="Note 2 3 3 2 3 2 5" xfId="52305"/>
    <cellStyle name="Note 2 3 3 2 3 2 6" xfId="52306"/>
    <cellStyle name="Note 2 3 3 2 3 2 7" xfId="52307"/>
    <cellStyle name="Note 2 3 3 2 3 2 8" xfId="52308"/>
    <cellStyle name="Note 2 3 3 2 3 2 9" xfId="52309"/>
    <cellStyle name="Note 2 3 3 2 3 20" xfId="52310"/>
    <cellStyle name="Note 2 3 3 2 3 21" xfId="52311"/>
    <cellStyle name="Note 2 3 3 2 3 22" xfId="52312"/>
    <cellStyle name="Note 2 3 3 2 3 23" xfId="52313"/>
    <cellStyle name="Note 2 3 3 2 3 24" xfId="52314"/>
    <cellStyle name="Note 2 3 3 2 3 3" xfId="52315"/>
    <cellStyle name="Note 2 3 3 2 3 3 10" xfId="52316"/>
    <cellStyle name="Note 2 3 3 2 3 3 11" xfId="52317"/>
    <cellStyle name="Note 2 3 3 2 3 3 12" xfId="52318"/>
    <cellStyle name="Note 2 3 3 2 3 3 13" xfId="52319"/>
    <cellStyle name="Note 2 3 3 2 3 3 2" xfId="52320"/>
    <cellStyle name="Note 2 3 3 2 3 3 2 10" xfId="52321"/>
    <cellStyle name="Note 2 3 3 2 3 3 2 2" xfId="52322"/>
    <cellStyle name="Note 2 3 3 2 3 3 2 2 2" xfId="52323"/>
    <cellStyle name="Note 2 3 3 2 3 3 2 2 3" xfId="52324"/>
    <cellStyle name="Note 2 3 3 2 3 3 2 2 4" xfId="52325"/>
    <cellStyle name="Note 2 3 3 2 3 3 2 2 5" xfId="52326"/>
    <cellStyle name="Note 2 3 3 2 3 3 2 2 6" xfId="52327"/>
    <cellStyle name="Note 2 3 3 2 3 3 2 2 7" xfId="52328"/>
    <cellStyle name="Note 2 3 3 2 3 3 2 2 8" xfId="52329"/>
    <cellStyle name="Note 2 3 3 2 3 3 2 2 9" xfId="52330"/>
    <cellStyle name="Note 2 3 3 2 3 3 2 3" xfId="52331"/>
    <cellStyle name="Note 2 3 3 2 3 3 2 4" xfId="52332"/>
    <cellStyle name="Note 2 3 3 2 3 3 2 5" xfId="52333"/>
    <cellStyle name="Note 2 3 3 2 3 3 2 6" xfId="52334"/>
    <cellStyle name="Note 2 3 3 2 3 3 2 7" xfId="52335"/>
    <cellStyle name="Note 2 3 3 2 3 3 2 8" xfId="52336"/>
    <cellStyle name="Note 2 3 3 2 3 3 2 9" xfId="52337"/>
    <cellStyle name="Note 2 3 3 2 3 3 3" xfId="52338"/>
    <cellStyle name="Note 2 3 3 2 3 3 3 2" xfId="52339"/>
    <cellStyle name="Note 2 3 3 2 3 3 3 3" xfId="52340"/>
    <cellStyle name="Note 2 3 3 2 3 3 3 4" xfId="52341"/>
    <cellStyle name="Note 2 3 3 2 3 3 3 5" xfId="52342"/>
    <cellStyle name="Note 2 3 3 2 3 3 3 6" xfId="52343"/>
    <cellStyle name="Note 2 3 3 2 3 3 3 7" xfId="52344"/>
    <cellStyle name="Note 2 3 3 2 3 3 3 8" xfId="52345"/>
    <cellStyle name="Note 2 3 3 2 3 3 4" xfId="52346"/>
    <cellStyle name="Note 2 3 3 2 3 3 4 2" xfId="52347"/>
    <cellStyle name="Note 2 3 3 2 3 3 4 3" xfId="52348"/>
    <cellStyle name="Note 2 3 3 2 3 3 4 4" xfId="52349"/>
    <cellStyle name="Note 2 3 3 2 3 3 4 5" xfId="52350"/>
    <cellStyle name="Note 2 3 3 2 3 3 4 6" xfId="52351"/>
    <cellStyle name="Note 2 3 3 2 3 3 4 7" xfId="52352"/>
    <cellStyle name="Note 2 3 3 2 3 3 4 8" xfId="52353"/>
    <cellStyle name="Note 2 3 3 2 3 3 4 9" xfId="52354"/>
    <cellStyle name="Note 2 3 3 2 3 3 5" xfId="52355"/>
    <cellStyle name="Note 2 3 3 2 3 3 6" xfId="52356"/>
    <cellStyle name="Note 2 3 3 2 3 3 7" xfId="52357"/>
    <cellStyle name="Note 2 3 3 2 3 3 8" xfId="52358"/>
    <cellStyle name="Note 2 3 3 2 3 3 9" xfId="52359"/>
    <cellStyle name="Note 2 3 3 2 3 4" xfId="52360"/>
    <cellStyle name="Note 2 3 3 2 3 4 10" xfId="52361"/>
    <cellStyle name="Note 2 3 3 2 3 4 11" xfId="52362"/>
    <cellStyle name="Note 2 3 3 2 3 4 12" xfId="52363"/>
    <cellStyle name="Note 2 3 3 2 3 4 13" xfId="52364"/>
    <cellStyle name="Note 2 3 3 2 3 4 2" xfId="52365"/>
    <cellStyle name="Note 2 3 3 2 3 4 2 10" xfId="52366"/>
    <cellStyle name="Note 2 3 3 2 3 4 2 2" xfId="52367"/>
    <cellStyle name="Note 2 3 3 2 3 4 2 2 2" xfId="52368"/>
    <cellStyle name="Note 2 3 3 2 3 4 2 2 3" xfId="52369"/>
    <cellStyle name="Note 2 3 3 2 3 4 2 2 4" xfId="52370"/>
    <cellStyle name="Note 2 3 3 2 3 4 2 2 5" xfId="52371"/>
    <cellStyle name="Note 2 3 3 2 3 4 2 2 6" xfId="52372"/>
    <cellStyle name="Note 2 3 3 2 3 4 2 2 7" xfId="52373"/>
    <cellStyle name="Note 2 3 3 2 3 4 2 2 8" xfId="52374"/>
    <cellStyle name="Note 2 3 3 2 3 4 2 2 9" xfId="52375"/>
    <cellStyle name="Note 2 3 3 2 3 4 2 3" xfId="52376"/>
    <cellStyle name="Note 2 3 3 2 3 4 2 4" xfId="52377"/>
    <cellStyle name="Note 2 3 3 2 3 4 2 5" xfId="52378"/>
    <cellStyle name="Note 2 3 3 2 3 4 2 6" xfId="52379"/>
    <cellStyle name="Note 2 3 3 2 3 4 2 7" xfId="52380"/>
    <cellStyle name="Note 2 3 3 2 3 4 2 8" xfId="52381"/>
    <cellStyle name="Note 2 3 3 2 3 4 2 9" xfId="52382"/>
    <cellStyle name="Note 2 3 3 2 3 4 3" xfId="52383"/>
    <cellStyle name="Note 2 3 3 2 3 4 3 2" xfId="52384"/>
    <cellStyle name="Note 2 3 3 2 3 4 3 3" xfId="52385"/>
    <cellStyle name="Note 2 3 3 2 3 4 3 4" xfId="52386"/>
    <cellStyle name="Note 2 3 3 2 3 4 3 5" xfId="52387"/>
    <cellStyle name="Note 2 3 3 2 3 4 3 6" xfId="52388"/>
    <cellStyle name="Note 2 3 3 2 3 4 3 7" xfId="52389"/>
    <cellStyle name="Note 2 3 3 2 3 4 3 8" xfId="52390"/>
    <cellStyle name="Note 2 3 3 2 3 4 4" xfId="52391"/>
    <cellStyle name="Note 2 3 3 2 3 4 4 2" xfId="52392"/>
    <cellStyle name="Note 2 3 3 2 3 4 4 3" xfId="52393"/>
    <cellStyle name="Note 2 3 3 2 3 4 4 4" xfId="52394"/>
    <cellStyle name="Note 2 3 3 2 3 4 4 5" xfId="52395"/>
    <cellStyle name="Note 2 3 3 2 3 4 4 6" xfId="52396"/>
    <cellStyle name="Note 2 3 3 2 3 4 4 7" xfId="52397"/>
    <cellStyle name="Note 2 3 3 2 3 4 4 8" xfId="52398"/>
    <cellStyle name="Note 2 3 3 2 3 4 4 9" xfId="52399"/>
    <cellStyle name="Note 2 3 3 2 3 4 5" xfId="52400"/>
    <cellStyle name="Note 2 3 3 2 3 4 6" xfId="52401"/>
    <cellStyle name="Note 2 3 3 2 3 4 7" xfId="52402"/>
    <cellStyle name="Note 2 3 3 2 3 4 8" xfId="52403"/>
    <cellStyle name="Note 2 3 3 2 3 4 9" xfId="52404"/>
    <cellStyle name="Note 2 3 3 2 3 5" xfId="52405"/>
    <cellStyle name="Note 2 3 3 2 3 5 10" xfId="52406"/>
    <cellStyle name="Note 2 3 3 2 3 5 11" xfId="52407"/>
    <cellStyle name="Note 2 3 3 2 3 5 12" xfId="52408"/>
    <cellStyle name="Note 2 3 3 2 3 5 13" xfId="52409"/>
    <cellStyle name="Note 2 3 3 2 3 5 2" xfId="52410"/>
    <cellStyle name="Note 2 3 3 2 3 5 2 10" xfId="52411"/>
    <cellStyle name="Note 2 3 3 2 3 5 2 2" xfId="52412"/>
    <cellStyle name="Note 2 3 3 2 3 5 2 2 2" xfId="52413"/>
    <cellStyle name="Note 2 3 3 2 3 5 2 2 3" xfId="52414"/>
    <cellStyle name="Note 2 3 3 2 3 5 2 2 4" xfId="52415"/>
    <cellStyle name="Note 2 3 3 2 3 5 2 2 5" xfId="52416"/>
    <cellStyle name="Note 2 3 3 2 3 5 2 2 6" xfId="52417"/>
    <cellStyle name="Note 2 3 3 2 3 5 2 2 7" xfId="52418"/>
    <cellStyle name="Note 2 3 3 2 3 5 2 2 8" xfId="52419"/>
    <cellStyle name="Note 2 3 3 2 3 5 2 2 9" xfId="52420"/>
    <cellStyle name="Note 2 3 3 2 3 5 2 3" xfId="52421"/>
    <cellStyle name="Note 2 3 3 2 3 5 2 4" xfId="52422"/>
    <cellStyle name="Note 2 3 3 2 3 5 2 5" xfId="52423"/>
    <cellStyle name="Note 2 3 3 2 3 5 2 6" xfId="52424"/>
    <cellStyle name="Note 2 3 3 2 3 5 2 7" xfId="52425"/>
    <cellStyle name="Note 2 3 3 2 3 5 2 8" xfId="52426"/>
    <cellStyle name="Note 2 3 3 2 3 5 2 9" xfId="52427"/>
    <cellStyle name="Note 2 3 3 2 3 5 3" xfId="52428"/>
    <cellStyle name="Note 2 3 3 2 3 5 3 2" xfId="52429"/>
    <cellStyle name="Note 2 3 3 2 3 5 3 3" xfId="52430"/>
    <cellStyle name="Note 2 3 3 2 3 5 3 4" xfId="52431"/>
    <cellStyle name="Note 2 3 3 2 3 5 3 5" xfId="52432"/>
    <cellStyle name="Note 2 3 3 2 3 5 3 6" xfId="52433"/>
    <cellStyle name="Note 2 3 3 2 3 5 3 7" xfId="52434"/>
    <cellStyle name="Note 2 3 3 2 3 5 3 8" xfId="52435"/>
    <cellStyle name="Note 2 3 3 2 3 5 4" xfId="52436"/>
    <cellStyle name="Note 2 3 3 2 3 5 4 2" xfId="52437"/>
    <cellStyle name="Note 2 3 3 2 3 5 4 3" xfId="52438"/>
    <cellStyle name="Note 2 3 3 2 3 5 4 4" xfId="52439"/>
    <cellStyle name="Note 2 3 3 2 3 5 4 5" xfId="52440"/>
    <cellStyle name="Note 2 3 3 2 3 5 4 6" xfId="52441"/>
    <cellStyle name="Note 2 3 3 2 3 5 4 7" xfId="52442"/>
    <cellStyle name="Note 2 3 3 2 3 5 4 8" xfId="52443"/>
    <cellStyle name="Note 2 3 3 2 3 5 4 9" xfId="52444"/>
    <cellStyle name="Note 2 3 3 2 3 5 5" xfId="52445"/>
    <cellStyle name="Note 2 3 3 2 3 5 6" xfId="52446"/>
    <cellStyle name="Note 2 3 3 2 3 5 7" xfId="52447"/>
    <cellStyle name="Note 2 3 3 2 3 5 8" xfId="52448"/>
    <cellStyle name="Note 2 3 3 2 3 5 9" xfId="52449"/>
    <cellStyle name="Note 2 3 3 2 3 6" xfId="52450"/>
    <cellStyle name="Note 2 3 3 2 3 6 10" xfId="52451"/>
    <cellStyle name="Note 2 3 3 2 3 6 2" xfId="52452"/>
    <cellStyle name="Note 2 3 3 2 3 6 2 2" xfId="52453"/>
    <cellStyle name="Note 2 3 3 2 3 6 2 3" xfId="52454"/>
    <cellStyle name="Note 2 3 3 2 3 6 2 4" xfId="52455"/>
    <cellStyle name="Note 2 3 3 2 3 6 2 5" xfId="52456"/>
    <cellStyle name="Note 2 3 3 2 3 6 2 6" xfId="52457"/>
    <cellStyle name="Note 2 3 3 2 3 6 2 7" xfId="52458"/>
    <cellStyle name="Note 2 3 3 2 3 6 2 8" xfId="52459"/>
    <cellStyle name="Note 2 3 3 2 3 6 2 9" xfId="52460"/>
    <cellStyle name="Note 2 3 3 2 3 6 3" xfId="52461"/>
    <cellStyle name="Note 2 3 3 2 3 6 4" xfId="52462"/>
    <cellStyle name="Note 2 3 3 2 3 6 5" xfId="52463"/>
    <cellStyle name="Note 2 3 3 2 3 6 6" xfId="52464"/>
    <cellStyle name="Note 2 3 3 2 3 6 7" xfId="52465"/>
    <cellStyle name="Note 2 3 3 2 3 6 8" xfId="52466"/>
    <cellStyle name="Note 2 3 3 2 3 6 9" xfId="52467"/>
    <cellStyle name="Note 2 3 3 2 3 7" xfId="52468"/>
    <cellStyle name="Note 2 3 3 2 3 7 2" xfId="52469"/>
    <cellStyle name="Note 2 3 3 2 3 7 3" xfId="52470"/>
    <cellStyle name="Note 2 3 3 2 3 7 4" xfId="52471"/>
    <cellStyle name="Note 2 3 3 2 3 7 5" xfId="52472"/>
    <cellStyle name="Note 2 3 3 2 3 7 6" xfId="52473"/>
    <cellStyle name="Note 2 3 3 2 3 7 7" xfId="52474"/>
    <cellStyle name="Note 2 3 3 2 3 7 8" xfId="52475"/>
    <cellStyle name="Note 2 3 3 2 3 8" xfId="52476"/>
    <cellStyle name="Note 2 3 3 2 3 8 2" xfId="52477"/>
    <cellStyle name="Note 2 3 3 2 3 8 3" xfId="52478"/>
    <cellStyle name="Note 2 3 3 2 3 8 4" xfId="52479"/>
    <cellStyle name="Note 2 3 3 2 3 8 5" xfId="52480"/>
    <cellStyle name="Note 2 3 3 2 3 8 6" xfId="52481"/>
    <cellStyle name="Note 2 3 3 2 3 8 7" xfId="52482"/>
    <cellStyle name="Note 2 3 3 2 3 8 8" xfId="52483"/>
    <cellStyle name="Note 2 3 3 2 3 8 9" xfId="52484"/>
    <cellStyle name="Note 2 3 3 2 3 9" xfId="52485"/>
    <cellStyle name="Note 2 3 3 2 4" xfId="52486"/>
    <cellStyle name="Note 2 3 3 2 4 10" xfId="52487"/>
    <cellStyle name="Note 2 3 3 2 4 11" xfId="52488"/>
    <cellStyle name="Note 2 3 3 2 4 12" xfId="52489"/>
    <cellStyle name="Note 2 3 3 2 4 13" xfId="52490"/>
    <cellStyle name="Note 2 3 3 2 4 14" xfId="52491"/>
    <cellStyle name="Note 2 3 3 2 4 15" xfId="52492"/>
    <cellStyle name="Note 2 3 3 2 4 16" xfId="52493"/>
    <cellStyle name="Note 2 3 3 2 4 17" xfId="52494"/>
    <cellStyle name="Note 2 3 3 2 4 18" xfId="52495"/>
    <cellStyle name="Note 2 3 3 2 4 2" xfId="52496"/>
    <cellStyle name="Note 2 3 3 2 4 2 10" xfId="52497"/>
    <cellStyle name="Note 2 3 3 2 4 2 2" xfId="52498"/>
    <cellStyle name="Note 2 3 3 2 4 2 2 2" xfId="52499"/>
    <cellStyle name="Note 2 3 3 2 4 2 2 3" xfId="52500"/>
    <cellStyle name="Note 2 3 3 2 4 2 2 4" xfId="52501"/>
    <cellStyle name="Note 2 3 3 2 4 2 2 5" xfId="52502"/>
    <cellStyle name="Note 2 3 3 2 4 2 2 6" xfId="52503"/>
    <cellStyle name="Note 2 3 3 2 4 2 2 7" xfId="52504"/>
    <cellStyle name="Note 2 3 3 2 4 2 2 8" xfId="52505"/>
    <cellStyle name="Note 2 3 3 2 4 2 2 9" xfId="52506"/>
    <cellStyle name="Note 2 3 3 2 4 2 3" xfId="52507"/>
    <cellStyle name="Note 2 3 3 2 4 2 4" xfId="52508"/>
    <cellStyle name="Note 2 3 3 2 4 2 5" xfId="52509"/>
    <cellStyle name="Note 2 3 3 2 4 2 6" xfId="52510"/>
    <cellStyle name="Note 2 3 3 2 4 2 7" xfId="52511"/>
    <cellStyle name="Note 2 3 3 2 4 2 8" xfId="52512"/>
    <cellStyle name="Note 2 3 3 2 4 2 9" xfId="52513"/>
    <cellStyle name="Note 2 3 3 2 4 3" xfId="52514"/>
    <cellStyle name="Note 2 3 3 2 4 3 2" xfId="52515"/>
    <cellStyle name="Note 2 3 3 2 4 3 3" xfId="52516"/>
    <cellStyle name="Note 2 3 3 2 4 3 4" xfId="52517"/>
    <cellStyle name="Note 2 3 3 2 4 3 5" xfId="52518"/>
    <cellStyle name="Note 2 3 3 2 4 3 6" xfId="52519"/>
    <cellStyle name="Note 2 3 3 2 4 3 7" xfId="52520"/>
    <cellStyle name="Note 2 3 3 2 4 3 8" xfId="52521"/>
    <cellStyle name="Note 2 3 3 2 4 4" xfId="52522"/>
    <cellStyle name="Note 2 3 3 2 4 4 2" xfId="52523"/>
    <cellStyle name="Note 2 3 3 2 4 4 3" xfId="52524"/>
    <cellStyle name="Note 2 3 3 2 4 4 4" xfId="52525"/>
    <cellStyle name="Note 2 3 3 2 4 4 5" xfId="52526"/>
    <cellStyle name="Note 2 3 3 2 4 4 6" xfId="52527"/>
    <cellStyle name="Note 2 3 3 2 4 4 7" xfId="52528"/>
    <cellStyle name="Note 2 3 3 2 4 4 8" xfId="52529"/>
    <cellStyle name="Note 2 3 3 2 4 4 9" xfId="52530"/>
    <cellStyle name="Note 2 3 3 2 4 5" xfId="52531"/>
    <cellStyle name="Note 2 3 3 2 4 6" xfId="52532"/>
    <cellStyle name="Note 2 3 3 2 4 7" xfId="52533"/>
    <cellStyle name="Note 2 3 3 2 4 8" xfId="52534"/>
    <cellStyle name="Note 2 3 3 2 4 9" xfId="52535"/>
    <cellStyle name="Note 2 3 3 2 5" xfId="52536"/>
    <cellStyle name="Note 2 3 3 2 5 10" xfId="52537"/>
    <cellStyle name="Note 2 3 3 2 5 11" xfId="52538"/>
    <cellStyle name="Note 2 3 3 2 5 12" xfId="52539"/>
    <cellStyle name="Note 2 3 3 2 5 13" xfId="52540"/>
    <cellStyle name="Note 2 3 3 2 5 14" xfId="52541"/>
    <cellStyle name="Note 2 3 3 2 5 15" xfId="52542"/>
    <cellStyle name="Note 2 3 3 2 5 16" xfId="52543"/>
    <cellStyle name="Note 2 3 3 2 5 17" xfId="52544"/>
    <cellStyle name="Note 2 3 3 2 5 18" xfId="52545"/>
    <cellStyle name="Note 2 3 3 2 5 2" xfId="52546"/>
    <cellStyle name="Note 2 3 3 2 5 3" xfId="52547"/>
    <cellStyle name="Note 2 3 3 2 5 4" xfId="52548"/>
    <cellStyle name="Note 2 3 3 2 5 5" xfId="52549"/>
    <cellStyle name="Note 2 3 3 2 5 6" xfId="52550"/>
    <cellStyle name="Note 2 3 3 2 5 7" xfId="52551"/>
    <cellStyle name="Note 2 3 3 2 5 8" xfId="52552"/>
    <cellStyle name="Note 2 3 3 2 5 9" xfId="52553"/>
    <cellStyle name="Note 2 3 3 2 6" xfId="52554"/>
    <cellStyle name="Note 2 3 3 2 6 10" xfId="52555"/>
    <cellStyle name="Note 2 3 3 2 6 11" xfId="52556"/>
    <cellStyle name="Note 2 3 3 2 6 12" xfId="52557"/>
    <cellStyle name="Note 2 3 3 2 6 13" xfId="52558"/>
    <cellStyle name="Note 2 3 3 2 6 14" xfId="52559"/>
    <cellStyle name="Note 2 3 3 2 6 15" xfId="52560"/>
    <cellStyle name="Note 2 3 3 2 6 16" xfId="52561"/>
    <cellStyle name="Note 2 3 3 2 6 17" xfId="52562"/>
    <cellStyle name="Note 2 3 3 2 6 18" xfId="52563"/>
    <cellStyle name="Note 2 3 3 2 6 2" xfId="52564"/>
    <cellStyle name="Note 2 3 3 2 6 3" xfId="52565"/>
    <cellStyle name="Note 2 3 3 2 6 4" xfId="52566"/>
    <cellStyle name="Note 2 3 3 2 6 5" xfId="52567"/>
    <cellStyle name="Note 2 3 3 2 6 6" xfId="52568"/>
    <cellStyle name="Note 2 3 3 2 6 7" xfId="52569"/>
    <cellStyle name="Note 2 3 3 2 6 8" xfId="52570"/>
    <cellStyle name="Note 2 3 3 2 6 9" xfId="52571"/>
    <cellStyle name="Note 2 3 3 2 7" xfId="52572"/>
    <cellStyle name="Note 2 3 3 2 7 2" xfId="52573"/>
    <cellStyle name="Note 2 3 3 2 7 3" xfId="52574"/>
    <cellStyle name="Note 2 3 3 2 7 4" xfId="52575"/>
    <cellStyle name="Note 2 3 3 2 7 5" xfId="52576"/>
    <cellStyle name="Note 2 3 3 2 7 6" xfId="52577"/>
    <cellStyle name="Note 2 3 3 2 7 7" xfId="52578"/>
    <cellStyle name="Note 2 3 3 2 7 8" xfId="52579"/>
    <cellStyle name="Note 2 3 3 2 7 9" xfId="52580"/>
    <cellStyle name="Note 2 3 3 2 8" xfId="52581"/>
    <cellStyle name="Note 2 3 3 2 8 2" xfId="52582"/>
    <cellStyle name="Note 2 3 3 2 8 3" xfId="52583"/>
    <cellStyle name="Note 2 3 3 2 8 4" xfId="52584"/>
    <cellStyle name="Note 2 3 3 2 8 5" xfId="52585"/>
    <cellStyle name="Note 2 3 3 2 8 6" xfId="52586"/>
    <cellStyle name="Note 2 3 3 2 8 7" xfId="52587"/>
    <cellStyle name="Note 2 3 3 2 8 8" xfId="52588"/>
    <cellStyle name="Note 2 3 3 2 8 9" xfId="52589"/>
    <cellStyle name="Note 2 3 3 2 9" xfId="52590"/>
    <cellStyle name="Note 2 3 3 2 9 2" xfId="52591"/>
    <cellStyle name="Note 2 3 3 2 9 3" xfId="52592"/>
    <cellStyle name="Note 2 3 3 2 9 4" xfId="52593"/>
    <cellStyle name="Note 2 3 3 2 9 5" xfId="52594"/>
    <cellStyle name="Note 2 3 3 2 9 6" xfId="52595"/>
    <cellStyle name="Note 2 3 3 2 9 7" xfId="52596"/>
    <cellStyle name="Note 2 3 3 2 9 8" xfId="52597"/>
    <cellStyle name="Note 2 3 3 20" xfId="52598"/>
    <cellStyle name="Note 2 3 3 21" xfId="52599"/>
    <cellStyle name="Note 2 3 3 22" xfId="52600"/>
    <cellStyle name="Note 2 3 3 23" xfId="52601"/>
    <cellStyle name="Note 2 3 3 24" xfId="52602"/>
    <cellStyle name="Note 2 3 3 25" xfId="52603"/>
    <cellStyle name="Note 2 3 3 26" xfId="52604"/>
    <cellStyle name="Note 2 3 3 27" xfId="52605"/>
    <cellStyle name="Note 2 3 3 28" xfId="52606"/>
    <cellStyle name="Note 2 3 3 3" xfId="52607"/>
    <cellStyle name="Note 2 3 3 3 10" xfId="52608"/>
    <cellStyle name="Note 2 3 3 3 11" xfId="52609"/>
    <cellStyle name="Note 2 3 3 3 12" xfId="52610"/>
    <cellStyle name="Note 2 3 3 3 13" xfId="52611"/>
    <cellStyle name="Note 2 3 3 3 14" xfId="52612"/>
    <cellStyle name="Note 2 3 3 3 15" xfId="52613"/>
    <cellStyle name="Note 2 3 3 3 16" xfId="52614"/>
    <cellStyle name="Note 2 3 3 3 17" xfId="52615"/>
    <cellStyle name="Note 2 3 3 3 18" xfId="52616"/>
    <cellStyle name="Note 2 3 3 3 19" xfId="52617"/>
    <cellStyle name="Note 2 3 3 3 2" xfId="52618"/>
    <cellStyle name="Note 2 3 3 3 2 10" xfId="52619"/>
    <cellStyle name="Note 2 3 3 3 2 11" xfId="52620"/>
    <cellStyle name="Note 2 3 3 3 2 12" xfId="52621"/>
    <cellStyle name="Note 2 3 3 3 2 13" xfId="52622"/>
    <cellStyle name="Note 2 3 3 3 2 2" xfId="52623"/>
    <cellStyle name="Note 2 3 3 3 2 2 10" xfId="52624"/>
    <cellStyle name="Note 2 3 3 3 2 2 2" xfId="52625"/>
    <cellStyle name="Note 2 3 3 3 2 2 2 2" xfId="52626"/>
    <cellStyle name="Note 2 3 3 3 2 2 2 3" xfId="52627"/>
    <cellStyle name="Note 2 3 3 3 2 2 2 4" xfId="52628"/>
    <cellStyle name="Note 2 3 3 3 2 2 2 5" xfId="52629"/>
    <cellStyle name="Note 2 3 3 3 2 2 2 6" xfId="52630"/>
    <cellStyle name="Note 2 3 3 3 2 2 2 7" xfId="52631"/>
    <cellStyle name="Note 2 3 3 3 2 2 2 8" xfId="52632"/>
    <cellStyle name="Note 2 3 3 3 2 2 2 9" xfId="52633"/>
    <cellStyle name="Note 2 3 3 3 2 2 3" xfId="52634"/>
    <cellStyle name="Note 2 3 3 3 2 2 4" xfId="52635"/>
    <cellStyle name="Note 2 3 3 3 2 2 5" xfId="52636"/>
    <cellStyle name="Note 2 3 3 3 2 2 6" xfId="52637"/>
    <cellStyle name="Note 2 3 3 3 2 2 7" xfId="52638"/>
    <cellStyle name="Note 2 3 3 3 2 2 8" xfId="52639"/>
    <cellStyle name="Note 2 3 3 3 2 2 9" xfId="52640"/>
    <cellStyle name="Note 2 3 3 3 2 3" xfId="52641"/>
    <cellStyle name="Note 2 3 3 3 2 3 2" xfId="52642"/>
    <cellStyle name="Note 2 3 3 3 2 3 3" xfId="52643"/>
    <cellStyle name="Note 2 3 3 3 2 3 4" xfId="52644"/>
    <cellStyle name="Note 2 3 3 3 2 3 5" xfId="52645"/>
    <cellStyle name="Note 2 3 3 3 2 3 6" xfId="52646"/>
    <cellStyle name="Note 2 3 3 3 2 3 7" xfId="52647"/>
    <cellStyle name="Note 2 3 3 3 2 3 8" xfId="52648"/>
    <cellStyle name="Note 2 3 3 3 2 4" xfId="52649"/>
    <cellStyle name="Note 2 3 3 3 2 4 2" xfId="52650"/>
    <cellStyle name="Note 2 3 3 3 2 4 3" xfId="52651"/>
    <cellStyle name="Note 2 3 3 3 2 4 4" xfId="52652"/>
    <cellStyle name="Note 2 3 3 3 2 4 5" xfId="52653"/>
    <cellStyle name="Note 2 3 3 3 2 4 6" xfId="52654"/>
    <cellStyle name="Note 2 3 3 3 2 4 7" xfId="52655"/>
    <cellStyle name="Note 2 3 3 3 2 4 8" xfId="52656"/>
    <cellStyle name="Note 2 3 3 3 2 4 9" xfId="52657"/>
    <cellStyle name="Note 2 3 3 3 2 5" xfId="52658"/>
    <cellStyle name="Note 2 3 3 3 2 6" xfId="52659"/>
    <cellStyle name="Note 2 3 3 3 2 7" xfId="52660"/>
    <cellStyle name="Note 2 3 3 3 2 8" xfId="52661"/>
    <cellStyle name="Note 2 3 3 3 2 9" xfId="52662"/>
    <cellStyle name="Note 2 3 3 3 20" xfId="52663"/>
    <cellStyle name="Note 2 3 3 3 21" xfId="52664"/>
    <cellStyle name="Note 2 3 3 3 22" xfId="52665"/>
    <cellStyle name="Note 2 3 3 3 23" xfId="52666"/>
    <cellStyle name="Note 2 3 3 3 24" xfId="52667"/>
    <cellStyle name="Note 2 3 3 3 25" xfId="52668"/>
    <cellStyle name="Note 2 3 3 3 3" xfId="52669"/>
    <cellStyle name="Note 2 3 3 3 3 10" xfId="52670"/>
    <cellStyle name="Note 2 3 3 3 3 11" xfId="52671"/>
    <cellStyle name="Note 2 3 3 3 3 12" xfId="52672"/>
    <cellStyle name="Note 2 3 3 3 3 13" xfId="52673"/>
    <cellStyle name="Note 2 3 3 3 3 2" xfId="52674"/>
    <cellStyle name="Note 2 3 3 3 3 2 10" xfId="52675"/>
    <cellStyle name="Note 2 3 3 3 3 2 2" xfId="52676"/>
    <cellStyle name="Note 2 3 3 3 3 2 2 2" xfId="52677"/>
    <cellStyle name="Note 2 3 3 3 3 2 2 3" xfId="52678"/>
    <cellStyle name="Note 2 3 3 3 3 2 2 4" xfId="52679"/>
    <cellStyle name="Note 2 3 3 3 3 2 2 5" xfId="52680"/>
    <cellStyle name="Note 2 3 3 3 3 2 2 6" xfId="52681"/>
    <cellStyle name="Note 2 3 3 3 3 2 2 7" xfId="52682"/>
    <cellStyle name="Note 2 3 3 3 3 2 2 8" xfId="52683"/>
    <cellStyle name="Note 2 3 3 3 3 2 2 9" xfId="52684"/>
    <cellStyle name="Note 2 3 3 3 3 2 3" xfId="52685"/>
    <cellStyle name="Note 2 3 3 3 3 2 4" xfId="52686"/>
    <cellStyle name="Note 2 3 3 3 3 2 5" xfId="52687"/>
    <cellStyle name="Note 2 3 3 3 3 2 6" xfId="52688"/>
    <cellStyle name="Note 2 3 3 3 3 2 7" xfId="52689"/>
    <cellStyle name="Note 2 3 3 3 3 2 8" xfId="52690"/>
    <cellStyle name="Note 2 3 3 3 3 2 9" xfId="52691"/>
    <cellStyle name="Note 2 3 3 3 3 3" xfId="52692"/>
    <cellStyle name="Note 2 3 3 3 3 3 2" xfId="52693"/>
    <cellStyle name="Note 2 3 3 3 3 3 3" xfId="52694"/>
    <cellStyle name="Note 2 3 3 3 3 3 4" xfId="52695"/>
    <cellStyle name="Note 2 3 3 3 3 3 5" xfId="52696"/>
    <cellStyle name="Note 2 3 3 3 3 3 6" xfId="52697"/>
    <cellStyle name="Note 2 3 3 3 3 3 7" xfId="52698"/>
    <cellStyle name="Note 2 3 3 3 3 3 8" xfId="52699"/>
    <cellStyle name="Note 2 3 3 3 3 4" xfId="52700"/>
    <cellStyle name="Note 2 3 3 3 3 4 2" xfId="52701"/>
    <cellStyle name="Note 2 3 3 3 3 4 3" xfId="52702"/>
    <cellStyle name="Note 2 3 3 3 3 4 4" xfId="52703"/>
    <cellStyle name="Note 2 3 3 3 3 4 5" xfId="52704"/>
    <cellStyle name="Note 2 3 3 3 3 4 6" xfId="52705"/>
    <cellStyle name="Note 2 3 3 3 3 4 7" xfId="52706"/>
    <cellStyle name="Note 2 3 3 3 3 4 8" xfId="52707"/>
    <cellStyle name="Note 2 3 3 3 3 4 9" xfId="52708"/>
    <cellStyle name="Note 2 3 3 3 3 5" xfId="52709"/>
    <cellStyle name="Note 2 3 3 3 3 6" xfId="52710"/>
    <cellStyle name="Note 2 3 3 3 3 7" xfId="52711"/>
    <cellStyle name="Note 2 3 3 3 3 8" xfId="52712"/>
    <cellStyle name="Note 2 3 3 3 3 9" xfId="52713"/>
    <cellStyle name="Note 2 3 3 3 4" xfId="52714"/>
    <cellStyle name="Note 2 3 3 3 4 10" xfId="52715"/>
    <cellStyle name="Note 2 3 3 3 4 11" xfId="52716"/>
    <cellStyle name="Note 2 3 3 3 4 12" xfId="52717"/>
    <cellStyle name="Note 2 3 3 3 4 13" xfId="52718"/>
    <cellStyle name="Note 2 3 3 3 4 2" xfId="52719"/>
    <cellStyle name="Note 2 3 3 3 4 2 10" xfId="52720"/>
    <cellStyle name="Note 2 3 3 3 4 2 2" xfId="52721"/>
    <cellStyle name="Note 2 3 3 3 4 2 2 2" xfId="52722"/>
    <cellStyle name="Note 2 3 3 3 4 2 2 3" xfId="52723"/>
    <cellStyle name="Note 2 3 3 3 4 2 2 4" xfId="52724"/>
    <cellStyle name="Note 2 3 3 3 4 2 2 5" xfId="52725"/>
    <cellStyle name="Note 2 3 3 3 4 2 2 6" xfId="52726"/>
    <cellStyle name="Note 2 3 3 3 4 2 2 7" xfId="52727"/>
    <cellStyle name="Note 2 3 3 3 4 2 2 8" xfId="52728"/>
    <cellStyle name="Note 2 3 3 3 4 2 2 9" xfId="52729"/>
    <cellStyle name="Note 2 3 3 3 4 2 3" xfId="52730"/>
    <cellStyle name="Note 2 3 3 3 4 2 4" xfId="52731"/>
    <cellStyle name="Note 2 3 3 3 4 2 5" xfId="52732"/>
    <cellStyle name="Note 2 3 3 3 4 2 6" xfId="52733"/>
    <cellStyle name="Note 2 3 3 3 4 2 7" xfId="52734"/>
    <cellStyle name="Note 2 3 3 3 4 2 8" xfId="52735"/>
    <cellStyle name="Note 2 3 3 3 4 2 9" xfId="52736"/>
    <cellStyle name="Note 2 3 3 3 4 3" xfId="52737"/>
    <cellStyle name="Note 2 3 3 3 4 3 2" xfId="52738"/>
    <cellStyle name="Note 2 3 3 3 4 3 3" xfId="52739"/>
    <cellStyle name="Note 2 3 3 3 4 3 4" xfId="52740"/>
    <cellStyle name="Note 2 3 3 3 4 3 5" xfId="52741"/>
    <cellStyle name="Note 2 3 3 3 4 3 6" xfId="52742"/>
    <cellStyle name="Note 2 3 3 3 4 3 7" xfId="52743"/>
    <cellStyle name="Note 2 3 3 3 4 3 8" xfId="52744"/>
    <cellStyle name="Note 2 3 3 3 4 4" xfId="52745"/>
    <cellStyle name="Note 2 3 3 3 4 4 2" xfId="52746"/>
    <cellStyle name="Note 2 3 3 3 4 4 3" xfId="52747"/>
    <cellStyle name="Note 2 3 3 3 4 4 4" xfId="52748"/>
    <cellStyle name="Note 2 3 3 3 4 4 5" xfId="52749"/>
    <cellStyle name="Note 2 3 3 3 4 4 6" xfId="52750"/>
    <cellStyle name="Note 2 3 3 3 4 4 7" xfId="52751"/>
    <cellStyle name="Note 2 3 3 3 4 4 8" xfId="52752"/>
    <cellStyle name="Note 2 3 3 3 4 4 9" xfId="52753"/>
    <cellStyle name="Note 2 3 3 3 4 5" xfId="52754"/>
    <cellStyle name="Note 2 3 3 3 4 6" xfId="52755"/>
    <cellStyle name="Note 2 3 3 3 4 7" xfId="52756"/>
    <cellStyle name="Note 2 3 3 3 4 8" xfId="52757"/>
    <cellStyle name="Note 2 3 3 3 4 9" xfId="52758"/>
    <cellStyle name="Note 2 3 3 3 5" xfId="52759"/>
    <cellStyle name="Note 2 3 3 3 5 10" xfId="52760"/>
    <cellStyle name="Note 2 3 3 3 5 11" xfId="52761"/>
    <cellStyle name="Note 2 3 3 3 5 12" xfId="52762"/>
    <cellStyle name="Note 2 3 3 3 5 13" xfId="52763"/>
    <cellStyle name="Note 2 3 3 3 5 2" xfId="52764"/>
    <cellStyle name="Note 2 3 3 3 5 2 10" xfId="52765"/>
    <cellStyle name="Note 2 3 3 3 5 2 2" xfId="52766"/>
    <cellStyle name="Note 2 3 3 3 5 2 2 2" xfId="52767"/>
    <cellStyle name="Note 2 3 3 3 5 2 2 3" xfId="52768"/>
    <cellStyle name="Note 2 3 3 3 5 2 2 4" xfId="52769"/>
    <cellStyle name="Note 2 3 3 3 5 2 2 5" xfId="52770"/>
    <cellStyle name="Note 2 3 3 3 5 2 2 6" xfId="52771"/>
    <cellStyle name="Note 2 3 3 3 5 2 2 7" xfId="52772"/>
    <cellStyle name="Note 2 3 3 3 5 2 2 8" xfId="52773"/>
    <cellStyle name="Note 2 3 3 3 5 2 2 9" xfId="52774"/>
    <cellStyle name="Note 2 3 3 3 5 2 3" xfId="52775"/>
    <cellStyle name="Note 2 3 3 3 5 2 4" xfId="52776"/>
    <cellStyle name="Note 2 3 3 3 5 2 5" xfId="52777"/>
    <cellStyle name="Note 2 3 3 3 5 2 6" xfId="52778"/>
    <cellStyle name="Note 2 3 3 3 5 2 7" xfId="52779"/>
    <cellStyle name="Note 2 3 3 3 5 2 8" xfId="52780"/>
    <cellStyle name="Note 2 3 3 3 5 2 9" xfId="52781"/>
    <cellStyle name="Note 2 3 3 3 5 3" xfId="52782"/>
    <cellStyle name="Note 2 3 3 3 5 3 2" xfId="52783"/>
    <cellStyle name="Note 2 3 3 3 5 3 3" xfId="52784"/>
    <cellStyle name="Note 2 3 3 3 5 3 4" xfId="52785"/>
    <cellStyle name="Note 2 3 3 3 5 3 5" xfId="52786"/>
    <cellStyle name="Note 2 3 3 3 5 3 6" xfId="52787"/>
    <cellStyle name="Note 2 3 3 3 5 3 7" xfId="52788"/>
    <cellStyle name="Note 2 3 3 3 5 3 8" xfId="52789"/>
    <cellStyle name="Note 2 3 3 3 5 4" xfId="52790"/>
    <cellStyle name="Note 2 3 3 3 5 4 2" xfId="52791"/>
    <cellStyle name="Note 2 3 3 3 5 4 3" xfId="52792"/>
    <cellStyle name="Note 2 3 3 3 5 4 4" xfId="52793"/>
    <cellStyle name="Note 2 3 3 3 5 4 5" xfId="52794"/>
    <cellStyle name="Note 2 3 3 3 5 4 6" xfId="52795"/>
    <cellStyle name="Note 2 3 3 3 5 4 7" xfId="52796"/>
    <cellStyle name="Note 2 3 3 3 5 4 8" xfId="52797"/>
    <cellStyle name="Note 2 3 3 3 5 4 9" xfId="52798"/>
    <cellStyle name="Note 2 3 3 3 5 5" xfId="52799"/>
    <cellStyle name="Note 2 3 3 3 5 6" xfId="52800"/>
    <cellStyle name="Note 2 3 3 3 5 7" xfId="52801"/>
    <cellStyle name="Note 2 3 3 3 5 8" xfId="52802"/>
    <cellStyle name="Note 2 3 3 3 5 9" xfId="52803"/>
    <cellStyle name="Note 2 3 3 3 6" xfId="52804"/>
    <cellStyle name="Note 2 3 3 3 6 10" xfId="52805"/>
    <cellStyle name="Note 2 3 3 3 6 2" xfId="52806"/>
    <cellStyle name="Note 2 3 3 3 6 2 2" xfId="52807"/>
    <cellStyle name="Note 2 3 3 3 6 2 3" xfId="52808"/>
    <cellStyle name="Note 2 3 3 3 6 2 4" xfId="52809"/>
    <cellStyle name="Note 2 3 3 3 6 2 5" xfId="52810"/>
    <cellStyle name="Note 2 3 3 3 6 2 6" xfId="52811"/>
    <cellStyle name="Note 2 3 3 3 6 2 7" xfId="52812"/>
    <cellStyle name="Note 2 3 3 3 6 2 8" xfId="52813"/>
    <cellStyle name="Note 2 3 3 3 6 2 9" xfId="52814"/>
    <cellStyle name="Note 2 3 3 3 6 3" xfId="52815"/>
    <cellStyle name="Note 2 3 3 3 6 4" xfId="52816"/>
    <cellStyle name="Note 2 3 3 3 6 5" xfId="52817"/>
    <cellStyle name="Note 2 3 3 3 6 6" xfId="52818"/>
    <cellStyle name="Note 2 3 3 3 6 7" xfId="52819"/>
    <cellStyle name="Note 2 3 3 3 6 8" xfId="52820"/>
    <cellStyle name="Note 2 3 3 3 6 9" xfId="52821"/>
    <cellStyle name="Note 2 3 3 3 7" xfId="52822"/>
    <cellStyle name="Note 2 3 3 3 7 2" xfId="52823"/>
    <cellStyle name="Note 2 3 3 3 7 3" xfId="52824"/>
    <cellStyle name="Note 2 3 3 3 7 4" xfId="52825"/>
    <cellStyle name="Note 2 3 3 3 7 5" xfId="52826"/>
    <cellStyle name="Note 2 3 3 3 7 6" xfId="52827"/>
    <cellStyle name="Note 2 3 3 3 7 7" xfId="52828"/>
    <cellStyle name="Note 2 3 3 3 7 8" xfId="52829"/>
    <cellStyle name="Note 2 3 3 3 8" xfId="52830"/>
    <cellStyle name="Note 2 3 3 3 8 2" xfId="52831"/>
    <cellStyle name="Note 2 3 3 3 8 3" xfId="52832"/>
    <cellStyle name="Note 2 3 3 3 8 4" xfId="52833"/>
    <cellStyle name="Note 2 3 3 3 8 5" xfId="52834"/>
    <cellStyle name="Note 2 3 3 3 8 6" xfId="52835"/>
    <cellStyle name="Note 2 3 3 3 8 7" xfId="52836"/>
    <cellStyle name="Note 2 3 3 3 8 8" xfId="52837"/>
    <cellStyle name="Note 2 3 3 3 8 9" xfId="52838"/>
    <cellStyle name="Note 2 3 3 3 9" xfId="52839"/>
    <cellStyle name="Note 2 3 3 4" xfId="52840"/>
    <cellStyle name="Note 2 3 3 4 10" xfId="52841"/>
    <cellStyle name="Note 2 3 3 4 11" xfId="52842"/>
    <cellStyle name="Note 2 3 3 4 12" xfId="52843"/>
    <cellStyle name="Note 2 3 3 4 13" xfId="52844"/>
    <cellStyle name="Note 2 3 3 4 14" xfId="52845"/>
    <cellStyle name="Note 2 3 3 4 15" xfId="52846"/>
    <cellStyle name="Note 2 3 3 4 16" xfId="52847"/>
    <cellStyle name="Note 2 3 3 4 17" xfId="52848"/>
    <cellStyle name="Note 2 3 3 4 18" xfId="52849"/>
    <cellStyle name="Note 2 3 3 4 2" xfId="52850"/>
    <cellStyle name="Note 2 3 3 4 2 10" xfId="52851"/>
    <cellStyle name="Note 2 3 3 4 2 11" xfId="52852"/>
    <cellStyle name="Note 2 3 3 4 2 12" xfId="52853"/>
    <cellStyle name="Note 2 3 3 4 2 13" xfId="52854"/>
    <cellStyle name="Note 2 3 3 4 2 2" xfId="52855"/>
    <cellStyle name="Note 2 3 3 4 2 2 10" xfId="52856"/>
    <cellStyle name="Note 2 3 3 4 2 2 2" xfId="52857"/>
    <cellStyle name="Note 2 3 3 4 2 2 2 2" xfId="52858"/>
    <cellStyle name="Note 2 3 3 4 2 2 2 3" xfId="52859"/>
    <cellStyle name="Note 2 3 3 4 2 2 2 4" xfId="52860"/>
    <cellStyle name="Note 2 3 3 4 2 2 2 5" xfId="52861"/>
    <cellStyle name="Note 2 3 3 4 2 2 2 6" xfId="52862"/>
    <cellStyle name="Note 2 3 3 4 2 2 2 7" xfId="52863"/>
    <cellStyle name="Note 2 3 3 4 2 2 2 8" xfId="52864"/>
    <cellStyle name="Note 2 3 3 4 2 2 2 9" xfId="52865"/>
    <cellStyle name="Note 2 3 3 4 2 2 3" xfId="52866"/>
    <cellStyle name="Note 2 3 3 4 2 2 4" xfId="52867"/>
    <cellStyle name="Note 2 3 3 4 2 2 5" xfId="52868"/>
    <cellStyle name="Note 2 3 3 4 2 2 6" xfId="52869"/>
    <cellStyle name="Note 2 3 3 4 2 2 7" xfId="52870"/>
    <cellStyle name="Note 2 3 3 4 2 2 8" xfId="52871"/>
    <cellStyle name="Note 2 3 3 4 2 2 9" xfId="52872"/>
    <cellStyle name="Note 2 3 3 4 2 3" xfId="52873"/>
    <cellStyle name="Note 2 3 3 4 2 3 2" xfId="52874"/>
    <cellStyle name="Note 2 3 3 4 2 3 3" xfId="52875"/>
    <cellStyle name="Note 2 3 3 4 2 3 4" xfId="52876"/>
    <cellStyle name="Note 2 3 3 4 2 3 5" xfId="52877"/>
    <cellStyle name="Note 2 3 3 4 2 3 6" xfId="52878"/>
    <cellStyle name="Note 2 3 3 4 2 3 7" xfId="52879"/>
    <cellStyle name="Note 2 3 3 4 2 3 8" xfId="52880"/>
    <cellStyle name="Note 2 3 3 4 2 4" xfId="52881"/>
    <cellStyle name="Note 2 3 3 4 2 4 2" xfId="52882"/>
    <cellStyle name="Note 2 3 3 4 2 4 3" xfId="52883"/>
    <cellStyle name="Note 2 3 3 4 2 4 4" xfId="52884"/>
    <cellStyle name="Note 2 3 3 4 2 4 5" xfId="52885"/>
    <cellStyle name="Note 2 3 3 4 2 4 6" xfId="52886"/>
    <cellStyle name="Note 2 3 3 4 2 4 7" xfId="52887"/>
    <cellStyle name="Note 2 3 3 4 2 4 8" xfId="52888"/>
    <cellStyle name="Note 2 3 3 4 2 4 9" xfId="52889"/>
    <cellStyle name="Note 2 3 3 4 2 5" xfId="52890"/>
    <cellStyle name="Note 2 3 3 4 2 6" xfId="52891"/>
    <cellStyle name="Note 2 3 3 4 2 7" xfId="52892"/>
    <cellStyle name="Note 2 3 3 4 2 8" xfId="52893"/>
    <cellStyle name="Note 2 3 3 4 2 9" xfId="52894"/>
    <cellStyle name="Note 2 3 3 4 3" xfId="52895"/>
    <cellStyle name="Note 2 3 3 4 3 10" xfId="52896"/>
    <cellStyle name="Note 2 3 3 4 3 11" xfId="52897"/>
    <cellStyle name="Note 2 3 3 4 3 12" xfId="52898"/>
    <cellStyle name="Note 2 3 3 4 3 13" xfId="52899"/>
    <cellStyle name="Note 2 3 3 4 3 2" xfId="52900"/>
    <cellStyle name="Note 2 3 3 4 3 2 10" xfId="52901"/>
    <cellStyle name="Note 2 3 3 4 3 2 2" xfId="52902"/>
    <cellStyle name="Note 2 3 3 4 3 2 2 2" xfId="52903"/>
    <cellStyle name="Note 2 3 3 4 3 2 2 3" xfId="52904"/>
    <cellStyle name="Note 2 3 3 4 3 2 2 4" xfId="52905"/>
    <cellStyle name="Note 2 3 3 4 3 2 2 5" xfId="52906"/>
    <cellStyle name="Note 2 3 3 4 3 2 2 6" xfId="52907"/>
    <cellStyle name="Note 2 3 3 4 3 2 2 7" xfId="52908"/>
    <cellStyle name="Note 2 3 3 4 3 2 2 8" xfId="52909"/>
    <cellStyle name="Note 2 3 3 4 3 2 2 9" xfId="52910"/>
    <cellStyle name="Note 2 3 3 4 3 2 3" xfId="52911"/>
    <cellStyle name="Note 2 3 3 4 3 2 4" xfId="52912"/>
    <cellStyle name="Note 2 3 3 4 3 2 5" xfId="52913"/>
    <cellStyle name="Note 2 3 3 4 3 2 6" xfId="52914"/>
    <cellStyle name="Note 2 3 3 4 3 2 7" xfId="52915"/>
    <cellStyle name="Note 2 3 3 4 3 2 8" xfId="52916"/>
    <cellStyle name="Note 2 3 3 4 3 2 9" xfId="52917"/>
    <cellStyle name="Note 2 3 3 4 3 3" xfId="52918"/>
    <cellStyle name="Note 2 3 3 4 3 3 2" xfId="52919"/>
    <cellStyle name="Note 2 3 3 4 3 3 3" xfId="52920"/>
    <cellStyle name="Note 2 3 3 4 3 3 4" xfId="52921"/>
    <cellStyle name="Note 2 3 3 4 3 3 5" xfId="52922"/>
    <cellStyle name="Note 2 3 3 4 3 3 6" xfId="52923"/>
    <cellStyle name="Note 2 3 3 4 3 3 7" xfId="52924"/>
    <cellStyle name="Note 2 3 3 4 3 3 8" xfId="52925"/>
    <cellStyle name="Note 2 3 3 4 3 4" xfId="52926"/>
    <cellStyle name="Note 2 3 3 4 3 4 2" xfId="52927"/>
    <cellStyle name="Note 2 3 3 4 3 4 3" xfId="52928"/>
    <cellStyle name="Note 2 3 3 4 3 4 4" xfId="52929"/>
    <cellStyle name="Note 2 3 3 4 3 4 5" xfId="52930"/>
    <cellStyle name="Note 2 3 3 4 3 4 6" xfId="52931"/>
    <cellStyle name="Note 2 3 3 4 3 4 7" xfId="52932"/>
    <cellStyle name="Note 2 3 3 4 3 4 8" xfId="52933"/>
    <cellStyle name="Note 2 3 3 4 3 4 9" xfId="52934"/>
    <cellStyle name="Note 2 3 3 4 3 5" xfId="52935"/>
    <cellStyle name="Note 2 3 3 4 3 6" xfId="52936"/>
    <cellStyle name="Note 2 3 3 4 3 7" xfId="52937"/>
    <cellStyle name="Note 2 3 3 4 3 8" xfId="52938"/>
    <cellStyle name="Note 2 3 3 4 3 9" xfId="52939"/>
    <cellStyle name="Note 2 3 3 4 4" xfId="52940"/>
    <cellStyle name="Note 2 3 3 4 4 10" xfId="52941"/>
    <cellStyle name="Note 2 3 3 4 4 11" xfId="52942"/>
    <cellStyle name="Note 2 3 3 4 4 12" xfId="52943"/>
    <cellStyle name="Note 2 3 3 4 4 13" xfId="52944"/>
    <cellStyle name="Note 2 3 3 4 4 2" xfId="52945"/>
    <cellStyle name="Note 2 3 3 4 4 2 10" xfId="52946"/>
    <cellStyle name="Note 2 3 3 4 4 2 2" xfId="52947"/>
    <cellStyle name="Note 2 3 3 4 4 2 2 2" xfId="52948"/>
    <cellStyle name="Note 2 3 3 4 4 2 2 3" xfId="52949"/>
    <cellStyle name="Note 2 3 3 4 4 2 2 4" xfId="52950"/>
    <cellStyle name="Note 2 3 3 4 4 2 2 5" xfId="52951"/>
    <cellStyle name="Note 2 3 3 4 4 2 2 6" xfId="52952"/>
    <cellStyle name="Note 2 3 3 4 4 2 2 7" xfId="52953"/>
    <cellStyle name="Note 2 3 3 4 4 2 2 8" xfId="52954"/>
    <cellStyle name="Note 2 3 3 4 4 2 2 9" xfId="52955"/>
    <cellStyle name="Note 2 3 3 4 4 2 3" xfId="52956"/>
    <cellStyle name="Note 2 3 3 4 4 2 4" xfId="52957"/>
    <cellStyle name="Note 2 3 3 4 4 2 5" xfId="52958"/>
    <cellStyle name="Note 2 3 3 4 4 2 6" xfId="52959"/>
    <cellStyle name="Note 2 3 3 4 4 2 7" xfId="52960"/>
    <cellStyle name="Note 2 3 3 4 4 2 8" xfId="52961"/>
    <cellStyle name="Note 2 3 3 4 4 2 9" xfId="52962"/>
    <cellStyle name="Note 2 3 3 4 4 3" xfId="52963"/>
    <cellStyle name="Note 2 3 3 4 4 3 2" xfId="52964"/>
    <cellStyle name="Note 2 3 3 4 4 3 3" xfId="52965"/>
    <cellStyle name="Note 2 3 3 4 4 3 4" xfId="52966"/>
    <cellStyle name="Note 2 3 3 4 4 3 5" xfId="52967"/>
    <cellStyle name="Note 2 3 3 4 4 3 6" xfId="52968"/>
    <cellStyle name="Note 2 3 3 4 4 3 7" xfId="52969"/>
    <cellStyle name="Note 2 3 3 4 4 3 8" xfId="52970"/>
    <cellStyle name="Note 2 3 3 4 4 4" xfId="52971"/>
    <cellStyle name="Note 2 3 3 4 4 4 2" xfId="52972"/>
    <cellStyle name="Note 2 3 3 4 4 4 3" xfId="52973"/>
    <cellStyle name="Note 2 3 3 4 4 4 4" xfId="52974"/>
    <cellStyle name="Note 2 3 3 4 4 4 5" xfId="52975"/>
    <cellStyle name="Note 2 3 3 4 4 4 6" xfId="52976"/>
    <cellStyle name="Note 2 3 3 4 4 4 7" xfId="52977"/>
    <cellStyle name="Note 2 3 3 4 4 4 8" xfId="52978"/>
    <cellStyle name="Note 2 3 3 4 4 4 9" xfId="52979"/>
    <cellStyle name="Note 2 3 3 4 4 5" xfId="52980"/>
    <cellStyle name="Note 2 3 3 4 4 6" xfId="52981"/>
    <cellStyle name="Note 2 3 3 4 4 7" xfId="52982"/>
    <cellStyle name="Note 2 3 3 4 4 8" xfId="52983"/>
    <cellStyle name="Note 2 3 3 4 4 9" xfId="52984"/>
    <cellStyle name="Note 2 3 3 4 5" xfId="52985"/>
    <cellStyle name="Note 2 3 3 4 5 10" xfId="52986"/>
    <cellStyle name="Note 2 3 3 4 5 11" xfId="52987"/>
    <cellStyle name="Note 2 3 3 4 5 12" xfId="52988"/>
    <cellStyle name="Note 2 3 3 4 5 13" xfId="52989"/>
    <cellStyle name="Note 2 3 3 4 5 2" xfId="52990"/>
    <cellStyle name="Note 2 3 3 4 5 2 10" xfId="52991"/>
    <cellStyle name="Note 2 3 3 4 5 2 2" xfId="52992"/>
    <cellStyle name="Note 2 3 3 4 5 2 2 2" xfId="52993"/>
    <cellStyle name="Note 2 3 3 4 5 2 2 3" xfId="52994"/>
    <cellStyle name="Note 2 3 3 4 5 2 2 4" xfId="52995"/>
    <cellStyle name="Note 2 3 3 4 5 2 2 5" xfId="52996"/>
    <cellStyle name="Note 2 3 3 4 5 2 2 6" xfId="52997"/>
    <cellStyle name="Note 2 3 3 4 5 2 2 7" xfId="52998"/>
    <cellStyle name="Note 2 3 3 4 5 2 2 8" xfId="52999"/>
    <cellStyle name="Note 2 3 3 4 5 2 2 9" xfId="53000"/>
    <cellStyle name="Note 2 3 3 4 5 2 3" xfId="53001"/>
    <cellStyle name="Note 2 3 3 4 5 2 4" xfId="53002"/>
    <cellStyle name="Note 2 3 3 4 5 2 5" xfId="53003"/>
    <cellStyle name="Note 2 3 3 4 5 2 6" xfId="53004"/>
    <cellStyle name="Note 2 3 3 4 5 2 7" xfId="53005"/>
    <cellStyle name="Note 2 3 3 4 5 2 8" xfId="53006"/>
    <cellStyle name="Note 2 3 3 4 5 2 9" xfId="53007"/>
    <cellStyle name="Note 2 3 3 4 5 3" xfId="53008"/>
    <cellStyle name="Note 2 3 3 4 5 3 2" xfId="53009"/>
    <cellStyle name="Note 2 3 3 4 5 3 3" xfId="53010"/>
    <cellStyle name="Note 2 3 3 4 5 3 4" xfId="53011"/>
    <cellStyle name="Note 2 3 3 4 5 3 5" xfId="53012"/>
    <cellStyle name="Note 2 3 3 4 5 3 6" xfId="53013"/>
    <cellStyle name="Note 2 3 3 4 5 3 7" xfId="53014"/>
    <cellStyle name="Note 2 3 3 4 5 3 8" xfId="53015"/>
    <cellStyle name="Note 2 3 3 4 5 4" xfId="53016"/>
    <cellStyle name="Note 2 3 3 4 5 4 2" xfId="53017"/>
    <cellStyle name="Note 2 3 3 4 5 4 3" xfId="53018"/>
    <cellStyle name="Note 2 3 3 4 5 4 4" xfId="53019"/>
    <cellStyle name="Note 2 3 3 4 5 4 5" xfId="53020"/>
    <cellStyle name="Note 2 3 3 4 5 4 6" xfId="53021"/>
    <cellStyle name="Note 2 3 3 4 5 4 7" xfId="53022"/>
    <cellStyle name="Note 2 3 3 4 5 4 8" xfId="53023"/>
    <cellStyle name="Note 2 3 3 4 5 4 9" xfId="53024"/>
    <cellStyle name="Note 2 3 3 4 5 5" xfId="53025"/>
    <cellStyle name="Note 2 3 3 4 5 6" xfId="53026"/>
    <cellStyle name="Note 2 3 3 4 5 7" xfId="53027"/>
    <cellStyle name="Note 2 3 3 4 5 8" xfId="53028"/>
    <cellStyle name="Note 2 3 3 4 5 9" xfId="53029"/>
    <cellStyle name="Note 2 3 3 4 6" xfId="53030"/>
    <cellStyle name="Note 2 3 3 4 6 10" xfId="53031"/>
    <cellStyle name="Note 2 3 3 4 6 2" xfId="53032"/>
    <cellStyle name="Note 2 3 3 4 6 2 2" xfId="53033"/>
    <cellStyle name="Note 2 3 3 4 6 2 3" xfId="53034"/>
    <cellStyle name="Note 2 3 3 4 6 2 4" xfId="53035"/>
    <cellStyle name="Note 2 3 3 4 6 2 5" xfId="53036"/>
    <cellStyle name="Note 2 3 3 4 6 2 6" xfId="53037"/>
    <cellStyle name="Note 2 3 3 4 6 2 7" xfId="53038"/>
    <cellStyle name="Note 2 3 3 4 6 2 8" xfId="53039"/>
    <cellStyle name="Note 2 3 3 4 6 2 9" xfId="53040"/>
    <cellStyle name="Note 2 3 3 4 6 3" xfId="53041"/>
    <cellStyle name="Note 2 3 3 4 6 4" xfId="53042"/>
    <cellStyle name="Note 2 3 3 4 6 5" xfId="53043"/>
    <cellStyle name="Note 2 3 3 4 6 6" xfId="53044"/>
    <cellStyle name="Note 2 3 3 4 6 7" xfId="53045"/>
    <cellStyle name="Note 2 3 3 4 6 8" xfId="53046"/>
    <cellStyle name="Note 2 3 3 4 6 9" xfId="53047"/>
    <cellStyle name="Note 2 3 3 4 7" xfId="53048"/>
    <cellStyle name="Note 2 3 3 4 7 2" xfId="53049"/>
    <cellStyle name="Note 2 3 3 4 7 3" xfId="53050"/>
    <cellStyle name="Note 2 3 3 4 7 4" xfId="53051"/>
    <cellStyle name="Note 2 3 3 4 7 5" xfId="53052"/>
    <cellStyle name="Note 2 3 3 4 7 6" xfId="53053"/>
    <cellStyle name="Note 2 3 3 4 7 7" xfId="53054"/>
    <cellStyle name="Note 2 3 3 4 7 8" xfId="53055"/>
    <cellStyle name="Note 2 3 3 4 8" xfId="53056"/>
    <cellStyle name="Note 2 3 3 4 8 2" xfId="53057"/>
    <cellStyle name="Note 2 3 3 4 8 3" xfId="53058"/>
    <cellStyle name="Note 2 3 3 4 8 4" xfId="53059"/>
    <cellStyle name="Note 2 3 3 4 8 5" xfId="53060"/>
    <cellStyle name="Note 2 3 3 4 8 6" xfId="53061"/>
    <cellStyle name="Note 2 3 3 4 8 7" xfId="53062"/>
    <cellStyle name="Note 2 3 3 4 8 8" xfId="53063"/>
    <cellStyle name="Note 2 3 3 4 8 9" xfId="53064"/>
    <cellStyle name="Note 2 3 3 4 9" xfId="53065"/>
    <cellStyle name="Note 2 3 3 5" xfId="53066"/>
    <cellStyle name="Note 2 3 3 5 10" xfId="53067"/>
    <cellStyle name="Note 2 3 3 5 11" xfId="53068"/>
    <cellStyle name="Note 2 3 3 5 12" xfId="53069"/>
    <cellStyle name="Note 2 3 3 5 13" xfId="53070"/>
    <cellStyle name="Note 2 3 3 5 14" xfId="53071"/>
    <cellStyle name="Note 2 3 3 5 15" xfId="53072"/>
    <cellStyle name="Note 2 3 3 5 16" xfId="53073"/>
    <cellStyle name="Note 2 3 3 5 17" xfId="53074"/>
    <cellStyle name="Note 2 3 3 5 18" xfId="53075"/>
    <cellStyle name="Note 2 3 3 5 2" xfId="53076"/>
    <cellStyle name="Note 2 3 3 5 2 10" xfId="53077"/>
    <cellStyle name="Note 2 3 3 5 2 2" xfId="53078"/>
    <cellStyle name="Note 2 3 3 5 2 2 2" xfId="53079"/>
    <cellStyle name="Note 2 3 3 5 2 2 3" xfId="53080"/>
    <cellStyle name="Note 2 3 3 5 2 2 4" xfId="53081"/>
    <cellStyle name="Note 2 3 3 5 2 2 5" xfId="53082"/>
    <cellStyle name="Note 2 3 3 5 2 2 6" xfId="53083"/>
    <cellStyle name="Note 2 3 3 5 2 2 7" xfId="53084"/>
    <cellStyle name="Note 2 3 3 5 2 2 8" xfId="53085"/>
    <cellStyle name="Note 2 3 3 5 2 2 9" xfId="53086"/>
    <cellStyle name="Note 2 3 3 5 2 3" xfId="53087"/>
    <cellStyle name="Note 2 3 3 5 2 4" xfId="53088"/>
    <cellStyle name="Note 2 3 3 5 2 5" xfId="53089"/>
    <cellStyle name="Note 2 3 3 5 2 6" xfId="53090"/>
    <cellStyle name="Note 2 3 3 5 2 7" xfId="53091"/>
    <cellStyle name="Note 2 3 3 5 2 8" xfId="53092"/>
    <cellStyle name="Note 2 3 3 5 2 9" xfId="53093"/>
    <cellStyle name="Note 2 3 3 5 3" xfId="53094"/>
    <cellStyle name="Note 2 3 3 5 3 2" xfId="53095"/>
    <cellStyle name="Note 2 3 3 5 3 3" xfId="53096"/>
    <cellStyle name="Note 2 3 3 5 3 4" xfId="53097"/>
    <cellStyle name="Note 2 3 3 5 3 5" xfId="53098"/>
    <cellStyle name="Note 2 3 3 5 3 6" xfId="53099"/>
    <cellStyle name="Note 2 3 3 5 3 7" xfId="53100"/>
    <cellStyle name="Note 2 3 3 5 3 8" xfId="53101"/>
    <cellStyle name="Note 2 3 3 5 4" xfId="53102"/>
    <cellStyle name="Note 2 3 3 5 4 2" xfId="53103"/>
    <cellStyle name="Note 2 3 3 5 4 3" xfId="53104"/>
    <cellStyle name="Note 2 3 3 5 4 4" xfId="53105"/>
    <cellStyle name="Note 2 3 3 5 4 5" xfId="53106"/>
    <cellStyle name="Note 2 3 3 5 4 6" xfId="53107"/>
    <cellStyle name="Note 2 3 3 5 4 7" xfId="53108"/>
    <cellStyle name="Note 2 3 3 5 4 8" xfId="53109"/>
    <cellStyle name="Note 2 3 3 5 4 9" xfId="53110"/>
    <cellStyle name="Note 2 3 3 5 5" xfId="53111"/>
    <cellStyle name="Note 2 3 3 5 6" xfId="53112"/>
    <cellStyle name="Note 2 3 3 5 7" xfId="53113"/>
    <cellStyle name="Note 2 3 3 5 8" xfId="53114"/>
    <cellStyle name="Note 2 3 3 5 9" xfId="53115"/>
    <cellStyle name="Note 2 3 3 6" xfId="53116"/>
    <cellStyle name="Note 2 3 3 6 10" xfId="53117"/>
    <cellStyle name="Note 2 3 3 6 11" xfId="53118"/>
    <cellStyle name="Note 2 3 3 6 12" xfId="53119"/>
    <cellStyle name="Note 2 3 3 6 13" xfId="53120"/>
    <cellStyle name="Note 2 3 3 6 14" xfId="53121"/>
    <cellStyle name="Note 2 3 3 6 15" xfId="53122"/>
    <cellStyle name="Note 2 3 3 6 16" xfId="53123"/>
    <cellStyle name="Note 2 3 3 6 17" xfId="53124"/>
    <cellStyle name="Note 2 3 3 6 18" xfId="53125"/>
    <cellStyle name="Note 2 3 3 6 2" xfId="53126"/>
    <cellStyle name="Note 2 3 3 6 2 10" xfId="53127"/>
    <cellStyle name="Note 2 3 3 6 2 2" xfId="53128"/>
    <cellStyle name="Note 2 3 3 6 2 2 2" xfId="53129"/>
    <cellStyle name="Note 2 3 3 6 2 2 3" xfId="53130"/>
    <cellStyle name="Note 2 3 3 6 2 2 4" xfId="53131"/>
    <cellStyle name="Note 2 3 3 6 2 2 5" xfId="53132"/>
    <cellStyle name="Note 2 3 3 6 2 2 6" xfId="53133"/>
    <cellStyle name="Note 2 3 3 6 2 2 7" xfId="53134"/>
    <cellStyle name="Note 2 3 3 6 2 2 8" xfId="53135"/>
    <cellStyle name="Note 2 3 3 6 2 2 9" xfId="53136"/>
    <cellStyle name="Note 2 3 3 6 2 3" xfId="53137"/>
    <cellStyle name="Note 2 3 3 6 2 4" xfId="53138"/>
    <cellStyle name="Note 2 3 3 6 2 5" xfId="53139"/>
    <cellStyle name="Note 2 3 3 6 2 6" xfId="53140"/>
    <cellStyle name="Note 2 3 3 6 2 7" xfId="53141"/>
    <cellStyle name="Note 2 3 3 6 2 8" xfId="53142"/>
    <cellStyle name="Note 2 3 3 6 2 9" xfId="53143"/>
    <cellStyle name="Note 2 3 3 6 3" xfId="53144"/>
    <cellStyle name="Note 2 3 3 6 3 2" xfId="53145"/>
    <cellStyle name="Note 2 3 3 6 3 3" xfId="53146"/>
    <cellStyle name="Note 2 3 3 6 3 4" xfId="53147"/>
    <cellStyle name="Note 2 3 3 6 3 5" xfId="53148"/>
    <cellStyle name="Note 2 3 3 6 3 6" xfId="53149"/>
    <cellStyle name="Note 2 3 3 6 3 7" xfId="53150"/>
    <cellStyle name="Note 2 3 3 6 3 8" xfId="53151"/>
    <cellStyle name="Note 2 3 3 6 4" xfId="53152"/>
    <cellStyle name="Note 2 3 3 6 4 2" xfId="53153"/>
    <cellStyle name="Note 2 3 3 6 4 3" xfId="53154"/>
    <cellStyle name="Note 2 3 3 6 4 4" xfId="53155"/>
    <cellStyle name="Note 2 3 3 6 4 5" xfId="53156"/>
    <cellStyle name="Note 2 3 3 6 4 6" xfId="53157"/>
    <cellStyle name="Note 2 3 3 6 4 7" xfId="53158"/>
    <cellStyle name="Note 2 3 3 6 4 8" xfId="53159"/>
    <cellStyle name="Note 2 3 3 6 4 9" xfId="53160"/>
    <cellStyle name="Note 2 3 3 6 5" xfId="53161"/>
    <cellStyle name="Note 2 3 3 6 6" xfId="53162"/>
    <cellStyle name="Note 2 3 3 6 7" xfId="53163"/>
    <cellStyle name="Note 2 3 3 6 8" xfId="53164"/>
    <cellStyle name="Note 2 3 3 6 9" xfId="53165"/>
    <cellStyle name="Note 2 3 3 7" xfId="53166"/>
    <cellStyle name="Note 2 3 3 7 10" xfId="53167"/>
    <cellStyle name="Note 2 3 3 7 11" xfId="53168"/>
    <cellStyle name="Note 2 3 3 7 12" xfId="53169"/>
    <cellStyle name="Note 2 3 3 7 13" xfId="53170"/>
    <cellStyle name="Note 2 3 3 7 14" xfId="53171"/>
    <cellStyle name="Note 2 3 3 7 15" xfId="53172"/>
    <cellStyle name="Note 2 3 3 7 16" xfId="53173"/>
    <cellStyle name="Note 2 3 3 7 17" xfId="53174"/>
    <cellStyle name="Note 2 3 3 7 18" xfId="53175"/>
    <cellStyle name="Note 2 3 3 7 2" xfId="53176"/>
    <cellStyle name="Note 2 3 3 7 2 10" xfId="53177"/>
    <cellStyle name="Note 2 3 3 7 2 2" xfId="53178"/>
    <cellStyle name="Note 2 3 3 7 2 2 2" xfId="53179"/>
    <cellStyle name="Note 2 3 3 7 2 2 3" xfId="53180"/>
    <cellStyle name="Note 2 3 3 7 2 2 4" xfId="53181"/>
    <cellStyle name="Note 2 3 3 7 2 2 5" xfId="53182"/>
    <cellStyle name="Note 2 3 3 7 2 2 6" xfId="53183"/>
    <cellStyle name="Note 2 3 3 7 2 2 7" xfId="53184"/>
    <cellStyle name="Note 2 3 3 7 2 2 8" xfId="53185"/>
    <cellStyle name="Note 2 3 3 7 2 2 9" xfId="53186"/>
    <cellStyle name="Note 2 3 3 7 2 3" xfId="53187"/>
    <cellStyle name="Note 2 3 3 7 2 4" xfId="53188"/>
    <cellStyle name="Note 2 3 3 7 2 5" xfId="53189"/>
    <cellStyle name="Note 2 3 3 7 2 6" xfId="53190"/>
    <cellStyle name="Note 2 3 3 7 2 7" xfId="53191"/>
    <cellStyle name="Note 2 3 3 7 2 8" xfId="53192"/>
    <cellStyle name="Note 2 3 3 7 2 9" xfId="53193"/>
    <cellStyle name="Note 2 3 3 7 3" xfId="53194"/>
    <cellStyle name="Note 2 3 3 7 3 2" xfId="53195"/>
    <cellStyle name="Note 2 3 3 7 3 3" xfId="53196"/>
    <cellStyle name="Note 2 3 3 7 3 4" xfId="53197"/>
    <cellStyle name="Note 2 3 3 7 3 5" xfId="53198"/>
    <cellStyle name="Note 2 3 3 7 3 6" xfId="53199"/>
    <cellStyle name="Note 2 3 3 7 3 7" xfId="53200"/>
    <cellStyle name="Note 2 3 3 7 3 8" xfId="53201"/>
    <cellStyle name="Note 2 3 3 7 4" xfId="53202"/>
    <cellStyle name="Note 2 3 3 7 4 2" xfId="53203"/>
    <cellStyle name="Note 2 3 3 7 4 3" xfId="53204"/>
    <cellStyle name="Note 2 3 3 7 4 4" xfId="53205"/>
    <cellStyle name="Note 2 3 3 7 4 5" xfId="53206"/>
    <cellStyle name="Note 2 3 3 7 4 6" xfId="53207"/>
    <cellStyle name="Note 2 3 3 7 4 7" xfId="53208"/>
    <cellStyle name="Note 2 3 3 7 4 8" xfId="53209"/>
    <cellStyle name="Note 2 3 3 7 4 9" xfId="53210"/>
    <cellStyle name="Note 2 3 3 7 5" xfId="53211"/>
    <cellStyle name="Note 2 3 3 7 6" xfId="53212"/>
    <cellStyle name="Note 2 3 3 7 7" xfId="53213"/>
    <cellStyle name="Note 2 3 3 7 8" xfId="53214"/>
    <cellStyle name="Note 2 3 3 7 9" xfId="53215"/>
    <cellStyle name="Note 2 3 3 8" xfId="53216"/>
    <cellStyle name="Note 2 3 3 8 2" xfId="53217"/>
    <cellStyle name="Note 2 3 3 8 3" xfId="53218"/>
    <cellStyle name="Note 2 3 3 8 4" xfId="53219"/>
    <cellStyle name="Note 2 3 3 8 5" xfId="53220"/>
    <cellStyle name="Note 2 3 3 8 6" xfId="53221"/>
    <cellStyle name="Note 2 3 3 8 7" xfId="53222"/>
    <cellStyle name="Note 2 3 3 8 8" xfId="53223"/>
    <cellStyle name="Note 2 3 3 8 9" xfId="53224"/>
    <cellStyle name="Note 2 3 3 9" xfId="53225"/>
    <cellStyle name="Note 2 3 3 9 2" xfId="53226"/>
    <cellStyle name="Note 2 3 3 9 3" xfId="53227"/>
    <cellStyle name="Note 2 3 3 9 4" xfId="53228"/>
    <cellStyle name="Note 2 3 3 9 5" xfId="53229"/>
    <cellStyle name="Note 2 3 3 9 6" xfId="53230"/>
    <cellStyle name="Note 2 3 3 9 7" xfId="53231"/>
    <cellStyle name="Note 2 3 3 9 8" xfId="53232"/>
    <cellStyle name="Note 2 3 3 9 9" xfId="53233"/>
    <cellStyle name="Note 2 3 4" xfId="9783"/>
    <cellStyle name="Note 2 3 4 10" xfId="53234"/>
    <cellStyle name="Note 2 3 4 11" xfId="53235"/>
    <cellStyle name="Note 2 3 4 12" xfId="53236"/>
    <cellStyle name="Note 2 3 4 13" xfId="53237"/>
    <cellStyle name="Note 2 3 4 14" xfId="53238"/>
    <cellStyle name="Note 2 3 4 15" xfId="53239"/>
    <cellStyle name="Note 2 3 4 16" xfId="53240"/>
    <cellStyle name="Note 2 3 4 17" xfId="53241"/>
    <cellStyle name="Note 2 3 4 18" xfId="53242"/>
    <cellStyle name="Note 2 3 4 19" xfId="53243"/>
    <cellStyle name="Note 2 3 4 2" xfId="10115"/>
    <cellStyle name="Note 2 3 4 2 10" xfId="53244"/>
    <cellStyle name="Note 2 3 4 2 11" xfId="53245"/>
    <cellStyle name="Note 2 3 4 2 12" xfId="53246"/>
    <cellStyle name="Note 2 3 4 2 13" xfId="53247"/>
    <cellStyle name="Note 2 3 4 2 14" xfId="53248"/>
    <cellStyle name="Note 2 3 4 2 15" xfId="53249"/>
    <cellStyle name="Note 2 3 4 2 16" xfId="53250"/>
    <cellStyle name="Note 2 3 4 2 17" xfId="53251"/>
    <cellStyle name="Note 2 3 4 2 18" xfId="53252"/>
    <cellStyle name="Note 2 3 4 2 19" xfId="53253"/>
    <cellStyle name="Note 2 3 4 2 2" xfId="53254"/>
    <cellStyle name="Note 2 3 4 2 2 10" xfId="53255"/>
    <cellStyle name="Note 2 3 4 2 2 11" xfId="53256"/>
    <cellStyle name="Note 2 3 4 2 2 12" xfId="53257"/>
    <cellStyle name="Note 2 3 4 2 2 13" xfId="53258"/>
    <cellStyle name="Note 2 3 4 2 2 14" xfId="53259"/>
    <cellStyle name="Note 2 3 4 2 2 15" xfId="53260"/>
    <cellStyle name="Note 2 3 4 2 2 2" xfId="53261"/>
    <cellStyle name="Note 2 3 4 2 2 2 10" xfId="53262"/>
    <cellStyle name="Note 2 3 4 2 2 2 2" xfId="53263"/>
    <cellStyle name="Note 2 3 4 2 2 2 2 2" xfId="53264"/>
    <cellStyle name="Note 2 3 4 2 2 2 2 3" xfId="53265"/>
    <cellStyle name="Note 2 3 4 2 2 2 2 4" xfId="53266"/>
    <cellStyle name="Note 2 3 4 2 2 2 2 5" xfId="53267"/>
    <cellStyle name="Note 2 3 4 2 2 2 2 6" xfId="53268"/>
    <cellStyle name="Note 2 3 4 2 2 2 2 7" xfId="53269"/>
    <cellStyle name="Note 2 3 4 2 2 2 2 8" xfId="53270"/>
    <cellStyle name="Note 2 3 4 2 2 2 2 9" xfId="53271"/>
    <cellStyle name="Note 2 3 4 2 2 2 3" xfId="53272"/>
    <cellStyle name="Note 2 3 4 2 2 2 4" xfId="53273"/>
    <cellStyle name="Note 2 3 4 2 2 2 5" xfId="53274"/>
    <cellStyle name="Note 2 3 4 2 2 2 6" xfId="53275"/>
    <cellStyle name="Note 2 3 4 2 2 2 7" xfId="53276"/>
    <cellStyle name="Note 2 3 4 2 2 2 8" xfId="53277"/>
    <cellStyle name="Note 2 3 4 2 2 2 9" xfId="53278"/>
    <cellStyle name="Note 2 3 4 2 2 3" xfId="53279"/>
    <cellStyle name="Note 2 3 4 2 2 3 2" xfId="53280"/>
    <cellStyle name="Note 2 3 4 2 2 3 3" xfId="53281"/>
    <cellStyle name="Note 2 3 4 2 2 3 4" xfId="53282"/>
    <cellStyle name="Note 2 3 4 2 2 3 5" xfId="53283"/>
    <cellStyle name="Note 2 3 4 2 2 3 6" xfId="53284"/>
    <cellStyle name="Note 2 3 4 2 2 3 7" xfId="53285"/>
    <cellStyle name="Note 2 3 4 2 2 3 8" xfId="53286"/>
    <cellStyle name="Note 2 3 4 2 2 4" xfId="53287"/>
    <cellStyle name="Note 2 3 4 2 2 4 2" xfId="53288"/>
    <cellStyle name="Note 2 3 4 2 2 4 3" xfId="53289"/>
    <cellStyle name="Note 2 3 4 2 2 4 4" xfId="53290"/>
    <cellStyle name="Note 2 3 4 2 2 4 5" xfId="53291"/>
    <cellStyle name="Note 2 3 4 2 2 4 6" xfId="53292"/>
    <cellStyle name="Note 2 3 4 2 2 4 7" xfId="53293"/>
    <cellStyle name="Note 2 3 4 2 2 4 8" xfId="53294"/>
    <cellStyle name="Note 2 3 4 2 2 4 9" xfId="53295"/>
    <cellStyle name="Note 2 3 4 2 2 5" xfId="53296"/>
    <cellStyle name="Note 2 3 4 2 2 5 2" xfId="53297"/>
    <cellStyle name="Note 2 3 4 2 2 5 3" xfId="53298"/>
    <cellStyle name="Note 2 3 4 2 2 5 4" xfId="53299"/>
    <cellStyle name="Note 2 3 4 2 2 5 5" xfId="53300"/>
    <cellStyle name="Note 2 3 4 2 2 5 6" xfId="53301"/>
    <cellStyle name="Note 2 3 4 2 2 5 7" xfId="53302"/>
    <cellStyle name="Note 2 3 4 2 2 5 8" xfId="53303"/>
    <cellStyle name="Note 2 3 4 2 2 6" xfId="53304"/>
    <cellStyle name="Note 2 3 4 2 2 6 2" xfId="53305"/>
    <cellStyle name="Note 2 3 4 2 2 6 3" xfId="53306"/>
    <cellStyle name="Note 2 3 4 2 2 6 4" xfId="53307"/>
    <cellStyle name="Note 2 3 4 2 2 6 5" xfId="53308"/>
    <cellStyle name="Note 2 3 4 2 2 6 6" xfId="53309"/>
    <cellStyle name="Note 2 3 4 2 2 6 7" xfId="53310"/>
    <cellStyle name="Note 2 3 4 2 2 6 8" xfId="53311"/>
    <cellStyle name="Note 2 3 4 2 2 7" xfId="53312"/>
    <cellStyle name="Note 2 3 4 2 2 7 2" xfId="53313"/>
    <cellStyle name="Note 2 3 4 2 2 7 3" xfId="53314"/>
    <cellStyle name="Note 2 3 4 2 2 7 4" xfId="53315"/>
    <cellStyle name="Note 2 3 4 2 2 7 5" xfId="53316"/>
    <cellStyle name="Note 2 3 4 2 2 7 6" xfId="53317"/>
    <cellStyle name="Note 2 3 4 2 2 7 7" xfId="53318"/>
    <cellStyle name="Note 2 3 4 2 2 7 8" xfId="53319"/>
    <cellStyle name="Note 2 3 4 2 2 8" xfId="53320"/>
    <cellStyle name="Note 2 3 4 2 2 9" xfId="53321"/>
    <cellStyle name="Note 2 3 4 2 20" xfId="53322"/>
    <cellStyle name="Note 2 3 4 2 21" xfId="53323"/>
    <cellStyle name="Note 2 3 4 2 22" xfId="53324"/>
    <cellStyle name="Note 2 3 4 2 23" xfId="53325"/>
    <cellStyle name="Note 2 3 4 2 24" xfId="53326"/>
    <cellStyle name="Note 2 3 4 2 25" xfId="53327"/>
    <cellStyle name="Note 2 3 4 2 26" xfId="53328"/>
    <cellStyle name="Note 2 3 4 2 27" xfId="53329"/>
    <cellStyle name="Note 2 3 4 2 3" xfId="53330"/>
    <cellStyle name="Note 2 3 4 2 3 10" xfId="53331"/>
    <cellStyle name="Note 2 3 4 2 3 11" xfId="53332"/>
    <cellStyle name="Note 2 3 4 2 3 12" xfId="53333"/>
    <cellStyle name="Note 2 3 4 2 3 13" xfId="53334"/>
    <cellStyle name="Note 2 3 4 2 3 14" xfId="53335"/>
    <cellStyle name="Note 2 3 4 2 3 15" xfId="53336"/>
    <cellStyle name="Note 2 3 4 2 3 2" xfId="53337"/>
    <cellStyle name="Note 2 3 4 2 3 2 10" xfId="53338"/>
    <cellStyle name="Note 2 3 4 2 3 2 2" xfId="53339"/>
    <cellStyle name="Note 2 3 4 2 3 2 2 2" xfId="53340"/>
    <cellStyle name="Note 2 3 4 2 3 2 2 3" xfId="53341"/>
    <cellStyle name="Note 2 3 4 2 3 2 2 4" xfId="53342"/>
    <cellStyle name="Note 2 3 4 2 3 2 2 5" xfId="53343"/>
    <cellStyle name="Note 2 3 4 2 3 2 2 6" xfId="53344"/>
    <cellStyle name="Note 2 3 4 2 3 2 2 7" xfId="53345"/>
    <cellStyle name="Note 2 3 4 2 3 2 2 8" xfId="53346"/>
    <cellStyle name="Note 2 3 4 2 3 2 2 9" xfId="53347"/>
    <cellStyle name="Note 2 3 4 2 3 2 3" xfId="53348"/>
    <cellStyle name="Note 2 3 4 2 3 2 4" xfId="53349"/>
    <cellStyle name="Note 2 3 4 2 3 2 5" xfId="53350"/>
    <cellStyle name="Note 2 3 4 2 3 2 6" xfId="53351"/>
    <cellStyle name="Note 2 3 4 2 3 2 7" xfId="53352"/>
    <cellStyle name="Note 2 3 4 2 3 2 8" xfId="53353"/>
    <cellStyle name="Note 2 3 4 2 3 2 9" xfId="53354"/>
    <cellStyle name="Note 2 3 4 2 3 3" xfId="53355"/>
    <cellStyle name="Note 2 3 4 2 3 3 2" xfId="53356"/>
    <cellStyle name="Note 2 3 4 2 3 3 3" xfId="53357"/>
    <cellStyle name="Note 2 3 4 2 3 3 4" xfId="53358"/>
    <cellStyle name="Note 2 3 4 2 3 3 5" xfId="53359"/>
    <cellStyle name="Note 2 3 4 2 3 3 6" xfId="53360"/>
    <cellStyle name="Note 2 3 4 2 3 3 7" xfId="53361"/>
    <cellStyle name="Note 2 3 4 2 3 3 8" xfId="53362"/>
    <cellStyle name="Note 2 3 4 2 3 4" xfId="53363"/>
    <cellStyle name="Note 2 3 4 2 3 4 2" xfId="53364"/>
    <cellStyle name="Note 2 3 4 2 3 4 3" xfId="53365"/>
    <cellStyle name="Note 2 3 4 2 3 4 4" xfId="53366"/>
    <cellStyle name="Note 2 3 4 2 3 4 5" xfId="53367"/>
    <cellStyle name="Note 2 3 4 2 3 4 6" xfId="53368"/>
    <cellStyle name="Note 2 3 4 2 3 4 7" xfId="53369"/>
    <cellStyle name="Note 2 3 4 2 3 4 8" xfId="53370"/>
    <cellStyle name="Note 2 3 4 2 3 4 9" xfId="53371"/>
    <cellStyle name="Note 2 3 4 2 3 5" xfId="53372"/>
    <cellStyle name="Note 2 3 4 2 3 5 2" xfId="53373"/>
    <cellStyle name="Note 2 3 4 2 3 5 3" xfId="53374"/>
    <cellStyle name="Note 2 3 4 2 3 5 4" xfId="53375"/>
    <cellStyle name="Note 2 3 4 2 3 5 5" xfId="53376"/>
    <cellStyle name="Note 2 3 4 2 3 5 6" xfId="53377"/>
    <cellStyle name="Note 2 3 4 2 3 5 7" xfId="53378"/>
    <cellStyle name="Note 2 3 4 2 3 5 8" xfId="53379"/>
    <cellStyle name="Note 2 3 4 2 3 6" xfId="53380"/>
    <cellStyle name="Note 2 3 4 2 3 6 2" xfId="53381"/>
    <cellStyle name="Note 2 3 4 2 3 6 3" xfId="53382"/>
    <cellStyle name="Note 2 3 4 2 3 6 4" xfId="53383"/>
    <cellStyle name="Note 2 3 4 2 3 6 5" xfId="53384"/>
    <cellStyle name="Note 2 3 4 2 3 6 6" xfId="53385"/>
    <cellStyle name="Note 2 3 4 2 3 6 7" xfId="53386"/>
    <cellStyle name="Note 2 3 4 2 3 6 8" xfId="53387"/>
    <cellStyle name="Note 2 3 4 2 3 7" xfId="53388"/>
    <cellStyle name="Note 2 3 4 2 3 7 2" xfId="53389"/>
    <cellStyle name="Note 2 3 4 2 3 7 3" xfId="53390"/>
    <cellStyle name="Note 2 3 4 2 3 7 4" xfId="53391"/>
    <cellStyle name="Note 2 3 4 2 3 7 5" xfId="53392"/>
    <cellStyle name="Note 2 3 4 2 3 7 6" xfId="53393"/>
    <cellStyle name="Note 2 3 4 2 3 7 7" xfId="53394"/>
    <cellStyle name="Note 2 3 4 2 3 7 8" xfId="53395"/>
    <cellStyle name="Note 2 3 4 2 3 8" xfId="53396"/>
    <cellStyle name="Note 2 3 4 2 3 9" xfId="53397"/>
    <cellStyle name="Note 2 3 4 2 4" xfId="53398"/>
    <cellStyle name="Note 2 3 4 2 4 10" xfId="53399"/>
    <cellStyle name="Note 2 3 4 2 4 11" xfId="53400"/>
    <cellStyle name="Note 2 3 4 2 4 12" xfId="53401"/>
    <cellStyle name="Note 2 3 4 2 4 13" xfId="53402"/>
    <cellStyle name="Note 2 3 4 2 4 2" xfId="53403"/>
    <cellStyle name="Note 2 3 4 2 4 2 10" xfId="53404"/>
    <cellStyle name="Note 2 3 4 2 4 2 2" xfId="53405"/>
    <cellStyle name="Note 2 3 4 2 4 2 2 2" xfId="53406"/>
    <cellStyle name="Note 2 3 4 2 4 2 2 3" xfId="53407"/>
    <cellStyle name="Note 2 3 4 2 4 2 2 4" xfId="53408"/>
    <cellStyle name="Note 2 3 4 2 4 2 2 5" xfId="53409"/>
    <cellStyle name="Note 2 3 4 2 4 2 2 6" xfId="53410"/>
    <cellStyle name="Note 2 3 4 2 4 2 2 7" xfId="53411"/>
    <cellStyle name="Note 2 3 4 2 4 2 2 8" xfId="53412"/>
    <cellStyle name="Note 2 3 4 2 4 2 2 9" xfId="53413"/>
    <cellStyle name="Note 2 3 4 2 4 2 3" xfId="53414"/>
    <cellStyle name="Note 2 3 4 2 4 2 4" xfId="53415"/>
    <cellStyle name="Note 2 3 4 2 4 2 5" xfId="53416"/>
    <cellStyle name="Note 2 3 4 2 4 2 6" xfId="53417"/>
    <cellStyle name="Note 2 3 4 2 4 2 7" xfId="53418"/>
    <cellStyle name="Note 2 3 4 2 4 2 8" xfId="53419"/>
    <cellStyle name="Note 2 3 4 2 4 2 9" xfId="53420"/>
    <cellStyle name="Note 2 3 4 2 4 3" xfId="53421"/>
    <cellStyle name="Note 2 3 4 2 4 3 2" xfId="53422"/>
    <cellStyle name="Note 2 3 4 2 4 3 3" xfId="53423"/>
    <cellStyle name="Note 2 3 4 2 4 3 4" xfId="53424"/>
    <cellStyle name="Note 2 3 4 2 4 3 5" xfId="53425"/>
    <cellStyle name="Note 2 3 4 2 4 3 6" xfId="53426"/>
    <cellStyle name="Note 2 3 4 2 4 3 7" xfId="53427"/>
    <cellStyle name="Note 2 3 4 2 4 3 8" xfId="53428"/>
    <cellStyle name="Note 2 3 4 2 4 4" xfId="53429"/>
    <cellStyle name="Note 2 3 4 2 4 4 2" xfId="53430"/>
    <cellStyle name="Note 2 3 4 2 4 4 3" xfId="53431"/>
    <cellStyle name="Note 2 3 4 2 4 4 4" xfId="53432"/>
    <cellStyle name="Note 2 3 4 2 4 4 5" xfId="53433"/>
    <cellStyle name="Note 2 3 4 2 4 4 6" xfId="53434"/>
    <cellStyle name="Note 2 3 4 2 4 4 7" xfId="53435"/>
    <cellStyle name="Note 2 3 4 2 4 4 8" xfId="53436"/>
    <cellStyle name="Note 2 3 4 2 4 4 9" xfId="53437"/>
    <cellStyle name="Note 2 3 4 2 4 5" xfId="53438"/>
    <cellStyle name="Note 2 3 4 2 4 6" xfId="53439"/>
    <cellStyle name="Note 2 3 4 2 4 7" xfId="53440"/>
    <cellStyle name="Note 2 3 4 2 4 8" xfId="53441"/>
    <cellStyle name="Note 2 3 4 2 4 9" xfId="53442"/>
    <cellStyle name="Note 2 3 4 2 5" xfId="53443"/>
    <cellStyle name="Note 2 3 4 2 5 10" xfId="53444"/>
    <cellStyle name="Note 2 3 4 2 5 11" xfId="53445"/>
    <cellStyle name="Note 2 3 4 2 5 12" xfId="53446"/>
    <cellStyle name="Note 2 3 4 2 5 13" xfId="53447"/>
    <cellStyle name="Note 2 3 4 2 5 2" xfId="53448"/>
    <cellStyle name="Note 2 3 4 2 5 2 10" xfId="53449"/>
    <cellStyle name="Note 2 3 4 2 5 2 2" xfId="53450"/>
    <cellStyle name="Note 2 3 4 2 5 2 2 2" xfId="53451"/>
    <cellStyle name="Note 2 3 4 2 5 2 2 3" xfId="53452"/>
    <cellStyle name="Note 2 3 4 2 5 2 2 4" xfId="53453"/>
    <cellStyle name="Note 2 3 4 2 5 2 2 5" xfId="53454"/>
    <cellStyle name="Note 2 3 4 2 5 2 2 6" xfId="53455"/>
    <cellStyle name="Note 2 3 4 2 5 2 2 7" xfId="53456"/>
    <cellStyle name="Note 2 3 4 2 5 2 2 8" xfId="53457"/>
    <cellStyle name="Note 2 3 4 2 5 2 2 9" xfId="53458"/>
    <cellStyle name="Note 2 3 4 2 5 2 3" xfId="53459"/>
    <cellStyle name="Note 2 3 4 2 5 2 4" xfId="53460"/>
    <cellStyle name="Note 2 3 4 2 5 2 5" xfId="53461"/>
    <cellStyle name="Note 2 3 4 2 5 2 6" xfId="53462"/>
    <cellStyle name="Note 2 3 4 2 5 2 7" xfId="53463"/>
    <cellStyle name="Note 2 3 4 2 5 2 8" xfId="53464"/>
    <cellStyle name="Note 2 3 4 2 5 2 9" xfId="53465"/>
    <cellStyle name="Note 2 3 4 2 5 3" xfId="53466"/>
    <cellStyle name="Note 2 3 4 2 5 3 2" xfId="53467"/>
    <cellStyle name="Note 2 3 4 2 5 3 3" xfId="53468"/>
    <cellStyle name="Note 2 3 4 2 5 3 4" xfId="53469"/>
    <cellStyle name="Note 2 3 4 2 5 3 5" xfId="53470"/>
    <cellStyle name="Note 2 3 4 2 5 3 6" xfId="53471"/>
    <cellStyle name="Note 2 3 4 2 5 3 7" xfId="53472"/>
    <cellStyle name="Note 2 3 4 2 5 3 8" xfId="53473"/>
    <cellStyle name="Note 2 3 4 2 5 4" xfId="53474"/>
    <cellStyle name="Note 2 3 4 2 5 4 2" xfId="53475"/>
    <cellStyle name="Note 2 3 4 2 5 4 3" xfId="53476"/>
    <cellStyle name="Note 2 3 4 2 5 4 4" xfId="53477"/>
    <cellStyle name="Note 2 3 4 2 5 4 5" xfId="53478"/>
    <cellStyle name="Note 2 3 4 2 5 4 6" xfId="53479"/>
    <cellStyle name="Note 2 3 4 2 5 4 7" xfId="53480"/>
    <cellStyle name="Note 2 3 4 2 5 4 8" xfId="53481"/>
    <cellStyle name="Note 2 3 4 2 5 4 9" xfId="53482"/>
    <cellStyle name="Note 2 3 4 2 5 5" xfId="53483"/>
    <cellStyle name="Note 2 3 4 2 5 6" xfId="53484"/>
    <cellStyle name="Note 2 3 4 2 5 7" xfId="53485"/>
    <cellStyle name="Note 2 3 4 2 5 8" xfId="53486"/>
    <cellStyle name="Note 2 3 4 2 5 9" xfId="53487"/>
    <cellStyle name="Note 2 3 4 2 6" xfId="53488"/>
    <cellStyle name="Note 2 3 4 2 6 10" xfId="53489"/>
    <cellStyle name="Note 2 3 4 2 6 2" xfId="53490"/>
    <cellStyle name="Note 2 3 4 2 6 2 2" xfId="53491"/>
    <cellStyle name="Note 2 3 4 2 6 2 3" xfId="53492"/>
    <cellStyle name="Note 2 3 4 2 6 2 4" xfId="53493"/>
    <cellStyle name="Note 2 3 4 2 6 2 5" xfId="53494"/>
    <cellStyle name="Note 2 3 4 2 6 2 6" xfId="53495"/>
    <cellStyle name="Note 2 3 4 2 6 2 7" xfId="53496"/>
    <cellStyle name="Note 2 3 4 2 6 2 8" xfId="53497"/>
    <cellStyle name="Note 2 3 4 2 6 2 9" xfId="53498"/>
    <cellStyle name="Note 2 3 4 2 6 3" xfId="53499"/>
    <cellStyle name="Note 2 3 4 2 6 4" xfId="53500"/>
    <cellStyle name="Note 2 3 4 2 6 5" xfId="53501"/>
    <cellStyle name="Note 2 3 4 2 6 6" xfId="53502"/>
    <cellStyle name="Note 2 3 4 2 6 7" xfId="53503"/>
    <cellStyle name="Note 2 3 4 2 6 8" xfId="53504"/>
    <cellStyle name="Note 2 3 4 2 6 9" xfId="53505"/>
    <cellStyle name="Note 2 3 4 2 7" xfId="53506"/>
    <cellStyle name="Note 2 3 4 2 7 2" xfId="53507"/>
    <cellStyle name="Note 2 3 4 2 7 3" xfId="53508"/>
    <cellStyle name="Note 2 3 4 2 7 4" xfId="53509"/>
    <cellStyle name="Note 2 3 4 2 7 5" xfId="53510"/>
    <cellStyle name="Note 2 3 4 2 7 6" xfId="53511"/>
    <cellStyle name="Note 2 3 4 2 7 7" xfId="53512"/>
    <cellStyle name="Note 2 3 4 2 7 8" xfId="53513"/>
    <cellStyle name="Note 2 3 4 2 8" xfId="53514"/>
    <cellStyle name="Note 2 3 4 2 8 2" xfId="53515"/>
    <cellStyle name="Note 2 3 4 2 8 3" xfId="53516"/>
    <cellStyle name="Note 2 3 4 2 8 4" xfId="53517"/>
    <cellStyle name="Note 2 3 4 2 8 5" xfId="53518"/>
    <cellStyle name="Note 2 3 4 2 8 6" xfId="53519"/>
    <cellStyle name="Note 2 3 4 2 8 7" xfId="53520"/>
    <cellStyle name="Note 2 3 4 2 8 8" xfId="53521"/>
    <cellStyle name="Note 2 3 4 2 8 9" xfId="53522"/>
    <cellStyle name="Note 2 3 4 2 9" xfId="53523"/>
    <cellStyle name="Note 2 3 4 2 9 2" xfId="53524"/>
    <cellStyle name="Note 2 3 4 2 9 3" xfId="53525"/>
    <cellStyle name="Note 2 3 4 2 9 4" xfId="53526"/>
    <cellStyle name="Note 2 3 4 2 9 5" xfId="53527"/>
    <cellStyle name="Note 2 3 4 2 9 6" xfId="53528"/>
    <cellStyle name="Note 2 3 4 2 9 7" xfId="53529"/>
    <cellStyle name="Note 2 3 4 2 9 8" xfId="53530"/>
    <cellStyle name="Note 2 3 4 20" xfId="53531"/>
    <cellStyle name="Note 2 3 4 21" xfId="53532"/>
    <cellStyle name="Note 2 3 4 22" xfId="53533"/>
    <cellStyle name="Note 2 3 4 23" xfId="53534"/>
    <cellStyle name="Note 2 3 4 24" xfId="53535"/>
    <cellStyle name="Note 2 3 4 25" xfId="53536"/>
    <cellStyle name="Note 2 3 4 26" xfId="53537"/>
    <cellStyle name="Note 2 3 4 3" xfId="53538"/>
    <cellStyle name="Note 2 3 4 3 10" xfId="53539"/>
    <cellStyle name="Note 2 3 4 3 11" xfId="53540"/>
    <cellStyle name="Note 2 3 4 3 12" xfId="53541"/>
    <cellStyle name="Note 2 3 4 3 13" xfId="53542"/>
    <cellStyle name="Note 2 3 4 3 14" xfId="53543"/>
    <cellStyle name="Note 2 3 4 3 15" xfId="53544"/>
    <cellStyle name="Note 2 3 4 3 16" xfId="53545"/>
    <cellStyle name="Note 2 3 4 3 17" xfId="53546"/>
    <cellStyle name="Note 2 3 4 3 18" xfId="53547"/>
    <cellStyle name="Note 2 3 4 3 19" xfId="53548"/>
    <cellStyle name="Note 2 3 4 3 2" xfId="53549"/>
    <cellStyle name="Note 2 3 4 3 2 10" xfId="53550"/>
    <cellStyle name="Note 2 3 4 3 2 11" xfId="53551"/>
    <cellStyle name="Note 2 3 4 3 2 12" xfId="53552"/>
    <cellStyle name="Note 2 3 4 3 2 13" xfId="53553"/>
    <cellStyle name="Note 2 3 4 3 2 2" xfId="53554"/>
    <cellStyle name="Note 2 3 4 3 2 2 10" xfId="53555"/>
    <cellStyle name="Note 2 3 4 3 2 2 2" xfId="53556"/>
    <cellStyle name="Note 2 3 4 3 2 2 2 2" xfId="53557"/>
    <cellStyle name="Note 2 3 4 3 2 2 2 3" xfId="53558"/>
    <cellStyle name="Note 2 3 4 3 2 2 2 4" xfId="53559"/>
    <cellStyle name="Note 2 3 4 3 2 2 2 5" xfId="53560"/>
    <cellStyle name="Note 2 3 4 3 2 2 2 6" xfId="53561"/>
    <cellStyle name="Note 2 3 4 3 2 2 2 7" xfId="53562"/>
    <cellStyle name="Note 2 3 4 3 2 2 2 8" xfId="53563"/>
    <cellStyle name="Note 2 3 4 3 2 2 2 9" xfId="53564"/>
    <cellStyle name="Note 2 3 4 3 2 2 3" xfId="53565"/>
    <cellStyle name="Note 2 3 4 3 2 2 4" xfId="53566"/>
    <cellStyle name="Note 2 3 4 3 2 2 5" xfId="53567"/>
    <cellStyle name="Note 2 3 4 3 2 2 6" xfId="53568"/>
    <cellStyle name="Note 2 3 4 3 2 2 7" xfId="53569"/>
    <cellStyle name="Note 2 3 4 3 2 2 8" xfId="53570"/>
    <cellStyle name="Note 2 3 4 3 2 2 9" xfId="53571"/>
    <cellStyle name="Note 2 3 4 3 2 3" xfId="53572"/>
    <cellStyle name="Note 2 3 4 3 2 3 2" xfId="53573"/>
    <cellStyle name="Note 2 3 4 3 2 3 3" xfId="53574"/>
    <cellStyle name="Note 2 3 4 3 2 3 4" xfId="53575"/>
    <cellStyle name="Note 2 3 4 3 2 3 5" xfId="53576"/>
    <cellStyle name="Note 2 3 4 3 2 3 6" xfId="53577"/>
    <cellStyle name="Note 2 3 4 3 2 3 7" xfId="53578"/>
    <cellStyle name="Note 2 3 4 3 2 3 8" xfId="53579"/>
    <cellStyle name="Note 2 3 4 3 2 4" xfId="53580"/>
    <cellStyle name="Note 2 3 4 3 2 4 2" xfId="53581"/>
    <cellStyle name="Note 2 3 4 3 2 4 3" xfId="53582"/>
    <cellStyle name="Note 2 3 4 3 2 4 4" xfId="53583"/>
    <cellStyle name="Note 2 3 4 3 2 4 5" xfId="53584"/>
    <cellStyle name="Note 2 3 4 3 2 4 6" xfId="53585"/>
    <cellStyle name="Note 2 3 4 3 2 4 7" xfId="53586"/>
    <cellStyle name="Note 2 3 4 3 2 4 8" xfId="53587"/>
    <cellStyle name="Note 2 3 4 3 2 4 9" xfId="53588"/>
    <cellStyle name="Note 2 3 4 3 2 5" xfId="53589"/>
    <cellStyle name="Note 2 3 4 3 2 6" xfId="53590"/>
    <cellStyle name="Note 2 3 4 3 2 7" xfId="53591"/>
    <cellStyle name="Note 2 3 4 3 2 8" xfId="53592"/>
    <cellStyle name="Note 2 3 4 3 2 9" xfId="53593"/>
    <cellStyle name="Note 2 3 4 3 20" xfId="53594"/>
    <cellStyle name="Note 2 3 4 3 21" xfId="53595"/>
    <cellStyle name="Note 2 3 4 3 22" xfId="53596"/>
    <cellStyle name="Note 2 3 4 3 23" xfId="53597"/>
    <cellStyle name="Note 2 3 4 3 24" xfId="53598"/>
    <cellStyle name="Note 2 3 4 3 3" xfId="53599"/>
    <cellStyle name="Note 2 3 4 3 3 10" xfId="53600"/>
    <cellStyle name="Note 2 3 4 3 3 11" xfId="53601"/>
    <cellStyle name="Note 2 3 4 3 3 12" xfId="53602"/>
    <cellStyle name="Note 2 3 4 3 3 13" xfId="53603"/>
    <cellStyle name="Note 2 3 4 3 3 2" xfId="53604"/>
    <cellStyle name="Note 2 3 4 3 3 2 10" xfId="53605"/>
    <cellStyle name="Note 2 3 4 3 3 2 2" xfId="53606"/>
    <cellStyle name="Note 2 3 4 3 3 2 2 2" xfId="53607"/>
    <cellStyle name="Note 2 3 4 3 3 2 2 3" xfId="53608"/>
    <cellStyle name="Note 2 3 4 3 3 2 2 4" xfId="53609"/>
    <cellStyle name="Note 2 3 4 3 3 2 2 5" xfId="53610"/>
    <cellStyle name="Note 2 3 4 3 3 2 2 6" xfId="53611"/>
    <cellStyle name="Note 2 3 4 3 3 2 2 7" xfId="53612"/>
    <cellStyle name="Note 2 3 4 3 3 2 2 8" xfId="53613"/>
    <cellStyle name="Note 2 3 4 3 3 2 2 9" xfId="53614"/>
    <cellStyle name="Note 2 3 4 3 3 2 3" xfId="53615"/>
    <cellStyle name="Note 2 3 4 3 3 2 4" xfId="53616"/>
    <cellStyle name="Note 2 3 4 3 3 2 5" xfId="53617"/>
    <cellStyle name="Note 2 3 4 3 3 2 6" xfId="53618"/>
    <cellStyle name="Note 2 3 4 3 3 2 7" xfId="53619"/>
    <cellStyle name="Note 2 3 4 3 3 2 8" xfId="53620"/>
    <cellStyle name="Note 2 3 4 3 3 2 9" xfId="53621"/>
    <cellStyle name="Note 2 3 4 3 3 3" xfId="53622"/>
    <cellStyle name="Note 2 3 4 3 3 3 2" xfId="53623"/>
    <cellStyle name="Note 2 3 4 3 3 3 3" xfId="53624"/>
    <cellStyle name="Note 2 3 4 3 3 3 4" xfId="53625"/>
    <cellStyle name="Note 2 3 4 3 3 3 5" xfId="53626"/>
    <cellStyle name="Note 2 3 4 3 3 3 6" xfId="53627"/>
    <cellStyle name="Note 2 3 4 3 3 3 7" xfId="53628"/>
    <cellStyle name="Note 2 3 4 3 3 3 8" xfId="53629"/>
    <cellStyle name="Note 2 3 4 3 3 4" xfId="53630"/>
    <cellStyle name="Note 2 3 4 3 3 4 2" xfId="53631"/>
    <cellStyle name="Note 2 3 4 3 3 4 3" xfId="53632"/>
    <cellStyle name="Note 2 3 4 3 3 4 4" xfId="53633"/>
    <cellStyle name="Note 2 3 4 3 3 4 5" xfId="53634"/>
    <cellStyle name="Note 2 3 4 3 3 4 6" xfId="53635"/>
    <cellStyle name="Note 2 3 4 3 3 4 7" xfId="53636"/>
    <cellStyle name="Note 2 3 4 3 3 4 8" xfId="53637"/>
    <cellStyle name="Note 2 3 4 3 3 4 9" xfId="53638"/>
    <cellStyle name="Note 2 3 4 3 3 5" xfId="53639"/>
    <cellStyle name="Note 2 3 4 3 3 6" xfId="53640"/>
    <cellStyle name="Note 2 3 4 3 3 7" xfId="53641"/>
    <cellStyle name="Note 2 3 4 3 3 8" xfId="53642"/>
    <cellStyle name="Note 2 3 4 3 3 9" xfId="53643"/>
    <cellStyle name="Note 2 3 4 3 4" xfId="53644"/>
    <cellStyle name="Note 2 3 4 3 4 10" xfId="53645"/>
    <cellStyle name="Note 2 3 4 3 4 11" xfId="53646"/>
    <cellStyle name="Note 2 3 4 3 4 12" xfId="53647"/>
    <cellStyle name="Note 2 3 4 3 4 13" xfId="53648"/>
    <cellStyle name="Note 2 3 4 3 4 2" xfId="53649"/>
    <cellStyle name="Note 2 3 4 3 4 2 10" xfId="53650"/>
    <cellStyle name="Note 2 3 4 3 4 2 2" xfId="53651"/>
    <cellStyle name="Note 2 3 4 3 4 2 2 2" xfId="53652"/>
    <cellStyle name="Note 2 3 4 3 4 2 2 3" xfId="53653"/>
    <cellStyle name="Note 2 3 4 3 4 2 2 4" xfId="53654"/>
    <cellStyle name="Note 2 3 4 3 4 2 2 5" xfId="53655"/>
    <cellStyle name="Note 2 3 4 3 4 2 2 6" xfId="53656"/>
    <cellStyle name="Note 2 3 4 3 4 2 2 7" xfId="53657"/>
    <cellStyle name="Note 2 3 4 3 4 2 2 8" xfId="53658"/>
    <cellStyle name="Note 2 3 4 3 4 2 2 9" xfId="53659"/>
    <cellStyle name="Note 2 3 4 3 4 2 3" xfId="53660"/>
    <cellStyle name="Note 2 3 4 3 4 2 4" xfId="53661"/>
    <cellStyle name="Note 2 3 4 3 4 2 5" xfId="53662"/>
    <cellStyle name="Note 2 3 4 3 4 2 6" xfId="53663"/>
    <cellStyle name="Note 2 3 4 3 4 2 7" xfId="53664"/>
    <cellStyle name="Note 2 3 4 3 4 2 8" xfId="53665"/>
    <cellStyle name="Note 2 3 4 3 4 2 9" xfId="53666"/>
    <cellStyle name="Note 2 3 4 3 4 3" xfId="53667"/>
    <cellStyle name="Note 2 3 4 3 4 3 2" xfId="53668"/>
    <cellStyle name="Note 2 3 4 3 4 3 3" xfId="53669"/>
    <cellStyle name="Note 2 3 4 3 4 3 4" xfId="53670"/>
    <cellStyle name="Note 2 3 4 3 4 3 5" xfId="53671"/>
    <cellStyle name="Note 2 3 4 3 4 3 6" xfId="53672"/>
    <cellStyle name="Note 2 3 4 3 4 3 7" xfId="53673"/>
    <cellStyle name="Note 2 3 4 3 4 3 8" xfId="53674"/>
    <cellStyle name="Note 2 3 4 3 4 4" xfId="53675"/>
    <cellStyle name="Note 2 3 4 3 4 4 2" xfId="53676"/>
    <cellStyle name="Note 2 3 4 3 4 4 3" xfId="53677"/>
    <cellStyle name="Note 2 3 4 3 4 4 4" xfId="53678"/>
    <cellStyle name="Note 2 3 4 3 4 4 5" xfId="53679"/>
    <cellStyle name="Note 2 3 4 3 4 4 6" xfId="53680"/>
    <cellStyle name="Note 2 3 4 3 4 4 7" xfId="53681"/>
    <cellStyle name="Note 2 3 4 3 4 4 8" xfId="53682"/>
    <cellStyle name="Note 2 3 4 3 4 4 9" xfId="53683"/>
    <cellStyle name="Note 2 3 4 3 4 5" xfId="53684"/>
    <cellStyle name="Note 2 3 4 3 4 6" xfId="53685"/>
    <cellStyle name="Note 2 3 4 3 4 7" xfId="53686"/>
    <cellStyle name="Note 2 3 4 3 4 8" xfId="53687"/>
    <cellStyle name="Note 2 3 4 3 4 9" xfId="53688"/>
    <cellStyle name="Note 2 3 4 3 5" xfId="53689"/>
    <cellStyle name="Note 2 3 4 3 5 10" xfId="53690"/>
    <cellStyle name="Note 2 3 4 3 5 11" xfId="53691"/>
    <cellStyle name="Note 2 3 4 3 5 12" xfId="53692"/>
    <cellStyle name="Note 2 3 4 3 5 13" xfId="53693"/>
    <cellStyle name="Note 2 3 4 3 5 2" xfId="53694"/>
    <cellStyle name="Note 2 3 4 3 5 2 10" xfId="53695"/>
    <cellStyle name="Note 2 3 4 3 5 2 2" xfId="53696"/>
    <cellStyle name="Note 2 3 4 3 5 2 2 2" xfId="53697"/>
    <cellStyle name="Note 2 3 4 3 5 2 2 3" xfId="53698"/>
    <cellStyle name="Note 2 3 4 3 5 2 2 4" xfId="53699"/>
    <cellStyle name="Note 2 3 4 3 5 2 2 5" xfId="53700"/>
    <cellStyle name="Note 2 3 4 3 5 2 2 6" xfId="53701"/>
    <cellStyle name="Note 2 3 4 3 5 2 2 7" xfId="53702"/>
    <cellStyle name="Note 2 3 4 3 5 2 2 8" xfId="53703"/>
    <cellStyle name="Note 2 3 4 3 5 2 2 9" xfId="53704"/>
    <cellStyle name="Note 2 3 4 3 5 2 3" xfId="53705"/>
    <cellStyle name="Note 2 3 4 3 5 2 4" xfId="53706"/>
    <cellStyle name="Note 2 3 4 3 5 2 5" xfId="53707"/>
    <cellStyle name="Note 2 3 4 3 5 2 6" xfId="53708"/>
    <cellStyle name="Note 2 3 4 3 5 2 7" xfId="53709"/>
    <cellStyle name="Note 2 3 4 3 5 2 8" xfId="53710"/>
    <cellStyle name="Note 2 3 4 3 5 2 9" xfId="53711"/>
    <cellStyle name="Note 2 3 4 3 5 3" xfId="53712"/>
    <cellStyle name="Note 2 3 4 3 5 3 2" xfId="53713"/>
    <cellStyle name="Note 2 3 4 3 5 3 3" xfId="53714"/>
    <cellStyle name="Note 2 3 4 3 5 3 4" xfId="53715"/>
    <cellStyle name="Note 2 3 4 3 5 3 5" xfId="53716"/>
    <cellStyle name="Note 2 3 4 3 5 3 6" xfId="53717"/>
    <cellStyle name="Note 2 3 4 3 5 3 7" xfId="53718"/>
    <cellStyle name="Note 2 3 4 3 5 3 8" xfId="53719"/>
    <cellStyle name="Note 2 3 4 3 5 4" xfId="53720"/>
    <cellStyle name="Note 2 3 4 3 5 4 2" xfId="53721"/>
    <cellStyle name="Note 2 3 4 3 5 4 3" xfId="53722"/>
    <cellStyle name="Note 2 3 4 3 5 4 4" xfId="53723"/>
    <cellStyle name="Note 2 3 4 3 5 4 5" xfId="53724"/>
    <cellStyle name="Note 2 3 4 3 5 4 6" xfId="53725"/>
    <cellStyle name="Note 2 3 4 3 5 4 7" xfId="53726"/>
    <cellStyle name="Note 2 3 4 3 5 4 8" xfId="53727"/>
    <cellStyle name="Note 2 3 4 3 5 4 9" xfId="53728"/>
    <cellStyle name="Note 2 3 4 3 5 5" xfId="53729"/>
    <cellStyle name="Note 2 3 4 3 5 6" xfId="53730"/>
    <cellStyle name="Note 2 3 4 3 5 7" xfId="53731"/>
    <cellStyle name="Note 2 3 4 3 5 8" xfId="53732"/>
    <cellStyle name="Note 2 3 4 3 5 9" xfId="53733"/>
    <cellStyle name="Note 2 3 4 3 6" xfId="53734"/>
    <cellStyle name="Note 2 3 4 3 6 10" xfId="53735"/>
    <cellStyle name="Note 2 3 4 3 6 2" xfId="53736"/>
    <cellStyle name="Note 2 3 4 3 6 2 2" xfId="53737"/>
    <cellStyle name="Note 2 3 4 3 6 2 3" xfId="53738"/>
    <cellStyle name="Note 2 3 4 3 6 2 4" xfId="53739"/>
    <cellStyle name="Note 2 3 4 3 6 2 5" xfId="53740"/>
    <cellStyle name="Note 2 3 4 3 6 2 6" xfId="53741"/>
    <cellStyle name="Note 2 3 4 3 6 2 7" xfId="53742"/>
    <cellStyle name="Note 2 3 4 3 6 2 8" xfId="53743"/>
    <cellStyle name="Note 2 3 4 3 6 2 9" xfId="53744"/>
    <cellStyle name="Note 2 3 4 3 6 3" xfId="53745"/>
    <cellStyle name="Note 2 3 4 3 6 4" xfId="53746"/>
    <cellStyle name="Note 2 3 4 3 6 5" xfId="53747"/>
    <cellStyle name="Note 2 3 4 3 6 6" xfId="53748"/>
    <cellStyle name="Note 2 3 4 3 6 7" xfId="53749"/>
    <cellStyle name="Note 2 3 4 3 6 8" xfId="53750"/>
    <cellStyle name="Note 2 3 4 3 6 9" xfId="53751"/>
    <cellStyle name="Note 2 3 4 3 7" xfId="53752"/>
    <cellStyle name="Note 2 3 4 3 7 2" xfId="53753"/>
    <cellStyle name="Note 2 3 4 3 7 3" xfId="53754"/>
    <cellStyle name="Note 2 3 4 3 7 4" xfId="53755"/>
    <cellStyle name="Note 2 3 4 3 7 5" xfId="53756"/>
    <cellStyle name="Note 2 3 4 3 7 6" xfId="53757"/>
    <cellStyle name="Note 2 3 4 3 7 7" xfId="53758"/>
    <cellStyle name="Note 2 3 4 3 7 8" xfId="53759"/>
    <cellStyle name="Note 2 3 4 3 8" xfId="53760"/>
    <cellStyle name="Note 2 3 4 3 8 2" xfId="53761"/>
    <cellStyle name="Note 2 3 4 3 8 3" xfId="53762"/>
    <cellStyle name="Note 2 3 4 3 8 4" xfId="53763"/>
    <cellStyle name="Note 2 3 4 3 8 5" xfId="53764"/>
    <cellStyle name="Note 2 3 4 3 8 6" xfId="53765"/>
    <cellStyle name="Note 2 3 4 3 8 7" xfId="53766"/>
    <cellStyle name="Note 2 3 4 3 8 8" xfId="53767"/>
    <cellStyle name="Note 2 3 4 3 8 9" xfId="53768"/>
    <cellStyle name="Note 2 3 4 3 9" xfId="53769"/>
    <cellStyle name="Note 2 3 4 4" xfId="53770"/>
    <cellStyle name="Note 2 3 4 4 10" xfId="53771"/>
    <cellStyle name="Note 2 3 4 4 11" xfId="53772"/>
    <cellStyle name="Note 2 3 4 4 12" xfId="53773"/>
    <cellStyle name="Note 2 3 4 4 13" xfId="53774"/>
    <cellStyle name="Note 2 3 4 4 14" xfId="53775"/>
    <cellStyle name="Note 2 3 4 4 15" xfId="53776"/>
    <cellStyle name="Note 2 3 4 4 16" xfId="53777"/>
    <cellStyle name="Note 2 3 4 4 17" xfId="53778"/>
    <cellStyle name="Note 2 3 4 4 18" xfId="53779"/>
    <cellStyle name="Note 2 3 4 4 2" xfId="53780"/>
    <cellStyle name="Note 2 3 4 4 2 10" xfId="53781"/>
    <cellStyle name="Note 2 3 4 4 2 2" xfId="53782"/>
    <cellStyle name="Note 2 3 4 4 2 2 2" xfId="53783"/>
    <cellStyle name="Note 2 3 4 4 2 2 3" xfId="53784"/>
    <cellStyle name="Note 2 3 4 4 2 2 4" xfId="53785"/>
    <cellStyle name="Note 2 3 4 4 2 2 5" xfId="53786"/>
    <cellStyle name="Note 2 3 4 4 2 2 6" xfId="53787"/>
    <cellStyle name="Note 2 3 4 4 2 2 7" xfId="53788"/>
    <cellStyle name="Note 2 3 4 4 2 2 8" xfId="53789"/>
    <cellStyle name="Note 2 3 4 4 2 2 9" xfId="53790"/>
    <cellStyle name="Note 2 3 4 4 2 3" xfId="53791"/>
    <cellStyle name="Note 2 3 4 4 2 4" xfId="53792"/>
    <cellStyle name="Note 2 3 4 4 2 5" xfId="53793"/>
    <cellStyle name="Note 2 3 4 4 2 6" xfId="53794"/>
    <cellStyle name="Note 2 3 4 4 2 7" xfId="53795"/>
    <cellStyle name="Note 2 3 4 4 2 8" xfId="53796"/>
    <cellStyle name="Note 2 3 4 4 2 9" xfId="53797"/>
    <cellStyle name="Note 2 3 4 4 3" xfId="53798"/>
    <cellStyle name="Note 2 3 4 4 3 2" xfId="53799"/>
    <cellStyle name="Note 2 3 4 4 3 3" xfId="53800"/>
    <cellStyle name="Note 2 3 4 4 3 4" xfId="53801"/>
    <cellStyle name="Note 2 3 4 4 3 5" xfId="53802"/>
    <cellStyle name="Note 2 3 4 4 3 6" xfId="53803"/>
    <cellStyle name="Note 2 3 4 4 3 7" xfId="53804"/>
    <cellStyle name="Note 2 3 4 4 3 8" xfId="53805"/>
    <cellStyle name="Note 2 3 4 4 4" xfId="53806"/>
    <cellStyle name="Note 2 3 4 4 4 2" xfId="53807"/>
    <cellStyle name="Note 2 3 4 4 4 3" xfId="53808"/>
    <cellStyle name="Note 2 3 4 4 4 4" xfId="53809"/>
    <cellStyle name="Note 2 3 4 4 4 5" xfId="53810"/>
    <cellStyle name="Note 2 3 4 4 4 6" xfId="53811"/>
    <cellStyle name="Note 2 3 4 4 4 7" xfId="53812"/>
    <cellStyle name="Note 2 3 4 4 4 8" xfId="53813"/>
    <cellStyle name="Note 2 3 4 4 4 9" xfId="53814"/>
    <cellStyle name="Note 2 3 4 4 5" xfId="53815"/>
    <cellStyle name="Note 2 3 4 4 6" xfId="53816"/>
    <cellStyle name="Note 2 3 4 4 7" xfId="53817"/>
    <cellStyle name="Note 2 3 4 4 8" xfId="53818"/>
    <cellStyle name="Note 2 3 4 4 9" xfId="53819"/>
    <cellStyle name="Note 2 3 4 5" xfId="53820"/>
    <cellStyle name="Note 2 3 4 5 10" xfId="53821"/>
    <cellStyle name="Note 2 3 4 5 11" xfId="53822"/>
    <cellStyle name="Note 2 3 4 5 12" xfId="53823"/>
    <cellStyle name="Note 2 3 4 5 13" xfId="53824"/>
    <cellStyle name="Note 2 3 4 5 14" xfId="53825"/>
    <cellStyle name="Note 2 3 4 5 15" xfId="53826"/>
    <cellStyle name="Note 2 3 4 5 16" xfId="53827"/>
    <cellStyle name="Note 2 3 4 5 17" xfId="53828"/>
    <cellStyle name="Note 2 3 4 5 18" xfId="53829"/>
    <cellStyle name="Note 2 3 4 5 2" xfId="53830"/>
    <cellStyle name="Note 2 3 4 5 2 10" xfId="53831"/>
    <cellStyle name="Note 2 3 4 5 2 2" xfId="53832"/>
    <cellStyle name="Note 2 3 4 5 2 2 2" xfId="53833"/>
    <cellStyle name="Note 2 3 4 5 2 2 3" xfId="53834"/>
    <cellStyle name="Note 2 3 4 5 2 2 4" xfId="53835"/>
    <cellStyle name="Note 2 3 4 5 2 2 5" xfId="53836"/>
    <cellStyle name="Note 2 3 4 5 2 2 6" xfId="53837"/>
    <cellStyle name="Note 2 3 4 5 2 2 7" xfId="53838"/>
    <cellStyle name="Note 2 3 4 5 2 2 8" xfId="53839"/>
    <cellStyle name="Note 2 3 4 5 2 2 9" xfId="53840"/>
    <cellStyle name="Note 2 3 4 5 2 3" xfId="53841"/>
    <cellStyle name="Note 2 3 4 5 2 4" xfId="53842"/>
    <cellStyle name="Note 2 3 4 5 2 5" xfId="53843"/>
    <cellStyle name="Note 2 3 4 5 2 6" xfId="53844"/>
    <cellStyle name="Note 2 3 4 5 2 7" xfId="53845"/>
    <cellStyle name="Note 2 3 4 5 2 8" xfId="53846"/>
    <cellStyle name="Note 2 3 4 5 2 9" xfId="53847"/>
    <cellStyle name="Note 2 3 4 5 3" xfId="53848"/>
    <cellStyle name="Note 2 3 4 5 3 2" xfId="53849"/>
    <cellStyle name="Note 2 3 4 5 3 3" xfId="53850"/>
    <cellStyle name="Note 2 3 4 5 3 4" xfId="53851"/>
    <cellStyle name="Note 2 3 4 5 3 5" xfId="53852"/>
    <cellStyle name="Note 2 3 4 5 3 6" xfId="53853"/>
    <cellStyle name="Note 2 3 4 5 3 7" xfId="53854"/>
    <cellStyle name="Note 2 3 4 5 3 8" xfId="53855"/>
    <cellStyle name="Note 2 3 4 5 4" xfId="53856"/>
    <cellStyle name="Note 2 3 4 5 4 2" xfId="53857"/>
    <cellStyle name="Note 2 3 4 5 4 3" xfId="53858"/>
    <cellStyle name="Note 2 3 4 5 4 4" xfId="53859"/>
    <cellStyle name="Note 2 3 4 5 4 5" xfId="53860"/>
    <cellStyle name="Note 2 3 4 5 4 6" xfId="53861"/>
    <cellStyle name="Note 2 3 4 5 4 7" xfId="53862"/>
    <cellStyle name="Note 2 3 4 5 4 8" xfId="53863"/>
    <cellStyle name="Note 2 3 4 5 4 9" xfId="53864"/>
    <cellStyle name="Note 2 3 4 5 5" xfId="53865"/>
    <cellStyle name="Note 2 3 4 5 6" xfId="53866"/>
    <cellStyle name="Note 2 3 4 5 7" xfId="53867"/>
    <cellStyle name="Note 2 3 4 5 8" xfId="53868"/>
    <cellStyle name="Note 2 3 4 5 9" xfId="53869"/>
    <cellStyle name="Note 2 3 4 6" xfId="53870"/>
    <cellStyle name="Note 2 3 4 6 10" xfId="53871"/>
    <cellStyle name="Note 2 3 4 6 11" xfId="53872"/>
    <cellStyle name="Note 2 3 4 6 12" xfId="53873"/>
    <cellStyle name="Note 2 3 4 6 13" xfId="53874"/>
    <cellStyle name="Note 2 3 4 6 14" xfId="53875"/>
    <cellStyle name="Note 2 3 4 6 15" xfId="53876"/>
    <cellStyle name="Note 2 3 4 6 16" xfId="53877"/>
    <cellStyle name="Note 2 3 4 6 17" xfId="53878"/>
    <cellStyle name="Note 2 3 4 6 18" xfId="53879"/>
    <cellStyle name="Note 2 3 4 6 2" xfId="53880"/>
    <cellStyle name="Note 2 3 4 6 3" xfId="53881"/>
    <cellStyle name="Note 2 3 4 6 4" xfId="53882"/>
    <cellStyle name="Note 2 3 4 6 5" xfId="53883"/>
    <cellStyle name="Note 2 3 4 6 6" xfId="53884"/>
    <cellStyle name="Note 2 3 4 6 7" xfId="53885"/>
    <cellStyle name="Note 2 3 4 6 8" xfId="53886"/>
    <cellStyle name="Note 2 3 4 6 9" xfId="53887"/>
    <cellStyle name="Note 2 3 4 7" xfId="53888"/>
    <cellStyle name="Note 2 3 4 7 2" xfId="53889"/>
    <cellStyle name="Note 2 3 4 7 3" xfId="53890"/>
    <cellStyle name="Note 2 3 4 7 4" xfId="53891"/>
    <cellStyle name="Note 2 3 4 7 5" xfId="53892"/>
    <cellStyle name="Note 2 3 4 7 6" xfId="53893"/>
    <cellStyle name="Note 2 3 4 7 7" xfId="53894"/>
    <cellStyle name="Note 2 3 4 7 8" xfId="53895"/>
    <cellStyle name="Note 2 3 4 7 9" xfId="53896"/>
    <cellStyle name="Note 2 3 4 8" xfId="53897"/>
    <cellStyle name="Note 2 3 4 8 2" xfId="53898"/>
    <cellStyle name="Note 2 3 4 8 3" xfId="53899"/>
    <cellStyle name="Note 2 3 4 8 4" xfId="53900"/>
    <cellStyle name="Note 2 3 4 8 5" xfId="53901"/>
    <cellStyle name="Note 2 3 4 8 6" xfId="53902"/>
    <cellStyle name="Note 2 3 4 8 7" xfId="53903"/>
    <cellStyle name="Note 2 3 4 8 8" xfId="53904"/>
    <cellStyle name="Note 2 3 4 9" xfId="53905"/>
    <cellStyle name="Note 2 3 5" xfId="9879"/>
    <cellStyle name="Note 2 3 5 10" xfId="53906"/>
    <cellStyle name="Note 2 3 5 11" xfId="53907"/>
    <cellStyle name="Note 2 3 5 12" xfId="53908"/>
    <cellStyle name="Note 2 3 5 13" xfId="53909"/>
    <cellStyle name="Note 2 3 5 14" xfId="53910"/>
    <cellStyle name="Note 2 3 5 15" xfId="53911"/>
    <cellStyle name="Note 2 3 5 16" xfId="53912"/>
    <cellStyle name="Note 2 3 5 17" xfId="53913"/>
    <cellStyle name="Note 2 3 5 18" xfId="53914"/>
    <cellStyle name="Note 2 3 5 19" xfId="53915"/>
    <cellStyle name="Note 2 3 5 2" xfId="10161"/>
    <cellStyle name="Note 2 3 5 2 10" xfId="53916"/>
    <cellStyle name="Note 2 3 5 2 11" xfId="53917"/>
    <cellStyle name="Note 2 3 5 2 12" xfId="53918"/>
    <cellStyle name="Note 2 3 5 2 13" xfId="53919"/>
    <cellStyle name="Note 2 3 5 2 2" xfId="53920"/>
    <cellStyle name="Note 2 3 5 2 2 10" xfId="53921"/>
    <cellStyle name="Note 2 3 5 2 2 2" xfId="53922"/>
    <cellStyle name="Note 2 3 5 2 2 2 2" xfId="53923"/>
    <cellStyle name="Note 2 3 5 2 2 2 3" xfId="53924"/>
    <cellStyle name="Note 2 3 5 2 2 2 4" xfId="53925"/>
    <cellStyle name="Note 2 3 5 2 2 2 5" xfId="53926"/>
    <cellStyle name="Note 2 3 5 2 2 2 6" xfId="53927"/>
    <cellStyle name="Note 2 3 5 2 2 2 7" xfId="53928"/>
    <cellStyle name="Note 2 3 5 2 2 2 8" xfId="53929"/>
    <cellStyle name="Note 2 3 5 2 2 2 9" xfId="53930"/>
    <cellStyle name="Note 2 3 5 2 2 3" xfId="53931"/>
    <cellStyle name="Note 2 3 5 2 2 4" xfId="53932"/>
    <cellStyle name="Note 2 3 5 2 2 5" xfId="53933"/>
    <cellStyle name="Note 2 3 5 2 2 6" xfId="53934"/>
    <cellStyle name="Note 2 3 5 2 2 7" xfId="53935"/>
    <cellStyle name="Note 2 3 5 2 2 8" xfId="53936"/>
    <cellStyle name="Note 2 3 5 2 2 9" xfId="53937"/>
    <cellStyle name="Note 2 3 5 2 3" xfId="53938"/>
    <cellStyle name="Note 2 3 5 2 3 2" xfId="53939"/>
    <cellStyle name="Note 2 3 5 2 3 3" xfId="53940"/>
    <cellStyle name="Note 2 3 5 2 3 4" xfId="53941"/>
    <cellStyle name="Note 2 3 5 2 3 5" xfId="53942"/>
    <cellStyle name="Note 2 3 5 2 3 6" xfId="53943"/>
    <cellStyle name="Note 2 3 5 2 3 7" xfId="53944"/>
    <cellStyle name="Note 2 3 5 2 3 8" xfId="53945"/>
    <cellStyle name="Note 2 3 5 2 4" xfId="53946"/>
    <cellStyle name="Note 2 3 5 2 4 2" xfId="53947"/>
    <cellStyle name="Note 2 3 5 2 4 3" xfId="53948"/>
    <cellStyle name="Note 2 3 5 2 4 4" xfId="53949"/>
    <cellStyle name="Note 2 3 5 2 4 5" xfId="53950"/>
    <cellStyle name="Note 2 3 5 2 4 6" xfId="53951"/>
    <cellStyle name="Note 2 3 5 2 4 7" xfId="53952"/>
    <cellStyle name="Note 2 3 5 2 4 8" xfId="53953"/>
    <cellStyle name="Note 2 3 5 2 4 9" xfId="53954"/>
    <cellStyle name="Note 2 3 5 2 5" xfId="53955"/>
    <cellStyle name="Note 2 3 5 2 6" xfId="53956"/>
    <cellStyle name="Note 2 3 5 2 7" xfId="53957"/>
    <cellStyle name="Note 2 3 5 2 8" xfId="53958"/>
    <cellStyle name="Note 2 3 5 2 9" xfId="53959"/>
    <cellStyle name="Note 2 3 5 3" xfId="53960"/>
    <cellStyle name="Note 2 3 5 3 10" xfId="53961"/>
    <cellStyle name="Note 2 3 5 3 11" xfId="53962"/>
    <cellStyle name="Note 2 3 5 3 12" xfId="53963"/>
    <cellStyle name="Note 2 3 5 3 13" xfId="53964"/>
    <cellStyle name="Note 2 3 5 3 2" xfId="53965"/>
    <cellStyle name="Note 2 3 5 3 2 10" xfId="53966"/>
    <cellStyle name="Note 2 3 5 3 2 2" xfId="53967"/>
    <cellStyle name="Note 2 3 5 3 2 2 2" xfId="53968"/>
    <cellStyle name="Note 2 3 5 3 2 2 3" xfId="53969"/>
    <cellStyle name="Note 2 3 5 3 2 2 4" xfId="53970"/>
    <cellStyle name="Note 2 3 5 3 2 2 5" xfId="53971"/>
    <cellStyle name="Note 2 3 5 3 2 2 6" xfId="53972"/>
    <cellStyle name="Note 2 3 5 3 2 2 7" xfId="53973"/>
    <cellStyle name="Note 2 3 5 3 2 2 8" xfId="53974"/>
    <cellStyle name="Note 2 3 5 3 2 2 9" xfId="53975"/>
    <cellStyle name="Note 2 3 5 3 2 3" xfId="53976"/>
    <cellStyle name="Note 2 3 5 3 2 4" xfId="53977"/>
    <cellStyle name="Note 2 3 5 3 2 5" xfId="53978"/>
    <cellStyle name="Note 2 3 5 3 2 6" xfId="53979"/>
    <cellStyle name="Note 2 3 5 3 2 7" xfId="53980"/>
    <cellStyle name="Note 2 3 5 3 2 8" xfId="53981"/>
    <cellStyle name="Note 2 3 5 3 2 9" xfId="53982"/>
    <cellStyle name="Note 2 3 5 3 3" xfId="53983"/>
    <cellStyle name="Note 2 3 5 3 3 2" xfId="53984"/>
    <cellStyle name="Note 2 3 5 3 3 3" xfId="53985"/>
    <cellStyle name="Note 2 3 5 3 3 4" xfId="53986"/>
    <cellStyle name="Note 2 3 5 3 3 5" xfId="53987"/>
    <cellStyle name="Note 2 3 5 3 3 6" xfId="53988"/>
    <cellStyle name="Note 2 3 5 3 3 7" xfId="53989"/>
    <cellStyle name="Note 2 3 5 3 3 8" xfId="53990"/>
    <cellStyle name="Note 2 3 5 3 4" xfId="53991"/>
    <cellStyle name="Note 2 3 5 3 4 2" xfId="53992"/>
    <cellStyle name="Note 2 3 5 3 4 3" xfId="53993"/>
    <cellStyle name="Note 2 3 5 3 4 4" xfId="53994"/>
    <cellStyle name="Note 2 3 5 3 4 5" xfId="53995"/>
    <cellStyle name="Note 2 3 5 3 4 6" xfId="53996"/>
    <cellStyle name="Note 2 3 5 3 4 7" xfId="53997"/>
    <cellStyle name="Note 2 3 5 3 4 8" xfId="53998"/>
    <cellStyle name="Note 2 3 5 3 4 9" xfId="53999"/>
    <cellStyle name="Note 2 3 5 3 5" xfId="54000"/>
    <cellStyle name="Note 2 3 5 3 6" xfId="54001"/>
    <cellStyle name="Note 2 3 5 3 7" xfId="54002"/>
    <cellStyle name="Note 2 3 5 3 8" xfId="54003"/>
    <cellStyle name="Note 2 3 5 3 9" xfId="54004"/>
    <cellStyle name="Note 2 3 5 4" xfId="54005"/>
    <cellStyle name="Note 2 3 5 4 10" xfId="54006"/>
    <cellStyle name="Note 2 3 5 4 11" xfId="54007"/>
    <cellStyle name="Note 2 3 5 4 12" xfId="54008"/>
    <cellStyle name="Note 2 3 5 4 13" xfId="54009"/>
    <cellStyle name="Note 2 3 5 4 2" xfId="54010"/>
    <cellStyle name="Note 2 3 5 4 2 10" xfId="54011"/>
    <cellStyle name="Note 2 3 5 4 2 2" xfId="54012"/>
    <cellStyle name="Note 2 3 5 4 2 2 2" xfId="54013"/>
    <cellStyle name="Note 2 3 5 4 2 2 3" xfId="54014"/>
    <cellStyle name="Note 2 3 5 4 2 2 4" xfId="54015"/>
    <cellStyle name="Note 2 3 5 4 2 2 5" xfId="54016"/>
    <cellStyle name="Note 2 3 5 4 2 2 6" xfId="54017"/>
    <cellStyle name="Note 2 3 5 4 2 2 7" xfId="54018"/>
    <cellStyle name="Note 2 3 5 4 2 2 8" xfId="54019"/>
    <cellStyle name="Note 2 3 5 4 2 2 9" xfId="54020"/>
    <cellStyle name="Note 2 3 5 4 2 3" xfId="54021"/>
    <cellStyle name="Note 2 3 5 4 2 4" xfId="54022"/>
    <cellStyle name="Note 2 3 5 4 2 5" xfId="54023"/>
    <cellStyle name="Note 2 3 5 4 2 6" xfId="54024"/>
    <cellStyle name="Note 2 3 5 4 2 7" xfId="54025"/>
    <cellStyle name="Note 2 3 5 4 2 8" xfId="54026"/>
    <cellStyle name="Note 2 3 5 4 2 9" xfId="54027"/>
    <cellStyle name="Note 2 3 5 4 3" xfId="54028"/>
    <cellStyle name="Note 2 3 5 4 3 2" xfId="54029"/>
    <cellStyle name="Note 2 3 5 4 3 3" xfId="54030"/>
    <cellStyle name="Note 2 3 5 4 3 4" xfId="54031"/>
    <cellStyle name="Note 2 3 5 4 3 5" xfId="54032"/>
    <cellStyle name="Note 2 3 5 4 3 6" xfId="54033"/>
    <cellStyle name="Note 2 3 5 4 3 7" xfId="54034"/>
    <cellStyle name="Note 2 3 5 4 3 8" xfId="54035"/>
    <cellStyle name="Note 2 3 5 4 4" xfId="54036"/>
    <cellStyle name="Note 2 3 5 4 4 2" xfId="54037"/>
    <cellStyle name="Note 2 3 5 4 4 3" xfId="54038"/>
    <cellStyle name="Note 2 3 5 4 4 4" xfId="54039"/>
    <cellStyle name="Note 2 3 5 4 4 5" xfId="54040"/>
    <cellStyle name="Note 2 3 5 4 4 6" xfId="54041"/>
    <cellStyle name="Note 2 3 5 4 4 7" xfId="54042"/>
    <cellStyle name="Note 2 3 5 4 4 8" xfId="54043"/>
    <cellStyle name="Note 2 3 5 4 4 9" xfId="54044"/>
    <cellStyle name="Note 2 3 5 4 5" xfId="54045"/>
    <cellStyle name="Note 2 3 5 4 6" xfId="54046"/>
    <cellStyle name="Note 2 3 5 4 7" xfId="54047"/>
    <cellStyle name="Note 2 3 5 4 8" xfId="54048"/>
    <cellStyle name="Note 2 3 5 4 9" xfId="54049"/>
    <cellStyle name="Note 2 3 5 5" xfId="54050"/>
    <cellStyle name="Note 2 3 5 5 10" xfId="54051"/>
    <cellStyle name="Note 2 3 5 5 11" xfId="54052"/>
    <cellStyle name="Note 2 3 5 5 12" xfId="54053"/>
    <cellStyle name="Note 2 3 5 5 13" xfId="54054"/>
    <cellStyle name="Note 2 3 5 5 2" xfId="54055"/>
    <cellStyle name="Note 2 3 5 5 2 10" xfId="54056"/>
    <cellStyle name="Note 2 3 5 5 2 2" xfId="54057"/>
    <cellStyle name="Note 2 3 5 5 2 2 2" xfId="54058"/>
    <cellStyle name="Note 2 3 5 5 2 2 3" xfId="54059"/>
    <cellStyle name="Note 2 3 5 5 2 2 4" xfId="54060"/>
    <cellStyle name="Note 2 3 5 5 2 2 5" xfId="54061"/>
    <cellStyle name="Note 2 3 5 5 2 2 6" xfId="54062"/>
    <cellStyle name="Note 2 3 5 5 2 2 7" xfId="54063"/>
    <cellStyle name="Note 2 3 5 5 2 2 8" xfId="54064"/>
    <cellStyle name="Note 2 3 5 5 2 2 9" xfId="54065"/>
    <cellStyle name="Note 2 3 5 5 2 3" xfId="54066"/>
    <cellStyle name="Note 2 3 5 5 2 4" xfId="54067"/>
    <cellStyle name="Note 2 3 5 5 2 5" xfId="54068"/>
    <cellStyle name="Note 2 3 5 5 2 6" xfId="54069"/>
    <cellStyle name="Note 2 3 5 5 2 7" xfId="54070"/>
    <cellStyle name="Note 2 3 5 5 2 8" xfId="54071"/>
    <cellStyle name="Note 2 3 5 5 2 9" xfId="54072"/>
    <cellStyle name="Note 2 3 5 5 3" xfId="54073"/>
    <cellStyle name="Note 2 3 5 5 3 2" xfId="54074"/>
    <cellStyle name="Note 2 3 5 5 3 3" xfId="54075"/>
    <cellStyle name="Note 2 3 5 5 3 4" xfId="54076"/>
    <cellStyle name="Note 2 3 5 5 3 5" xfId="54077"/>
    <cellStyle name="Note 2 3 5 5 3 6" xfId="54078"/>
    <cellStyle name="Note 2 3 5 5 3 7" xfId="54079"/>
    <cellStyle name="Note 2 3 5 5 3 8" xfId="54080"/>
    <cellStyle name="Note 2 3 5 5 4" xfId="54081"/>
    <cellStyle name="Note 2 3 5 5 4 2" xfId="54082"/>
    <cellStyle name="Note 2 3 5 5 4 3" xfId="54083"/>
    <cellStyle name="Note 2 3 5 5 4 4" xfId="54084"/>
    <cellStyle name="Note 2 3 5 5 4 5" xfId="54085"/>
    <cellStyle name="Note 2 3 5 5 4 6" xfId="54086"/>
    <cellStyle name="Note 2 3 5 5 4 7" xfId="54087"/>
    <cellStyle name="Note 2 3 5 5 4 8" xfId="54088"/>
    <cellStyle name="Note 2 3 5 5 4 9" xfId="54089"/>
    <cellStyle name="Note 2 3 5 5 5" xfId="54090"/>
    <cellStyle name="Note 2 3 5 5 6" xfId="54091"/>
    <cellStyle name="Note 2 3 5 5 7" xfId="54092"/>
    <cellStyle name="Note 2 3 5 5 8" xfId="54093"/>
    <cellStyle name="Note 2 3 5 5 9" xfId="54094"/>
    <cellStyle name="Note 2 3 5 6" xfId="54095"/>
    <cellStyle name="Note 2 3 5 6 10" xfId="54096"/>
    <cellStyle name="Note 2 3 5 6 2" xfId="54097"/>
    <cellStyle name="Note 2 3 5 6 2 2" xfId="54098"/>
    <cellStyle name="Note 2 3 5 6 2 3" xfId="54099"/>
    <cellStyle name="Note 2 3 5 6 2 4" xfId="54100"/>
    <cellStyle name="Note 2 3 5 6 2 5" xfId="54101"/>
    <cellStyle name="Note 2 3 5 6 2 6" xfId="54102"/>
    <cellStyle name="Note 2 3 5 6 2 7" xfId="54103"/>
    <cellStyle name="Note 2 3 5 6 2 8" xfId="54104"/>
    <cellStyle name="Note 2 3 5 6 2 9" xfId="54105"/>
    <cellStyle name="Note 2 3 5 6 3" xfId="54106"/>
    <cellStyle name="Note 2 3 5 6 4" xfId="54107"/>
    <cellStyle name="Note 2 3 5 6 5" xfId="54108"/>
    <cellStyle name="Note 2 3 5 6 6" xfId="54109"/>
    <cellStyle name="Note 2 3 5 6 7" xfId="54110"/>
    <cellStyle name="Note 2 3 5 6 8" xfId="54111"/>
    <cellStyle name="Note 2 3 5 6 9" xfId="54112"/>
    <cellStyle name="Note 2 3 5 7" xfId="54113"/>
    <cellStyle name="Note 2 3 5 7 2" xfId="54114"/>
    <cellStyle name="Note 2 3 5 7 3" xfId="54115"/>
    <cellStyle name="Note 2 3 5 7 4" xfId="54116"/>
    <cellStyle name="Note 2 3 5 7 5" xfId="54117"/>
    <cellStyle name="Note 2 3 5 7 6" xfId="54118"/>
    <cellStyle name="Note 2 3 5 7 7" xfId="54119"/>
    <cellStyle name="Note 2 3 5 7 8" xfId="54120"/>
    <cellStyle name="Note 2 3 5 8" xfId="54121"/>
    <cellStyle name="Note 2 3 5 8 2" xfId="54122"/>
    <cellStyle name="Note 2 3 5 8 3" xfId="54123"/>
    <cellStyle name="Note 2 3 5 8 4" xfId="54124"/>
    <cellStyle name="Note 2 3 5 8 5" xfId="54125"/>
    <cellStyle name="Note 2 3 5 8 6" xfId="54126"/>
    <cellStyle name="Note 2 3 5 8 7" xfId="54127"/>
    <cellStyle name="Note 2 3 5 8 8" xfId="54128"/>
    <cellStyle name="Note 2 3 5 8 9" xfId="54129"/>
    <cellStyle name="Note 2 3 5 9" xfId="54130"/>
    <cellStyle name="Note 2 3 6" xfId="9826"/>
    <cellStyle name="Note 2 3 6 10" xfId="54131"/>
    <cellStyle name="Note 2 3 6 11" xfId="54132"/>
    <cellStyle name="Note 2 3 6 12" xfId="54133"/>
    <cellStyle name="Note 2 3 6 13" xfId="54134"/>
    <cellStyle name="Note 2 3 6 14" xfId="54135"/>
    <cellStyle name="Note 2 3 6 15" xfId="54136"/>
    <cellStyle name="Note 2 3 6 16" xfId="54137"/>
    <cellStyle name="Note 2 3 6 17" xfId="54138"/>
    <cellStyle name="Note 2 3 6 18" xfId="54139"/>
    <cellStyle name="Note 2 3 6 2" xfId="10135"/>
    <cellStyle name="Note 2 3 6 2 10" xfId="54140"/>
    <cellStyle name="Note 2 3 6 2 11" xfId="54141"/>
    <cellStyle name="Note 2 3 6 2 12" xfId="54142"/>
    <cellStyle name="Note 2 3 6 2 13" xfId="54143"/>
    <cellStyle name="Note 2 3 6 2 2" xfId="10279"/>
    <cellStyle name="Note 2 3 6 2 2 10" xfId="54144"/>
    <cellStyle name="Note 2 3 6 2 2 2" xfId="54145"/>
    <cellStyle name="Note 2 3 6 2 2 2 2" xfId="54146"/>
    <cellStyle name="Note 2 3 6 2 2 2 3" xfId="54147"/>
    <cellStyle name="Note 2 3 6 2 2 2 4" xfId="54148"/>
    <cellStyle name="Note 2 3 6 2 2 2 5" xfId="54149"/>
    <cellStyle name="Note 2 3 6 2 2 2 6" xfId="54150"/>
    <cellStyle name="Note 2 3 6 2 2 2 7" xfId="54151"/>
    <cellStyle name="Note 2 3 6 2 2 2 8" xfId="54152"/>
    <cellStyle name="Note 2 3 6 2 2 2 9" xfId="54153"/>
    <cellStyle name="Note 2 3 6 2 2 3" xfId="54154"/>
    <cellStyle name="Note 2 3 6 2 2 4" xfId="54155"/>
    <cellStyle name="Note 2 3 6 2 2 5" xfId="54156"/>
    <cellStyle name="Note 2 3 6 2 2 6" xfId="54157"/>
    <cellStyle name="Note 2 3 6 2 2 7" xfId="54158"/>
    <cellStyle name="Note 2 3 6 2 2 8" xfId="54159"/>
    <cellStyle name="Note 2 3 6 2 2 9" xfId="54160"/>
    <cellStyle name="Note 2 3 6 2 3" xfId="10381"/>
    <cellStyle name="Note 2 3 6 2 3 2" xfId="54161"/>
    <cellStyle name="Note 2 3 6 2 3 3" xfId="54162"/>
    <cellStyle name="Note 2 3 6 2 3 4" xfId="54163"/>
    <cellStyle name="Note 2 3 6 2 3 5" xfId="54164"/>
    <cellStyle name="Note 2 3 6 2 3 6" xfId="54165"/>
    <cellStyle name="Note 2 3 6 2 3 7" xfId="54166"/>
    <cellStyle name="Note 2 3 6 2 3 8" xfId="54167"/>
    <cellStyle name="Note 2 3 6 2 4" xfId="54168"/>
    <cellStyle name="Note 2 3 6 2 4 2" xfId="54169"/>
    <cellStyle name="Note 2 3 6 2 4 3" xfId="54170"/>
    <cellStyle name="Note 2 3 6 2 4 4" xfId="54171"/>
    <cellStyle name="Note 2 3 6 2 4 5" xfId="54172"/>
    <cellStyle name="Note 2 3 6 2 4 6" xfId="54173"/>
    <cellStyle name="Note 2 3 6 2 4 7" xfId="54174"/>
    <cellStyle name="Note 2 3 6 2 4 8" xfId="54175"/>
    <cellStyle name="Note 2 3 6 2 4 9" xfId="54176"/>
    <cellStyle name="Note 2 3 6 2 5" xfId="54177"/>
    <cellStyle name="Note 2 3 6 2 6" xfId="54178"/>
    <cellStyle name="Note 2 3 6 2 7" xfId="54179"/>
    <cellStyle name="Note 2 3 6 2 8" xfId="54180"/>
    <cellStyle name="Note 2 3 6 2 9" xfId="54181"/>
    <cellStyle name="Note 2 3 6 3" xfId="54182"/>
    <cellStyle name="Note 2 3 6 3 10" xfId="54183"/>
    <cellStyle name="Note 2 3 6 3 11" xfId="54184"/>
    <cellStyle name="Note 2 3 6 3 12" xfId="54185"/>
    <cellStyle name="Note 2 3 6 3 13" xfId="54186"/>
    <cellStyle name="Note 2 3 6 3 2" xfId="54187"/>
    <cellStyle name="Note 2 3 6 3 2 10" xfId="54188"/>
    <cellStyle name="Note 2 3 6 3 2 2" xfId="54189"/>
    <cellStyle name="Note 2 3 6 3 2 2 2" xfId="54190"/>
    <cellStyle name="Note 2 3 6 3 2 2 3" xfId="54191"/>
    <cellStyle name="Note 2 3 6 3 2 2 4" xfId="54192"/>
    <cellStyle name="Note 2 3 6 3 2 2 5" xfId="54193"/>
    <cellStyle name="Note 2 3 6 3 2 2 6" xfId="54194"/>
    <cellStyle name="Note 2 3 6 3 2 2 7" xfId="54195"/>
    <cellStyle name="Note 2 3 6 3 2 2 8" xfId="54196"/>
    <cellStyle name="Note 2 3 6 3 2 2 9" xfId="54197"/>
    <cellStyle name="Note 2 3 6 3 2 3" xfId="54198"/>
    <cellStyle name="Note 2 3 6 3 2 4" xfId="54199"/>
    <cellStyle name="Note 2 3 6 3 2 5" xfId="54200"/>
    <cellStyle name="Note 2 3 6 3 2 6" xfId="54201"/>
    <cellStyle name="Note 2 3 6 3 2 7" xfId="54202"/>
    <cellStyle name="Note 2 3 6 3 2 8" xfId="54203"/>
    <cellStyle name="Note 2 3 6 3 2 9" xfId="54204"/>
    <cellStyle name="Note 2 3 6 3 3" xfId="54205"/>
    <cellStyle name="Note 2 3 6 3 3 2" xfId="54206"/>
    <cellStyle name="Note 2 3 6 3 3 3" xfId="54207"/>
    <cellStyle name="Note 2 3 6 3 3 4" xfId="54208"/>
    <cellStyle name="Note 2 3 6 3 3 5" xfId="54209"/>
    <cellStyle name="Note 2 3 6 3 3 6" xfId="54210"/>
    <cellStyle name="Note 2 3 6 3 3 7" xfId="54211"/>
    <cellStyle name="Note 2 3 6 3 3 8" xfId="54212"/>
    <cellStyle name="Note 2 3 6 3 4" xfId="54213"/>
    <cellStyle name="Note 2 3 6 3 4 2" xfId="54214"/>
    <cellStyle name="Note 2 3 6 3 4 3" xfId="54215"/>
    <cellStyle name="Note 2 3 6 3 4 4" xfId="54216"/>
    <cellStyle name="Note 2 3 6 3 4 5" xfId="54217"/>
    <cellStyle name="Note 2 3 6 3 4 6" xfId="54218"/>
    <cellStyle name="Note 2 3 6 3 4 7" xfId="54219"/>
    <cellStyle name="Note 2 3 6 3 4 8" xfId="54220"/>
    <cellStyle name="Note 2 3 6 3 4 9" xfId="54221"/>
    <cellStyle name="Note 2 3 6 3 5" xfId="54222"/>
    <cellStyle name="Note 2 3 6 3 6" xfId="54223"/>
    <cellStyle name="Note 2 3 6 3 7" xfId="54224"/>
    <cellStyle name="Note 2 3 6 3 8" xfId="54225"/>
    <cellStyle name="Note 2 3 6 3 9" xfId="54226"/>
    <cellStyle name="Note 2 3 6 4" xfId="54227"/>
    <cellStyle name="Note 2 3 6 4 10" xfId="54228"/>
    <cellStyle name="Note 2 3 6 4 11" xfId="54229"/>
    <cellStyle name="Note 2 3 6 4 12" xfId="54230"/>
    <cellStyle name="Note 2 3 6 4 13" xfId="54231"/>
    <cellStyle name="Note 2 3 6 4 2" xfId="54232"/>
    <cellStyle name="Note 2 3 6 4 2 10" xfId="54233"/>
    <cellStyle name="Note 2 3 6 4 2 2" xfId="54234"/>
    <cellStyle name="Note 2 3 6 4 2 2 2" xfId="54235"/>
    <cellStyle name="Note 2 3 6 4 2 2 3" xfId="54236"/>
    <cellStyle name="Note 2 3 6 4 2 2 4" xfId="54237"/>
    <cellStyle name="Note 2 3 6 4 2 2 5" xfId="54238"/>
    <cellStyle name="Note 2 3 6 4 2 2 6" xfId="54239"/>
    <cellStyle name="Note 2 3 6 4 2 2 7" xfId="54240"/>
    <cellStyle name="Note 2 3 6 4 2 2 8" xfId="54241"/>
    <cellStyle name="Note 2 3 6 4 2 2 9" xfId="54242"/>
    <cellStyle name="Note 2 3 6 4 2 3" xfId="54243"/>
    <cellStyle name="Note 2 3 6 4 2 4" xfId="54244"/>
    <cellStyle name="Note 2 3 6 4 2 5" xfId="54245"/>
    <cellStyle name="Note 2 3 6 4 2 6" xfId="54246"/>
    <cellStyle name="Note 2 3 6 4 2 7" xfId="54247"/>
    <cellStyle name="Note 2 3 6 4 2 8" xfId="54248"/>
    <cellStyle name="Note 2 3 6 4 2 9" xfId="54249"/>
    <cellStyle name="Note 2 3 6 4 3" xfId="54250"/>
    <cellStyle name="Note 2 3 6 4 3 2" xfId="54251"/>
    <cellStyle name="Note 2 3 6 4 3 3" xfId="54252"/>
    <cellStyle name="Note 2 3 6 4 3 4" xfId="54253"/>
    <cellStyle name="Note 2 3 6 4 3 5" xfId="54254"/>
    <cellStyle name="Note 2 3 6 4 3 6" xfId="54255"/>
    <cellStyle name="Note 2 3 6 4 3 7" xfId="54256"/>
    <cellStyle name="Note 2 3 6 4 3 8" xfId="54257"/>
    <cellStyle name="Note 2 3 6 4 4" xfId="54258"/>
    <cellStyle name="Note 2 3 6 4 4 2" xfId="54259"/>
    <cellStyle name="Note 2 3 6 4 4 3" xfId="54260"/>
    <cellStyle name="Note 2 3 6 4 4 4" xfId="54261"/>
    <cellStyle name="Note 2 3 6 4 4 5" xfId="54262"/>
    <cellStyle name="Note 2 3 6 4 4 6" xfId="54263"/>
    <cellStyle name="Note 2 3 6 4 4 7" xfId="54264"/>
    <cellStyle name="Note 2 3 6 4 4 8" xfId="54265"/>
    <cellStyle name="Note 2 3 6 4 4 9" xfId="54266"/>
    <cellStyle name="Note 2 3 6 4 5" xfId="54267"/>
    <cellStyle name="Note 2 3 6 4 6" xfId="54268"/>
    <cellStyle name="Note 2 3 6 4 7" xfId="54269"/>
    <cellStyle name="Note 2 3 6 4 8" xfId="54270"/>
    <cellStyle name="Note 2 3 6 4 9" xfId="54271"/>
    <cellStyle name="Note 2 3 6 5" xfId="54272"/>
    <cellStyle name="Note 2 3 6 5 10" xfId="54273"/>
    <cellStyle name="Note 2 3 6 5 11" xfId="54274"/>
    <cellStyle name="Note 2 3 6 5 12" xfId="54275"/>
    <cellStyle name="Note 2 3 6 5 13" xfId="54276"/>
    <cellStyle name="Note 2 3 6 5 2" xfId="54277"/>
    <cellStyle name="Note 2 3 6 5 2 10" xfId="54278"/>
    <cellStyle name="Note 2 3 6 5 2 2" xfId="54279"/>
    <cellStyle name="Note 2 3 6 5 2 2 2" xfId="54280"/>
    <cellStyle name="Note 2 3 6 5 2 2 3" xfId="54281"/>
    <cellStyle name="Note 2 3 6 5 2 2 4" xfId="54282"/>
    <cellStyle name="Note 2 3 6 5 2 2 5" xfId="54283"/>
    <cellStyle name="Note 2 3 6 5 2 2 6" xfId="54284"/>
    <cellStyle name="Note 2 3 6 5 2 2 7" xfId="54285"/>
    <cellStyle name="Note 2 3 6 5 2 2 8" xfId="54286"/>
    <cellStyle name="Note 2 3 6 5 2 2 9" xfId="54287"/>
    <cellStyle name="Note 2 3 6 5 2 3" xfId="54288"/>
    <cellStyle name="Note 2 3 6 5 2 4" xfId="54289"/>
    <cellStyle name="Note 2 3 6 5 2 5" xfId="54290"/>
    <cellStyle name="Note 2 3 6 5 2 6" xfId="54291"/>
    <cellStyle name="Note 2 3 6 5 2 7" xfId="54292"/>
    <cellStyle name="Note 2 3 6 5 2 8" xfId="54293"/>
    <cellStyle name="Note 2 3 6 5 2 9" xfId="54294"/>
    <cellStyle name="Note 2 3 6 5 3" xfId="54295"/>
    <cellStyle name="Note 2 3 6 5 3 2" xfId="54296"/>
    <cellStyle name="Note 2 3 6 5 3 3" xfId="54297"/>
    <cellStyle name="Note 2 3 6 5 3 4" xfId="54298"/>
    <cellStyle name="Note 2 3 6 5 3 5" xfId="54299"/>
    <cellStyle name="Note 2 3 6 5 3 6" xfId="54300"/>
    <cellStyle name="Note 2 3 6 5 3 7" xfId="54301"/>
    <cellStyle name="Note 2 3 6 5 3 8" xfId="54302"/>
    <cellStyle name="Note 2 3 6 5 4" xfId="54303"/>
    <cellStyle name="Note 2 3 6 5 4 2" xfId="54304"/>
    <cellStyle name="Note 2 3 6 5 4 3" xfId="54305"/>
    <cellStyle name="Note 2 3 6 5 4 4" xfId="54306"/>
    <cellStyle name="Note 2 3 6 5 4 5" xfId="54307"/>
    <cellStyle name="Note 2 3 6 5 4 6" xfId="54308"/>
    <cellStyle name="Note 2 3 6 5 4 7" xfId="54309"/>
    <cellStyle name="Note 2 3 6 5 4 8" xfId="54310"/>
    <cellStyle name="Note 2 3 6 5 4 9" xfId="54311"/>
    <cellStyle name="Note 2 3 6 5 5" xfId="54312"/>
    <cellStyle name="Note 2 3 6 5 6" xfId="54313"/>
    <cellStyle name="Note 2 3 6 5 7" xfId="54314"/>
    <cellStyle name="Note 2 3 6 5 8" xfId="54315"/>
    <cellStyle name="Note 2 3 6 5 9" xfId="54316"/>
    <cellStyle name="Note 2 3 6 6" xfId="54317"/>
    <cellStyle name="Note 2 3 6 6 10" xfId="54318"/>
    <cellStyle name="Note 2 3 6 6 2" xfId="54319"/>
    <cellStyle name="Note 2 3 6 6 2 2" xfId="54320"/>
    <cellStyle name="Note 2 3 6 6 2 3" xfId="54321"/>
    <cellStyle name="Note 2 3 6 6 2 4" xfId="54322"/>
    <cellStyle name="Note 2 3 6 6 2 5" xfId="54323"/>
    <cellStyle name="Note 2 3 6 6 2 6" xfId="54324"/>
    <cellStyle name="Note 2 3 6 6 2 7" xfId="54325"/>
    <cellStyle name="Note 2 3 6 6 2 8" xfId="54326"/>
    <cellStyle name="Note 2 3 6 6 2 9" xfId="54327"/>
    <cellStyle name="Note 2 3 6 6 3" xfId="54328"/>
    <cellStyle name="Note 2 3 6 6 4" xfId="54329"/>
    <cellStyle name="Note 2 3 6 6 5" xfId="54330"/>
    <cellStyle name="Note 2 3 6 6 6" xfId="54331"/>
    <cellStyle name="Note 2 3 6 6 7" xfId="54332"/>
    <cellStyle name="Note 2 3 6 6 8" xfId="54333"/>
    <cellStyle name="Note 2 3 6 6 9" xfId="54334"/>
    <cellStyle name="Note 2 3 6 7" xfId="54335"/>
    <cellStyle name="Note 2 3 6 7 2" xfId="54336"/>
    <cellStyle name="Note 2 3 6 7 3" xfId="54337"/>
    <cellStyle name="Note 2 3 6 7 4" xfId="54338"/>
    <cellStyle name="Note 2 3 6 7 5" xfId="54339"/>
    <cellStyle name="Note 2 3 6 7 6" xfId="54340"/>
    <cellStyle name="Note 2 3 6 7 7" xfId="54341"/>
    <cellStyle name="Note 2 3 6 7 8" xfId="54342"/>
    <cellStyle name="Note 2 3 6 8" xfId="54343"/>
    <cellStyle name="Note 2 3 6 8 2" xfId="54344"/>
    <cellStyle name="Note 2 3 6 8 3" xfId="54345"/>
    <cellStyle name="Note 2 3 6 8 4" xfId="54346"/>
    <cellStyle name="Note 2 3 6 8 5" xfId="54347"/>
    <cellStyle name="Note 2 3 6 8 6" xfId="54348"/>
    <cellStyle name="Note 2 3 6 8 7" xfId="54349"/>
    <cellStyle name="Note 2 3 6 8 8" xfId="54350"/>
    <cellStyle name="Note 2 3 6 8 9" xfId="54351"/>
    <cellStyle name="Note 2 3 6 9" xfId="54352"/>
    <cellStyle name="Note 2 3 7" xfId="9972"/>
    <cellStyle name="Note 2 3 7 10" xfId="54353"/>
    <cellStyle name="Note 2 3 7 11" xfId="54354"/>
    <cellStyle name="Note 2 3 7 12" xfId="54355"/>
    <cellStyle name="Note 2 3 7 13" xfId="54356"/>
    <cellStyle name="Note 2 3 7 14" xfId="54357"/>
    <cellStyle name="Note 2 3 7 15" xfId="54358"/>
    <cellStyle name="Note 2 3 7 16" xfId="54359"/>
    <cellStyle name="Note 2 3 7 17" xfId="54360"/>
    <cellStyle name="Note 2 3 7 18" xfId="54361"/>
    <cellStyle name="Note 2 3 7 2" xfId="54362"/>
    <cellStyle name="Note 2 3 7 2 10" xfId="54363"/>
    <cellStyle name="Note 2 3 7 2 2" xfId="54364"/>
    <cellStyle name="Note 2 3 7 2 2 2" xfId="54365"/>
    <cellStyle name="Note 2 3 7 2 2 3" xfId="54366"/>
    <cellStyle name="Note 2 3 7 2 2 4" xfId="54367"/>
    <cellStyle name="Note 2 3 7 2 2 5" xfId="54368"/>
    <cellStyle name="Note 2 3 7 2 2 6" xfId="54369"/>
    <cellStyle name="Note 2 3 7 2 2 7" xfId="54370"/>
    <cellStyle name="Note 2 3 7 2 2 8" xfId="54371"/>
    <cellStyle name="Note 2 3 7 2 2 9" xfId="54372"/>
    <cellStyle name="Note 2 3 7 2 3" xfId="54373"/>
    <cellStyle name="Note 2 3 7 2 4" xfId="54374"/>
    <cellStyle name="Note 2 3 7 2 5" xfId="54375"/>
    <cellStyle name="Note 2 3 7 2 6" xfId="54376"/>
    <cellStyle name="Note 2 3 7 2 7" xfId="54377"/>
    <cellStyle name="Note 2 3 7 2 8" xfId="54378"/>
    <cellStyle name="Note 2 3 7 2 9" xfId="54379"/>
    <cellStyle name="Note 2 3 7 3" xfId="54380"/>
    <cellStyle name="Note 2 3 7 3 2" xfId="54381"/>
    <cellStyle name="Note 2 3 7 3 3" xfId="54382"/>
    <cellStyle name="Note 2 3 7 3 4" xfId="54383"/>
    <cellStyle name="Note 2 3 7 3 5" xfId="54384"/>
    <cellStyle name="Note 2 3 7 3 6" xfId="54385"/>
    <cellStyle name="Note 2 3 7 3 7" xfId="54386"/>
    <cellStyle name="Note 2 3 7 3 8" xfId="54387"/>
    <cellStyle name="Note 2 3 7 4" xfId="54388"/>
    <cellStyle name="Note 2 3 7 4 2" xfId="54389"/>
    <cellStyle name="Note 2 3 7 4 3" xfId="54390"/>
    <cellStyle name="Note 2 3 7 4 4" xfId="54391"/>
    <cellStyle name="Note 2 3 7 4 5" xfId="54392"/>
    <cellStyle name="Note 2 3 7 4 6" xfId="54393"/>
    <cellStyle name="Note 2 3 7 4 7" xfId="54394"/>
    <cellStyle name="Note 2 3 7 4 8" xfId="54395"/>
    <cellStyle name="Note 2 3 7 4 9" xfId="54396"/>
    <cellStyle name="Note 2 3 7 5" xfId="54397"/>
    <cellStyle name="Note 2 3 7 6" xfId="54398"/>
    <cellStyle name="Note 2 3 7 7" xfId="54399"/>
    <cellStyle name="Note 2 3 7 8" xfId="54400"/>
    <cellStyle name="Note 2 3 7 9" xfId="54401"/>
    <cellStyle name="Note 2 3 8" xfId="10198"/>
    <cellStyle name="Note 2 3 8 10" xfId="54402"/>
    <cellStyle name="Note 2 3 8 11" xfId="54403"/>
    <cellStyle name="Note 2 3 8 12" xfId="54404"/>
    <cellStyle name="Note 2 3 8 13" xfId="54405"/>
    <cellStyle name="Note 2 3 8 14" xfId="54406"/>
    <cellStyle name="Note 2 3 8 15" xfId="54407"/>
    <cellStyle name="Note 2 3 8 16" xfId="54408"/>
    <cellStyle name="Note 2 3 8 17" xfId="54409"/>
    <cellStyle name="Note 2 3 8 18" xfId="54410"/>
    <cellStyle name="Note 2 3 8 2" xfId="10416"/>
    <cellStyle name="Note 2 3 8 2 10" xfId="54411"/>
    <cellStyle name="Note 2 3 8 2 2" xfId="54412"/>
    <cellStyle name="Note 2 3 8 2 2 2" xfId="54413"/>
    <cellStyle name="Note 2 3 8 2 2 3" xfId="54414"/>
    <cellStyle name="Note 2 3 8 2 2 4" xfId="54415"/>
    <cellStyle name="Note 2 3 8 2 2 5" xfId="54416"/>
    <cellStyle name="Note 2 3 8 2 2 6" xfId="54417"/>
    <cellStyle name="Note 2 3 8 2 2 7" xfId="54418"/>
    <cellStyle name="Note 2 3 8 2 2 8" xfId="54419"/>
    <cellStyle name="Note 2 3 8 2 2 9" xfId="54420"/>
    <cellStyle name="Note 2 3 8 2 3" xfId="54421"/>
    <cellStyle name="Note 2 3 8 2 4" xfId="54422"/>
    <cellStyle name="Note 2 3 8 2 5" xfId="54423"/>
    <cellStyle name="Note 2 3 8 2 6" xfId="54424"/>
    <cellStyle name="Note 2 3 8 2 7" xfId="54425"/>
    <cellStyle name="Note 2 3 8 2 8" xfId="54426"/>
    <cellStyle name="Note 2 3 8 2 9" xfId="54427"/>
    <cellStyle name="Note 2 3 8 3" xfId="54428"/>
    <cellStyle name="Note 2 3 8 3 2" xfId="54429"/>
    <cellStyle name="Note 2 3 8 3 3" xfId="54430"/>
    <cellStyle name="Note 2 3 8 3 4" xfId="54431"/>
    <cellStyle name="Note 2 3 8 3 5" xfId="54432"/>
    <cellStyle name="Note 2 3 8 3 6" xfId="54433"/>
    <cellStyle name="Note 2 3 8 3 7" xfId="54434"/>
    <cellStyle name="Note 2 3 8 3 8" xfId="54435"/>
    <cellStyle name="Note 2 3 8 4" xfId="54436"/>
    <cellStyle name="Note 2 3 8 4 2" xfId="54437"/>
    <cellStyle name="Note 2 3 8 4 3" xfId="54438"/>
    <cellStyle name="Note 2 3 8 4 4" xfId="54439"/>
    <cellStyle name="Note 2 3 8 4 5" xfId="54440"/>
    <cellStyle name="Note 2 3 8 4 6" xfId="54441"/>
    <cellStyle name="Note 2 3 8 4 7" xfId="54442"/>
    <cellStyle name="Note 2 3 8 4 8" xfId="54443"/>
    <cellStyle name="Note 2 3 8 4 9" xfId="54444"/>
    <cellStyle name="Note 2 3 8 5" xfId="54445"/>
    <cellStyle name="Note 2 3 8 6" xfId="54446"/>
    <cellStyle name="Note 2 3 8 7" xfId="54447"/>
    <cellStyle name="Note 2 3 8 8" xfId="54448"/>
    <cellStyle name="Note 2 3 8 9" xfId="54449"/>
    <cellStyle name="Note 2 3 9" xfId="10339"/>
    <cellStyle name="Note 2 3 9 10" xfId="54450"/>
    <cellStyle name="Note 2 3 9 11" xfId="54451"/>
    <cellStyle name="Note 2 3 9 12" xfId="54452"/>
    <cellStyle name="Note 2 3 9 13" xfId="54453"/>
    <cellStyle name="Note 2 3 9 14" xfId="54454"/>
    <cellStyle name="Note 2 3 9 15" xfId="54455"/>
    <cellStyle name="Note 2 3 9 16" xfId="54456"/>
    <cellStyle name="Note 2 3 9 17" xfId="54457"/>
    <cellStyle name="Note 2 3 9 18" xfId="54458"/>
    <cellStyle name="Note 2 3 9 2" xfId="54459"/>
    <cellStyle name="Note 2 3 9 2 10" xfId="54460"/>
    <cellStyle name="Note 2 3 9 2 2" xfId="54461"/>
    <cellStyle name="Note 2 3 9 2 2 2" xfId="54462"/>
    <cellStyle name="Note 2 3 9 2 2 3" xfId="54463"/>
    <cellStyle name="Note 2 3 9 2 2 4" xfId="54464"/>
    <cellStyle name="Note 2 3 9 2 2 5" xfId="54465"/>
    <cellStyle name="Note 2 3 9 2 2 6" xfId="54466"/>
    <cellStyle name="Note 2 3 9 2 2 7" xfId="54467"/>
    <cellStyle name="Note 2 3 9 2 2 8" xfId="54468"/>
    <cellStyle name="Note 2 3 9 2 2 9" xfId="54469"/>
    <cellStyle name="Note 2 3 9 2 3" xfId="54470"/>
    <cellStyle name="Note 2 3 9 2 4" xfId="54471"/>
    <cellStyle name="Note 2 3 9 2 5" xfId="54472"/>
    <cellStyle name="Note 2 3 9 2 6" xfId="54473"/>
    <cellStyle name="Note 2 3 9 2 7" xfId="54474"/>
    <cellStyle name="Note 2 3 9 2 8" xfId="54475"/>
    <cellStyle name="Note 2 3 9 2 9" xfId="54476"/>
    <cellStyle name="Note 2 3 9 3" xfId="54477"/>
    <cellStyle name="Note 2 3 9 3 2" xfId="54478"/>
    <cellStyle name="Note 2 3 9 3 3" xfId="54479"/>
    <cellStyle name="Note 2 3 9 3 4" xfId="54480"/>
    <cellStyle name="Note 2 3 9 3 5" xfId="54481"/>
    <cellStyle name="Note 2 3 9 3 6" xfId="54482"/>
    <cellStyle name="Note 2 3 9 3 7" xfId="54483"/>
    <cellStyle name="Note 2 3 9 3 8" xfId="54484"/>
    <cellStyle name="Note 2 3 9 4" xfId="54485"/>
    <cellStyle name="Note 2 3 9 4 2" xfId="54486"/>
    <cellStyle name="Note 2 3 9 4 3" xfId="54487"/>
    <cellStyle name="Note 2 3 9 4 4" xfId="54488"/>
    <cellStyle name="Note 2 3 9 4 5" xfId="54489"/>
    <cellStyle name="Note 2 3 9 4 6" xfId="54490"/>
    <cellStyle name="Note 2 3 9 4 7" xfId="54491"/>
    <cellStyle name="Note 2 3 9 4 8" xfId="54492"/>
    <cellStyle name="Note 2 3 9 4 9" xfId="54493"/>
    <cellStyle name="Note 2 3 9 5" xfId="54494"/>
    <cellStyle name="Note 2 3 9 6" xfId="54495"/>
    <cellStyle name="Note 2 3 9 7" xfId="54496"/>
    <cellStyle name="Note 2 3 9 8" xfId="54497"/>
    <cellStyle name="Note 2 3 9 9" xfId="54498"/>
    <cellStyle name="Note 2 30" xfId="54499"/>
    <cellStyle name="Note 2 4" xfId="4560"/>
    <cellStyle name="Note 2 4 10" xfId="54500"/>
    <cellStyle name="Note 2 4 10 2" xfId="54501"/>
    <cellStyle name="Note 2 4 10 3" xfId="54502"/>
    <cellStyle name="Note 2 4 10 4" xfId="54503"/>
    <cellStyle name="Note 2 4 10 5" xfId="54504"/>
    <cellStyle name="Note 2 4 10 6" xfId="54505"/>
    <cellStyle name="Note 2 4 10 7" xfId="54506"/>
    <cellStyle name="Note 2 4 10 8" xfId="54507"/>
    <cellStyle name="Note 2 4 10 9" xfId="54508"/>
    <cellStyle name="Note 2 4 11" xfId="54509"/>
    <cellStyle name="Note 2 4 12" xfId="54510"/>
    <cellStyle name="Note 2 4 13" xfId="54511"/>
    <cellStyle name="Note 2 4 14" xfId="54512"/>
    <cellStyle name="Note 2 4 15" xfId="54513"/>
    <cellStyle name="Note 2 4 16" xfId="54514"/>
    <cellStyle name="Note 2 4 17" xfId="54515"/>
    <cellStyle name="Note 2 4 18" xfId="54516"/>
    <cellStyle name="Note 2 4 19" xfId="54517"/>
    <cellStyle name="Note 2 4 2" xfId="54518"/>
    <cellStyle name="Note 2 4 2 10" xfId="54519"/>
    <cellStyle name="Note 2 4 2 11" xfId="54520"/>
    <cellStyle name="Note 2 4 2 12" xfId="54521"/>
    <cellStyle name="Note 2 4 2 13" xfId="54522"/>
    <cellStyle name="Note 2 4 2 14" xfId="54523"/>
    <cellStyle name="Note 2 4 2 15" xfId="54524"/>
    <cellStyle name="Note 2 4 2 16" xfId="54525"/>
    <cellStyle name="Note 2 4 2 17" xfId="54526"/>
    <cellStyle name="Note 2 4 2 18" xfId="54527"/>
    <cellStyle name="Note 2 4 2 19" xfId="54528"/>
    <cellStyle name="Note 2 4 2 2" xfId="54529"/>
    <cellStyle name="Note 2 4 2 2 10" xfId="54530"/>
    <cellStyle name="Note 2 4 2 2 10 2" xfId="54531"/>
    <cellStyle name="Note 2 4 2 2 10 3" xfId="54532"/>
    <cellStyle name="Note 2 4 2 2 10 4" xfId="54533"/>
    <cellStyle name="Note 2 4 2 2 10 5" xfId="54534"/>
    <cellStyle name="Note 2 4 2 2 10 6" xfId="54535"/>
    <cellStyle name="Note 2 4 2 2 10 7" xfId="54536"/>
    <cellStyle name="Note 2 4 2 2 10 8" xfId="54537"/>
    <cellStyle name="Note 2 4 2 2 11" xfId="54538"/>
    <cellStyle name="Note 2 4 2 2 12" xfId="54539"/>
    <cellStyle name="Note 2 4 2 2 13" xfId="54540"/>
    <cellStyle name="Note 2 4 2 2 14" xfId="54541"/>
    <cellStyle name="Note 2 4 2 2 15" xfId="54542"/>
    <cellStyle name="Note 2 4 2 2 16" xfId="54543"/>
    <cellStyle name="Note 2 4 2 2 17" xfId="54544"/>
    <cellStyle name="Note 2 4 2 2 18" xfId="54545"/>
    <cellStyle name="Note 2 4 2 2 19" xfId="54546"/>
    <cellStyle name="Note 2 4 2 2 2" xfId="54547"/>
    <cellStyle name="Note 2 4 2 2 2 10" xfId="54548"/>
    <cellStyle name="Note 2 4 2 2 2 11" xfId="54549"/>
    <cellStyle name="Note 2 4 2 2 2 12" xfId="54550"/>
    <cellStyle name="Note 2 4 2 2 2 13" xfId="54551"/>
    <cellStyle name="Note 2 4 2 2 2 14" xfId="54552"/>
    <cellStyle name="Note 2 4 2 2 2 15" xfId="54553"/>
    <cellStyle name="Note 2 4 2 2 2 16" xfId="54554"/>
    <cellStyle name="Note 2 4 2 2 2 17" xfId="54555"/>
    <cellStyle name="Note 2 4 2 2 2 18" xfId="54556"/>
    <cellStyle name="Note 2 4 2 2 2 19" xfId="54557"/>
    <cellStyle name="Note 2 4 2 2 2 2" xfId="54558"/>
    <cellStyle name="Note 2 4 2 2 2 2 2" xfId="54559"/>
    <cellStyle name="Note 2 4 2 2 2 2 2 2" xfId="54560"/>
    <cellStyle name="Note 2 4 2 2 2 2 3" xfId="54561"/>
    <cellStyle name="Note 2 4 2 2 2 2 3 2" xfId="54562"/>
    <cellStyle name="Note 2 4 2 2 2 2 4" xfId="54563"/>
    <cellStyle name="Note 2 4 2 2 2 2 4 2" xfId="54564"/>
    <cellStyle name="Note 2 4 2 2 2 2 5" xfId="54565"/>
    <cellStyle name="Note 2 4 2 2 2 2 6" xfId="54566"/>
    <cellStyle name="Note 2 4 2 2 2 2 7" xfId="54567"/>
    <cellStyle name="Note 2 4 2 2 2 2 8" xfId="54568"/>
    <cellStyle name="Note 2 4 2 2 2 2 9" xfId="54569"/>
    <cellStyle name="Note 2 4 2 2 2 20" xfId="54570"/>
    <cellStyle name="Note 2 4 2 2 2 21" xfId="54571"/>
    <cellStyle name="Note 2 4 2 2 2 22" xfId="54572"/>
    <cellStyle name="Note 2 4 2 2 2 23" xfId="54573"/>
    <cellStyle name="Note 2 4 2 2 2 24" xfId="54574"/>
    <cellStyle name="Note 2 4 2 2 2 25" xfId="54575"/>
    <cellStyle name="Note 2 4 2 2 2 3" xfId="54576"/>
    <cellStyle name="Note 2 4 2 2 2 3 2" xfId="54577"/>
    <cellStyle name="Note 2 4 2 2 2 3 3" xfId="54578"/>
    <cellStyle name="Note 2 4 2 2 2 3 4" xfId="54579"/>
    <cellStyle name="Note 2 4 2 2 2 3 5" xfId="54580"/>
    <cellStyle name="Note 2 4 2 2 2 3 6" xfId="54581"/>
    <cellStyle name="Note 2 4 2 2 2 3 7" xfId="54582"/>
    <cellStyle name="Note 2 4 2 2 2 3 8" xfId="54583"/>
    <cellStyle name="Note 2 4 2 2 2 3 9" xfId="54584"/>
    <cellStyle name="Note 2 4 2 2 2 4" xfId="54585"/>
    <cellStyle name="Note 2 4 2 2 2 4 2" xfId="54586"/>
    <cellStyle name="Note 2 4 2 2 2 4 3" xfId="54587"/>
    <cellStyle name="Note 2 4 2 2 2 4 4" xfId="54588"/>
    <cellStyle name="Note 2 4 2 2 2 4 5" xfId="54589"/>
    <cellStyle name="Note 2 4 2 2 2 4 6" xfId="54590"/>
    <cellStyle name="Note 2 4 2 2 2 4 7" xfId="54591"/>
    <cellStyle name="Note 2 4 2 2 2 4 8" xfId="54592"/>
    <cellStyle name="Note 2 4 2 2 2 4 9" xfId="54593"/>
    <cellStyle name="Note 2 4 2 2 2 5" xfId="54594"/>
    <cellStyle name="Note 2 4 2 2 2 5 2" xfId="54595"/>
    <cellStyle name="Note 2 4 2 2 2 5 3" xfId="54596"/>
    <cellStyle name="Note 2 4 2 2 2 5 4" xfId="54597"/>
    <cellStyle name="Note 2 4 2 2 2 5 5" xfId="54598"/>
    <cellStyle name="Note 2 4 2 2 2 5 6" xfId="54599"/>
    <cellStyle name="Note 2 4 2 2 2 5 7" xfId="54600"/>
    <cellStyle name="Note 2 4 2 2 2 5 8" xfId="54601"/>
    <cellStyle name="Note 2 4 2 2 2 5 9" xfId="54602"/>
    <cellStyle name="Note 2 4 2 2 2 6" xfId="54603"/>
    <cellStyle name="Note 2 4 2 2 2 6 2" xfId="54604"/>
    <cellStyle name="Note 2 4 2 2 2 6 3" xfId="54605"/>
    <cellStyle name="Note 2 4 2 2 2 6 4" xfId="54606"/>
    <cellStyle name="Note 2 4 2 2 2 6 5" xfId="54607"/>
    <cellStyle name="Note 2 4 2 2 2 6 6" xfId="54608"/>
    <cellStyle name="Note 2 4 2 2 2 6 7" xfId="54609"/>
    <cellStyle name="Note 2 4 2 2 2 6 8" xfId="54610"/>
    <cellStyle name="Note 2 4 2 2 2 6 9" xfId="54611"/>
    <cellStyle name="Note 2 4 2 2 2 7" xfId="54612"/>
    <cellStyle name="Note 2 4 2 2 2 7 2" xfId="54613"/>
    <cellStyle name="Note 2 4 2 2 2 7 3" xfId="54614"/>
    <cellStyle name="Note 2 4 2 2 2 7 4" xfId="54615"/>
    <cellStyle name="Note 2 4 2 2 2 7 5" xfId="54616"/>
    <cellStyle name="Note 2 4 2 2 2 7 6" xfId="54617"/>
    <cellStyle name="Note 2 4 2 2 2 7 7" xfId="54618"/>
    <cellStyle name="Note 2 4 2 2 2 7 8" xfId="54619"/>
    <cellStyle name="Note 2 4 2 2 2 8" xfId="54620"/>
    <cellStyle name="Note 2 4 2 2 2 9" xfId="54621"/>
    <cellStyle name="Note 2 4 2 2 20" xfId="54622"/>
    <cellStyle name="Note 2 4 2 2 21" xfId="54623"/>
    <cellStyle name="Note 2 4 2 2 22" xfId="54624"/>
    <cellStyle name="Note 2 4 2 2 23" xfId="54625"/>
    <cellStyle name="Note 2 4 2 2 24" xfId="54626"/>
    <cellStyle name="Note 2 4 2 2 25" xfId="54627"/>
    <cellStyle name="Note 2 4 2 2 26" xfId="54628"/>
    <cellStyle name="Note 2 4 2 2 27" xfId="54629"/>
    <cellStyle name="Note 2 4 2 2 3" xfId="54630"/>
    <cellStyle name="Note 2 4 2 2 3 10" xfId="54631"/>
    <cellStyle name="Note 2 4 2 2 3 11" xfId="54632"/>
    <cellStyle name="Note 2 4 2 2 3 12" xfId="54633"/>
    <cellStyle name="Note 2 4 2 2 3 13" xfId="54634"/>
    <cellStyle name="Note 2 4 2 2 3 14" xfId="54635"/>
    <cellStyle name="Note 2 4 2 2 3 15" xfId="54636"/>
    <cellStyle name="Note 2 4 2 2 3 16" xfId="54637"/>
    <cellStyle name="Note 2 4 2 2 3 17" xfId="54638"/>
    <cellStyle name="Note 2 4 2 2 3 18" xfId="54639"/>
    <cellStyle name="Note 2 4 2 2 3 19" xfId="54640"/>
    <cellStyle name="Note 2 4 2 2 3 2" xfId="54641"/>
    <cellStyle name="Note 2 4 2 2 3 2 2" xfId="54642"/>
    <cellStyle name="Note 2 4 2 2 3 2 3" xfId="54643"/>
    <cellStyle name="Note 2 4 2 2 3 2 4" xfId="54644"/>
    <cellStyle name="Note 2 4 2 2 3 2 5" xfId="54645"/>
    <cellStyle name="Note 2 4 2 2 3 2 6" xfId="54646"/>
    <cellStyle name="Note 2 4 2 2 3 2 7" xfId="54647"/>
    <cellStyle name="Note 2 4 2 2 3 2 8" xfId="54648"/>
    <cellStyle name="Note 2 4 2 2 3 20" xfId="54649"/>
    <cellStyle name="Note 2 4 2 2 3 21" xfId="54650"/>
    <cellStyle name="Note 2 4 2 2 3 22" xfId="54651"/>
    <cellStyle name="Note 2 4 2 2 3 23" xfId="54652"/>
    <cellStyle name="Note 2 4 2 2 3 24" xfId="54653"/>
    <cellStyle name="Note 2 4 2 2 3 3" xfId="54654"/>
    <cellStyle name="Note 2 4 2 2 3 3 2" xfId="54655"/>
    <cellStyle name="Note 2 4 2 2 3 3 3" xfId="54656"/>
    <cellStyle name="Note 2 4 2 2 3 3 4" xfId="54657"/>
    <cellStyle name="Note 2 4 2 2 3 3 5" xfId="54658"/>
    <cellStyle name="Note 2 4 2 2 3 3 6" xfId="54659"/>
    <cellStyle name="Note 2 4 2 2 3 3 7" xfId="54660"/>
    <cellStyle name="Note 2 4 2 2 3 3 8" xfId="54661"/>
    <cellStyle name="Note 2 4 2 2 3 4" xfId="54662"/>
    <cellStyle name="Note 2 4 2 2 3 4 2" xfId="54663"/>
    <cellStyle name="Note 2 4 2 2 3 4 3" xfId="54664"/>
    <cellStyle name="Note 2 4 2 2 3 4 4" xfId="54665"/>
    <cellStyle name="Note 2 4 2 2 3 4 5" xfId="54666"/>
    <cellStyle name="Note 2 4 2 2 3 4 6" xfId="54667"/>
    <cellStyle name="Note 2 4 2 2 3 4 7" xfId="54668"/>
    <cellStyle name="Note 2 4 2 2 3 4 8" xfId="54669"/>
    <cellStyle name="Note 2 4 2 2 3 5" xfId="54670"/>
    <cellStyle name="Note 2 4 2 2 3 5 2" xfId="54671"/>
    <cellStyle name="Note 2 4 2 2 3 5 3" xfId="54672"/>
    <cellStyle name="Note 2 4 2 2 3 5 4" xfId="54673"/>
    <cellStyle name="Note 2 4 2 2 3 5 5" xfId="54674"/>
    <cellStyle name="Note 2 4 2 2 3 5 6" xfId="54675"/>
    <cellStyle name="Note 2 4 2 2 3 5 7" xfId="54676"/>
    <cellStyle name="Note 2 4 2 2 3 5 8" xfId="54677"/>
    <cellStyle name="Note 2 4 2 2 3 6" xfId="54678"/>
    <cellStyle name="Note 2 4 2 2 3 6 2" xfId="54679"/>
    <cellStyle name="Note 2 4 2 2 3 6 3" xfId="54680"/>
    <cellStyle name="Note 2 4 2 2 3 6 4" xfId="54681"/>
    <cellStyle name="Note 2 4 2 2 3 6 5" xfId="54682"/>
    <cellStyle name="Note 2 4 2 2 3 6 6" xfId="54683"/>
    <cellStyle name="Note 2 4 2 2 3 6 7" xfId="54684"/>
    <cellStyle name="Note 2 4 2 2 3 6 8" xfId="54685"/>
    <cellStyle name="Note 2 4 2 2 3 7" xfId="54686"/>
    <cellStyle name="Note 2 4 2 2 3 7 2" xfId="54687"/>
    <cellStyle name="Note 2 4 2 2 3 7 3" xfId="54688"/>
    <cellStyle name="Note 2 4 2 2 3 7 4" xfId="54689"/>
    <cellStyle name="Note 2 4 2 2 3 7 5" xfId="54690"/>
    <cellStyle name="Note 2 4 2 2 3 7 6" xfId="54691"/>
    <cellStyle name="Note 2 4 2 2 3 7 7" xfId="54692"/>
    <cellStyle name="Note 2 4 2 2 3 7 8" xfId="54693"/>
    <cellStyle name="Note 2 4 2 2 3 8" xfId="54694"/>
    <cellStyle name="Note 2 4 2 2 3 9" xfId="54695"/>
    <cellStyle name="Note 2 4 2 2 4" xfId="54696"/>
    <cellStyle name="Note 2 4 2 2 4 10" xfId="54697"/>
    <cellStyle name="Note 2 4 2 2 4 11" xfId="54698"/>
    <cellStyle name="Note 2 4 2 2 4 12" xfId="54699"/>
    <cellStyle name="Note 2 4 2 2 4 13" xfId="54700"/>
    <cellStyle name="Note 2 4 2 2 4 14" xfId="54701"/>
    <cellStyle name="Note 2 4 2 2 4 15" xfId="54702"/>
    <cellStyle name="Note 2 4 2 2 4 16" xfId="54703"/>
    <cellStyle name="Note 2 4 2 2 4 17" xfId="54704"/>
    <cellStyle name="Note 2 4 2 2 4 18" xfId="54705"/>
    <cellStyle name="Note 2 4 2 2 4 2" xfId="54706"/>
    <cellStyle name="Note 2 4 2 2 4 3" xfId="54707"/>
    <cellStyle name="Note 2 4 2 2 4 4" xfId="54708"/>
    <cellStyle name="Note 2 4 2 2 4 5" xfId="54709"/>
    <cellStyle name="Note 2 4 2 2 4 6" xfId="54710"/>
    <cellStyle name="Note 2 4 2 2 4 7" xfId="54711"/>
    <cellStyle name="Note 2 4 2 2 4 8" xfId="54712"/>
    <cellStyle name="Note 2 4 2 2 4 9" xfId="54713"/>
    <cellStyle name="Note 2 4 2 2 5" xfId="54714"/>
    <cellStyle name="Note 2 4 2 2 5 10" xfId="54715"/>
    <cellStyle name="Note 2 4 2 2 5 11" xfId="54716"/>
    <cellStyle name="Note 2 4 2 2 5 12" xfId="54717"/>
    <cellStyle name="Note 2 4 2 2 5 13" xfId="54718"/>
    <cellStyle name="Note 2 4 2 2 5 14" xfId="54719"/>
    <cellStyle name="Note 2 4 2 2 5 15" xfId="54720"/>
    <cellStyle name="Note 2 4 2 2 5 16" xfId="54721"/>
    <cellStyle name="Note 2 4 2 2 5 17" xfId="54722"/>
    <cellStyle name="Note 2 4 2 2 5 18" xfId="54723"/>
    <cellStyle name="Note 2 4 2 2 5 2" xfId="54724"/>
    <cellStyle name="Note 2 4 2 2 5 3" xfId="54725"/>
    <cellStyle name="Note 2 4 2 2 5 4" xfId="54726"/>
    <cellStyle name="Note 2 4 2 2 5 5" xfId="54727"/>
    <cellStyle name="Note 2 4 2 2 5 6" xfId="54728"/>
    <cellStyle name="Note 2 4 2 2 5 7" xfId="54729"/>
    <cellStyle name="Note 2 4 2 2 5 8" xfId="54730"/>
    <cellStyle name="Note 2 4 2 2 5 9" xfId="54731"/>
    <cellStyle name="Note 2 4 2 2 6" xfId="54732"/>
    <cellStyle name="Note 2 4 2 2 6 10" xfId="54733"/>
    <cellStyle name="Note 2 4 2 2 6 11" xfId="54734"/>
    <cellStyle name="Note 2 4 2 2 6 12" xfId="54735"/>
    <cellStyle name="Note 2 4 2 2 6 13" xfId="54736"/>
    <cellStyle name="Note 2 4 2 2 6 14" xfId="54737"/>
    <cellStyle name="Note 2 4 2 2 6 15" xfId="54738"/>
    <cellStyle name="Note 2 4 2 2 6 16" xfId="54739"/>
    <cellStyle name="Note 2 4 2 2 6 17" xfId="54740"/>
    <cellStyle name="Note 2 4 2 2 6 18" xfId="54741"/>
    <cellStyle name="Note 2 4 2 2 6 2" xfId="54742"/>
    <cellStyle name="Note 2 4 2 2 6 3" xfId="54743"/>
    <cellStyle name="Note 2 4 2 2 6 4" xfId="54744"/>
    <cellStyle name="Note 2 4 2 2 6 5" xfId="54745"/>
    <cellStyle name="Note 2 4 2 2 6 6" xfId="54746"/>
    <cellStyle name="Note 2 4 2 2 6 7" xfId="54747"/>
    <cellStyle name="Note 2 4 2 2 6 8" xfId="54748"/>
    <cellStyle name="Note 2 4 2 2 6 9" xfId="54749"/>
    <cellStyle name="Note 2 4 2 2 7" xfId="54750"/>
    <cellStyle name="Note 2 4 2 2 7 2" xfId="54751"/>
    <cellStyle name="Note 2 4 2 2 7 3" xfId="54752"/>
    <cellStyle name="Note 2 4 2 2 7 4" xfId="54753"/>
    <cellStyle name="Note 2 4 2 2 7 5" xfId="54754"/>
    <cellStyle name="Note 2 4 2 2 7 6" xfId="54755"/>
    <cellStyle name="Note 2 4 2 2 7 7" xfId="54756"/>
    <cellStyle name="Note 2 4 2 2 7 8" xfId="54757"/>
    <cellStyle name="Note 2 4 2 2 7 9" xfId="54758"/>
    <cellStyle name="Note 2 4 2 2 8" xfId="54759"/>
    <cellStyle name="Note 2 4 2 2 8 2" xfId="54760"/>
    <cellStyle name="Note 2 4 2 2 8 3" xfId="54761"/>
    <cellStyle name="Note 2 4 2 2 8 4" xfId="54762"/>
    <cellStyle name="Note 2 4 2 2 8 5" xfId="54763"/>
    <cellStyle name="Note 2 4 2 2 8 6" xfId="54764"/>
    <cellStyle name="Note 2 4 2 2 8 7" xfId="54765"/>
    <cellStyle name="Note 2 4 2 2 8 8" xfId="54766"/>
    <cellStyle name="Note 2 4 2 2 8 9" xfId="54767"/>
    <cellStyle name="Note 2 4 2 2 9" xfId="54768"/>
    <cellStyle name="Note 2 4 2 2 9 2" xfId="54769"/>
    <cellStyle name="Note 2 4 2 2 9 3" xfId="54770"/>
    <cellStyle name="Note 2 4 2 2 9 4" xfId="54771"/>
    <cellStyle name="Note 2 4 2 2 9 5" xfId="54772"/>
    <cellStyle name="Note 2 4 2 2 9 6" xfId="54773"/>
    <cellStyle name="Note 2 4 2 2 9 7" xfId="54774"/>
    <cellStyle name="Note 2 4 2 2 9 8" xfId="54775"/>
    <cellStyle name="Note 2 4 2 20" xfId="54776"/>
    <cellStyle name="Note 2 4 2 21" xfId="54777"/>
    <cellStyle name="Note 2 4 2 22" xfId="54778"/>
    <cellStyle name="Note 2 4 2 23" xfId="54779"/>
    <cellStyle name="Note 2 4 2 24" xfId="54780"/>
    <cellStyle name="Note 2 4 2 25" xfId="54781"/>
    <cellStyle name="Note 2 4 2 26" xfId="54782"/>
    <cellStyle name="Note 2 4 2 27" xfId="54783"/>
    <cellStyle name="Note 2 4 2 3" xfId="54784"/>
    <cellStyle name="Note 2 4 2 3 10" xfId="54785"/>
    <cellStyle name="Note 2 4 2 3 11" xfId="54786"/>
    <cellStyle name="Note 2 4 2 3 12" xfId="54787"/>
    <cellStyle name="Note 2 4 2 3 13" xfId="54788"/>
    <cellStyle name="Note 2 4 2 3 14" xfId="54789"/>
    <cellStyle name="Note 2 4 2 3 15" xfId="54790"/>
    <cellStyle name="Note 2 4 2 3 16" xfId="54791"/>
    <cellStyle name="Note 2 4 2 3 17" xfId="54792"/>
    <cellStyle name="Note 2 4 2 3 18" xfId="54793"/>
    <cellStyle name="Note 2 4 2 3 19" xfId="54794"/>
    <cellStyle name="Note 2 4 2 3 2" xfId="54795"/>
    <cellStyle name="Note 2 4 2 3 2 2" xfId="54796"/>
    <cellStyle name="Note 2 4 2 3 2 2 2" xfId="54797"/>
    <cellStyle name="Note 2 4 2 3 2 3" xfId="54798"/>
    <cellStyle name="Note 2 4 2 3 2 3 2" xfId="54799"/>
    <cellStyle name="Note 2 4 2 3 2 4" xfId="54800"/>
    <cellStyle name="Note 2 4 2 3 2 4 2" xfId="54801"/>
    <cellStyle name="Note 2 4 2 3 2 5" xfId="54802"/>
    <cellStyle name="Note 2 4 2 3 2 6" xfId="54803"/>
    <cellStyle name="Note 2 4 2 3 2 7" xfId="54804"/>
    <cellStyle name="Note 2 4 2 3 2 8" xfId="54805"/>
    <cellStyle name="Note 2 4 2 3 2 9" xfId="54806"/>
    <cellStyle name="Note 2 4 2 3 20" xfId="54807"/>
    <cellStyle name="Note 2 4 2 3 21" xfId="54808"/>
    <cellStyle name="Note 2 4 2 3 22" xfId="54809"/>
    <cellStyle name="Note 2 4 2 3 23" xfId="54810"/>
    <cellStyle name="Note 2 4 2 3 24" xfId="54811"/>
    <cellStyle name="Note 2 4 2 3 25" xfId="54812"/>
    <cellStyle name="Note 2 4 2 3 3" xfId="54813"/>
    <cellStyle name="Note 2 4 2 3 3 2" xfId="54814"/>
    <cellStyle name="Note 2 4 2 3 3 3" xfId="54815"/>
    <cellStyle name="Note 2 4 2 3 3 4" xfId="54816"/>
    <cellStyle name="Note 2 4 2 3 3 5" xfId="54817"/>
    <cellStyle name="Note 2 4 2 3 3 6" xfId="54818"/>
    <cellStyle name="Note 2 4 2 3 3 7" xfId="54819"/>
    <cellStyle name="Note 2 4 2 3 3 8" xfId="54820"/>
    <cellStyle name="Note 2 4 2 3 3 9" xfId="54821"/>
    <cellStyle name="Note 2 4 2 3 4" xfId="54822"/>
    <cellStyle name="Note 2 4 2 3 4 2" xfId="54823"/>
    <cellStyle name="Note 2 4 2 3 4 3" xfId="54824"/>
    <cellStyle name="Note 2 4 2 3 4 4" xfId="54825"/>
    <cellStyle name="Note 2 4 2 3 4 5" xfId="54826"/>
    <cellStyle name="Note 2 4 2 3 4 6" xfId="54827"/>
    <cellStyle name="Note 2 4 2 3 4 7" xfId="54828"/>
    <cellStyle name="Note 2 4 2 3 4 8" xfId="54829"/>
    <cellStyle name="Note 2 4 2 3 4 9" xfId="54830"/>
    <cellStyle name="Note 2 4 2 3 5" xfId="54831"/>
    <cellStyle name="Note 2 4 2 3 5 2" xfId="54832"/>
    <cellStyle name="Note 2 4 2 3 5 3" xfId="54833"/>
    <cellStyle name="Note 2 4 2 3 5 4" xfId="54834"/>
    <cellStyle name="Note 2 4 2 3 5 5" xfId="54835"/>
    <cellStyle name="Note 2 4 2 3 5 6" xfId="54836"/>
    <cellStyle name="Note 2 4 2 3 5 7" xfId="54837"/>
    <cellStyle name="Note 2 4 2 3 5 8" xfId="54838"/>
    <cellStyle name="Note 2 4 2 3 5 9" xfId="54839"/>
    <cellStyle name="Note 2 4 2 3 6" xfId="54840"/>
    <cellStyle name="Note 2 4 2 3 6 2" xfId="54841"/>
    <cellStyle name="Note 2 4 2 3 6 3" xfId="54842"/>
    <cellStyle name="Note 2 4 2 3 6 4" xfId="54843"/>
    <cellStyle name="Note 2 4 2 3 6 5" xfId="54844"/>
    <cellStyle name="Note 2 4 2 3 6 6" xfId="54845"/>
    <cellStyle name="Note 2 4 2 3 6 7" xfId="54846"/>
    <cellStyle name="Note 2 4 2 3 6 8" xfId="54847"/>
    <cellStyle name="Note 2 4 2 3 6 9" xfId="54848"/>
    <cellStyle name="Note 2 4 2 3 7" xfId="54849"/>
    <cellStyle name="Note 2 4 2 3 7 2" xfId="54850"/>
    <cellStyle name="Note 2 4 2 3 7 3" xfId="54851"/>
    <cellStyle name="Note 2 4 2 3 7 4" xfId="54852"/>
    <cellStyle name="Note 2 4 2 3 7 5" xfId="54853"/>
    <cellStyle name="Note 2 4 2 3 7 6" xfId="54854"/>
    <cellStyle name="Note 2 4 2 3 7 7" xfId="54855"/>
    <cellStyle name="Note 2 4 2 3 7 8" xfId="54856"/>
    <cellStyle name="Note 2 4 2 3 8" xfId="54857"/>
    <cellStyle name="Note 2 4 2 3 9" xfId="54858"/>
    <cellStyle name="Note 2 4 2 4" xfId="54859"/>
    <cellStyle name="Note 2 4 2 4 10" xfId="54860"/>
    <cellStyle name="Note 2 4 2 4 11" xfId="54861"/>
    <cellStyle name="Note 2 4 2 4 12" xfId="54862"/>
    <cellStyle name="Note 2 4 2 4 13" xfId="54863"/>
    <cellStyle name="Note 2 4 2 4 14" xfId="54864"/>
    <cellStyle name="Note 2 4 2 4 15" xfId="54865"/>
    <cellStyle name="Note 2 4 2 4 16" xfId="54866"/>
    <cellStyle name="Note 2 4 2 4 17" xfId="54867"/>
    <cellStyle name="Note 2 4 2 4 18" xfId="54868"/>
    <cellStyle name="Note 2 4 2 4 2" xfId="54869"/>
    <cellStyle name="Note 2 4 2 4 3" xfId="54870"/>
    <cellStyle name="Note 2 4 2 4 4" xfId="54871"/>
    <cellStyle name="Note 2 4 2 4 5" xfId="54872"/>
    <cellStyle name="Note 2 4 2 4 6" xfId="54873"/>
    <cellStyle name="Note 2 4 2 4 7" xfId="54874"/>
    <cellStyle name="Note 2 4 2 4 8" xfId="54875"/>
    <cellStyle name="Note 2 4 2 4 9" xfId="54876"/>
    <cellStyle name="Note 2 4 2 5" xfId="54877"/>
    <cellStyle name="Note 2 4 2 5 10" xfId="54878"/>
    <cellStyle name="Note 2 4 2 5 11" xfId="54879"/>
    <cellStyle name="Note 2 4 2 5 12" xfId="54880"/>
    <cellStyle name="Note 2 4 2 5 13" xfId="54881"/>
    <cellStyle name="Note 2 4 2 5 14" xfId="54882"/>
    <cellStyle name="Note 2 4 2 5 15" xfId="54883"/>
    <cellStyle name="Note 2 4 2 5 16" xfId="54884"/>
    <cellStyle name="Note 2 4 2 5 17" xfId="54885"/>
    <cellStyle name="Note 2 4 2 5 18" xfId="54886"/>
    <cellStyle name="Note 2 4 2 5 2" xfId="54887"/>
    <cellStyle name="Note 2 4 2 5 3" xfId="54888"/>
    <cellStyle name="Note 2 4 2 5 4" xfId="54889"/>
    <cellStyle name="Note 2 4 2 5 5" xfId="54890"/>
    <cellStyle name="Note 2 4 2 5 6" xfId="54891"/>
    <cellStyle name="Note 2 4 2 5 7" xfId="54892"/>
    <cellStyle name="Note 2 4 2 5 8" xfId="54893"/>
    <cellStyle name="Note 2 4 2 5 9" xfId="54894"/>
    <cellStyle name="Note 2 4 2 6" xfId="54895"/>
    <cellStyle name="Note 2 4 2 6 10" xfId="54896"/>
    <cellStyle name="Note 2 4 2 6 11" xfId="54897"/>
    <cellStyle name="Note 2 4 2 6 12" xfId="54898"/>
    <cellStyle name="Note 2 4 2 6 13" xfId="54899"/>
    <cellStyle name="Note 2 4 2 6 14" xfId="54900"/>
    <cellStyle name="Note 2 4 2 6 15" xfId="54901"/>
    <cellStyle name="Note 2 4 2 6 16" xfId="54902"/>
    <cellStyle name="Note 2 4 2 6 17" xfId="54903"/>
    <cellStyle name="Note 2 4 2 6 18" xfId="54904"/>
    <cellStyle name="Note 2 4 2 6 2" xfId="54905"/>
    <cellStyle name="Note 2 4 2 6 3" xfId="54906"/>
    <cellStyle name="Note 2 4 2 6 4" xfId="54907"/>
    <cellStyle name="Note 2 4 2 6 5" xfId="54908"/>
    <cellStyle name="Note 2 4 2 6 6" xfId="54909"/>
    <cellStyle name="Note 2 4 2 6 7" xfId="54910"/>
    <cellStyle name="Note 2 4 2 6 8" xfId="54911"/>
    <cellStyle name="Note 2 4 2 6 9" xfId="54912"/>
    <cellStyle name="Note 2 4 2 7" xfId="54913"/>
    <cellStyle name="Note 2 4 2 7 10" xfId="54914"/>
    <cellStyle name="Note 2 4 2 7 11" xfId="54915"/>
    <cellStyle name="Note 2 4 2 7 12" xfId="54916"/>
    <cellStyle name="Note 2 4 2 7 13" xfId="54917"/>
    <cellStyle name="Note 2 4 2 7 14" xfId="54918"/>
    <cellStyle name="Note 2 4 2 7 15" xfId="54919"/>
    <cellStyle name="Note 2 4 2 7 16" xfId="54920"/>
    <cellStyle name="Note 2 4 2 7 17" xfId="54921"/>
    <cellStyle name="Note 2 4 2 7 18" xfId="54922"/>
    <cellStyle name="Note 2 4 2 7 2" xfId="54923"/>
    <cellStyle name="Note 2 4 2 7 3" xfId="54924"/>
    <cellStyle name="Note 2 4 2 7 4" xfId="54925"/>
    <cellStyle name="Note 2 4 2 7 5" xfId="54926"/>
    <cellStyle name="Note 2 4 2 7 6" xfId="54927"/>
    <cellStyle name="Note 2 4 2 7 7" xfId="54928"/>
    <cellStyle name="Note 2 4 2 7 8" xfId="54929"/>
    <cellStyle name="Note 2 4 2 7 9" xfId="54930"/>
    <cellStyle name="Note 2 4 2 8" xfId="54931"/>
    <cellStyle name="Note 2 4 2 8 2" xfId="54932"/>
    <cellStyle name="Note 2 4 2 8 3" xfId="54933"/>
    <cellStyle name="Note 2 4 2 8 4" xfId="54934"/>
    <cellStyle name="Note 2 4 2 8 5" xfId="54935"/>
    <cellStyle name="Note 2 4 2 8 6" xfId="54936"/>
    <cellStyle name="Note 2 4 2 8 7" xfId="54937"/>
    <cellStyle name="Note 2 4 2 8 8" xfId="54938"/>
    <cellStyle name="Note 2 4 2 8 9" xfId="54939"/>
    <cellStyle name="Note 2 4 2 9" xfId="54940"/>
    <cellStyle name="Note 2 4 2 9 2" xfId="54941"/>
    <cellStyle name="Note 2 4 2 9 3" xfId="54942"/>
    <cellStyle name="Note 2 4 2 9 4" xfId="54943"/>
    <cellStyle name="Note 2 4 2 9 5" xfId="54944"/>
    <cellStyle name="Note 2 4 2 9 6" xfId="54945"/>
    <cellStyle name="Note 2 4 2 9 7" xfId="54946"/>
    <cellStyle name="Note 2 4 2 9 8" xfId="54947"/>
    <cellStyle name="Note 2 4 2 9 9" xfId="54948"/>
    <cellStyle name="Note 2 4 20" xfId="54949"/>
    <cellStyle name="Note 2 4 21" xfId="54950"/>
    <cellStyle name="Note 2 4 22" xfId="54951"/>
    <cellStyle name="Note 2 4 23" xfId="54952"/>
    <cellStyle name="Note 2 4 24" xfId="54953"/>
    <cellStyle name="Note 2 4 25" xfId="54954"/>
    <cellStyle name="Note 2 4 26" xfId="54955"/>
    <cellStyle name="Note 2 4 27" xfId="54956"/>
    <cellStyle name="Note 2 4 28" xfId="54957"/>
    <cellStyle name="Note 2 4 3" xfId="54958"/>
    <cellStyle name="Note 2 4 3 10" xfId="54959"/>
    <cellStyle name="Note 2 4 3 10 2" xfId="54960"/>
    <cellStyle name="Note 2 4 3 10 3" xfId="54961"/>
    <cellStyle name="Note 2 4 3 10 4" xfId="54962"/>
    <cellStyle name="Note 2 4 3 10 5" xfId="54963"/>
    <cellStyle name="Note 2 4 3 10 6" xfId="54964"/>
    <cellStyle name="Note 2 4 3 10 7" xfId="54965"/>
    <cellStyle name="Note 2 4 3 10 8" xfId="54966"/>
    <cellStyle name="Note 2 4 3 11" xfId="54967"/>
    <cellStyle name="Note 2 4 3 12" xfId="54968"/>
    <cellStyle name="Note 2 4 3 13" xfId="54969"/>
    <cellStyle name="Note 2 4 3 14" xfId="54970"/>
    <cellStyle name="Note 2 4 3 15" xfId="54971"/>
    <cellStyle name="Note 2 4 3 16" xfId="54972"/>
    <cellStyle name="Note 2 4 3 17" xfId="54973"/>
    <cellStyle name="Note 2 4 3 18" xfId="54974"/>
    <cellStyle name="Note 2 4 3 19" xfId="54975"/>
    <cellStyle name="Note 2 4 3 2" xfId="54976"/>
    <cellStyle name="Note 2 4 3 2 10" xfId="54977"/>
    <cellStyle name="Note 2 4 3 2 11" xfId="54978"/>
    <cellStyle name="Note 2 4 3 2 12" xfId="54979"/>
    <cellStyle name="Note 2 4 3 2 13" xfId="54980"/>
    <cellStyle name="Note 2 4 3 2 14" xfId="54981"/>
    <cellStyle name="Note 2 4 3 2 15" xfId="54982"/>
    <cellStyle name="Note 2 4 3 2 16" xfId="54983"/>
    <cellStyle name="Note 2 4 3 2 17" xfId="54984"/>
    <cellStyle name="Note 2 4 3 2 18" xfId="54985"/>
    <cellStyle name="Note 2 4 3 2 19" xfId="54986"/>
    <cellStyle name="Note 2 4 3 2 2" xfId="54987"/>
    <cellStyle name="Note 2 4 3 2 2 2" xfId="54988"/>
    <cellStyle name="Note 2 4 3 2 2 2 2" xfId="54989"/>
    <cellStyle name="Note 2 4 3 2 2 3" xfId="54990"/>
    <cellStyle name="Note 2 4 3 2 2 3 2" xfId="54991"/>
    <cellStyle name="Note 2 4 3 2 2 4" xfId="54992"/>
    <cellStyle name="Note 2 4 3 2 2 4 2" xfId="54993"/>
    <cellStyle name="Note 2 4 3 2 2 5" xfId="54994"/>
    <cellStyle name="Note 2 4 3 2 2 6" xfId="54995"/>
    <cellStyle name="Note 2 4 3 2 2 7" xfId="54996"/>
    <cellStyle name="Note 2 4 3 2 2 8" xfId="54997"/>
    <cellStyle name="Note 2 4 3 2 2 9" xfId="54998"/>
    <cellStyle name="Note 2 4 3 2 20" xfId="54999"/>
    <cellStyle name="Note 2 4 3 2 21" xfId="55000"/>
    <cellStyle name="Note 2 4 3 2 22" xfId="55001"/>
    <cellStyle name="Note 2 4 3 2 23" xfId="55002"/>
    <cellStyle name="Note 2 4 3 2 24" xfId="55003"/>
    <cellStyle name="Note 2 4 3 2 25" xfId="55004"/>
    <cellStyle name="Note 2 4 3 2 3" xfId="55005"/>
    <cellStyle name="Note 2 4 3 2 3 2" xfId="55006"/>
    <cellStyle name="Note 2 4 3 2 3 3" xfId="55007"/>
    <cellStyle name="Note 2 4 3 2 3 4" xfId="55008"/>
    <cellStyle name="Note 2 4 3 2 3 5" xfId="55009"/>
    <cellStyle name="Note 2 4 3 2 3 6" xfId="55010"/>
    <cellStyle name="Note 2 4 3 2 3 7" xfId="55011"/>
    <cellStyle name="Note 2 4 3 2 3 8" xfId="55012"/>
    <cellStyle name="Note 2 4 3 2 3 9" xfId="55013"/>
    <cellStyle name="Note 2 4 3 2 4" xfId="55014"/>
    <cellStyle name="Note 2 4 3 2 4 2" xfId="55015"/>
    <cellStyle name="Note 2 4 3 2 4 3" xfId="55016"/>
    <cellStyle name="Note 2 4 3 2 4 4" xfId="55017"/>
    <cellStyle name="Note 2 4 3 2 4 5" xfId="55018"/>
    <cellStyle name="Note 2 4 3 2 4 6" xfId="55019"/>
    <cellStyle name="Note 2 4 3 2 4 7" xfId="55020"/>
    <cellStyle name="Note 2 4 3 2 4 8" xfId="55021"/>
    <cellStyle name="Note 2 4 3 2 4 9" xfId="55022"/>
    <cellStyle name="Note 2 4 3 2 5" xfId="55023"/>
    <cellStyle name="Note 2 4 3 2 5 2" xfId="55024"/>
    <cellStyle name="Note 2 4 3 2 5 3" xfId="55025"/>
    <cellStyle name="Note 2 4 3 2 5 4" xfId="55026"/>
    <cellStyle name="Note 2 4 3 2 5 5" xfId="55027"/>
    <cellStyle name="Note 2 4 3 2 5 6" xfId="55028"/>
    <cellStyle name="Note 2 4 3 2 5 7" xfId="55029"/>
    <cellStyle name="Note 2 4 3 2 5 8" xfId="55030"/>
    <cellStyle name="Note 2 4 3 2 5 9" xfId="55031"/>
    <cellStyle name="Note 2 4 3 2 6" xfId="55032"/>
    <cellStyle name="Note 2 4 3 2 6 2" xfId="55033"/>
    <cellStyle name="Note 2 4 3 2 6 3" xfId="55034"/>
    <cellStyle name="Note 2 4 3 2 6 4" xfId="55035"/>
    <cellStyle name="Note 2 4 3 2 6 5" xfId="55036"/>
    <cellStyle name="Note 2 4 3 2 6 6" xfId="55037"/>
    <cellStyle name="Note 2 4 3 2 6 7" xfId="55038"/>
    <cellStyle name="Note 2 4 3 2 6 8" xfId="55039"/>
    <cellStyle name="Note 2 4 3 2 6 9" xfId="55040"/>
    <cellStyle name="Note 2 4 3 2 7" xfId="55041"/>
    <cellStyle name="Note 2 4 3 2 7 2" xfId="55042"/>
    <cellStyle name="Note 2 4 3 2 7 3" xfId="55043"/>
    <cellStyle name="Note 2 4 3 2 7 4" xfId="55044"/>
    <cellStyle name="Note 2 4 3 2 7 5" xfId="55045"/>
    <cellStyle name="Note 2 4 3 2 7 6" xfId="55046"/>
    <cellStyle name="Note 2 4 3 2 7 7" xfId="55047"/>
    <cellStyle name="Note 2 4 3 2 7 8" xfId="55048"/>
    <cellStyle name="Note 2 4 3 2 8" xfId="55049"/>
    <cellStyle name="Note 2 4 3 2 9" xfId="55050"/>
    <cellStyle name="Note 2 4 3 20" xfId="55051"/>
    <cellStyle name="Note 2 4 3 21" xfId="55052"/>
    <cellStyle name="Note 2 4 3 22" xfId="55053"/>
    <cellStyle name="Note 2 4 3 23" xfId="55054"/>
    <cellStyle name="Note 2 4 3 24" xfId="55055"/>
    <cellStyle name="Note 2 4 3 25" xfId="55056"/>
    <cellStyle name="Note 2 4 3 26" xfId="55057"/>
    <cellStyle name="Note 2 4 3 27" xfId="55058"/>
    <cellStyle name="Note 2 4 3 3" xfId="55059"/>
    <cellStyle name="Note 2 4 3 3 10" xfId="55060"/>
    <cellStyle name="Note 2 4 3 3 11" xfId="55061"/>
    <cellStyle name="Note 2 4 3 3 12" xfId="55062"/>
    <cellStyle name="Note 2 4 3 3 13" xfId="55063"/>
    <cellStyle name="Note 2 4 3 3 14" xfId="55064"/>
    <cellStyle name="Note 2 4 3 3 15" xfId="55065"/>
    <cellStyle name="Note 2 4 3 3 16" xfId="55066"/>
    <cellStyle name="Note 2 4 3 3 17" xfId="55067"/>
    <cellStyle name="Note 2 4 3 3 18" xfId="55068"/>
    <cellStyle name="Note 2 4 3 3 19" xfId="55069"/>
    <cellStyle name="Note 2 4 3 3 2" xfId="55070"/>
    <cellStyle name="Note 2 4 3 3 2 2" xfId="55071"/>
    <cellStyle name="Note 2 4 3 3 2 3" xfId="55072"/>
    <cellStyle name="Note 2 4 3 3 2 4" xfId="55073"/>
    <cellStyle name="Note 2 4 3 3 2 5" xfId="55074"/>
    <cellStyle name="Note 2 4 3 3 2 6" xfId="55075"/>
    <cellStyle name="Note 2 4 3 3 2 7" xfId="55076"/>
    <cellStyle name="Note 2 4 3 3 2 8" xfId="55077"/>
    <cellStyle name="Note 2 4 3 3 20" xfId="55078"/>
    <cellStyle name="Note 2 4 3 3 21" xfId="55079"/>
    <cellStyle name="Note 2 4 3 3 22" xfId="55080"/>
    <cellStyle name="Note 2 4 3 3 23" xfId="55081"/>
    <cellStyle name="Note 2 4 3 3 24" xfId="55082"/>
    <cellStyle name="Note 2 4 3 3 3" xfId="55083"/>
    <cellStyle name="Note 2 4 3 3 3 2" xfId="55084"/>
    <cellStyle name="Note 2 4 3 3 3 3" xfId="55085"/>
    <cellStyle name="Note 2 4 3 3 3 4" xfId="55086"/>
    <cellStyle name="Note 2 4 3 3 3 5" xfId="55087"/>
    <cellStyle name="Note 2 4 3 3 3 6" xfId="55088"/>
    <cellStyle name="Note 2 4 3 3 3 7" xfId="55089"/>
    <cellStyle name="Note 2 4 3 3 3 8" xfId="55090"/>
    <cellStyle name="Note 2 4 3 3 4" xfId="55091"/>
    <cellStyle name="Note 2 4 3 3 4 2" xfId="55092"/>
    <cellStyle name="Note 2 4 3 3 4 3" xfId="55093"/>
    <cellStyle name="Note 2 4 3 3 4 4" xfId="55094"/>
    <cellStyle name="Note 2 4 3 3 4 5" xfId="55095"/>
    <cellStyle name="Note 2 4 3 3 4 6" xfId="55096"/>
    <cellStyle name="Note 2 4 3 3 4 7" xfId="55097"/>
    <cellStyle name="Note 2 4 3 3 4 8" xfId="55098"/>
    <cellStyle name="Note 2 4 3 3 5" xfId="55099"/>
    <cellStyle name="Note 2 4 3 3 5 2" xfId="55100"/>
    <cellStyle name="Note 2 4 3 3 5 3" xfId="55101"/>
    <cellStyle name="Note 2 4 3 3 5 4" xfId="55102"/>
    <cellStyle name="Note 2 4 3 3 5 5" xfId="55103"/>
    <cellStyle name="Note 2 4 3 3 5 6" xfId="55104"/>
    <cellStyle name="Note 2 4 3 3 5 7" xfId="55105"/>
    <cellStyle name="Note 2 4 3 3 5 8" xfId="55106"/>
    <cellStyle name="Note 2 4 3 3 6" xfId="55107"/>
    <cellStyle name="Note 2 4 3 3 6 2" xfId="55108"/>
    <cellStyle name="Note 2 4 3 3 6 3" xfId="55109"/>
    <cellStyle name="Note 2 4 3 3 6 4" xfId="55110"/>
    <cellStyle name="Note 2 4 3 3 6 5" xfId="55111"/>
    <cellStyle name="Note 2 4 3 3 6 6" xfId="55112"/>
    <cellStyle name="Note 2 4 3 3 6 7" xfId="55113"/>
    <cellStyle name="Note 2 4 3 3 6 8" xfId="55114"/>
    <cellStyle name="Note 2 4 3 3 7" xfId="55115"/>
    <cellStyle name="Note 2 4 3 3 7 2" xfId="55116"/>
    <cellStyle name="Note 2 4 3 3 7 3" xfId="55117"/>
    <cellStyle name="Note 2 4 3 3 7 4" xfId="55118"/>
    <cellStyle name="Note 2 4 3 3 7 5" xfId="55119"/>
    <cellStyle name="Note 2 4 3 3 7 6" xfId="55120"/>
    <cellStyle name="Note 2 4 3 3 7 7" xfId="55121"/>
    <cellStyle name="Note 2 4 3 3 7 8" xfId="55122"/>
    <cellStyle name="Note 2 4 3 3 8" xfId="55123"/>
    <cellStyle name="Note 2 4 3 3 9" xfId="55124"/>
    <cellStyle name="Note 2 4 3 4" xfId="55125"/>
    <cellStyle name="Note 2 4 3 4 10" xfId="55126"/>
    <cellStyle name="Note 2 4 3 4 11" xfId="55127"/>
    <cellStyle name="Note 2 4 3 4 12" xfId="55128"/>
    <cellStyle name="Note 2 4 3 4 13" xfId="55129"/>
    <cellStyle name="Note 2 4 3 4 14" xfId="55130"/>
    <cellStyle name="Note 2 4 3 4 15" xfId="55131"/>
    <cellStyle name="Note 2 4 3 4 16" xfId="55132"/>
    <cellStyle name="Note 2 4 3 4 17" xfId="55133"/>
    <cellStyle name="Note 2 4 3 4 18" xfId="55134"/>
    <cellStyle name="Note 2 4 3 4 2" xfId="55135"/>
    <cellStyle name="Note 2 4 3 4 3" xfId="55136"/>
    <cellStyle name="Note 2 4 3 4 4" xfId="55137"/>
    <cellStyle name="Note 2 4 3 4 5" xfId="55138"/>
    <cellStyle name="Note 2 4 3 4 6" xfId="55139"/>
    <cellStyle name="Note 2 4 3 4 7" xfId="55140"/>
    <cellStyle name="Note 2 4 3 4 8" xfId="55141"/>
    <cellStyle name="Note 2 4 3 4 9" xfId="55142"/>
    <cellStyle name="Note 2 4 3 5" xfId="55143"/>
    <cellStyle name="Note 2 4 3 5 10" xfId="55144"/>
    <cellStyle name="Note 2 4 3 5 11" xfId="55145"/>
    <cellStyle name="Note 2 4 3 5 12" xfId="55146"/>
    <cellStyle name="Note 2 4 3 5 13" xfId="55147"/>
    <cellStyle name="Note 2 4 3 5 14" xfId="55148"/>
    <cellStyle name="Note 2 4 3 5 15" xfId="55149"/>
    <cellStyle name="Note 2 4 3 5 16" xfId="55150"/>
    <cellStyle name="Note 2 4 3 5 17" xfId="55151"/>
    <cellStyle name="Note 2 4 3 5 18" xfId="55152"/>
    <cellStyle name="Note 2 4 3 5 2" xfId="55153"/>
    <cellStyle name="Note 2 4 3 5 3" xfId="55154"/>
    <cellStyle name="Note 2 4 3 5 4" xfId="55155"/>
    <cellStyle name="Note 2 4 3 5 5" xfId="55156"/>
    <cellStyle name="Note 2 4 3 5 6" xfId="55157"/>
    <cellStyle name="Note 2 4 3 5 7" xfId="55158"/>
    <cellStyle name="Note 2 4 3 5 8" xfId="55159"/>
    <cellStyle name="Note 2 4 3 5 9" xfId="55160"/>
    <cellStyle name="Note 2 4 3 6" xfId="55161"/>
    <cellStyle name="Note 2 4 3 6 10" xfId="55162"/>
    <cellStyle name="Note 2 4 3 6 11" xfId="55163"/>
    <cellStyle name="Note 2 4 3 6 12" xfId="55164"/>
    <cellStyle name="Note 2 4 3 6 13" xfId="55165"/>
    <cellStyle name="Note 2 4 3 6 14" xfId="55166"/>
    <cellStyle name="Note 2 4 3 6 15" xfId="55167"/>
    <cellStyle name="Note 2 4 3 6 16" xfId="55168"/>
    <cellStyle name="Note 2 4 3 6 17" xfId="55169"/>
    <cellStyle name="Note 2 4 3 6 18" xfId="55170"/>
    <cellStyle name="Note 2 4 3 6 2" xfId="55171"/>
    <cellStyle name="Note 2 4 3 6 3" xfId="55172"/>
    <cellStyle name="Note 2 4 3 6 4" xfId="55173"/>
    <cellStyle name="Note 2 4 3 6 5" xfId="55174"/>
    <cellStyle name="Note 2 4 3 6 6" xfId="55175"/>
    <cellStyle name="Note 2 4 3 6 7" xfId="55176"/>
    <cellStyle name="Note 2 4 3 6 8" xfId="55177"/>
    <cellStyle name="Note 2 4 3 6 9" xfId="55178"/>
    <cellStyle name="Note 2 4 3 7" xfId="55179"/>
    <cellStyle name="Note 2 4 3 7 2" xfId="55180"/>
    <cellStyle name="Note 2 4 3 7 3" xfId="55181"/>
    <cellStyle name="Note 2 4 3 7 4" xfId="55182"/>
    <cellStyle name="Note 2 4 3 7 5" xfId="55183"/>
    <cellStyle name="Note 2 4 3 7 6" xfId="55184"/>
    <cellStyle name="Note 2 4 3 7 7" xfId="55185"/>
    <cellStyle name="Note 2 4 3 7 8" xfId="55186"/>
    <cellStyle name="Note 2 4 3 7 9" xfId="55187"/>
    <cellStyle name="Note 2 4 3 8" xfId="55188"/>
    <cellStyle name="Note 2 4 3 8 2" xfId="55189"/>
    <cellStyle name="Note 2 4 3 8 3" xfId="55190"/>
    <cellStyle name="Note 2 4 3 8 4" xfId="55191"/>
    <cellStyle name="Note 2 4 3 8 5" xfId="55192"/>
    <cellStyle name="Note 2 4 3 8 6" xfId="55193"/>
    <cellStyle name="Note 2 4 3 8 7" xfId="55194"/>
    <cellStyle name="Note 2 4 3 8 8" xfId="55195"/>
    <cellStyle name="Note 2 4 3 8 9" xfId="55196"/>
    <cellStyle name="Note 2 4 3 9" xfId="55197"/>
    <cellStyle name="Note 2 4 3 9 2" xfId="55198"/>
    <cellStyle name="Note 2 4 3 9 3" xfId="55199"/>
    <cellStyle name="Note 2 4 3 9 4" xfId="55200"/>
    <cellStyle name="Note 2 4 3 9 5" xfId="55201"/>
    <cellStyle name="Note 2 4 3 9 6" xfId="55202"/>
    <cellStyle name="Note 2 4 3 9 7" xfId="55203"/>
    <cellStyle name="Note 2 4 3 9 8" xfId="55204"/>
    <cellStyle name="Note 2 4 4" xfId="55205"/>
    <cellStyle name="Note 2 4 4 10" xfId="55206"/>
    <cellStyle name="Note 2 4 4 11" xfId="55207"/>
    <cellStyle name="Note 2 4 4 12" xfId="55208"/>
    <cellStyle name="Note 2 4 4 13" xfId="55209"/>
    <cellStyle name="Note 2 4 4 14" xfId="55210"/>
    <cellStyle name="Note 2 4 4 15" xfId="55211"/>
    <cellStyle name="Note 2 4 4 16" xfId="55212"/>
    <cellStyle name="Note 2 4 4 17" xfId="55213"/>
    <cellStyle name="Note 2 4 4 18" xfId="55214"/>
    <cellStyle name="Note 2 4 4 19" xfId="55215"/>
    <cellStyle name="Note 2 4 4 2" xfId="55216"/>
    <cellStyle name="Note 2 4 4 2 2" xfId="55217"/>
    <cellStyle name="Note 2 4 4 2 2 2" xfId="55218"/>
    <cellStyle name="Note 2 4 4 2 3" xfId="55219"/>
    <cellStyle name="Note 2 4 4 2 3 2" xfId="55220"/>
    <cellStyle name="Note 2 4 4 2 4" xfId="55221"/>
    <cellStyle name="Note 2 4 4 2 4 2" xfId="55222"/>
    <cellStyle name="Note 2 4 4 2 5" xfId="55223"/>
    <cellStyle name="Note 2 4 4 2 6" xfId="55224"/>
    <cellStyle name="Note 2 4 4 2 7" xfId="55225"/>
    <cellStyle name="Note 2 4 4 2 8" xfId="55226"/>
    <cellStyle name="Note 2 4 4 2 9" xfId="55227"/>
    <cellStyle name="Note 2 4 4 20" xfId="55228"/>
    <cellStyle name="Note 2 4 4 21" xfId="55229"/>
    <cellStyle name="Note 2 4 4 22" xfId="55230"/>
    <cellStyle name="Note 2 4 4 23" xfId="55231"/>
    <cellStyle name="Note 2 4 4 24" xfId="55232"/>
    <cellStyle name="Note 2 4 4 25" xfId="55233"/>
    <cellStyle name="Note 2 4 4 3" xfId="55234"/>
    <cellStyle name="Note 2 4 4 3 2" xfId="55235"/>
    <cellStyle name="Note 2 4 4 3 3" xfId="55236"/>
    <cellStyle name="Note 2 4 4 3 4" xfId="55237"/>
    <cellStyle name="Note 2 4 4 3 5" xfId="55238"/>
    <cellStyle name="Note 2 4 4 3 6" xfId="55239"/>
    <cellStyle name="Note 2 4 4 3 7" xfId="55240"/>
    <cellStyle name="Note 2 4 4 3 8" xfId="55241"/>
    <cellStyle name="Note 2 4 4 3 9" xfId="55242"/>
    <cellStyle name="Note 2 4 4 4" xfId="55243"/>
    <cellStyle name="Note 2 4 4 4 2" xfId="55244"/>
    <cellStyle name="Note 2 4 4 4 3" xfId="55245"/>
    <cellStyle name="Note 2 4 4 4 4" xfId="55246"/>
    <cellStyle name="Note 2 4 4 4 5" xfId="55247"/>
    <cellStyle name="Note 2 4 4 4 6" xfId="55248"/>
    <cellStyle name="Note 2 4 4 4 7" xfId="55249"/>
    <cellStyle name="Note 2 4 4 4 8" xfId="55250"/>
    <cellStyle name="Note 2 4 4 4 9" xfId="55251"/>
    <cellStyle name="Note 2 4 4 5" xfId="55252"/>
    <cellStyle name="Note 2 4 4 5 2" xfId="55253"/>
    <cellStyle name="Note 2 4 4 5 3" xfId="55254"/>
    <cellStyle name="Note 2 4 4 5 4" xfId="55255"/>
    <cellStyle name="Note 2 4 4 5 5" xfId="55256"/>
    <cellStyle name="Note 2 4 4 5 6" xfId="55257"/>
    <cellStyle name="Note 2 4 4 5 7" xfId="55258"/>
    <cellStyle name="Note 2 4 4 5 8" xfId="55259"/>
    <cellStyle name="Note 2 4 4 5 9" xfId="55260"/>
    <cellStyle name="Note 2 4 4 6" xfId="55261"/>
    <cellStyle name="Note 2 4 4 6 2" xfId="55262"/>
    <cellStyle name="Note 2 4 4 6 3" xfId="55263"/>
    <cellStyle name="Note 2 4 4 6 4" xfId="55264"/>
    <cellStyle name="Note 2 4 4 6 5" xfId="55265"/>
    <cellStyle name="Note 2 4 4 6 6" xfId="55266"/>
    <cellStyle name="Note 2 4 4 6 7" xfId="55267"/>
    <cellStyle name="Note 2 4 4 6 8" xfId="55268"/>
    <cellStyle name="Note 2 4 4 6 9" xfId="55269"/>
    <cellStyle name="Note 2 4 4 7" xfId="55270"/>
    <cellStyle name="Note 2 4 4 7 2" xfId="55271"/>
    <cellStyle name="Note 2 4 4 7 3" xfId="55272"/>
    <cellStyle name="Note 2 4 4 7 4" xfId="55273"/>
    <cellStyle name="Note 2 4 4 7 5" xfId="55274"/>
    <cellStyle name="Note 2 4 4 7 6" xfId="55275"/>
    <cellStyle name="Note 2 4 4 7 7" xfId="55276"/>
    <cellStyle name="Note 2 4 4 7 8" xfId="55277"/>
    <cellStyle name="Note 2 4 4 8" xfId="55278"/>
    <cellStyle name="Note 2 4 4 9" xfId="55279"/>
    <cellStyle name="Note 2 4 5" xfId="55280"/>
    <cellStyle name="Note 2 4 5 10" xfId="55281"/>
    <cellStyle name="Note 2 4 5 11" xfId="55282"/>
    <cellStyle name="Note 2 4 5 12" xfId="55283"/>
    <cellStyle name="Note 2 4 5 13" xfId="55284"/>
    <cellStyle name="Note 2 4 5 14" xfId="55285"/>
    <cellStyle name="Note 2 4 5 15" xfId="55286"/>
    <cellStyle name="Note 2 4 5 16" xfId="55287"/>
    <cellStyle name="Note 2 4 5 17" xfId="55288"/>
    <cellStyle name="Note 2 4 5 18" xfId="55289"/>
    <cellStyle name="Note 2 4 5 2" xfId="55290"/>
    <cellStyle name="Note 2 4 5 3" xfId="55291"/>
    <cellStyle name="Note 2 4 5 4" xfId="55292"/>
    <cellStyle name="Note 2 4 5 5" xfId="55293"/>
    <cellStyle name="Note 2 4 5 6" xfId="55294"/>
    <cellStyle name="Note 2 4 5 7" xfId="55295"/>
    <cellStyle name="Note 2 4 5 8" xfId="55296"/>
    <cellStyle name="Note 2 4 5 9" xfId="55297"/>
    <cellStyle name="Note 2 4 6" xfId="55298"/>
    <cellStyle name="Note 2 4 6 10" xfId="55299"/>
    <cellStyle name="Note 2 4 6 11" xfId="55300"/>
    <cellStyle name="Note 2 4 6 12" xfId="55301"/>
    <cellStyle name="Note 2 4 6 13" xfId="55302"/>
    <cellStyle name="Note 2 4 6 14" xfId="55303"/>
    <cellStyle name="Note 2 4 6 15" xfId="55304"/>
    <cellStyle name="Note 2 4 6 16" xfId="55305"/>
    <cellStyle name="Note 2 4 6 17" xfId="55306"/>
    <cellStyle name="Note 2 4 6 18" xfId="55307"/>
    <cellStyle name="Note 2 4 6 2" xfId="55308"/>
    <cellStyle name="Note 2 4 6 3" xfId="55309"/>
    <cellStyle name="Note 2 4 6 4" xfId="55310"/>
    <cellStyle name="Note 2 4 6 5" xfId="55311"/>
    <cellStyle name="Note 2 4 6 6" xfId="55312"/>
    <cellStyle name="Note 2 4 6 7" xfId="55313"/>
    <cellStyle name="Note 2 4 6 8" xfId="55314"/>
    <cellStyle name="Note 2 4 6 9" xfId="55315"/>
    <cellStyle name="Note 2 4 7" xfId="55316"/>
    <cellStyle name="Note 2 4 7 10" xfId="55317"/>
    <cellStyle name="Note 2 4 7 11" xfId="55318"/>
    <cellStyle name="Note 2 4 7 12" xfId="55319"/>
    <cellStyle name="Note 2 4 7 13" xfId="55320"/>
    <cellStyle name="Note 2 4 7 14" xfId="55321"/>
    <cellStyle name="Note 2 4 7 15" xfId="55322"/>
    <cellStyle name="Note 2 4 7 16" xfId="55323"/>
    <cellStyle name="Note 2 4 7 17" xfId="55324"/>
    <cellStyle name="Note 2 4 7 18" xfId="55325"/>
    <cellStyle name="Note 2 4 7 2" xfId="55326"/>
    <cellStyle name="Note 2 4 7 3" xfId="55327"/>
    <cellStyle name="Note 2 4 7 4" xfId="55328"/>
    <cellStyle name="Note 2 4 7 5" xfId="55329"/>
    <cellStyle name="Note 2 4 7 6" xfId="55330"/>
    <cellStyle name="Note 2 4 7 7" xfId="55331"/>
    <cellStyle name="Note 2 4 7 8" xfId="55332"/>
    <cellStyle name="Note 2 4 7 9" xfId="55333"/>
    <cellStyle name="Note 2 4 8" xfId="55334"/>
    <cellStyle name="Note 2 4 8 10" xfId="55335"/>
    <cellStyle name="Note 2 4 8 11" xfId="55336"/>
    <cellStyle name="Note 2 4 8 12" xfId="55337"/>
    <cellStyle name="Note 2 4 8 13" xfId="55338"/>
    <cellStyle name="Note 2 4 8 14" xfId="55339"/>
    <cellStyle name="Note 2 4 8 15" xfId="55340"/>
    <cellStyle name="Note 2 4 8 16" xfId="55341"/>
    <cellStyle name="Note 2 4 8 17" xfId="55342"/>
    <cellStyle name="Note 2 4 8 18" xfId="55343"/>
    <cellStyle name="Note 2 4 8 2" xfId="55344"/>
    <cellStyle name="Note 2 4 8 3" xfId="55345"/>
    <cellStyle name="Note 2 4 8 4" xfId="55346"/>
    <cellStyle name="Note 2 4 8 5" xfId="55347"/>
    <cellStyle name="Note 2 4 8 6" xfId="55348"/>
    <cellStyle name="Note 2 4 8 7" xfId="55349"/>
    <cellStyle name="Note 2 4 8 8" xfId="55350"/>
    <cellStyle name="Note 2 4 8 9" xfId="55351"/>
    <cellStyle name="Note 2 4 9" xfId="55352"/>
    <cellStyle name="Note 2 4 9 2" xfId="55353"/>
    <cellStyle name="Note 2 4 9 3" xfId="55354"/>
    <cellStyle name="Note 2 4 9 4" xfId="55355"/>
    <cellStyle name="Note 2 4 9 5" xfId="55356"/>
    <cellStyle name="Note 2 4 9 6" xfId="55357"/>
    <cellStyle name="Note 2 4 9 7" xfId="55358"/>
    <cellStyle name="Note 2 4 9 8" xfId="55359"/>
    <cellStyle name="Note 2 4 9 9" xfId="55360"/>
    <cellStyle name="Note 2 5" xfId="4561"/>
    <cellStyle name="Note 2 5 10" xfId="55361"/>
    <cellStyle name="Note 2 5 11" xfId="55362"/>
    <cellStyle name="Note 2 5 12" xfId="55363"/>
    <cellStyle name="Note 2 5 13" xfId="55364"/>
    <cellStyle name="Note 2 5 14" xfId="55365"/>
    <cellStyle name="Note 2 5 15" xfId="55366"/>
    <cellStyle name="Note 2 5 16" xfId="55367"/>
    <cellStyle name="Note 2 5 17" xfId="55368"/>
    <cellStyle name="Note 2 5 18" xfId="55369"/>
    <cellStyle name="Note 2 5 19" xfId="55370"/>
    <cellStyle name="Note 2 5 2" xfId="55371"/>
    <cellStyle name="Note 2 5 2 10" xfId="55372"/>
    <cellStyle name="Note 2 5 2 10 2" xfId="55373"/>
    <cellStyle name="Note 2 5 2 10 3" xfId="55374"/>
    <cellStyle name="Note 2 5 2 10 4" xfId="55375"/>
    <cellStyle name="Note 2 5 2 10 5" xfId="55376"/>
    <cellStyle name="Note 2 5 2 10 6" xfId="55377"/>
    <cellStyle name="Note 2 5 2 10 7" xfId="55378"/>
    <cellStyle name="Note 2 5 2 10 8" xfId="55379"/>
    <cellStyle name="Note 2 5 2 11" xfId="55380"/>
    <cellStyle name="Note 2 5 2 12" xfId="55381"/>
    <cellStyle name="Note 2 5 2 13" xfId="55382"/>
    <cellStyle name="Note 2 5 2 14" xfId="55383"/>
    <cellStyle name="Note 2 5 2 15" xfId="55384"/>
    <cellStyle name="Note 2 5 2 16" xfId="55385"/>
    <cellStyle name="Note 2 5 2 17" xfId="55386"/>
    <cellStyle name="Note 2 5 2 18" xfId="55387"/>
    <cellStyle name="Note 2 5 2 19" xfId="55388"/>
    <cellStyle name="Note 2 5 2 2" xfId="55389"/>
    <cellStyle name="Note 2 5 2 2 10" xfId="55390"/>
    <cellStyle name="Note 2 5 2 2 11" xfId="55391"/>
    <cellStyle name="Note 2 5 2 2 12" xfId="55392"/>
    <cellStyle name="Note 2 5 2 2 13" xfId="55393"/>
    <cellStyle name="Note 2 5 2 2 14" xfId="55394"/>
    <cellStyle name="Note 2 5 2 2 15" xfId="55395"/>
    <cellStyle name="Note 2 5 2 2 16" xfId="55396"/>
    <cellStyle name="Note 2 5 2 2 17" xfId="55397"/>
    <cellStyle name="Note 2 5 2 2 18" xfId="55398"/>
    <cellStyle name="Note 2 5 2 2 19" xfId="55399"/>
    <cellStyle name="Note 2 5 2 2 2" xfId="55400"/>
    <cellStyle name="Note 2 5 2 2 2 10" xfId="55401"/>
    <cellStyle name="Note 2 5 2 2 2 11" xfId="55402"/>
    <cellStyle name="Note 2 5 2 2 2 12" xfId="55403"/>
    <cellStyle name="Note 2 5 2 2 2 13" xfId="55404"/>
    <cellStyle name="Note 2 5 2 2 2 2" xfId="55405"/>
    <cellStyle name="Note 2 5 2 2 2 2 10" xfId="55406"/>
    <cellStyle name="Note 2 5 2 2 2 2 2" xfId="55407"/>
    <cellStyle name="Note 2 5 2 2 2 2 2 2" xfId="55408"/>
    <cellStyle name="Note 2 5 2 2 2 2 2 3" xfId="55409"/>
    <cellStyle name="Note 2 5 2 2 2 2 2 4" xfId="55410"/>
    <cellStyle name="Note 2 5 2 2 2 2 2 5" xfId="55411"/>
    <cellStyle name="Note 2 5 2 2 2 2 2 6" xfId="55412"/>
    <cellStyle name="Note 2 5 2 2 2 2 2 7" xfId="55413"/>
    <cellStyle name="Note 2 5 2 2 2 2 2 8" xfId="55414"/>
    <cellStyle name="Note 2 5 2 2 2 2 2 9" xfId="55415"/>
    <cellStyle name="Note 2 5 2 2 2 2 3" xfId="55416"/>
    <cellStyle name="Note 2 5 2 2 2 2 4" xfId="55417"/>
    <cellStyle name="Note 2 5 2 2 2 2 5" xfId="55418"/>
    <cellStyle name="Note 2 5 2 2 2 2 6" xfId="55419"/>
    <cellStyle name="Note 2 5 2 2 2 2 7" xfId="55420"/>
    <cellStyle name="Note 2 5 2 2 2 2 8" xfId="55421"/>
    <cellStyle name="Note 2 5 2 2 2 2 9" xfId="55422"/>
    <cellStyle name="Note 2 5 2 2 2 3" xfId="55423"/>
    <cellStyle name="Note 2 5 2 2 2 3 2" xfId="55424"/>
    <cellStyle name="Note 2 5 2 2 2 3 3" xfId="55425"/>
    <cellStyle name="Note 2 5 2 2 2 3 4" xfId="55426"/>
    <cellStyle name="Note 2 5 2 2 2 3 5" xfId="55427"/>
    <cellStyle name="Note 2 5 2 2 2 3 6" xfId="55428"/>
    <cellStyle name="Note 2 5 2 2 2 3 7" xfId="55429"/>
    <cellStyle name="Note 2 5 2 2 2 3 8" xfId="55430"/>
    <cellStyle name="Note 2 5 2 2 2 4" xfId="55431"/>
    <cellStyle name="Note 2 5 2 2 2 4 2" xfId="55432"/>
    <cellStyle name="Note 2 5 2 2 2 4 3" xfId="55433"/>
    <cellStyle name="Note 2 5 2 2 2 4 4" xfId="55434"/>
    <cellStyle name="Note 2 5 2 2 2 4 5" xfId="55435"/>
    <cellStyle name="Note 2 5 2 2 2 4 6" xfId="55436"/>
    <cellStyle name="Note 2 5 2 2 2 4 7" xfId="55437"/>
    <cellStyle name="Note 2 5 2 2 2 4 8" xfId="55438"/>
    <cellStyle name="Note 2 5 2 2 2 4 9" xfId="55439"/>
    <cellStyle name="Note 2 5 2 2 2 5" xfId="55440"/>
    <cellStyle name="Note 2 5 2 2 2 6" xfId="55441"/>
    <cellStyle name="Note 2 5 2 2 2 7" xfId="55442"/>
    <cellStyle name="Note 2 5 2 2 2 8" xfId="55443"/>
    <cellStyle name="Note 2 5 2 2 2 9" xfId="55444"/>
    <cellStyle name="Note 2 5 2 2 20" xfId="55445"/>
    <cellStyle name="Note 2 5 2 2 21" xfId="55446"/>
    <cellStyle name="Note 2 5 2 2 22" xfId="55447"/>
    <cellStyle name="Note 2 5 2 2 23" xfId="55448"/>
    <cellStyle name="Note 2 5 2 2 24" xfId="55449"/>
    <cellStyle name="Note 2 5 2 2 25" xfId="55450"/>
    <cellStyle name="Note 2 5 2 2 3" xfId="55451"/>
    <cellStyle name="Note 2 5 2 2 3 10" xfId="55452"/>
    <cellStyle name="Note 2 5 2 2 3 11" xfId="55453"/>
    <cellStyle name="Note 2 5 2 2 3 12" xfId="55454"/>
    <cellStyle name="Note 2 5 2 2 3 13" xfId="55455"/>
    <cellStyle name="Note 2 5 2 2 3 2" xfId="55456"/>
    <cellStyle name="Note 2 5 2 2 3 2 10" xfId="55457"/>
    <cellStyle name="Note 2 5 2 2 3 2 2" xfId="55458"/>
    <cellStyle name="Note 2 5 2 2 3 2 2 2" xfId="55459"/>
    <cellStyle name="Note 2 5 2 2 3 2 2 3" xfId="55460"/>
    <cellStyle name="Note 2 5 2 2 3 2 2 4" xfId="55461"/>
    <cellStyle name="Note 2 5 2 2 3 2 2 5" xfId="55462"/>
    <cellStyle name="Note 2 5 2 2 3 2 2 6" xfId="55463"/>
    <cellStyle name="Note 2 5 2 2 3 2 2 7" xfId="55464"/>
    <cellStyle name="Note 2 5 2 2 3 2 2 8" xfId="55465"/>
    <cellStyle name="Note 2 5 2 2 3 2 2 9" xfId="55466"/>
    <cellStyle name="Note 2 5 2 2 3 2 3" xfId="55467"/>
    <cellStyle name="Note 2 5 2 2 3 2 4" xfId="55468"/>
    <cellStyle name="Note 2 5 2 2 3 2 5" xfId="55469"/>
    <cellStyle name="Note 2 5 2 2 3 2 6" xfId="55470"/>
    <cellStyle name="Note 2 5 2 2 3 2 7" xfId="55471"/>
    <cellStyle name="Note 2 5 2 2 3 2 8" xfId="55472"/>
    <cellStyle name="Note 2 5 2 2 3 2 9" xfId="55473"/>
    <cellStyle name="Note 2 5 2 2 3 3" xfId="55474"/>
    <cellStyle name="Note 2 5 2 2 3 3 2" xfId="55475"/>
    <cellStyle name="Note 2 5 2 2 3 3 3" xfId="55476"/>
    <cellStyle name="Note 2 5 2 2 3 3 4" xfId="55477"/>
    <cellStyle name="Note 2 5 2 2 3 3 5" xfId="55478"/>
    <cellStyle name="Note 2 5 2 2 3 3 6" xfId="55479"/>
    <cellStyle name="Note 2 5 2 2 3 3 7" xfId="55480"/>
    <cellStyle name="Note 2 5 2 2 3 3 8" xfId="55481"/>
    <cellStyle name="Note 2 5 2 2 3 4" xfId="55482"/>
    <cellStyle name="Note 2 5 2 2 3 4 2" xfId="55483"/>
    <cellStyle name="Note 2 5 2 2 3 4 3" xfId="55484"/>
    <cellStyle name="Note 2 5 2 2 3 4 4" xfId="55485"/>
    <cellStyle name="Note 2 5 2 2 3 4 5" xfId="55486"/>
    <cellStyle name="Note 2 5 2 2 3 4 6" xfId="55487"/>
    <cellStyle name="Note 2 5 2 2 3 4 7" xfId="55488"/>
    <cellStyle name="Note 2 5 2 2 3 4 8" xfId="55489"/>
    <cellStyle name="Note 2 5 2 2 3 4 9" xfId="55490"/>
    <cellStyle name="Note 2 5 2 2 3 5" xfId="55491"/>
    <cellStyle name="Note 2 5 2 2 3 6" xfId="55492"/>
    <cellStyle name="Note 2 5 2 2 3 7" xfId="55493"/>
    <cellStyle name="Note 2 5 2 2 3 8" xfId="55494"/>
    <cellStyle name="Note 2 5 2 2 3 9" xfId="55495"/>
    <cellStyle name="Note 2 5 2 2 4" xfId="55496"/>
    <cellStyle name="Note 2 5 2 2 4 10" xfId="55497"/>
    <cellStyle name="Note 2 5 2 2 4 11" xfId="55498"/>
    <cellStyle name="Note 2 5 2 2 4 12" xfId="55499"/>
    <cellStyle name="Note 2 5 2 2 4 13" xfId="55500"/>
    <cellStyle name="Note 2 5 2 2 4 2" xfId="55501"/>
    <cellStyle name="Note 2 5 2 2 4 2 10" xfId="55502"/>
    <cellStyle name="Note 2 5 2 2 4 2 2" xfId="55503"/>
    <cellStyle name="Note 2 5 2 2 4 2 2 2" xfId="55504"/>
    <cellStyle name="Note 2 5 2 2 4 2 2 3" xfId="55505"/>
    <cellStyle name="Note 2 5 2 2 4 2 2 4" xfId="55506"/>
    <cellStyle name="Note 2 5 2 2 4 2 2 5" xfId="55507"/>
    <cellStyle name="Note 2 5 2 2 4 2 2 6" xfId="55508"/>
    <cellStyle name="Note 2 5 2 2 4 2 2 7" xfId="55509"/>
    <cellStyle name="Note 2 5 2 2 4 2 2 8" xfId="55510"/>
    <cellStyle name="Note 2 5 2 2 4 2 2 9" xfId="55511"/>
    <cellStyle name="Note 2 5 2 2 4 2 3" xfId="55512"/>
    <cellStyle name="Note 2 5 2 2 4 2 4" xfId="55513"/>
    <cellStyle name="Note 2 5 2 2 4 2 5" xfId="55514"/>
    <cellStyle name="Note 2 5 2 2 4 2 6" xfId="55515"/>
    <cellStyle name="Note 2 5 2 2 4 2 7" xfId="55516"/>
    <cellStyle name="Note 2 5 2 2 4 2 8" xfId="55517"/>
    <cellStyle name="Note 2 5 2 2 4 2 9" xfId="55518"/>
    <cellStyle name="Note 2 5 2 2 4 3" xfId="55519"/>
    <cellStyle name="Note 2 5 2 2 4 3 2" xfId="55520"/>
    <cellStyle name="Note 2 5 2 2 4 3 3" xfId="55521"/>
    <cellStyle name="Note 2 5 2 2 4 3 4" xfId="55522"/>
    <cellStyle name="Note 2 5 2 2 4 3 5" xfId="55523"/>
    <cellStyle name="Note 2 5 2 2 4 3 6" xfId="55524"/>
    <cellStyle name="Note 2 5 2 2 4 3 7" xfId="55525"/>
    <cellStyle name="Note 2 5 2 2 4 3 8" xfId="55526"/>
    <cellStyle name="Note 2 5 2 2 4 4" xfId="55527"/>
    <cellStyle name="Note 2 5 2 2 4 4 2" xfId="55528"/>
    <cellStyle name="Note 2 5 2 2 4 4 3" xfId="55529"/>
    <cellStyle name="Note 2 5 2 2 4 4 4" xfId="55530"/>
    <cellStyle name="Note 2 5 2 2 4 4 5" xfId="55531"/>
    <cellStyle name="Note 2 5 2 2 4 4 6" xfId="55532"/>
    <cellStyle name="Note 2 5 2 2 4 4 7" xfId="55533"/>
    <cellStyle name="Note 2 5 2 2 4 4 8" xfId="55534"/>
    <cellStyle name="Note 2 5 2 2 4 4 9" xfId="55535"/>
    <cellStyle name="Note 2 5 2 2 4 5" xfId="55536"/>
    <cellStyle name="Note 2 5 2 2 4 6" xfId="55537"/>
    <cellStyle name="Note 2 5 2 2 4 7" xfId="55538"/>
    <cellStyle name="Note 2 5 2 2 4 8" xfId="55539"/>
    <cellStyle name="Note 2 5 2 2 4 9" xfId="55540"/>
    <cellStyle name="Note 2 5 2 2 5" xfId="55541"/>
    <cellStyle name="Note 2 5 2 2 5 10" xfId="55542"/>
    <cellStyle name="Note 2 5 2 2 5 11" xfId="55543"/>
    <cellStyle name="Note 2 5 2 2 5 12" xfId="55544"/>
    <cellStyle name="Note 2 5 2 2 5 13" xfId="55545"/>
    <cellStyle name="Note 2 5 2 2 5 2" xfId="55546"/>
    <cellStyle name="Note 2 5 2 2 5 2 10" xfId="55547"/>
    <cellStyle name="Note 2 5 2 2 5 2 2" xfId="55548"/>
    <cellStyle name="Note 2 5 2 2 5 2 2 2" xfId="55549"/>
    <cellStyle name="Note 2 5 2 2 5 2 2 3" xfId="55550"/>
    <cellStyle name="Note 2 5 2 2 5 2 2 4" xfId="55551"/>
    <cellStyle name="Note 2 5 2 2 5 2 2 5" xfId="55552"/>
    <cellStyle name="Note 2 5 2 2 5 2 2 6" xfId="55553"/>
    <cellStyle name="Note 2 5 2 2 5 2 2 7" xfId="55554"/>
    <cellStyle name="Note 2 5 2 2 5 2 2 8" xfId="55555"/>
    <cellStyle name="Note 2 5 2 2 5 2 2 9" xfId="55556"/>
    <cellStyle name="Note 2 5 2 2 5 2 3" xfId="55557"/>
    <cellStyle name="Note 2 5 2 2 5 2 4" xfId="55558"/>
    <cellStyle name="Note 2 5 2 2 5 2 5" xfId="55559"/>
    <cellStyle name="Note 2 5 2 2 5 2 6" xfId="55560"/>
    <cellStyle name="Note 2 5 2 2 5 2 7" xfId="55561"/>
    <cellStyle name="Note 2 5 2 2 5 2 8" xfId="55562"/>
    <cellStyle name="Note 2 5 2 2 5 2 9" xfId="55563"/>
    <cellStyle name="Note 2 5 2 2 5 3" xfId="55564"/>
    <cellStyle name="Note 2 5 2 2 5 3 2" xfId="55565"/>
    <cellStyle name="Note 2 5 2 2 5 3 3" xfId="55566"/>
    <cellStyle name="Note 2 5 2 2 5 3 4" xfId="55567"/>
    <cellStyle name="Note 2 5 2 2 5 3 5" xfId="55568"/>
    <cellStyle name="Note 2 5 2 2 5 3 6" xfId="55569"/>
    <cellStyle name="Note 2 5 2 2 5 3 7" xfId="55570"/>
    <cellStyle name="Note 2 5 2 2 5 3 8" xfId="55571"/>
    <cellStyle name="Note 2 5 2 2 5 4" xfId="55572"/>
    <cellStyle name="Note 2 5 2 2 5 4 2" xfId="55573"/>
    <cellStyle name="Note 2 5 2 2 5 4 3" xfId="55574"/>
    <cellStyle name="Note 2 5 2 2 5 4 4" xfId="55575"/>
    <cellStyle name="Note 2 5 2 2 5 4 5" xfId="55576"/>
    <cellStyle name="Note 2 5 2 2 5 4 6" xfId="55577"/>
    <cellStyle name="Note 2 5 2 2 5 4 7" xfId="55578"/>
    <cellStyle name="Note 2 5 2 2 5 4 8" xfId="55579"/>
    <cellStyle name="Note 2 5 2 2 5 4 9" xfId="55580"/>
    <cellStyle name="Note 2 5 2 2 5 5" xfId="55581"/>
    <cellStyle name="Note 2 5 2 2 5 6" xfId="55582"/>
    <cellStyle name="Note 2 5 2 2 5 7" xfId="55583"/>
    <cellStyle name="Note 2 5 2 2 5 8" xfId="55584"/>
    <cellStyle name="Note 2 5 2 2 5 9" xfId="55585"/>
    <cellStyle name="Note 2 5 2 2 6" xfId="55586"/>
    <cellStyle name="Note 2 5 2 2 6 10" xfId="55587"/>
    <cellStyle name="Note 2 5 2 2 6 2" xfId="55588"/>
    <cellStyle name="Note 2 5 2 2 6 2 2" xfId="55589"/>
    <cellStyle name="Note 2 5 2 2 6 2 3" xfId="55590"/>
    <cellStyle name="Note 2 5 2 2 6 2 4" xfId="55591"/>
    <cellStyle name="Note 2 5 2 2 6 2 5" xfId="55592"/>
    <cellStyle name="Note 2 5 2 2 6 2 6" xfId="55593"/>
    <cellStyle name="Note 2 5 2 2 6 2 7" xfId="55594"/>
    <cellStyle name="Note 2 5 2 2 6 2 8" xfId="55595"/>
    <cellStyle name="Note 2 5 2 2 6 2 9" xfId="55596"/>
    <cellStyle name="Note 2 5 2 2 6 3" xfId="55597"/>
    <cellStyle name="Note 2 5 2 2 6 4" xfId="55598"/>
    <cellStyle name="Note 2 5 2 2 6 5" xfId="55599"/>
    <cellStyle name="Note 2 5 2 2 6 6" xfId="55600"/>
    <cellStyle name="Note 2 5 2 2 6 7" xfId="55601"/>
    <cellStyle name="Note 2 5 2 2 6 8" xfId="55602"/>
    <cellStyle name="Note 2 5 2 2 6 9" xfId="55603"/>
    <cellStyle name="Note 2 5 2 2 7" xfId="55604"/>
    <cellStyle name="Note 2 5 2 2 7 2" xfId="55605"/>
    <cellStyle name="Note 2 5 2 2 7 3" xfId="55606"/>
    <cellStyle name="Note 2 5 2 2 7 4" xfId="55607"/>
    <cellStyle name="Note 2 5 2 2 7 5" xfId="55608"/>
    <cellStyle name="Note 2 5 2 2 7 6" xfId="55609"/>
    <cellStyle name="Note 2 5 2 2 7 7" xfId="55610"/>
    <cellStyle name="Note 2 5 2 2 7 8" xfId="55611"/>
    <cellStyle name="Note 2 5 2 2 8" xfId="55612"/>
    <cellStyle name="Note 2 5 2 2 8 2" xfId="55613"/>
    <cellStyle name="Note 2 5 2 2 8 3" xfId="55614"/>
    <cellStyle name="Note 2 5 2 2 8 4" xfId="55615"/>
    <cellStyle name="Note 2 5 2 2 8 5" xfId="55616"/>
    <cellStyle name="Note 2 5 2 2 8 6" xfId="55617"/>
    <cellStyle name="Note 2 5 2 2 8 7" xfId="55618"/>
    <cellStyle name="Note 2 5 2 2 8 8" xfId="55619"/>
    <cellStyle name="Note 2 5 2 2 8 9" xfId="55620"/>
    <cellStyle name="Note 2 5 2 2 9" xfId="55621"/>
    <cellStyle name="Note 2 5 2 20" xfId="55622"/>
    <cellStyle name="Note 2 5 2 21" xfId="55623"/>
    <cellStyle name="Note 2 5 2 22" xfId="55624"/>
    <cellStyle name="Note 2 5 2 23" xfId="55625"/>
    <cellStyle name="Note 2 5 2 24" xfId="55626"/>
    <cellStyle name="Note 2 5 2 25" xfId="55627"/>
    <cellStyle name="Note 2 5 2 26" xfId="55628"/>
    <cellStyle name="Note 2 5 2 27" xfId="55629"/>
    <cellStyle name="Note 2 5 2 28" xfId="55630"/>
    <cellStyle name="Note 2 5 2 3" xfId="55631"/>
    <cellStyle name="Note 2 5 2 3 10" xfId="55632"/>
    <cellStyle name="Note 2 5 2 3 11" xfId="55633"/>
    <cellStyle name="Note 2 5 2 3 12" xfId="55634"/>
    <cellStyle name="Note 2 5 2 3 13" xfId="55635"/>
    <cellStyle name="Note 2 5 2 3 14" xfId="55636"/>
    <cellStyle name="Note 2 5 2 3 15" xfId="55637"/>
    <cellStyle name="Note 2 5 2 3 16" xfId="55638"/>
    <cellStyle name="Note 2 5 2 3 17" xfId="55639"/>
    <cellStyle name="Note 2 5 2 3 18" xfId="55640"/>
    <cellStyle name="Note 2 5 2 3 19" xfId="55641"/>
    <cellStyle name="Note 2 5 2 3 2" xfId="55642"/>
    <cellStyle name="Note 2 5 2 3 2 10" xfId="55643"/>
    <cellStyle name="Note 2 5 2 3 2 11" xfId="55644"/>
    <cellStyle name="Note 2 5 2 3 2 12" xfId="55645"/>
    <cellStyle name="Note 2 5 2 3 2 13" xfId="55646"/>
    <cellStyle name="Note 2 5 2 3 2 2" xfId="55647"/>
    <cellStyle name="Note 2 5 2 3 2 2 10" xfId="55648"/>
    <cellStyle name="Note 2 5 2 3 2 2 2" xfId="55649"/>
    <cellStyle name="Note 2 5 2 3 2 2 2 2" xfId="55650"/>
    <cellStyle name="Note 2 5 2 3 2 2 2 3" xfId="55651"/>
    <cellStyle name="Note 2 5 2 3 2 2 2 4" xfId="55652"/>
    <cellStyle name="Note 2 5 2 3 2 2 2 5" xfId="55653"/>
    <cellStyle name="Note 2 5 2 3 2 2 2 6" xfId="55654"/>
    <cellStyle name="Note 2 5 2 3 2 2 2 7" xfId="55655"/>
    <cellStyle name="Note 2 5 2 3 2 2 2 8" xfId="55656"/>
    <cellStyle name="Note 2 5 2 3 2 2 2 9" xfId="55657"/>
    <cellStyle name="Note 2 5 2 3 2 2 3" xfId="55658"/>
    <cellStyle name="Note 2 5 2 3 2 2 4" xfId="55659"/>
    <cellStyle name="Note 2 5 2 3 2 2 5" xfId="55660"/>
    <cellStyle name="Note 2 5 2 3 2 2 6" xfId="55661"/>
    <cellStyle name="Note 2 5 2 3 2 2 7" xfId="55662"/>
    <cellStyle name="Note 2 5 2 3 2 2 8" xfId="55663"/>
    <cellStyle name="Note 2 5 2 3 2 2 9" xfId="55664"/>
    <cellStyle name="Note 2 5 2 3 2 3" xfId="55665"/>
    <cellStyle name="Note 2 5 2 3 2 3 2" xfId="55666"/>
    <cellStyle name="Note 2 5 2 3 2 3 3" xfId="55667"/>
    <cellStyle name="Note 2 5 2 3 2 3 4" xfId="55668"/>
    <cellStyle name="Note 2 5 2 3 2 3 5" xfId="55669"/>
    <cellStyle name="Note 2 5 2 3 2 3 6" xfId="55670"/>
    <cellStyle name="Note 2 5 2 3 2 3 7" xfId="55671"/>
    <cellStyle name="Note 2 5 2 3 2 3 8" xfId="55672"/>
    <cellStyle name="Note 2 5 2 3 2 4" xfId="55673"/>
    <cellStyle name="Note 2 5 2 3 2 4 2" xfId="55674"/>
    <cellStyle name="Note 2 5 2 3 2 4 3" xfId="55675"/>
    <cellStyle name="Note 2 5 2 3 2 4 4" xfId="55676"/>
    <cellStyle name="Note 2 5 2 3 2 4 5" xfId="55677"/>
    <cellStyle name="Note 2 5 2 3 2 4 6" xfId="55678"/>
    <cellStyle name="Note 2 5 2 3 2 4 7" xfId="55679"/>
    <cellStyle name="Note 2 5 2 3 2 4 8" xfId="55680"/>
    <cellStyle name="Note 2 5 2 3 2 4 9" xfId="55681"/>
    <cellStyle name="Note 2 5 2 3 2 5" xfId="55682"/>
    <cellStyle name="Note 2 5 2 3 2 6" xfId="55683"/>
    <cellStyle name="Note 2 5 2 3 2 7" xfId="55684"/>
    <cellStyle name="Note 2 5 2 3 2 8" xfId="55685"/>
    <cellStyle name="Note 2 5 2 3 2 9" xfId="55686"/>
    <cellStyle name="Note 2 5 2 3 20" xfId="55687"/>
    <cellStyle name="Note 2 5 2 3 21" xfId="55688"/>
    <cellStyle name="Note 2 5 2 3 22" xfId="55689"/>
    <cellStyle name="Note 2 5 2 3 23" xfId="55690"/>
    <cellStyle name="Note 2 5 2 3 24" xfId="55691"/>
    <cellStyle name="Note 2 5 2 3 3" xfId="55692"/>
    <cellStyle name="Note 2 5 2 3 3 10" xfId="55693"/>
    <cellStyle name="Note 2 5 2 3 3 11" xfId="55694"/>
    <cellStyle name="Note 2 5 2 3 3 12" xfId="55695"/>
    <cellStyle name="Note 2 5 2 3 3 13" xfId="55696"/>
    <cellStyle name="Note 2 5 2 3 3 2" xfId="55697"/>
    <cellStyle name="Note 2 5 2 3 3 2 10" xfId="55698"/>
    <cellStyle name="Note 2 5 2 3 3 2 2" xfId="55699"/>
    <cellStyle name="Note 2 5 2 3 3 2 2 2" xfId="55700"/>
    <cellStyle name="Note 2 5 2 3 3 2 2 3" xfId="55701"/>
    <cellStyle name="Note 2 5 2 3 3 2 2 4" xfId="55702"/>
    <cellStyle name="Note 2 5 2 3 3 2 2 5" xfId="55703"/>
    <cellStyle name="Note 2 5 2 3 3 2 2 6" xfId="55704"/>
    <cellStyle name="Note 2 5 2 3 3 2 2 7" xfId="55705"/>
    <cellStyle name="Note 2 5 2 3 3 2 2 8" xfId="55706"/>
    <cellStyle name="Note 2 5 2 3 3 2 2 9" xfId="55707"/>
    <cellStyle name="Note 2 5 2 3 3 2 3" xfId="55708"/>
    <cellStyle name="Note 2 5 2 3 3 2 4" xfId="55709"/>
    <cellStyle name="Note 2 5 2 3 3 2 5" xfId="55710"/>
    <cellStyle name="Note 2 5 2 3 3 2 6" xfId="55711"/>
    <cellStyle name="Note 2 5 2 3 3 2 7" xfId="55712"/>
    <cellStyle name="Note 2 5 2 3 3 2 8" xfId="55713"/>
    <cellStyle name="Note 2 5 2 3 3 2 9" xfId="55714"/>
    <cellStyle name="Note 2 5 2 3 3 3" xfId="55715"/>
    <cellStyle name="Note 2 5 2 3 3 3 2" xfId="55716"/>
    <cellStyle name="Note 2 5 2 3 3 3 3" xfId="55717"/>
    <cellStyle name="Note 2 5 2 3 3 3 4" xfId="55718"/>
    <cellStyle name="Note 2 5 2 3 3 3 5" xfId="55719"/>
    <cellStyle name="Note 2 5 2 3 3 3 6" xfId="55720"/>
    <cellStyle name="Note 2 5 2 3 3 3 7" xfId="55721"/>
    <cellStyle name="Note 2 5 2 3 3 3 8" xfId="55722"/>
    <cellStyle name="Note 2 5 2 3 3 4" xfId="55723"/>
    <cellStyle name="Note 2 5 2 3 3 4 2" xfId="55724"/>
    <cellStyle name="Note 2 5 2 3 3 4 3" xfId="55725"/>
    <cellStyle name="Note 2 5 2 3 3 4 4" xfId="55726"/>
    <cellStyle name="Note 2 5 2 3 3 4 5" xfId="55727"/>
    <cellStyle name="Note 2 5 2 3 3 4 6" xfId="55728"/>
    <cellStyle name="Note 2 5 2 3 3 4 7" xfId="55729"/>
    <cellStyle name="Note 2 5 2 3 3 4 8" xfId="55730"/>
    <cellStyle name="Note 2 5 2 3 3 4 9" xfId="55731"/>
    <cellStyle name="Note 2 5 2 3 3 5" xfId="55732"/>
    <cellStyle name="Note 2 5 2 3 3 6" xfId="55733"/>
    <cellStyle name="Note 2 5 2 3 3 7" xfId="55734"/>
    <cellStyle name="Note 2 5 2 3 3 8" xfId="55735"/>
    <cellStyle name="Note 2 5 2 3 3 9" xfId="55736"/>
    <cellStyle name="Note 2 5 2 3 4" xfId="55737"/>
    <cellStyle name="Note 2 5 2 3 4 10" xfId="55738"/>
    <cellStyle name="Note 2 5 2 3 4 11" xfId="55739"/>
    <cellStyle name="Note 2 5 2 3 4 12" xfId="55740"/>
    <cellStyle name="Note 2 5 2 3 4 13" xfId="55741"/>
    <cellStyle name="Note 2 5 2 3 4 2" xfId="55742"/>
    <cellStyle name="Note 2 5 2 3 4 2 10" xfId="55743"/>
    <cellStyle name="Note 2 5 2 3 4 2 2" xfId="55744"/>
    <cellStyle name="Note 2 5 2 3 4 2 2 2" xfId="55745"/>
    <cellStyle name="Note 2 5 2 3 4 2 2 3" xfId="55746"/>
    <cellStyle name="Note 2 5 2 3 4 2 2 4" xfId="55747"/>
    <cellStyle name="Note 2 5 2 3 4 2 2 5" xfId="55748"/>
    <cellStyle name="Note 2 5 2 3 4 2 2 6" xfId="55749"/>
    <cellStyle name="Note 2 5 2 3 4 2 2 7" xfId="55750"/>
    <cellStyle name="Note 2 5 2 3 4 2 2 8" xfId="55751"/>
    <cellStyle name="Note 2 5 2 3 4 2 2 9" xfId="55752"/>
    <cellStyle name="Note 2 5 2 3 4 2 3" xfId="55753"/>
    <cellStyle name="Note 2 5 2 3 4 2 4" xfId="55754"/>
    <cellStyle name="Note 2 5 2 3 4 2 5" xfId="55755"/>
    <cellStyle name="Note 2 5 2 3 4 2 6" xfId="55756"/>
    <cellStyle name="Note 2 5 2 3 4 2 7" xfId="55757"/>
    <cellStyle name="Note 2 5 2 3 4 2 8" xfId="55758"/>
    <cellStyle name="Note 2 5 2 3 4 2 9" xfId="55759"/>
    <cellStyle name="Note 2 5 2 3 4 3" xfId="55760"/>
    <cellStyle name="Note 2 5 2 3 4 3 2" xfId="55761"/>
    <cellStyle name="Note 2 5 2 3 4 3 3" xfId="55762"/>
    <cellStyle name="Note 2 5 2 3 4 3 4" xfId="55763"/>
    <cellStyle name="Note 2 5 2 3 4 3 5" xfId="55764"/>
    <cellStyle name="Note 2 5 2 3 4 3 6" xfId="55765"/>
    <cellStyle name="Note 2 5 2 3 4 3 7" xfId="55766"/>
    <cellStyle name="Note 2 5 2 3 4 3 8" xfId="55767"/>
    <cellStyle name="Note 2 5 2 3 4 4" xfId="55768"/>
    <cellStyle name="Note 2 5 2 3 4 4 2" xfId="55769"/>
    <cellStyle name="Note 2 5 2 3 4 4 3" xfId="55770"/>
    <cellStyle name="Note 2 5 2 3 4 4 4" xfId="55771"/>
    <cellStyle name="Note 2 5 2 3 4 4 5" xfId="55772"/>
    <cellStyle name="Note 2 5 2 3 4 4 6" xfId="55773"/>
    <cellStyle name="Note 2 5 2 3 4 4 7" xfId="55774"/>
    <cellStyle name="Note 2 5 2 3 4 4 8" xfId="55775"/>
    <cellStyle name="Note 2 5 2 3 4 4 9" xfId="55776"/>
    <cellStyle name="Note 2 5 2 3 4 5" xfId="55777"/>
    <cellStyle name="Note 2 5 2 3 4 6" xfId="55778"/>
    <cellStyle name="Note 2 5 2 3 4 7" xfId="55779"/>
    <cellStyle name="Note 2 5 2 3 4 8" xfId="55780"/>
    <cellStyle name="Note 2 5 2 3 4 9" xfId="55781"/>
    <cellStyle name="Note 2 5 2 3 5" xfId="55782"/>
    <cellStyle name="Note 2 5 2 3 5 10" xfId="55783"/>
    <cellStyle name="Note 2 5 2 3 5 11" xfId="55784"/>
    <cellStyle name="Note 2 5 2 3 5 12" xfId="55785"/>
    <cellStyle name="Note 2 5 2 3 5 13" xfId="55786"/>
    <cellStyle name="Note 2 5 2 3 5 2" xfId="55787"/>
    <cellStyle name="Note 2 5 2 3 5 2 10" xfId="55788"/>
    <cellStyle name="Note 2 5 2 3 5 2 2" xfId="55789"/>
    <cellStyle name="Note 2 5 2 3 5 2 2 2" xfId="55790"/>
    <cellStyle name="Note 2 5 2 3 5 2 2 3" xfId="55791"/>
    <cellStyle name="Note 2 5 2 3 5 2 2 4" xfId="55792"/>
    <cellStyle name="Note 2 5 2 3 5 2 2 5" xfId="55793"/>
    <cellStyle name="Note 2 5 2 3 5 2 2 6" xfId="55794"/>
    <cellStyle name="Note 2 5 2 3 5 2 2 7" xfId="55795"/>
    <cellStyle name="Note 2 5 2 3 5 2 2 8" xfId="55796"/>
    <cellStyle name="Note 2 5 2 3 5 2 2 9" xfId="55797"/>
    <cellStyle name="Note 2 5 2 3 5 2 3" xfId="55798"/>
    <cellStyle name="Note 2 5 2 3 5 2 4" xfId="55799"/>
    <cellStyle name="Note 2 5 2 3 5 2 5" xfId="55800"/>
    <cellStyle name="Note 2 5 2 3 5 2 6" xfId="55801"/>
    <cellStyle name="Note 2 5 2 3 5 2 7" xfId="55802"/>
    <cellStyle name="Note 2 5 2 3 5 2 8" xfId="55803"/>
    <cellStyle name="Note 2 5 2 3 5 2 9" xfId="55804"/>
    <cellStyle name="Note 2 5 2 3 5 3" xfId="55805"/>
    <cellStyle name="Note 2 5 2 3 5 3 2" xfId="55806"/>
    <cellStyle name="Note 2 5 2 3 5 3 3" xfId="55807"/>
    <cellStyle name="Note 2 5 2 3 5 3 4" xfId="55808"/>
    <cellStyle name="Note 2 5 2 3 5 3 5" xfId="55809"/>
    <cellStyle name="Note 2 5 2 3 5 3 6" xfId="55810"/>
    <cellStyle name="Note 2 5 2 3 5 3 7" xfId="55811"/>
    <cellStyle name="Note 2 5 2 3 5 3 8" xfId="55812"/>
    <cellStyle name="Note 2 5 2 3 5 4" xfId="55813"/>
    <cellStyle name="Note 2 5 2 3 5 4 2" xfId="55814"/>
    <cellStyle name="Note 2 5 2 3 5 4 3" xfId="55815"/>
    <cellStyle name="Note 2 5 2 3 5 4 4" xfId="55816"/>
    <cellStyle name="Note 2 5 2 3 5 4 5" xfId="55817"/>
    <cellStyle name="Note 2 5 2 3 5 4 6" xfId="55818"/>
    <cellStyle name="Note 2 5 2 3 5 4 7" xfId="55819"/>
    <cellStyle name="Note 2 5 2 3 5 4 8" xfId="55820"/>
    <cellStyle name="Note 2 5 2 3 5 4 9" xfId="55821"/>
    <cellStyle name="Note 2 5 2 3 5 5" xfId="55822"/>
    <cellStyle name="Note 2 5 2 3 5 6" xfId="55823"/>
    <cellStyle name="Note 2 5 2 3 5 7" xfId="55824"/>
    <cellStyle name="Note 2 5 2 3 5 8" xfId="55825"/>
    <cellStyle name="Note 2 5 2 3 5 9" xfId="55826"/>
    <cellStyle name="Note 2 5 2 3 6" xfId="55827"/>
    <cellStyle name="Note 2 5 2 3 6 10" xfId="55828"/>
    <cellStyle name="Note 2 5 2 3 6 2" xfId="55829"/>
    <cellStyle name="Note 2 5 2 3 6 2 2" xfId="55830"/>
    <cellStyle name="Note 2 5 2 3 6 2 3" xfId="55831"/>
    <cellStyle name="Note 2 5 2 3 6 2 4" xfId="55832"/>
    <cellStyle name="Note 2 5 2 3 6 2 5" xfId="55833"/>
    <cellStyle name="Note 2 5 2 3 6 2 6" xfId="55834"/>
    <cellStyle name="Note 2 5 2 3 6 2 7" xfId="55835"/>
    <cellStyle name="Note 2 5 2 3 6 2 8" xfId="55836"/>
    <cellStyle name="Note 2 5 2 3 6 2 9" xfId="55837"/>
    <cellStyle name="Note 2 5 2 3 6 3" xfId="55838"/>
    <cellStyle name="Note 2 5 2 3 6 4" xfId="55839"/>
    <cellStyle name="Note 2 5 2 3 6 5" xfId="55840"/>
    <cellStyle name="Note 2 5 2 3 6 6" xfId="55841"/>
    <cellStyle name="Note 2 5 2 3 6 7" xfId="55842"/>
    <cellStyle name="Note 2 5 2 3 6 8" xfId="55843"/>
    <cellStyle name="Note 2 5 2 3 6 9" xfId="55844"/>
    <cellStyle name="Note 2 5 2 3 7" xfId="55845"/>
    <cellStyle name="Note 2 5 2 3 7 2" xfId="55846"/>
    <cellStyle name="Note 2 5 2 3 7 3" xfId="55847"/>
    <cellStyle name="Note 2 5 2 3 7 4" xfId="55848"/>
    <cellStyle name="Note 2 5 2 3 7 5" xfId="55849"/>
    <cellStyle name="Note 2 5 2 3 7 6" xfId="55850"/>
    <cellStyle name="Note 2 5 2 3 7 7" xfId="55851"/>
    <cellStyle name="Note 2 5 2 3 7 8" xfId="55852"/>
    <cellStyle name="Note 2 5 2 3 8" xfId="55853"/>
    <cellStyle name="Note 2 5 2 3 8 2" xfId="55854"/>
    <cellStyle name="Note 2 5 2 3 8 3" xfId="55855"/>
    <cellStyle name="Note 2 5 2 3 8 4" xfId="55856"/>
    <cellStyle name="Note 2 5 2 3 8 5" xfId="55857"/>
    <cellStyle name="Note 2 5 2 3 8 6" xfId="55858"/>
    <cellStyle name="Note 2 5 2 3 8 7" xfId="55859"/>
    <cellStyle name="Note 2 5 2 3 8 8" xfId="55860"/>
    <cellStyle name="Note 2 5 2 3 8 9" xfId="55861"/>
    <cellStyle name="Note 2 5 2 3 9" xfId="55862"/>
    <cellStyle name="Note 2 5 2 4" xfId="55863"/>
    <cellStyle name="Note 2 5 2 4 10" xfId="55864"/>
    <cellStyle name="Note 2 5 2 4 11" xfId="55865"/>
    <cellStyle name="Note 2 5 2 4 12" xfId="55866"/>
    <cellStyle name="Note 2 5 2 4 13" xfId="55867"/>
    <cellStyle name="Note 2 5 2 4 14" xfId="55868"/>
    <cellStyle name="Note 2 5 2 4 15" xfId="55869"/>
    <cellStyle name="Note 2 5 2 4 16" xfId="55870"/>
    <cellStyle name="Note 2 5 2 4 17" xfId="55871"/>
    <cellStyle name="Note 2 5 2 4 18" xfId="55872"/>
    <cellStyle name="Note 2 5 2 4 2" xfId="55873"/>
    <cellStyle name="Note 2 5 2 4 2 10" xfId="55874"/>
    <cellStyle name="Note 2 5 2 4 2 2" xfId="55875"/>
    <cellStyle name="Note 2 5 2 4 2 2 2" xfId="55876"/>
    <cellStyle name="Note 2 5 2 4 2 2 3" xfId="55877"/>
    <cellStyle name="Note 2 5 2 4 2 2 4" xfId="55878"/>
    <cellStyle name="Note 2 5 2 4 2 2 5" xfId="55879"/>
    <cellStyle name="Note 2 5 2 4 2 2 6" xfId="55880"/>
    <cellStyle name="Note 2 5 2 4 2 2 7" xfId="55881"/>
    <cellStyle name="Note 2 5 2 4 2 2 8" xfId="55882"/>
    <cellStyle name="Note 2 5 2 4 2 2 9" xfId="55883"/>
    <cellStyle name="Note 2 5 2 4 2 3" xfId="55884"/>
    <cellStyle name="Note 2 5 2 4 2 4" xfId="55885"/>
    <cellStyle name="Note 2 5 2 4 2 5" xfId="55886"/>
    <cellStyle name="Note 2 5 2 4 2 6" xfId="55887"/>
    <cellStyle name="Note 2 5 2 4 2 7" xfId="55888"/>
    <cellStyle name="Note 2 5 2 4 2 8" xfId="55889"/>
    <cellStyle name="Note 2 5 2 4 2 9" xfId="55890"/>
    <cellStyle name="Note 2 5 2 4 3" xfId="55891"/>
    <cellStyle name="Note 2 5 2 4 3 2" xfId="55892"/>
    <cellStyle name="Note 2 5 2 4 3 3" xfId="55893"/>
    <cellStyle name="Note 2 5 2 4 3 4" xfId="55894"/>
    <cellStyle name="Note 2 5 2 4 3 5" xfId="55895"/>
    <cellStyle name="Note 2 5 2 4 3 6" xfId="55896"/>
    <cellStyle name="Note 2 5 2 4 3 7" xfId="55897"/>
    <cellStyle name="Note 2 5 2 4 3 8" xfId="55898"/>
    <cellStyle name="Note 2 5 2 4 4" xfId="55899"/>
    <cellStyle name="Note 2 5 2 4 4 2" xfId="55900"/>
    <cellStyle name="Note 2 5 2 4 4 3" xfId="55901"/>
    <cellStyle name="Note 2 5 2 4 4 4" xfId="55902"/>
    <cellStyle name="Note 2 5 2 4 4 5" xfId="55903"/>
    <cellStyle name="Note 2 5 2 4 4 6" xfId="55904"/>
    <cellStyle name="Note 2 5 2 4 4 7" xfId="55905"/>
    <cellStyle name="Note 2 5 2 4 4 8" xfId="55906"/>
    <cellStyle name="Note 2 5 2 4 4 9" xfId="55907"/>
    <cellStyle name="Note 2 5 2 4 5" xfId="55908"/>
    <cellStyle name="Note 2 5 2 4 6" xfId="55909"/>
    <cellStyle name="Note 2 5 2 4 7" xfId="55910"/>
    <cellStyle name="Note 2 5 2 4 8" xfId="55911"/>
    <cellStyle name="Note 2 5 2 4 9" xfId="55912"/>
    <cellStyle name="Note 2 5 2 5" xfId="55913"/>
    <cellStyle name="Note 2 5 2 5 10" xfId="55914"/>
    <cellStyle name="Note 2 5 2 5 11" xfId="55915"/>
    <cellStyle name="Note 2 5 2 5 12" xfId="55916"/>
    <cellStyle name="Note 2 5 2 5 13" xfId="55917"/>
    <cellStyle name="Note 2 5 2 5 14" xfId="55918"/>
    <cellStyle name="Note 2 5 2 5 15" xfId="55919"/>
    <cellStyle name="Note 2 5 2 5 16" xfId="55920"/>
    <cellStyle name="Note 2 5 2 5 17" xfId="55921"/>
    <cellStyle name="Note 2 5 2 5 18" xfId="55922"/>
    <cellStyle name="Note 2 5 2 5 2" xfId="55923"/>
    <cellStyle name="Note 2 5 2 5 3" xfId="55924"/>
    <cellStyle name="Note 2 5 2 5 4" xfId="55925"/>
    <cellStyle name="Note 2 5 2 5 5" xfId="55926"/>
    <cellStyle name="Note 2 5 2 5 6" xfId="55927"/>
    <cellStyle name="Note 2 5 2 5 7" xfId="55928"/>
    <cellStyle name="Note 2 5 2 5 8" xfId="55929"/>
    <cellStyle name="Note 2 5 2 5 9" xfId="55930"/>
    <cellStyle name="Note 2 5 2 6" xfId="55931"/>
    <cellStyle name="Note 2 5 2 6 10" xfId="55932"/>
    <cellStyle name="Note 2 5 2 6 11" xfId="55933"/>
    <cellStyle name="Note 2 5 2 6 12" xfId="55934"/>
    <cellStyle name="Note 2 5 2 6 13" xfId="55935"/>
    <cellStyle name="Note 2 5 2 6 14" xfId="55936"/>
    <cellStyle name="Note 2 5 2 6 15" xfId="55937"/>
    <cellStyle name="Note 2 5 2 6 16" xfId="55938"/>
    <cellStyle name="Note 2 5 2 6 17" xfId="55939"/>
    <cellStyle name="Note 2 5 2 6 18" xfId="55940"/>
    <cellStyle name="Note 2 5 2 6 2" xfId="55941"/>
    <cellStyle name="Note 2 5 2 6 3" xfId="55942"/>
    <cellStyle name="Note 2 5 2 6 4" xfId="55943"/>
    <cellStyle name="Note 2 5 2 6 5" xfId="55944"/>
    <cellStyle name="Note 2 5 2 6 6" xfId="55945"/>
    <cellStyle name="Note 2 5 2 6 7" xfId="55946"/>
    <cellStyle name="Note 2 5 2 6 8" xfId="55947"/>
    <cellStyle name="Note 2 5 2 6 9" xfId="55948"/>
    <cellStyle name="Note 2 5 2 7" xfId="55949"/>
    <cellStyle name="Note 2 5 2 7 2" xfId="55950"/>
    <cellStyle name="Note 2 5 2 7 3" xfId="55951"/>
    <cellStyle name="Note 2 5 2 7 4" xfId="55952"/>
    <cellStyle name="Note 2 5 2 7 5" xfId="55953"/>
    <cellStyle name="Note 2 5 2 7 6" xfId="55954"/>
    <cellStyle name="Note 2 5 2 7 7" xfId="55955"/>
    <cellStyle name="Note 2 5 2 7 8" xfId="55956"/>
    <cellStyle name="Note 2 5 2 7 9" xfId="55957"/>
    <cellStyle name="Note 2 5 2 8" xfId="55958"/>
    <cellStyle name="Note 2 5 2 8 2" xfId="55959"/>
    <cellStyle name="Note 2 5 2 8 3" xfId="55960"/>
    <cellStyle name="Note 2 5 2 8 4" xfId="55961"/>
    <cellStyle name="Note 2 5 2 8 5" xfId="55962"/>
    <cellStyle name="Note 2 5 2 8 6" xfId="55963"/>
    <cellStyle name="Note 2 5 2 8 7" xfId="55964"/>
    <cellStyle name="Note 2 5 2 8 8" xfId="55965"/>
    <cellStyle name="Note 2 5 2 8 9" xfId="55966"/>
    <cellStyle name="Note 2 5 2 9" xfId="55967"/>
    <cellStyle name="Note 2 5 2 9 2" xfId="55968"/>
    <cellStyle name="Note 2 5 2 9 3" xfId="55969"/>
    <cellStyle name="Note 2 5 2 9 4" xfId="55970"/>
    <cellStyle name="Note 2 5 2 9 5" xfId="55971"/>
    <cellStyle name="Note 2 5 2 9 6" xfId="55972"/>
    <cellStyle name="Note 2 5 2 9 7" xfId="55973"/>
    <cellStyle name="Note 2 5 2 9 8" xfId="55974"/>
    <cellStyle name="Note 2 5 20" xfId="55975"/>
    <cellStyle name="Note 2 5 21" xfId="55976"/>
    <cellStyle name="Note 2 5 22" xfId="55977"/>
    <cellStyle name="Note 2 5 23" xfId="55978"/>
    <cellStyle name="Note 2 5 24" xfId="55979"/>
    <cellStyle name="Note 2 5 25" xfId="55980"/>
    <cellStyle name="Note 2 5 26" xfId="55981"/>
    <cellStyle name="Note 2 5 27" xfId="55982"/>
    <cellStyle name="Note 2 5 28" xfId="55983"/>
    <cellStyle name="Note 2 5 3" xfId="55984"/>
    <cellStyle name="Note 2 5 3 10" xfId="55985"/>
    <cellStyle name="Note 2 5 3 11" xfId="55986"/>
    <cellStyle name="Note 2 5 3 12" xfId="55987"/>
    <cellStyle name="Note 2 5 3 13" xfId="55988"/>
    <cellStyle name="Note 2 5 3 14" xfId="55989"/>
    <cellStyle name="Note 2 5 3 15" xfId="55990"/>
    <cellStyle name="Note 2 5 3 16" xfId="55991"/>
    <cellStyle name="Note 2 5 3 17" xfId="55992"/>
    <cellStyle name="Note 2 5 3 18" xfId="55993"/>
    <cellStyle name="Note 2 5 3 19" xfId="55994"/>
    <cellStyle name="Note 2 5 3 2" xfId="55995"/>
    <cellStyle name="Note 2 5 3 2 10" xfId="55996"/>
    <cellStyle name="Note 2 5 3 2 11" xfId="55997"/>
    <cellStyle name="Note 2 5 3 2 12" xfId="55998"/>
    <cellStyle name="Note 2 5 3 2 13" xfId="55999"/>
    <cellStyle name="Note 2 5 3 2 2" xfId="56000"/>
    <cellStyle name="Note 2 5 3 2 2 10" xfId="56001"/>
    <cellStyle name="Note 2 5 3 2 2 2" xfId="56002"/>
    <cellStyle name="Note 2 5 3 2 2 2 2" xfId="56003"/>
    <cellStyle name="Note 2 5 3 2 2 2 3" xfId="56004"/>
    <cellStyle name="Note 2 5 3 2 2 2 4" xfId="56005"/>
    <cellStyle name="Note 2 5 3 2 2 2 5" xfId="56006"/>
    <cellStyle name="Note 2 5 3 2 2 2 6" xfId="56007"/>
    <cellStyle name="Note 2 5 3 2 2 2 7" xfId="56008"/>
    <cellStyle name="Note 2 5 3 2 2 2 8" xfId="56009"/>
    <cellStyle name="Note 2 5 3 2 2 2 9" xfId="56010"/>
    <cellStyle name="Note 2 5 3 2 2 3" xfId="56011"/>
    <cellStyle name="Note 2 5 3 2 2 4" xfId="56012"/>
    <cellStyle name="Note 2 5 3 2 2 5" xfId="56013"/>
    <cellStyle name="Note 2 5 3 2 2 6" xfId="56014"/>
    <cellStyle name="Note 2 5 3 2 2 7" xfId="56015"/>
    <cellStyle name="Note 2 5 3 2 2 8" xfId="56016"/>
    <cellStyle name="Note 2 5 3 2 2 9" xfId="56017"/>
    <cellStyle name="Note 2 5 3 2 3" xfId="56018"/>
    <cellStyle name="Note 2 5 3 2 3 2" xfId="56019"/>
    <cellStyle name="Note 2 5 3 2 3 3" xfId="56020"/>
    <cellStyle name="Note 2 5 3 2 3 4" xfId="56021"/>
    <cellStyle name="Note 2 5 3 2 3 5" xfId="56022"/>
    <cellStyle name="Note 2 5 3 2 3 6" xfId="56023"/>
    <cellStyle name="Note 2 5 3 2 3 7" xfId="56024"/>
    <cellStyle name="Note 2 5 3 2 3 8" xfId="56025"/>
    <cellStyle name="Note 2 5 3 2 4" xfId="56026"/>
    <cellStyle name="Note 2 5 3 2 4 2" xfId="56027"/>
    <cellStyle name="Note 2 5 3 2 4 3" xfId="56028"/>
    <cellStyle name="Note 2 5 3 2 4 4" xfId="56029"/>
    <cellStyle name="Note 2 5 3 2 4 5" xfId="56030"/>
    <cellStyle name="Note 2 5 3 2 4 6" xfId="56031"/>
    <cellStyle name="Note 2 5 3 2 4 7" xfId="56032"/>
    <cellStyle name="Note 2 5 3 2 4 8" xfId="56033"/>
    <cellStyle name="Note 2 5 3 2 4 9" xfId="56034"/>
    <cellStyle name="Note 2 5 3 2 5" xfId="56035"/>
    <cellStyle name="Note 2 5 3 2 6" xfId="56036"/>
    <cellStyle name="Note 2 5 3 2 7" xfId="56037"/>
    <cellStyle name="Note 2 5 3 2 8" xfId="56038"/>
    <cellStyle name="Note 2 5 3 2 9" xfId="56039"/>
    <cellStyle name="Note 2 5 3 20" xfId="56040"/>
    <cellStyle name="Note 2 5 3 21" xfId="56041"/>
    <cellStyle name="Note 2 5 3 22" xfId="56042"/>
    <cellStyle name="Note 2 5 3 23" xfId="56043"/>
    <cellStyle name="Note 2 5 3 24" xfId="56044"/>
    <cellStyle name="Note 2 5 3 25" xfId="56045"/>
    <cellStyle name="Note 2 5 3 3" xfId="56046"/>
    <cellStyle name="Note 2 5 3 3 10" xfId="56047"/>
    <cellStyle name="Note 2 5 3 3 11" xfId="56048"/>
    <cellStyle name="Note 2 5 3 3 12" xfId="56049"/>
    <cellStyle name="Note 2 5 3 3 13" xfId="56050"/>
    <cellStyle name="Note 2 5 3 3 2" xfId="56051"/>
    <cellStyle name="Note 2 5 3 3 2 10" xfId="56052"/>
    <cellStyle name="Note 2 5 3 3 2 2" xfId="56053"/>
    <cellStyle name="Note 2 5 3 3 2 2 2" xfId="56054"/>
    <cellStyle name="Note 2 5 3 3 2 2 3" xfId="56055"/>
    <cellStyle name="Note 2 5 3 3 2 2 4" xfId="56056"/>
    <cellStyle name="Note 2 5 3 3 2 2 5" xfId="56057"/>
    <cellStyle name="Note 2 5 3 3 2 2 6" xfId="56058"/>
    <cellStyle name="Note 2 5 3 3 2 2 7" xfId="56059"/>
    <cellStyle name="Note 2 5 3 3 2 2 8" xfId="56060"/>
    <cellStyle name="Note 2 5 3 3 2 2 9" xfId="56061"/>
    <cellStyle name="Note 2 5 3 3 2 3" xfId="56062"/>
    <cellStyle name="Note 2 5 3 3 2 4" xfId="56063"/>
    <cellStyle name="Note 2 5 3 3 2 5" xfId="56064"/>
    <cellStyle name="Note 2 5 3 3 2 6" xfId="56065"/>
    <cellStyle name="Note 2 5 3 3 2 7" xfId="56066"/>
    <cellStyle name="Note 2 5 3 3 2 8" xfId="56067"/>
    <cellStyle name="Note 2 5 3 3 2 9" xfId="56068"/>
    <cellStyle name="Note 2 5 3 3 3" xfId="56069"/>
    <cellStyle name="Note 2 5 3 3 3 2" xfId="56070"/>
    <cellStyle name="Note 2 5 3 3 3 3" xfId="56071"/>
    <cellStyle name="Note 2 5 3 3 3 4" xfId="56072"/>
    <cellStyle name="Note 2 5 3 3 3 5" xfId="56073"/>
    <cellStyle name="Note 2 5 3 3 3 6" xfId="56074"/>
    <cellStyle name="Note 2 5 3 3 3 7" xfId="56075"/>
    <cellStyle name="Note 2 5 3 3 3 8" xfId="56076"/>
    <cellStyle name="Note 2 5 3 3 4" xfId="56077"/>
    <cellStyle name="Note 2 5 3 3 4 2" xfId="56078"/>
    <cellStyle name="Note 2 5 3 3 4 3" xfId="56079"/>
    <cellStyle name="Note 2 5 3 3 4 4" xfId="56080"/>
    <cellStyle name="Note 2 5 3 3 4 5" xfId="56081"/>
    <cellStyle name="Note 2 5 3 3 4 6" xfId="56082"/>
    <cellStyle name="Note 2 5 3 3 4 7" xfId="56083"/>
    <cellStyle name="Note 2 5 3 3 4 8" xfId="56084"/>
    <cellStyle name="Note 2 5 3 3 4 9" xfId="56085"/>
    <cellStyle name="Note 2 5 3 3 5" xfId="56086"/>
    <cellStyle name="Note 2 5 3 3 6" xfId="56087"/>
    <cellStyle name="Note 2 5 3 3 7" xfId="56088"/>
    <cellStyle name="Note 2 5 3 3 8" xfId="56089"/>
    <cellStyle name="Note 2 5 3 3 9" xfId="56090"/>
    <cellStyle name="Note 2 5 3 4" xfId="56091"/>
    <cellStyle name="Note 2 5 3 4 10" xfId="56092"/>
    <cellStyle name="Note 2 5 3 4 11" xfId="56093"/>
    <cellStyle name="Note 2 5 3 4 12" xfId="56094"/>
    <cellStyle name="Note 2 5 3 4 13" xfId="56095"/>
    <cellStyle name="Note 2 5 3 4 2" xfId="56096"/>
    <cellStyle name="Note 2 5 3 4 2 10" xfId="56097"/>
    <cellStyle name="Note 2 5 3 4 2 2" xfId="56098"/>
    <cellStyle name="Note 2 5 3 4 2 2 2" xfId="56099"/>
    <cellStyle name="Note 2 5 3 4 2 2 3" xfId="56100"/>
    <cellStyle name="Note 2 5 3 4 2 2 4" xfId="56101"/>
    <cellStyle name="Note 2 5 3 4 2 2 5" xfId="56102"/>
    <cellStyle name="Note 2 5 3 4 2 2 6" xfId="56103"/>
    <cellStyle name="Note 2 5 3 4 2 2 7" xfId="56104"/>
    <cellStyle name="Note 2 5 3 4 2 2 8" xfId="56105"/>
    <cellStyle name="Note 2 5 3 4 2 2 9" xfId="56106"/>
    <cellStyle name="Note 2 5 3 4 2 3" xfId="56107"/>
    <cellStyle name="Note 2 5 3 4 2 4" xfId="56108"/>
    <cellStyle name="Note 2 5 3 4 2 5" xfId="56109"/>
    <cellStyle name="Note 2 5 3 4 2 6" xfId="56110"/>
    <cellStyle name="Note 2 5 3 4 2 7" xfId="56111"/>
    <cellStyle name="Note 2 5 3 4 2 8" xfId="56112"/>
    <cellStyle name="Note 2 5 3 4 2 9" xfId="56113"/>
    <cellStyle name="Note 2 5 3 4 3" xfId="56114"/>
    <cellStyle name="Note 2 5 3 4 3 2" xfId="56115"/>
    <cellStyle name="Note 2 5 3 4 3 3" xfId="56116"/>
    <cellStyle name="Note 2 5 3 4 3 4" xfId="56117"/>
    <cellStyle name="Note 2 5 3 4 3 5" xfId="56118"/>
    <cellStyle name="Note 2 5 3 4 3 6" xfId="56119"/>
    <cellStyle name="Note 2 5 3 4 3 7" xfId="56120"/>
    <cellStyle name="Note 2 5 3 4 3 8" xfId="56121"/>
    <cellStyle name="Note 2 5 3 4 4" xfId="56122"/>
    <cellStyle name="Note 2 5 3 4 4 2" xfId="56123"/>
    <cellStyle name="Note 2 5 3 4 4 3" xfId="56124"/>
    <cellStyle name="Note 2 5 3 4 4 4" xfId="56125"/>
    <cellStyle name="Note 2 5 3 4 4 5" xfId="56126"/>
    <cellStyle name="Note 2 5 3 4 4 6" xfId="56127"/>
    <cellStyle name="Note 2 5 3 4 4 7" xfId="56128"/>
    <cellStyle name="Note 2 5 3 4 4 8" xfId="56129"/>
    <cellStyle name="Note 2 5 3 4 4 9" xfId="56130"/>
    <cellStyle name="Note 2 5 3 4 5" xfId="56131"/>
    <cellStyle name="Note 2 5 3 4 6" xfId="56132"/>
    <cellStyle name="Note 2 5 3 4 7" xfId="56133"/>
    <cellStyle name="Note 2 5 3 4 8" xfId="56134"/>
    <cellStyle name="Note 2 5 3 4 9" xfId="56135"/>
    <cellStyle name="Note 2 5 3 5" xfId="56136"/>
    <cellStyle name="Note 2 5 3 5 10" xfId="56137"/>
    <cellStyle name="Note 2 5 3 5 11" xfId="56138"/>
    <cellStyle name="Note 2 5 3 5 12" xfId="56139"/>
    <cellStyle name="Note 2 5 3 5 13" xfId="56140"/>
    <cellStyle name="Note 2 5 3 5 2" xfId="56141"/>
    <cellStyle name="Note 2 5 3 5 2 10" xfId="56142"/>
    <cellStyle name="Note 2 5 3 5 2 2" xfId="56143"/>
    <cellStyle name="Note 2 5 3 5 2 2 2" xfId="56144"/>
    <cellStyle name="Note 2 5 3 5 2 2 3" xfId="56145"/>
    <cellStyle name="Note 2 5 3 5 2 2 4" xfId="56146"/>
    <cellStyle name="Note 2 5 3 5 2 2 5" xfId="56147"/>
    <cellStyle name="Note 2 5 3 5 2 2 6" xfId="56148"/>
    <cellStyle name="Note 2 5 3 5 2 2 7" xfId="56149"/>
    <cellStyle name="Note 2 5 3 5 2 2 8" xfId="56150"/>
    <cellStyle name="Note 2 5 3 5 2 2 9" xfId="56151"/>
    <cellStyle name="Note 2 5 3 5 2 3" xfId="56152"/>
    <cellStyle name="Note 2 5 3 5 2 4" xfId="56153"/>
    <cellStyle name="Note 2 5 3 5 2 5" xfId="56154"/>
    <cellStyle name="Note 2 5 3 5 2 6" xfId="56155"/>
    <cellStyle name="Note 2 5 3 5 2 7" xfId="56156"/>
    <cellStyle name="Note 2 5 3 5 2 8" xfId="56157"/>
    <cellStyle name="Note 2 5 3 5 2 9" xfId="56158"/>
    <cellStyle name="Note 2 5 3 5 3" xfId="56159"/>
    <cellStyle name="Note 2 5 3 5 3 2" xfId="56160"/>
    <cellStyle name="Note 2 5 3 5 3 3" xfId="56161"/>
    <cellStyle name="Note 2 5 3 5 3 4" xfId="56162"/>
    <cellStyle name="Note 2 5 3 5 3 5" xfId="56163"/>
    <cellStyle name="Note 2 5 3 5 3 6" xfId="56164"/>
    <cellStyle name="Note 2 5 3 5 3 7" xfId="56165"/>
    <cellStyle name="Note 2 5 3 5 3 8" xfId="56166"/>
    <cellStyle name="Note 2 5 3 5 4" xfId="56167"/>
    <cellStyle name="Note 2 5 3 5 4 2" xfId="56168"/>
    <cellStyle name="Note 2 5 3 5 4 3" xfId="56169"/>
    <cellStyle name="Note 2 5 3 5 4 4" xfId="56170"/>
    <cellStyle name="Note 2 5 3 5 4 5" xfId="56171"/>
    <cellStyle name="Note 2 5 3 5 4 6" xfId="56172"/>
    <cellStyle name="Note 2 5 3 5 4 7" xfId="56173"/>
    <cellStyle name="Note 2 5 3 5 4 8" xfId="56174"/>
    <cellStyle name="Note 2 5 3 5 4 9" xfId="56175"/>
    <cellStyle name="Note 2 5 3 5 5" xfId="56176"/>
    <cellStyle name="Note 2 5 3 5 6" xfId="56177"/>
    <cellStyle name="Note 2 5 3 5 7" xfId="56178"/>
    <cellStyle name="Note 2 5 3 5 8" xfId="56179"/>
    <cellStyle name="Note 2 5 3 5 9" xfId="56180"/>
    <cellStyle name="Note 2 5 3 6" xfId="56181"/>
    <cellStyle name="Note 2 5 3 6 10" xfId="56182"/>
    <cellStyle name="Note 2 5 3 6 2" xfId="56183"/>
    <cellStyle name="Note 2 5 3 6 2 2" xfId="56184"/>
    <cellStyle name="Note 2 5 3 6 2 3" xfId="56185"/>
    <cellStyle name="Note 2 5 3 6 2 4" xfId="56186"/>
    <cellStyle name="Note 2 5 3 6 2 5" xfId="56187"/>
    <cellStyle name="Note 2 5 3 6 2 6" xfId="56188"/>
    <cellStyle name="Note 2 5 3 6 2 7" xfId="56189"/>
    <cellStyle name="Note 2 5 3 6 2 8" xfId="56190"/>
    <cellStyle name="Note 2 5 3 6 2 9" xfId="56191"/>
    <cellStyle name="Note 2 5 3 6 3" xfId="56192"/>
    <cellStyle name="Note 2 5 3 6 4" xfId="56193"/>
    <cellStyle name="Note 2 5 3 6 5" xfId="56194"/>
    <cellStyle name="Note 2 5 3 6 6" xfId="56195"/>
    <cellStyle name="Note 2 5 3 6 7" xfId="56196"/>
    <cellStyle name="Note 2 5 3 6 8" xfId="56197"/>
    <cellStyle name="Note 2 5 3 6 9" xfId="56198"/>
    <cellStyle name="Note 2 5 3 7" xfId="56199"/>
    <cellStyle name="Note 2 5 3 7 2" xfId="56200"/>
    <cellStyle name="Note 2 5 3 7 3" xfId="56201"/>
    <cellStyle name="Note 2 5 3 7 4" xfId="56202"/>
    <cellStyle name="Note 2 5 3 7 5" xfId="56203"/>
    <cellStyle name="Note 2 5 3 7 6" xfId="56204"/>
    <cellStyle name="Note 2 5 3 7 7" xfId="56205"/>
    <cellStyle name="Note 2 5 3 7 8" xfId="56206"/>
    <cellStyle name="Note 2 5 3 8" xfId="56207"/>
    <cellStyle name="Note 2 5 3 8 2" xfId="56208"/>
    <cellStyle name="Note 2 5 3 8 3" xfId="56209"/>
    <cellStyle name="Note 2 5 3 8 4" xfId="56210"/>
    <cellStyle name="Note 2 5 3 8 5" xfId="56211"/>
    <cellStyle name="Note 2 5 3 8 6" xfId="56212"/>
    <cellStyle name="Note 2 5 3 8 7" xfId="56213"/>
    <cellStyle name="Note 2 5 3 8 8" xfId="56214"/>
    <cellStyle name="Note 2 5 3 8 9" xfId="56215"/>
    <cellStyle name="Note 2 5 3 9" xfId="56216"/>
    <cellStyle name="Note 2 5 4" xfId="56217"/>
    <cellStyle name="Note 2 5 4 10" xfId="56218"/>
    <cellStyle name="Note 2 5 4 11" xfId="56219"/>
    <cellStyle name="Note 2 5 4 12" xfId="56220"/>
    <cellStyle name="Note 2 5 4 13" xfId="56221"/>
    <cellStyle name="Note 2 5 4 14" xfId="56222"/>
    <cellStyle name="Note 2 5 4 15" xfId="56223"/>
    <cellStyle name="Note 2 5 4 16" xfId="56224"/>
    <cellStyle name="Note 2 5 4 17" xfId="56225"/>
    <cellStyle name="Note 2 5 4 18" xfId="56226"/>
    <cellStyle name="Note 2 5 4 2" xfId="56227"/>
    <cellStyle name="Note 2 5 4 2 10" xfId="56228"/>
    <cellStyle name="Note 2 5 4 2 11" xfId="56229"/>
    <cellStyle name="Note 2 5 4 2 12" xfId="56230"/>
    <cellStyle name="Note 2 5 4 2 13" xfId="56231"/>
    <cellStyle name="Note 2 5 4 2 2" xfId="56232"/>
    <cellStyle name="Note 2 5 4 2 2 10" xfId="56233"/>
    <cellStyle name="Note 2 5 4 2 2 2" xfId="56234"/>
    <cellStyle name="Note 2 5 4 2 2 2 2" xfId="56235"/>
    <cellStyle name="Note 2 5 4 2 2 2 3" xfId="56236"/>
    <cellStyle name="Note 2 5 4 2 2 2 4" xfId="56237"/>
    <cellStyle name="Note 2 5 4 2 2 2 5" xfId="56238"/>
    <cellStyle name="Note 2 5 4 2 2 2 6" xfId="56239"/>
    <cellStyle name="Note 2 5 4 2 2 2 7" xfId="56240"/>
    <cellStyle name="Note 2 5 4 2 2 2 8" xfId="56241"/>
    <cellStyle name="Note 2 5 4 2 2 2 9" xfId="56242"/>
    <cellStyle name="Note 2 5 4 2 2 3" xfId="56243"/>
    <cellStyle name="Note 2 5 4 2 2 4" xfId="56244"/>
    <cellStyle name="Note 2 5 4 2 2 5" xfId="56245"/>
    <cellStyle name="Note 2 5 4 2 2 6" xfId="56246"/>
    <cellStyle name="Note 2 5 4 2 2 7" xfId="56247"/>
    <cellStyle name="Note 2 5 4 2 2 8" xfId="56248"/>
    <cellStyle name="Note 2 5 4 2 2 9" xfId="56249"/>
    <cellStyle name="Note 2 5 4 2 3" xfId="56250"/>
    <cellStyle name="Note 2 5 4 2 3 2" xfId="56251"/>
    <cellStyle name="Note 2 5 4 2 3 3" xfId="56252"/>
    <cellStyle name="Note 2 5 4 2 3 4" xfId="56253"/>
    <cellStyle name="Note 2 5 4 2 3 5" xfId="56254"/>
    <cellStyle name="Note 2 5 4 2 3 6" xfId="56255"/>
    <cellStyle name="Note 2 5 4 2 3 7" xfId="56256"/>
    <cellStyle name="Note 2 5 4 2 3 8" xfId="56257"/>
    <cellStyle name="Note 2 5 4 2 4" xfId="56258"/>
    <cellStyle name="Note 2 5 4 2 4 2" xfId="56259"/>
    <cellStyle name="Note 2 5 4 2 4 3" xfId="56260"/>
    <cellStyle name="Note 2 5 4 2 4 4" xfId="56261"/>
    <cellStyle name="Note 2 5 4 2 4 5" xfId="56262"/>
    <cellStyle name="Note 2 5 4 2 4 6" xfId="56263"/>
    <cellStyle name="Note 2 5 4 2 4 7" xfId="56264"/>
    <cellStyle name="Note 2 5 4 2 4 8" xfId="56265"/>
    <cellStyle name="Note 2 5 4 2 4 9" xfId="56266"/>
    <cellStyle name="Note 2 5 4 2 5" xfId="56267"/>
    <cellStyle name="Note 2 5 4 2 6" xfId="56268"/>
    <cellStyle name="Note 2 5 4 2 7" xfId="56269"/>
    <cellStyle name="Note 2 5 4 2 8" xfId="56270"/>
    <cellStyle name="Note 2 5 4 2 9" xfId="56271"/>
    <cellStyle name="Note 2 5 4 3" xfId="56272"/>
    <cellStyle name="Note 2 5 4 3 10" xfId="56273"/>
    <cellStyle name="Note 2 5 4 3 11" xfId="56274"/>
    <cellStyle name="Note 2 5 4 3 12" xfId="56275"/>
    <cellStyle name="Note 2 5 4 3 13" xfId="56276"/>
    <cellStyle name="Note 2 5 4 3 2" xfId="56277"/>
    <cellStyle name="Note 2 5 4 3 2 10" xfId="56278"/>
    <cellStyle name="Note 2 5 4 3 2 2" xfId="56279"/>
    <cellStyle name="Note 2 5 4 3 2 2 2" xfId="56280"/>
    <cellStyle name="Note 2 5 4 3 2 2 3" xfId="56281"/>
    <cellStyle name="Note 2 5 4 3 2 2 4" xfId="56282"/>
    <cellStyle name="Note 2 5 4 3 2 2 5" xfId="56283"/>
    <cellStyle name="Note 2 5 4 3 2 2 6" xfId="56284"/>
    <cellStyle name="Note 2 5 4 3 2 2 7" xfId="56285"/>
    <cellStyle name="Note 2 5 4 3 2 2 8" xfId="56286"/>
    <cellStyle name="Note 2 5 4 3 2 2 9" xfId="56287"/>
    <cellStyle name="Note 2 5 4 3 2 3" xfId="56288"/>
    <cellStyle name="Note 2 5 4 3 2 4" xfId="56289"/>
    <cellStyle name="Note 2 5 4 3 2 5" xfId="56290"/>
    <cellStyle name="Note 2 5 4 3 2 6" xfId="56291"/>
    <cellStyle name="Note 2 5 4 3 2 7" xfId="56292"/>
    <cellStyle name="Note 2 5 4 3 2 8" xfId="56293"/>
    <cellStyle name="Note 2 5 4 3 2 9" xfId="56294"/>
    <cellStyle name="Note 2 5 4 3 3" xfId="56295"/>
    <cellStyle name="Note 2 5 4 3 3 2" xfId="56296"/>
    <cellStyle name="Note 2 5 4 3 3 3" xfId="56297"/>
    <cellStyle name="Note 2 5 4 3 3 4" xfId="56298"/>
    <cellStyle name="Note 2 5 4 3 3 5" xfId="56299"/>
    <cellStyle name="Note 2 5 4 3 3 6" xfId="56300"/>
    <cellStyle name="Note 2 5 4 3 3 7" xfId="56301"/>
    <cellStyle name="Note 2 5 4 3 3 8" xfId="56302"/>
    <cellStyle name="Note 2 5 4 3 4" xfId="56303"/>
    <cellStyle name="Note 2 5 4 3 4 2" xfId="56304"/>
    <cellStyle name="Note 2 5 4 3 4 3" xfId="56305"/>
    <cellStyle name="Note 2 5 4 3 4 4" xfId="56306"/>
    <cellStyle name="Note 2 5 4 3 4 5" xfId="56307"/>
    <cellStyle name="Note 2 5 4 3 4 6" xfId="56308"/>
    <cellStyle name="Note 2 5 4 3 4 7" xfId="56309"/>
    <cellStyle name="Note 2 5 4 3 4 8" xfId="56310"/>
    <cellStyle name="Note 2 5 4 3 4 9" xfId="56311"/>
    <cellStyle name="Note 2 5 4 3 5" xfId="56312"/>
    <cellStyle name="Note 2 5 4 3 6" xfId="56313"/>
    <cellStyle name="Note 2 5 4 3 7" xfId="56314"/>
    <cellStyle name="Note 2 5 4 3 8" xfId="56315"/>
    <cellStyle name="Note 2 5 4 3 9" xfId="56316"/>
    <cellStyle name="Note 2 5 4 4" xfId="56317"/>
    <cellStyle name="Note 2 5 4 4 10" xfId="56318"/>
    <cellStyle name="Note 2 5 4 4 11" xfId="56319"/>
    <cellStyle name="Note 2 5 4 4 12" xfId="56320"/>
    <cellStyle name="Note 2 5 4 4 13" xfId="56321"/>
    <cellStyle name="Note 2 5 4 4 2" xfId="56322"/>
    <cellStyle name="Note 2 5 4 4 2 10" xfId="56323"/>
    <cellStyle name="Note 2 5 4 4 2 2" xfId="56324"/>
    <cellStyle name="Note 2 5 4 4 2 2 2" xfId="56325"/>
    <cellStyle name="Note 2 5 4 4 2 2 3" xfId="56326"/>
    <cellStyle name="Note 2 5 4 4 2 2 4" xfId="56327"/>
    <cellStyle name="Note 2 5 4 4 2 2 5" xfId="56328"/>
    <cellStyle name="Note 2 5 4 4 2 2 6" xfId="56329"/>
    <cellStyle name="Note 2 5 4 4 2 2 7" xfId="56330"/>
    <cellStyle name="Note 2 5 4 4 2 2 8" xfId="56331"/>
    <cellStyle name="Note 2 5 4 4 2 2 9" xfId="56332"/>
    <cellStyle name="Note 2 5 4 4 2 3" xfId="56333"/>
    <cellStyle name="Note 2 5 4 4 2 4" xfId="56334"/>
    <cellStyle name="Note 2 5 4 4 2 5" xfId="56335"/>
    <cellStyle name="Note 2 5 4 4 2 6" xfId="56336"/>
    <cellStyle name="Note 2 5 4 4 2 7" xfId="56337"/>
    <cellStyle name="Note 2 5 4 4 2 8" xfId="56338"/>
    <cellStyle name="Note 2 5 4 4 2 9" xfId="56339"/>
    <cellStyle name="Note 2 5 4 4 3" xfId="56340"/>
    <cellStyle name="Note 2 5 4 4 3 2" xfId="56341"/>
    <cellStyle name="Note 2 5 4 4 3 3" xfId="56342"/>
    <cellStyle name="Note 2 5 4 4 3 4" xfId="56343"/>
    <cellStyle name="Note 2 5 4 4 3 5" xfId="56344"/>
    <cellStyle name="Note 2 5 4 4 3 6" xfId="56345"/>
    <cellStyle name="Note 2 5 4 4 3 7" xfId="56346"/>
    <cellStyle name="Note 2 5 4 4 3 8" xfId="56347"/>
    <cellStyle name="Note 2 5 4 4 4" xfId="56348"/>
    <cellStyle name="Note 2 5 4 4 4 2" xfId="56349"/>
    <cellStyle name="Note 2 5 4 4 4 3" xfId="56350"/>
    <cellStyle name="Note 2 5 4 4 4 4" xfId="56351"/>
    <cellStyle name="Note 2 5 4 4 4 5" xfId="56352"/>
    <cellStyle name="Note 2 5 4 4 4 6" xfId="56353"/>
    <cellStyle name="Note 2 5 4 4 4 7" xfId="56354"/>
    <cellStyle name="Note 2 5 4 4 4 8" xfId="56355"/>
    <cellStyle name="Note 2 5 4 4 4 9" xfId="56356"/>
    <cellStyle name="Note 2 5 4 4 5" xfId="56357"/>
    <cellStyle name="Note 2 5 4 4 6" xfId="56358"/>
    <cellStyle name="Note 2 5 4 4 7" xfId="56359"/>
    <cellStyle name="Note 2 5 4 4 8" xfId="56360"/>
    <cellStyle name="Note 2 5 4 4 9" xfId="56361"/>
    <cellStyle name="Note 2 5 4 5" xfId="56362"/>
    <cellStyle name="Note 2 5 4 5 10" xfId="56363"/>
    <cellStyle name="Note 2 5 4 5 11" xfId="56364"/>
    <cellStyle name="Note 2 5 4 5 12" xfId="56365"/>
    <cellStyle name="Note 2 5 4 5 13" xfId="56366"/>
    <cellStyle name="Note 2 5 4 5 2" xfId="56367"/>
    <cellStyle name="Note 2 5 4 5 2 10" xfId="56368"/>
    <cellStyle name="Note 2 5 4 5 2 2" xfId="56369"/>
    <cellStyle name="Note 2 5 4 5 2 2 2" xfId="56370"/>
    <cellStyle name="Note 2 5 4 5 2 2 3" xfId="56371"/>
    <cellStyle name="Note 2 5 4 5 2 2 4" xfId="56372"/>
    <cellStyle name="Note 2 5 4 5 2 2 5" xfId="56373"/>
    <cellStyle name="Note 2 5 4 5 2 2 6" xfId="56374"/>
    <cellStyle name="Note 2 5 4 5 2 2 7" xfId="56375"/>
    <cellStyle name="Note 2 5 4 5 2 2 8" xfId="56376"/>
    <cellStyle name="Note 2 5 4 5 2 2 9" xfId="56377"/>
    <cellStyle name="Note 2 5 4 5 2 3" xfId="56378"/>
    <cellStyle name="Note 2 5 4 5 2 4" xfId="56379"/>
    <cellStyle name="Note 2 5 4 5 2 5" xfId="56380"/>
    <cellStyle name="Note 2 5 4 5 2 6" xfId="56381"/>
    <cellStyle name="Note 2 5 4 5 2 7" xfId="56382"/>
    <cellStyle name="Note 2 5 4 5 2 8" xfId="56383"/>
    <cellStyle name="Note 2 5 4 5 2 9" xfId="56384"/>
    <cellStyle name="Note 2 5 4 5 3" xfId="56385"/>
    <cellStyle name="Note 2 5 4 5 3 2" xfId="56386"/>
    <cellStyle name="Note 2 5 4 5 3 3" xfId="56387"/>
    <cellStyle name="Note 2 5 4 5 3 4" xfId="56388"/>
    <cellStyle name="Note 2 5 4 5 3 5" xfId="56389"/>
    <cellStyle name="Note 2 5 4 5 3 6" xfId="56390"/>
    <cellStyle name="Note 2 5 4 5 3 7" xfId="56391"/>
    <cellStyle name="Note 2 5 4 5 3 8" xfId="56392"/>
    <cellStyle name="Note 2 5 4 5 4" xfId="56393"/>
    <cellStyle name="Note 2 5 4 5 4 2" xfId="56394"/>
    <cellStyle name="Note 2 5 4 5 4 3" xfId="56395"/>
    <cellStyle name="Note 2 5 4 5 4 4" xfId="56396"/>
    <cellStyle name="Note 2 5 4 5 4 5" xfId="56397"/>
    <cellStyle name="Note 2 5 4 5 4 6" xfId="56398"/>
    <cellStyle name="Note 2 5 4 5 4 7" xfId="56399"/>
    <cellStyle name="Note 2 5 4 5 4 8" xfId="56400"/>
    <cellStyle name="Note 2 5 4 5 4 9" xfId="56401"/>
    <cellStyle name="Note 2 5 4 5 5" xfId="56402"/>
    <cellStyle name="Note 2 5 4 5 6" xfId="56403"/>
    <cellStyle name="Note 2 5 4 5 7" xfId="56404"/>
    <cellStyle name="Note 2 5 4 5 8" xfId="56405"/>
    <cellStyle name="Note 2 5 4 5 9" xfId="56406"/>
    <cellStyle name="Note 2 5 4 6" xfId="56407"/>
    <cellStyle name="Note 2 5 4 6 10" xfId="56408"/>
    <cellStyle name="Note 2 5 4 6 2" xfId="56409"/>
    <cellStyle name="Note 2 5 4 6 2 2" xfId="56410"/>
    <cellStyle name="Note 2 5 4 6 2 3" xfId="56411"/>
    <cellStyle name="Note 2 5 4 6 2 4" xfId="56412"/>
    <cellStyle name="Note 2 5 4 6 2 5" xfId="56413"/>
    <cellStyle name="Note 2 5 4 6 2 6" xfId="56414"/>
    <cellStyle name="Note 2 5 4 6 2 7" xfId="56415"/>
    <cellStyle name="Note 2 5 4 6 2 8" xfId="56416"/>
    <cellStyle name="Note 2 5 4 6 2 9" xfId="56417"/>
    <cellStyle name="Note 2 5 4 6 3" xfId="56418"/>
    <cellStyle name="Note 2 5 4 6 4" xfId="56419"/>
    <cellStyle name="Note 2 5 4 6 5" xfId="56420"/>
    <cellStyle name="Note 2 5 4 6 6" xfId="56421"/>
    <cellStyle name="Note 2 5 4 6 7" xfId="56422"/>
    <cellStyle name="Note 2 5 4 6 8" xfId="56423"/>
    <cellStyle name="Note 2 5 4 6 9" xfId="56424"/>
    <cellStyle name="Note 2 5 4 7" xfId="56425"/>
    <cellStyle name="Note 2 5 4 7 2" xfId="56426"/>
    <cellStyle name="Note 2 5 4 7 3" xfId="56427"/>
    <cellStyle name="Note 2 5 4 7 4" xfId="56428"/>
    <cellStyle name="Note 2 5 4 7 5" xfId="56429"/>
    <cellStyle name="Note 2 5 4 7 6" xfId="56430"/>
    <cellStyle name="Note 2 5 4 7 7" xfId="56431"/>
    <cellStyle name="Note 2 5 4 7 8" xfId="56432"/>
    <cellStyle name="Note 2 5 4 8" xfId="56433"/>
    <cellStyle name="Note 2 5 4 8 2" xfId="56434"/>
    <cellStyle name="Note 2 5 4 8 3" xfId="56435"/>
    <cellStyle name="Note 2 5 4 8 4" xfId="56436"/>
    <cellStyle name="Note 2 5 4 8 5" xfId="56437"/>
    <cellStyle name="Note 2 5 4 8 6" xfId="56438"/>
    <cellStyle name="Note 2 5 4 8 7" xfId="56439"/>
    <cellStyle name="Note 2 5 4 8 8" xfId="56440"/>
    <cellStyle name="Note 2 5 4 8 9" xfId="56441"/>
    <cellStyle name="Note 2 5 4 9" xfId="56442"/>
    <cellStyle name="Note 2 5 5" xfId="56443"/>
    <cellStyle name="Note 2 5 5 10" xfId="56444"/>
    <cellStyle name="Note 2 5 5 11" xfId="56445"/>
    <cellStyle name="Note 2 5 5 12" xfId="56446"/>
    <cellStyle name="Note 2 5 5 13" xfId="56447"/>
    <cellStyle name="Note 2 5 5 14" xfId="56448"/>
    <cellStyle name="Note 2 5 5 15" xfId="56449"/>
    <cellStyle name="Note 2 5 5 16" xfId="56450"/>
    <cellStyle name="Note 2 5 5 17" xfId="56451"/>
    <cellStyle name="Note 2 5 5 18" xfId="56452"/>
    <cellStyle name="Note 2 5 5 2" xfId="56453"/>
    <cellStyle name="Note 2 5 5 2 10" xfId="56454"/>
    <cellStyle name="Note 2 5 5 2 2" xfId="56455"/>
    <cellStyle name="Note 2 5 5 2 2 2" xfId="56456"/>
    <cellStyle name="Note 2 5 5 2 2 3" xfId="56457"/>
    <cellStyle name="Note 2 5 5 2 2 4" xfId="56458"/>
    <cellStyle name="Note 2 5 5 2 2 5" xfId="56459"/>
    <cellStyle name="Note 2 5 5 2 2 6" xfId="56460"/>
    <cellStyle name="Note 2 5 5 2 2 7" xfId="56461"/>
    <cellStyle name="Note 2 5 5 2 2 8" xfId="56462"/>
    <cellStyle name="Note 2 5 5 2 2 9" xfId="56463"/>
    <cellStyle name="Note 2 5 5 2 3" xfId="56464"/>
    <cellStyle name="Note 2 5 5 2 4" xfId="56465"/>
    <cellStyle name="Note 2 5 5 2 5" xfId="56466"/>
    <cellStyle name="Note 2 5 5 2 6" xfId="56467"/>
    <cellStyle name="Note 2 5 5 2 7" xfId="56468"/>
    <cellStyle name="Note 2 5 5 2 8" xfId="56469"/>
    <cellStyle name="Note 2 5 5 2 9" xfId="56470"/>
    <cellStyle name="Note 2 5 5 3" xfId="56471"/>
    <cellStyle name="Note 2 5 5 3 2" xfId="56472"/>
    <cellStyle name="Note 2 5 5 3 3" xfId="56473"/>
    <cellStyle name="Note 2 5 5 3 4" xfId="56474"/>
    <cellStyle name="Note 2 5 5 3 5" xfId="56475"/>
    <cellStyle name="Note 2 5 5 3 6" xfId="56476"/>
    <cellStyle name="Note 2 5 5 3 7" xfId="56477"/>
    <cellStyle name="Note 2 5 5 3 8" xfId="56478"/>
    <cellStyle name="Note 2 5 5 4" xfId="56479"/>
    <cellStyle name="Note 2 5 5 4 2" xfId="56480"/>
    <cellStyle name="Note 2 5 5 4 3" xfId="56481"/>
    <cellStyle name="Note 2 5 5 4 4" xfId="56482"/>
    <cellStyle name="Note 2 5 5 4 5" xfId="56483"/>
    <cellStyle name="Note 2 5 5 4 6" xfId="56484"/>
    <cellStyle name="Note 2 5 5 4 7" xfId="56485"/>
    <cellStyle name="Note 2 5 5 4 8" xfId="56486"/>
    <cellStyle name="Note 2 5 5 4 9" xfId="56487"/>
    <cellStyle name="Note 2 5 5 5" xfId="56488"/>
    <cellStyle name="Note 2 5 5 6" xfId="56489"/>
    <cellStyle name="Note 2 5 5 7" xfId="56490"/>
    <cellStyle name="Note 2 5 5 8" xfId="56491"/>
    <cellStyle name="Note 2 5 5 9" xfId="56492"/>
    <cellStyle name="Note 2 5 6" xfId="56493"/>
    <cellStyle name="Note 2 5 6 10" xfId="56494"/>
    <cellStyle name="Note 2 5 6 11" xfId="56495"/>
    <cellStyle name="Note 2 5 6 12" xfId="56496"/>
    <cellStyle name="Note 2 5 6 13" xfId="56497"/>
    <cellStyle name="Note 2 5 6 14" xfId="56498"/>
    <cellStyle name="Note 2 5 6 15" xfId="56499"/>
    <cellStyle name="Note 2 5 6 16" xfId="56500"/>
    <cellStyle name="Note 2 5 6 17" xfId="56501"/>
    <cellStyle name="Note 2 5 6 18" xfId="56502"/>
    <cellStyle name="Note 2 5 6 2" xfId="56503"/>
    <cellStyle name="Note 2 5 6 2 10" xfId="56504"/>
    <cellStyle name="Note 2 5 6 2 2" xfId="56505"/>
    <cellStyle name="Note 2 5 6 2 2 2" xfId="56506"/>
    <cellStyle name="Note 2 5 6 2 2 3" xfId="56507"/>
    <cellStyle name="Note 2 5 6 2 2 4" xfId="56508"/>
    <cellStyle name="Note 2 5 6 2 2 5" xfId="56509"/>
    <cellStyle name="Note 2 5 6 2 2 6" xfId="56510"/>
    <cellStyle name="Note 2 5 6 2 2 7" xfId="56511"/>
    <cellStyle name="Note 2 5 6 2 2 8" xfId="56512"/>
    <cellStyle name="Note 2 5 6 2 2 9" xfId="56513"/>
    <cellStyle name="Note 2 5 6 2 3" xfId="56514"/>
    <cellStyle name="Note 2 5 6 2 4" xfId="56515"/>
    <cellStyle name="Note 2 5 6 2 5" xfId="56516"/>
    <cellStyle name="Note 2 5 6 2 6" xfId="56517"/>
    <cellStyle name="Note 2 5 6 2 7" xfId="56518"/>
    <cellStyle name="Note 2 5 6 2 8" xfId="56519"/>
    <cellStyle name="Note 2 5 6 2 9" xfId="56520"/>
    <cellStyle name="Note 2 5 6 3" xfId="56521"/>
    <cellStyle name="Note 2 5 6 3 2" xfId="56522"/>
    <cellStyle name="Note 2 5 6 3 3" xfId="56523"/>
    <cellStyle name="Note 2 5 6 3 4" xfId="56524"/>
    <cellStyle name="Note 2 5 6 3 5" xfId="56525"/>
    <cellStyle name="Note 2 5 6 3 6" xfId="56526"/>
    <cellStyle name="Note 2 5 6 3 7" xfId="56527"/>
    <cellStyle name="Note 2 5 6 3 8" xfId="56528"/>
    <cellStyle name="Note 2 5 6 4" xfId="56529"/>
    <cellStyle name="Note 2 5 6 4 2" xfId="56530"/>
    <cellStyle name="Note 2 5 6 4 3" xfId="56531"/>
    <cellStyle name="Note 2 5 6 4 4" xfId="56532"/>
    <cellStyle name="Note 2 5 6 4 5" xfId="56533"/>
    <cellStyle name="Note 2 5 6 4 6" xfId="56534"/>
    <cellStyle name="Note 2 5 6 4 7" xfId="56535"/>
    <cellStyle name="Note 2 5 6 4 8" xfId="56536"/>
    <cellStyle name="Note 2 5 6 4 9" xfId="56537"/>
    <cellStyle name="Note 2 5 6 5" xfId="56538"/>
    <cellStyle name="Note 2 5 6 6" xfId="56539"/>
    <cellStyle name="Note 2 5 6 7" xfId="56540"/>
    <cellStyle name="Note 2 5 6 8" xfId="56541"/>
    <cellStyle name="Note 2 5 6 9" xfId="56542"/>
    <cellStyle name="Note 2 5 7" xfId="56543"/>
    <cellStyle name="Note 2 5 7 10" xfId="56544"/>
    <cellStyle name="Note 2 5 7 11" xfId="56545"/>
    <cellStyle name="Note 2 5 7 12" xfId="56546"/>
    <cellStyle name="Note 2 5 7 13" xfId="56547"/>
    <cellStyle name="Note 2 5 7 14" xfId="56548"/>
    <cellStyle name="Note 2 5 7 15" xfId="56549"/>
    <cellStyle name="Note 2 5 7 16" xfId="56550"/>
    <cellStyle name="Note 2 5 7 17" xfId="56551"/>
    <cellStyle name="Note 2 5 7 18" xfId="56552"/>
    <cellStyle name="Note 2 5 7 2" xfId="56553"/>
    <cellStyle name="Note 2 5 7 2 10" xfId="56554"/>
    <cellStyle name="Note 2 5 7 2 2" xfId="56555"/>
    <cellStyle name="Note 2 5 7 2 2 2" xfId="56556"/>
    <cellStyle name="Note 2 5 7 2 2 3" xfId="56557"/>
    <cellStyle name="Note 2 5 7 2 2 4" xfId="56558"/>
    <cellStyle name="Note 2 5 7 2 2 5" xfId="56559"/>
    <cellStyle name="Note 2 5 7 2 2 6" xfId="56560"/>
    <cellStyle name="Note 2 5 7 2 2 7" xfId="56561"/>
    <cellStyle name="Note 2 5 7 2 2 8" xfId="56562"/>
    <cellStyle name="Note 2 5 7 2 2 9" xfId="56563"/>
    <cellStyle name="Note 2 5 7 2 3" xfId="56564"/>
    <cellStyle name="Note 2 5 7 2 4" xfId="56565"/>
    <cellStyle name="Note 2 5 7 2 5" xfId="56566"/>
    <cellStyle name="Note 2 5 7 2 6" xfId="56567"/>
    <cellStyle name="Note 2 5 7 2 7" xfId="56568"/>
    <cellStyle name="Note 2 5 7 2 8" xfId="56569"/>
    <cellStyle name="Note 2 5 7 2 9" xfId="56570"/>
    <cellStyle name="Note 2 5 7 3" xfId="56571"/>
    <cellStyle name="Note 2 5 7 3 2" xfId="56572"/>
    <cellStyle name="Note 2 5 7 3 3" xfId="56573"/>
    <cellStyle name="Note 2 5 7 3 4" xfId="56574"/>
    <cellStyle name="Note 2 5 7 3 5" xfId="56575"/>
    <cellStyle name="Note 2 5 7 3 6" xfId="56576"/>
    <cellStyle name="Note 2 5 7 3 7" xfId="56577"/>
    <cellStyle name="Note 2 5 7 3 8" xfId="56578"/>
    <cellStyle name="Note 2 5 7 4" xfId="56579"/>
    <cellStyle name="Note 2 5 7 4 2" xfId="56580"/>
    <cellStyle name="Note 2 5 7 4 3" xfId="56581"/>
    <cellStyle name="Note 2 5 7 4 4" xfId="56582"/>
    <cellStyle name="Note 2 5 7 4 5" xfId="56583"/>
    <cellStyle name="Note 2 5 7 4 6" xfId="56584"/>
    <cellStyle name="Note 2 5 7 4 7" xfId="56585"/>
    <cellStyle name="Note 2 5 7 4 8" xfId="56586"/>
    <cellStyle name="Note 2 5 7 4 9" xfId="56587"/>
    <cellStyle name="Note 2 5 7 5" xfId="56588"/>
    <cellStyle name="Note 2 5 7 6" xfId="56589"/>
    <cellStyle name="Note 2 5 7 7" xfId="56590"/>
    <cellStyle name="Note 2 5 7 8" xfId="56591"/>
    <cellStyle name="Note 2 5 7 9" xfId="56592"/>
    <cellStyle name="Note 2 5 8" xfId="56593"/>
    <cellStyle name="Note 2 5 8 2" xfId="56594"/>
    <cellStyle name="Note 2 5 8 3" xfId="56595"/>
    <cellStyle name="Note 2 5 8 4" xfId="56596"/>
    <cellStyle name="Note 2 5 8 5" xfId="56597"/>
    <cellStyle name="Note 2 5 8 6" xfId="56598"/>
    <cellStyle name="Note 2 5 8 7" xfId="56599"/>
    <cellStyle name="Note 2 5 8 8" xfId="56600"/>
    <cellStyle name="Note 2 5 8 9" xfId="56601"/>
    <cellStyle name="Note 2 5 9" xfId="56602"/>
    <cellStyle name="Note 2 5 9 2" xfId="56603"/>
    <cellStyle name="Note 2 5 9 3" xfId="56604"/>
    <cellStyle name="Note 2 5 9 4" xfId="56605"/>
    <cellStyle name="Note 2 5 9 5" xfId="56606"/>
    <cellStyle name="Note 2 5 9 6" xfId="56607"/>
    <cellStyle name="Note 2 5 9 7" xfId="56608"/>
    <cellStyle name="Note 2 5 9 8" xfId="56609"/>
    <cellStyle name="Note 2 5 9 9" xfId="56610"/>
    <cellStyle name="Note 2 6" xfId="4562"/>
    <cellStyle name="Note 2 6 10" xfId="56611"/>
    <cellStyle name="Note 2 6 11" xfId="56612"/>
    <cellStyle name="Note 2 6 12" xfId="56613"/>
    <cellStyle name="Note 2 6 13" xfId="56614"/>
    <cellStyle name="Note 2 6 14" xfId="56615"/>
    <cellStyle name="Note 2 6 15" xfId="56616"/>
    <cellStyle name="Note 2 6 16" xfId="56617"/>
    <cellStyle name="Note 2 6 17" xfId="56618"/>
    <cellStyle name="Note 2 6 18" xfId="56619"/>
    <cellStyle name="Note 2 6 19" xfId="56620"/>
    <cellStyle name="Note 2 6 2" xfId="56621"/>
    <cellStyle name="Note 2 6 2 10" xfId="56622"/>
    <cellStyle name="Note 2 6 2 11" xfId="56623"/>
    <cellStyle name="Note 2 6 2 12" xfId="56624"/>
    <cellStyle name="Note 2 6 2 13" xfId="56625"/>
    <cellStyle name="Note 2 6 2 14" xfId="56626"/>
    <cellStyle name="Note 2 6 2 15" xfId="56627"/>
    <cellStyle name="Note 2 6 2 16" xfId="56628"/>
    <cellStyle name="Note 2 6 2 17" xfId="56629"/>
    <cellStyle name="Note 2 6 2 18" xfId="56630"/>
    <cellStyle name="Note 2 6 2 19" xfId="56631"/>
    <cellStyle name="Note 2 6 2 2" xfId="56632"/>
    <cellStyle name="Note 2 6 2 2 10" xfId="56633"/>
    <cellStyle name="Note 2 6 2 2 11" xfId="56634"/>
    <cellStyle name="Note 2 6 2 2 12" xfId="56635"/>
    <cellStyle name="Note 2 6 2 2 13" xfId="56636"/>
    <cellStyle name="Note 2 6 2 2 14" xfId="56637"/>
    <cellStyle name="Note 2 6 2 2 15" xfId="56638"/>
    <cellStyle name="Note 2 6 2 2 16" xfId="56639"/>
    <cellStyle name="Note 2 6 2 2 17" xfId="56640"/>
    <cellStyle name="Note 2 6 2 2 18" xfId="56641"/>
    <cellStyle name="Note 2 6 2 2 19" xfId="56642"/>
    <cellStyle name="Note 2 6 2 2 2" xfId="56643"/>
    <cellStyle name="Note 2 6 2 2 2 10" xfId="56644"/>
    <cellStyle name="Note 2 6 2 2 2 11" xfId="56645"/>
    <cellStyle name="Note 2 6 2 2 2 12" xfId="56646"/>
    <cellStyle name="Note 2 6 2 2 2 13" xfId="56647"/>
    <cellStyle name="Note 2 6 2 2 2 2" xfId="56648"/>
    <cellStyle name="Note 2 6 2 2 2 2 10" xfId="56649"/>
    <cellStyle name="Note 2 6 2 2 2 2 2" xfId="56650"/>
    <cellStyle name="Note 2 6 2 2 2 2 2 2" xfId="56651"/>
    <cellStyle name="Note 2 6 2 2 2 2 2 3" xfId="56652"/>
    <cellStyle name="Note 2 6 2 2 2 2 2 4" xfId="56653"/>
    <cellStyle name="Note 2 6 2 2 2 2 2 5" xfId="56654"/>
    <cellStyle name="Note 2 6 2 2 2 2 2 6" xfId="56655"/>
    <cellStyle name="Note 2 6 2 2 2 2 2 7" xfId="56656"/>
    <cellStyle name="Note 2 6 2 2 2 2 2 8" xfId="56657"/>
    <cellStyle name="Note 2 6 2 2 2 2 2 9" xfId="56658"/>
    <cellStyle name="Note 2 6 2 2 2 2 3" xfId="56659"/>
    <cellStyle name="Note 2 6 2 2 2 2 4" xfId="56660"/>
    <cellStyle name="Note 2 6 2 2 2 2 5" xfId="56661"/>
    <cellStyle name="Note 2 6 2 2 2 2 6" xfId="56662"/>
    <cellStyle name="Note 2 6 2 2 2 2 7" xfId="56663"/>
    <cellStyle name="Note 2 6 2 2 2 2 8" xfId="56664"/>
    <cellStyle name="Note 2 6 2 2 2 2 9" xfId="56665"/>
    <cellStyle name="Note 2 6 2 2 2 3" xfId="56666"/>
    <cellStyle name="Note 2 6 2 2 2 3 2" xfId="56667"/>
    <cellStyle name="Note 2 6 2 2 2 3 3" xfId="56668"/>
    <cellStyle name="Note 2 6 2 2 2 3 4" xfId="56669"/>
    <cellStyle name="Note 2 6 2 2 2 3 5" xfId="56670"/>
    <cellStyle name="Note 2 6 2 2 2 3 6" xfId="56671"/>
    <cellStyle name="Note 2 6 2 2 2 3 7" xfId="56672"/>
    <cellStyle name="Note 2 6 2 2 2 3 8" xfId="56673"/>
    <cellStyle name="Note 2 6 2 2 2 4" xfId="56674"/>
    <cellStyle name="Note 2 6 2 2 2 4 2" xfId="56675"/>
    <cellStyle name="Note 2 6 2 2 2 4 3" xfId="56676"/>
    <cellStyle name="Note 2 6 2 2 2 4 4" xfId="56677"/>
    <cellStyle name="Note 2 6 2 2 2 4 5" xfId="56678"/>
    <cellStyle name="Note 2 6 2 2 2 4 6" xfId="56679"/>
    <cellStyle name="Note 2 6 2 2 2 4 7" xfId="56680"/>
    <cellStyle name="Note 2 6 2 2 2 4 8" xfId="56681"/>
    <cellStyle name="Note 2 6 2 2 2 4 9" xfId="56682"/>
    <cellStyle name="Note 2 6 2 2 2 5" xfId="56683"/>
    <cellStyle name="Note 2 6 2 2 2 6" xfId="56684"/>
    <cellStyle name="Note 2 6 2 2 2 7" xfId="56685"/>
    <cellStyle name="Note 2 6 2 2 2 8" xfId="56686"/>
    <cellStyle name="Note 2 6 2 2 2 9" xfId="56687"/>
    <cellStyle name="Note 2 6 2 2 3" xfId="56688"/>
    <cellStyle name="Note 2 6 2 2 3 10" xfId="56689"/>
    <cellStyle name="Note 2 6 2 2 3 11" xfId="56690"/>
    <cellStyle name="Note 2 6 2 2 3 12" xfId="56691"/>
    <cellStyle name="Note 2 6 2 2 3 13" xfId="56692"/>
    <cellStyle name="Note 2 6 2 2 3 2" xfId="56693"/>
    <cellStyle name="Note 2 6 2 2 3 2 10" xfId="56694"/>
    <cellStyle name="Note 2 6 2 2 3 2 2" xfId="56695"/>
    <cellStyle name="Note 2 6 2 2 3 2 2 2" xfId="56696"/>
    <cellStyle name="Note 2 6 2 2 3 2 2 3" xfId="56697"/>
    <cellStyle name="Note 2 6 2 2 3 2 2 4" xfId="56698"/>
    <cellStyle name="Note 2 6 2 2 3 2 2 5" xfId="56699"/>
    <cellStyle name="Note 2 6 2 2 3 2 2 6" xfId="56700"/>
    <cellStyle name="Note 2 6 2 2 3 2 2 7" xfId="56701"/>
    <cellStyle name="Note 2 6 2 2 3 2 2 8" xfId="56702"/>
    <cellStyle name="Note 2 6 2 2 3 2 2 9" xfId="56703"/>
    <cellStyle name="Note 2 6 2 2 3 2 3" xfId="56704"/>
    <cellStyle name="Note 2 6 2 2 3 2 4" xfId="56705"/>
    <cellStyle name="Note 2 6 2 2 3 2 5" xfId="56706"/>
    <cellStyle name="Note 2 6 2 2 3 2 6" xfId="56707"/>
    <cellStyle name="Note 2 6 2 2 3 2 7" xfId="56708"/>
    <cellStyle name="Note 2 6 2 2 3 2 8" xfId="56709"/>
    <cellStyle name="Note 2 6 2 2 3 2 9" xfId="56710"/>
    <cellStyle name="Note 2 6 2 2 3 3" xfId="56711"/>
    <cellStyle name="Note 2 6 2 2 3 3 2" xfId="56712"/>
    <cellStyle name="Note 2 6 2 2 3 3 3" xfId="56713"/>
    <cellStyle name="Note 2 6 2 2 3 3 4" xfId="56714"/>
    <cellStyle name="Note 2 6 2 2 3 3 5" xfId="56715"/>
    <cellStyle name="Note 2 6 2 2 3 3 6" xfId="56716"/>
    <cellStyle name="Note 2 6 2 2 3 3 7" xfId="56717"/>
    <cellStyle name="Note 2 6 2 2 3 3 8" xfId="56718"/>
    <cellStyle name="Note 2 6 2 2 3 4" xfId="56719"/>
    <cellStyle name="Note 2 6 2 2 3 4 2" xfId="56720"/>
    <cellStyle name="Note 2 6 2 2 3 4 3" xfId="56721"/>
    <cellStyle name="Note 2 6 2 2 3 4 4" xfId="56722"/>
    <cellStyle name="Note 2 6 2 2 3 4 5" xfId="56723"/>
    <cellStyle name="Note 2 6 2 2 3 4 6" xfId="56724"/>
    <cellStyle name="Note 2 6 2 2 3 4 7" xfId="56725"/>
    <cellStyle name="Note 2 6 2 2 3 4 8" xfId="56726"/>
    <cellStyle name="Note 2 6 2 2 3 4 9" xfId="56727"/>
    <cellStyle name="Note 2 6 2 2 3 5" xfId="56728"/>
    <cellStyle name="Note 2 6 2 2 3 6" xfId="56729"/>
    <cellStyle name="Note 2 6 2 2 3 7" xfId="56730"/>
    <cellStyle name="Note 2 6 2 2 3 8" xfId="56731"/>
    <cellStyle name="Note 2 6 2 2 3 9" xfId="56732"/>
    <cellStyle name="Note 2 6 2 2 4" xfId="56733"/>
    <cellStyle name="Note 2 6 2 2 4 10" xfId="56734"/>
    <cellStyle name="Note 2 6 2 2 4 11" xfId="56735"/>
    <cellStyle name="Note 2 6 2 2 4 12" xfId="56736"/>
    <cellStyle name="Note 2 6 2 2 4 13" xfId="56737"/>
    <cellStyle name="Note 2 6 2 2 4 2" xfId="56738"/>
    <cellStyle name="Note 2 6 2 2 4 2 10" xfId="56739"/>
    <cellStyle name="Note 2 6 2 2 4 2 2" xfId="56740"/>
    <cellStyle name="Note 2 6 2 2 4 2 2 2" xfId="56741"/>
    <cellStyle name="Note 2 6 2 2 4 2 2 3" xfId="56742"/>
    <cellStyle name="Note 2 6 2 2 4 2 2 4" xfId="56743"/>
    <cellStyle name="Note 2 6 2 2 4 2 2 5" xfId="56744"/>
    <cellStyle name="Note 2 6 2 2 4 2 2 6" xfId="56745"/>
    <cellStyle name="Note 2 6 2 2 4 2 2 7" xfId="56746"/>
    <cellStyle name="Note 2 6 2 2 4 2 2 8" xfId="56747"/>
    <cellStyle name="Note 2 6 2 2 4 2 2 9" xfId="56748"/>
    <cellStyle name="Note 2 6 2 2 4 2 3" xfId="56749"/>
    <cellStyle name="Note 2 6 2 2 4 2 4" xfId="56750"/>
    <cellStyle name="Note 2 6 2 2 4 2 5" xfId="56751"/>
    <cellStyle name="Note 2 6 2 2 4 2 6" xfId="56752"/>
    <cellStyle name="Note 2 6 2 2 4 2 7" xfId="56753"/>
    <cellStyle name="Note 2 6 2 2 4 2 8" xfId="56754"/>
    <cellStyle name="Note 2 6 2 2 4 2 9" xfId="56755"/>
    <cellStyle name="Note 2 6 2 2 4 3" xfId="56756"/>
    <cellStyle name="Note 2 6 2 2 4 3 2" xfId="56757"/>
    <cellStyle name="Note 2 6 2 2 4 3 3" xfId="56758"/>
    <cellStyle name="Note 2 6 2 2 4 3 4" xfId="56759"/>
    <cellStyle name="Note 2 6 2 2 4 3 5" xfId="56760"/>
    <cellStyle name="Note 2 6 2 2 4 3 6" xfId="56761"/>
    <cellStyle name="Note 2 6 2 2 4 3 7" xfId="56762"/>
    <cellStyle name="Note 2 6 2 2 4 3 8" xfId="56763"/>
    <cellStyle name="Note 2 6 2 2 4 4" xfId="56764"/>
    <cellStyle name="Note 2 6 2 2 4 4 2" xfId="56765"/>
    <cellStyle name="Note 2 6 2 2 4 4 3" xfId="56766"/>
    <cellStyle name="Note 2 6 2 2 4 4 4" xfId="56767"/>
    <cellStyle name="Note 2 6 2 2 4 4 5" xfId="56768"/>
    <cellStyle name="Note 2 6 2 2 4 4 6" xfId="56769"/>
    <cellStyle name="Note 2 6 2 2 4 4 7" xfId="56770"/>
    <cellStyle name="Note 2 6 2 2 4 4 8" xfId="56771"/>
    <cellStyle name="Note 2 6 2 2 4 4 9" xfId="56772"/>
    <cellStyle name="Note 2 6 2 2 4 5" xfId="56773"/>
    <cellStyle name="Note 2 6 2 2 4 6" xfId="56774"/>
    <cellStyle name="Note 2 6 2 2 4 7" xfId="56775"/>
    <cellStyle name="Note 2 6 2 2 4 8" xfId="56776"/>
    <cellStyle name="Note 2 6 2 2 4 9" xfId="56777"/>
    <cellStyle name="Note 2 6 2 2 5" xfId="56778"/>
    <cellStyle name="Note 2 6 2 2 5 10" xfId="56779"/>
    <cellStyle name="Note 2 6 2 2 5 11" xfId="56780"/>
    <cellStyle name="Note 2 6 2 2 5 12" xfId="56781"/>
    <cellStyle name="Note 2 6 2 2 5 13" xfId="56782"/>
    <cellStyle name="Note 2 6 2 2 5 2" xfId="56783"/>
    <cellStyle name="Note 2 6 2 2 5 2 10" xfId="56784"/>
    <cellStyle name="Note 2 6 2 2 5 2 2" xfId="56785"/>
    <cellStyle name="Note 2 6 2 2 5 2 2 2" xfId="56786"/>
    <cellStyle name="Note 2 6 2 2 5 2 2 3" xfId="56787"/>
    <cellStyle name="Note 2 6 2 2 5 2 2 4" xfId="56788"/>
    <cellStyle name="Note 2 6 2 2 5 2 2 5" xfId="56789"/>
    <cellStyle name="Note 2 6 2 2 5 2 2 6" xfId="56790"/>
    <cellStyle name="Note 2 6 2 2 5 2 2 7" xfId="56791"/>
    <cellStyle name="Note 2 6 2 2 5 2 2 8" xfId="56792"/>
    <cellStyle name="Note 2 6 2 2 5 2 2 9" xfId="56793"/>
    <cellStyle name="Note 2 6 2 2 5 2 3" xfId="56794"/>
    <cellStyle name="Note 2 6 2 2 5 2 4" xfId="56795"/>
    <cellStyle name="Note 2 6 2 2 5 2 5" xfId="56796"/>
    <cellStyle name="Note 2 6 2 2 5 2 6" xfId="56797"/>
    <cellStyle name="Note 2 6 2 2 5 2 7" xfId="56798"/>
    <cellStyle name="Note 2 6 2 2 5 2 8" xfId="56799"/>
    <cellStyle name="Note 2 6 2 2 5 2 9" xfId="56800"/>
    <cellStyle name="Note 2 6 2 2 5 3" xfId="56801"/>
    <cellStyle name="Note 2 6 2 2 5 3 2" xfId="56802"/>
    <cellStyle name="Note 2 6 2 2 5 3 3" xfId="56803"/>
    <cellStyle name="Note 2 6 2 2 5 3 4" xfId="56804"/>
    <cellStyle name="Note 2 6 2 2 5 3 5" xfId="56805"/>
    <cellStyle name="Note 2 6 2 2 5 3 6" xfId="56806"/>
    <cellStyle name="Note 2 6 2 2 5 3 7" xfId="56807"/>
    <cellStyle name="Note 2 6 2 2 5 3 8" xfId="56808"/>
    <cellStyle name="Note 2 6 2 2 5 4" xfId="56809"/>
    <cellStyle name="Note 2 6 2 2 5 4 2" xfId="56810"/>
    <cellStyle name="Note 2 6 2 2 5 4 3" xfId="56811"/>
    <cellStyle name="Note 2 6 2 2 5 4 4" xfId="56812"/>
    <cellStyle name="Note 2 6 2 2 5 4 5" xfId="56813"/>
    <cellStyle name="Note 2 6 2 2 5 4 6" xfId="56814"/>
    <cellStyle name="Note 2 6 2 2 5 4 7" xfId="56815"/>
    <cellStyle name="Note 2 6 2 2 5 4 8" xfId="56816"/>
    <cellStyle name="Note 2 6 2 2 5 4 9" xfId="56817"/>
    <cellStyle name="Note 2 6 2 2 5 5" xfId="56818"/>
    <cellStyle name="Note 2 6 2 2 5 6" xfId="56819"/>
    <cellStyle name="Note 2 6 2 2 5 7" xfId="56820"/>
    <cellStyle name="Note 2 6 2 2 5 8" xfId="56821"/>
    <cellStyle name="Note 2 6 2 2 5 9" xfId="56822"/>
    <cellStyle name="Note 2 6 2 2 6" xfId="56823"/>
    <cellStyle name="Note 2 6 2 2 6 10" xfId="56824"/>
    <cellStyle name="Note 2 6 2 2 6 2" xfId="56825"/>
    <cellStyle name="Note 2 6 2 2 6 2 2" xfId="56826"/>
    <cellStyle name="Note 2 6 2 2 6 2 3" xfId="56827"/>
    <cellStyle name="Note 2 6 2 2 6 2 4" xfId="56828"/>
    <cellStyle name="Note 2 6 2 2 6 2 5" xfId="56829"/>
    <cellStyle name="Note 2 6 2 2 6 2 6" xfId="56830"/>
    <cellStyle name="Note 2 6 2 2 6 2 7" xfId="56831"/>
    <cellStyle name="Note 2 6 2 2 6 2 8" xfId="56832"/>
    <cellStyle name="Note 2 6 2 2 6 2 9" xfId="56833"/>
    <cellStyle name="Note 2 6 2 2 6 3" xfId="56834"/>
    <cellStyle name="Note 2 6 2 2 6 4" xfId="56835"/>
    <cellStyle name="Note 2 6 2 2 6 5" xfId="56836"/>
    <cellStyle name="Note 2 6 2 2 6 6" xfId="56837"/>
    <cellStyle name="Note 2 6 2 2 6 7" xfId="56838"/>
    <cellStyle name="Note 2 6 2 2 6 8" xfId="56839"/>
    <cellStyle name="Note 2 6 2 2 6 9" xfId="56840"/>
    <cellStyle name="Note 2 6 2 2 7" xfId="56841"/>
    <cellStyle name="Note 2 6 2 2 7 2" xfId="56842"/>
    <cellStyle name="Note 2 6 2 2 7 3" xfId="56843"/>
    <cellStyle name="Note 2 6 2 2 7 4" xfId="56844"/>
    <cellStyle name="Note 2 6 2 2 7 5" xfId="56845"/>
    <cellStyle name="Note 2 6 2 2 7 6" xfId="56846"/>
    <cellStyle name="Note 2 6 2 2 7 7" xfId="56847"/>
    <cellStyle name="Note 2 6 2 2 7 8" xfId="56848"/>
    <cellStyle name="Note 2 6 2 2 8" xfId="56849"/>
    <cellStyle name="Note 2 6 2 2 8 2" xfId="56850"/>
    <cellStyle name="Note 2 6 2 2 8 3" xfId="56851"/>
    <cellStyle name="Note 2 6 2 2 8 4" xfId="56852"/>
    <cellStyle name="Note 2 6 2 2 8 5" xfId="56853"/>
    <cellStyle name="Note 2 6 2 2 8 6" xfId="56854"/>
    <cellStyle name="Note 2 6 2 2 8 7" xfId="56855"/>
    <cellStyle name="Note 2 6 2 2 8 8" xfId="56856"/>
    <cellStyle name="Note 2 6 2 2 8 9" xfId="56857"/>
    <cellStyle name="Note 2 6 2 2 9" xfId="56858"/>
    <cellStyle name="Note 2 6 2 20" xfId="56859"/>
    <cellStyle name="Note 2 6 2 21" xfId="56860"/>
    <cellStyle name="Note 2 6 2 22" xfId="56861"/>
    <cellStyle name="Note 2 6 2 23" xfId="56862"/>
    <cellStyle name="Note 2 6 2 24" xfId="56863"/>
    <cellStyle name="Note 2 6 2 25" xfId="56864"/>
    <cellStyle name="Note 2 6 2 26" xfId="56865"/>
    <cellStyle name="Note 2 6 2 27" xfId="56866"/>
    <cellStyle name="Note 2 6 2 28" xfId="56867"/>
    <cellStyle name="Note 2 6 2 3" xfId="56868"/>
    <cellStyle name="Note 2 6 2 3 10" xfId="56869"/>
    <cellStyle name="Note 2 6 2 3 11" xfId="56870"/>
    <cellStyle name="Note 2 6 2 3 12" xfId="56871"/>
    <cellStyle name="Note 2 6 2 3 13" xfId="56872"/>
    <cellStyle name="Note 2 6 2 3 14" xfId="56873"/>
    <cellStyle name="Note 2 6 2 3 15" xfId="56874"/>
    <cellStyle name="Note 2 6 2 3 16" xfId="56875"/>
    <cellStyle name="Note 2 6 2 3 17" xfId="56876"/>
    <cellStyle name="Note 2 6 2 3 18" xfId="56877"/>
    <cellStyle name="Note 2 6 2 3 2" xfId="56878"/>
    <cellStyle name="Note 2 6 2 3 2 10" xfId="56879"/>
    <cellStyle name="Note 2 6 2 3 2 11" xfId="56880"/>
    <cellStyle name="Note 2 6 2 3 2 12" xfId="56881"/>
    <cellStyle name="Note 2 6 2 3 2 13" xfId="56882"/>
    <cellStyle name="Note 2 6 2 3 2 2" xfId="56883"/>
    <cellStyle name="Note 2 6 2 3 2 2 10" xfId="56884"/>
    <cellStyle name="Note 2 6 2 3 2 2 2" xfId="56885"/>
    <cellStyle name="Note 2 6 2 3 2 2 2 2" xfId="56886"/>
    <cellStyle name="Note 2 6 2 3 2 2 2 3" xfId="56887"/>
    <cellStyle name="Note 2 6 2 3 2 2 2 4" xfId="56888"/>
    <cellStyle name="Note 2 6 2 3 2 2 2 5" xfId="56889"/>
    <cellStyle name="Note 2 6 2 3 2 2 2 6" xfId="56890"/>
    <cellStyle name="Note 2 6 2 3 2 2 2 7" xfId="56891"/>
    <cellStyle name="Note 2 6 2 3 2 2 2 8" xfId="56892"/>
    <cellStyle name="Note 2 6 2 3 2 2 2 9" xfId="56893"/>
    <cellStyle name="Note 2 6 2 3 2 2 3" xfId="56894"/>
    <cellStyle name="Note 2 6 2 3 2 2 4" xfId="56895"/>
    <cellStyle name="Note 2 6 2 3 2 2 5" xfId="56896"/>
    <cellStyle name="Note 2 6 2 3 2 2 6" xfId="56897"/>
    <cellStyle name="Note 2 6 2 3 2 2 7" xfId="56898"/>
    <cellStyle name="Note 2 6 2 3 2 2 8" xfId="56899"/>
    <cellStyle name="Note 2 6 2 3 2 2 9" xfId="56900"/>
    <cellStyle name="Note 2 6 2 3 2 3" xfId="56901"/>
    <cellStyle name="Note 2 6 2 3 2 3 2" xfId="56902"/>
    <cellStyle name="Note 2 6 2 3 2 3 3" xfId="56903"/>
    <cellStyle name="Note 2 6 2 3 2 3 4" xfId="56904"/>
    <cellStyle name="Note 2 6 2 3 2 3 5" xfId="56905"/>
    <cellStyle name="Note 2 6 2 3 2 3 6" xfId="56906"/>
    <cellStyle name="Note 2 6 2 3 2 3 7" xfId="56907"/>
    <cellStyle name="Note 2 6 2 3 2 3 8" xfId="56908"/>
    <cellStyle name="Note 2 6 2 3 2 4" xfId="56909"/>
    <cellStyle name="Note 2 6 2 3 2 4 2" xfId="56910"/>
    <cellStyle name="Note 2 6 2 3 2 4 3" xfId="56911"/>
    <cellStyle name="Note 2 6 2 3 2 4 4" xfId="56912"/>
    <cellStyle name="Note 2 6 2 3 2 4 5" xfId="56913"/>
    <cellStyle name="Note 2 6 2 3 2 4 6" xfId="56914"/>
    <cellStyle name="Note 2 6 2 3 2 4 7" xfId="56915"/>
    <cellStyle name="Note 2 6 2 3 2 4 8" xfId="56916"/>
    <cellStyle name="Note 2 6 2 3 2 4 9" xfId="56917"/>
    <cellStyle name="Note 2 6 2 3 2 5" xfId="56918"/>
    <cellStyle name="Note 2 6 2 3 2 6" xfId="56919"/>
    <cellStyle name="Note 2 6 2 3 2 7" xfId="56920"/>
    <cellStyle name="Note 2 6 2 3 2 8" xfId="56921"/>
    <cellStyle name="Note 2 6 2 3 2 9" xfId="56922"/>
    <cellStyle name="Note 2 6 2 3 3" xfId="56923"/>
    <cellStyle name="Note 2 6 2 3 3 10" xfId="56924"/>
    <cellStyle name="Note 2 6 2 3 3 11" xfId="56925"/>
    <cellStyle name="Note 2 6 2 3 3 12" xfId="56926"/>
    <cellStyle name="Note 2 6 2 3 3 13" xfId="56927"/>
    <cellStyle name="Note 2 6 2 3 3 2" xfId="56928"/>
    <cellStyle name="Note 2 6 2 3 3 2 10" xfId="56929"/>
    <cellStyle name="Note 2 6 2 3 3 2 2" xfId="56930"/>
    <cellStyle name="Note 2 6 2 3 3 2 2 2" xfId="56931"/>
    <cellStyle name="Note 2 6 2 3 3 2 2 3" xfId="56932"/>
    <cellStyle name="Note 2 6 2 3 3 2 2 4" xfId="56933"/>
    <cellStyle name="Note 2 6 2 3 3 2 2 5" xfId="56934"/>
    <cellStyle name="Note 2 6 2 3 3 2 2 6" xfId="56935"/>
    <cellStyle name="Note 2 6 2 3 3 2 2 7" xfId="56936"/>
    <cellStyle name="Note 2 6 2 3 3 2 2 8" xfId="56937"/>
    <cellStyle name="Note 2 6 2 3 3 2 2 9" xfId="56938"/>
    <cellStyle name="Note 2 6 2 3 3 2 3" xfId="56939"/>
    <cellStyle name="Note 2 6 2 3 3 2 4" xfId="56940"/>
    <cellStyle name="Note 2 6 2 3 3 2 5" xfId="56941"/>
    <cellStyle name="Note 2 6 2 3 3 2 6" xfId="56942"/>
    <cellStyle name="Note 2 6 2 3 3 2 7" xfId="56943"/>
    <cellStyle name="Note 2 6 2 3 3 2 8" xfId="56944"/>
    <cellStyle name="Note 2 6 2 3 3 2 9" xfId="56945"/>
    <cellStyle name="Note 2 6 2 3 3 3" xfId="56946"/>
    <cellStyle name="Note 2 6 2 3 3 3 2" xfId="56947"/>
    <cellStyle name="Note 2 6 2 3 3 3 3" xfId="56948"/>
    <cellStyle name="Note 2 6 2 3 3 3 4" xfId="56949"/>
    <cellStyle name="Note 2 6 2 3 3 3 5" xfId="56950"/>
    <cellStyle name="Note 2 6 2 3 3 3 6" xfId="56951"/>
    <cellStyle name="Note 2 6 2 3 3 3 7" xfId="56952"/>
    <cellStyle name="Note 2 6 2 3 3 3 8" xfId="56953"/>
    <cellStyle name="Note 2 6 2 3 3 4" xfId="56954"/>
    <cellStyle name="Note 2 6 2 3 3 4 2" xfId="56955"/>
    <cellStyle name="Note 2 6 2 3 3 4 3" xfId="56956"/>
    <cellStyle name="Note 2 6 2 3 3 4 4" xfId="56957"/>
    <cellStyle name="Note 2 6 2 3 3 4 5" xfId="56958"/>
    <cellStyle name="Note 2 6 2 3 3 4 6" xfId="56959"/>
    <cellStyle name="Note 2 6 2 3 3 4 7" xfId="56960"/>
    <cellStyle name="Note 2 6 2 3 3 4 8" xfId="56961"/>
    <cellStyle name="Note 2 6 2 3 3 4 9" xfId="56962"/>
    <cellStyle name="Note 2 6 2 3 3 5" xfId="56963"/>
    <cellStyle name="Note 2 6 2 3 3 6" xfId="56964"/>
    <cellStyle name="Note 2 6 2 3 3 7" xfId="56965"/>
    <cellStyle name="Note 2 6 2 3 3 8" xfId="56966"/>
    <cellStyle name="Note 2 6 2 3 3 9" xfId="56967"/>
    <cellStyle name="Note 2 6 2 3 4" xfId="56968"/>
    <cellStyle name="Note 2 6 2 3 4 10" xfId="56969"/>
    <cellStyle name="Note 2 6 2 3 4 11" xfId="56970"/>
    <cellStyle name="Note 2 6 2 3 4 12" xfId="56971"/>
    <cellStyle name="Note 2 6 2 3 4 13" xfId="56972"/>
    <cellStyle name="Note 2 6 2 3 4 2" xfId="56973"/>
    <cellStyle name="Note 2 6 2 3 4 2 10" xfId="56974"/>
    <cellStyle name="Note 2 6 2 3 4 2 2" xfId="56975"/>
    <cellStyle name="Note 2 6 2 3 4 2 2 2" xfId="56976"/>
    <cellStyle name="Note 2 6 2 3 4 2 2 3" xfId="56977"/>
    <cellStyle name="Note 2 6 2 3 4 2 2 4" xfId="56978"/>
    <cellStyle name="Note 2 6 2 3 4 2 2 5" xfId="56979"/>
    <cellStyle name="Note 2 6 2 3 4 2 2 6" xfId="56980"/>
    <cellStyle name="Note 2 6 2 3 4 2 2 7" xfId="56981"/>
    <cellStyle name="Note 2 6 2 3 4 2 2 8" xfId="56982"/>
    <cellStyle name="Note 2 6 2 3 4 2 2 9" xfId="56983"/>
    <cellStyle name="Note 2 6 2 3 4 2 3" xfId="56984"/>
    <cellStyle name="Note 2 6 2 3 4 2 4" xfId="56985"/>
    <cellStyle name="Note 2 6 2 3 4 2 5" xfId="56986"/>
    <cellStyle name="Note 2 6 2 3 4 2 6" xfId="56987"/>
    <cellStyle name="Note 2 6 2 3 4 2 7" xfId="56988"/>
    <cellStyle name="Note 2 6 2 3 4 2 8" xfId="56989"/>
    <cellStyle name="Note 2 6 2 3 4 2 9" xfId="56990"/>
    <cellStyle name="Note 2 6 2 3 4 3" xfId="56991"/>
    <cellStyle name="Note 2 6 2 3 4 3 2" xfId="56992"/>
    <cellStyle name="Note 2 6 2 3 4 3 3" xfId="56993"/>
    <cellStyle name="Note 2 6 2 3 4 3 4" xfId="56994"/>
    <cellStyle name="Note 2 6 2 3 4 3 5" xfId="56995"/>
    <cellStyle name="Note 2 6 2 3 4 3 6" xfId="56996"/>
    <cellStyle name="Note 2 6 2 3 4 3 7" xfId="56997"/>
    <cellStyle name="Note 2 6 2 3 4 3 8" xfId="56998"/>
    <cellStyle name="Note 2 6 2 3 4 4" xfId="56999"/>
    <cellStyle name="Note 2 6 2 3 4 4 2" xfId="57000"/>
    <cellStyle name="Note 2 6 2 3 4 4 3" xfId="57001"/>
    <cellStyle name="Note 2 6 2 3 4 4 4" xfId="57002"/>
    <cellStyle name="Note 2 6 2 3 4 4 5" xfId="57003"/>
    <cellStyle name="Note 2 6 2 3 4 4 6" xfId="57004"/>
    <cellStyle name="Note 2 6 2 3 4 4 7" xfId="57005"/>
    <cellStyle name="Note 2 6 2 3 4 4 8" xfId="57006"/>
    <cellStyle name="Note 2 6 2 3 4 4 9" xfId="57007"/>
    <cellStyle name="Note 2 6 2 3 4 5" xfId="57008"/>
    <cellStyle name="Note 2 6 2 3 4 6" xfId="57009"/>
    <cellStyle name="Note 2 6 2 3 4 7" xfId="57010"/>
    <cellStyle name="Note 2 6 2 3 4 8" xfId="57011"/>
    <cellStyle name="Note 2 6 2 3 4 9" xfId="57012"/>
    <cellStyle name="Note 2 6 2 3 5" xfId="57013"/>
    <cellStyle name="Note 2 6 2 3 5 10" xfId="57014"/>
    <cellStyle name="Note 2 6 2 3 5 11" xfId="57015"/>
    <cellStyle name="Note 2 6 2 3 5 12" xfId="57016"/>
    <cellStyle name="Note 2 6 2 3 5 13" xfId="57017"/>
    <cellStyle name="Note 2 6 2 3 5 2" xfId="57018"/>
    <cellStyle name="Note 2 6 2 3 5 2 10" xfId="57019"/>
    <cellStyle name="Note 2 6 2 3 5 2 2" xfId="57020"/>
    <cellStyle name="Note 2 6 2 3 5 2 2 2" xfId="57021"/>
    <cellStyle name="Note 2 6 2 3 5 2 2 3" xfId="57022"/>
    <cellStyle name="Note 2 6 2 3 5 2 2 4" xfId="57023"/>
    <cellStyle name="Note 2 6 2 3 5 2 2 5" xfId="57024"/>
    <cellStyle name="Note 2 6 2 3 5 2 2 6" xfId="57025"/>
    <cellStyle name="Note 2 6 2 3 5 2 2 7" xfId="57026"/>
    <cellStyle name="Note 2 6 2 3 5 2 2 8" xfId="57027"/>
    <cellStyle name="Note 2 6 2 3 5 2 2 9" xfId="57028"/>
    <cellStyle name="Note 2 6 2 3 5 2 3" xfId="57029"/>
    <cellStyle name="Note 2 6 2 3 5 2 4" xfId="57030"/>
    <cellStyle name="Note 2 6 2 3 5 2 5" xfId="57031"/>
    <cellStyle name="Note 2 6 2 3 5 2 6" xfId="57032"/>
    <cellStyle name="Note 2 6 2 3 5 2 7" xfId="57033"/>
    <cellStyle name="Note 2 6 2 3 5 2 8" xfId="57034"/>
    <cellStyle name="Note 2 6 2 3 5 2 9" xfId="57035"/>
    <cellStyle name="Note 2 6 2 3 5 3" xfId="57036"/>
    <cellStyle name="Note 2 6 2 3 5 3 2" xfId="57037"/>
    <cellStyle name="Note 2 6 2 3 5 3 3" xfId="57038"/>
    <cellStyle name="Note 2 6 2 3 5 3 4" xfId="57039"/>
    <cellStyle name="Note 2 6 2 3 5 3 5" xfId="57040"/>
    <cellStyle name="Note 2 6 2 3 5 3 6" xfId="57041"/>
    <cellStyle name="Note 2 6 2 3 5 3 7" xfId="57042"/>
    <cellStyle name="Note 2 6 2 3 5 3 8" xfId="57043"/>
    <cellStyle name="Note 2 6 2 3 5 4" xfId="57044"/>
    <cellStyle name="Note 2 6 2 3 5 4 2" xfId="57045"/>
    <cellStyle name="Note 2 6 2 3 5 4 3" xfId="57046"/>
    <cellStyle name="Note 2 6 2 3 5 4 4" xfId="57047"/>
    <cellStyle name="Note 2 6 2 3 5 4 5" xfId="57048"/>
    <cellStyle name="Note 2 6 2 3 5 4 6" xfId="57049"/>
    <cellStyle name="Note 2 6 2 3 5 4 7" xfId="57050"/>
    <cellStyle name="Note 2 6 2 3 5 4 8" xfId="57051"/>
    <cellStyle name="Note 2 6 2 3 5 4 9" xfId="57052"/>
    <cellStyle name="Note 2 6 2 3 5 5" xfId="57053"/>
    <cellStyle name="Note 2 6 2 3 5 6" xfId="57054"/>
    <cellStyle name="Note 2 6 2 3 5 7" xfId="57055"/>
    <cellStyle name="Note 2 6 2 3 5 8" xfId="57056"/>
    <cellStyle name="Note 2 6 2 3 5 9" xfId="57057"/>
    <cellStyle name="Note 2 6 2 3 6" xfId="57058"/>
    <cellStyle name="Note 2 6 2 3 6 10" xfId="57059"/>
    <cellStyle name="Note 2 6 2 3 6 2" xfId="57060"/>
    <cellStyle name="Note 2 6 2 3 6 2 2" xfId="57061"/>
    <cellStyle name="Note 2 6 2 3 6 2 3" xfId="57062"/>
    <cellStyle name="Note 2 6 2 3 6 2 4" xfId="57063"/>
    <cellStyle name="Note 2 6 2 3 6 2 5" xfId="57064"/>
    <cellStyle name="Note 2 6 2 3 6 2 6" xfId="57065"/>
    <cellStyle name="Note 2 6 2 3 6 2 7" xfId="57066"/>
    <cellStyle name="Note 2 6 2 3 6 2 8" xfId="57067"/>
    <cellStyle name="Note 2 6 2 3 6 2 9" xfId="57068"/>
    <cellStyle name="Note 2 6 2 3 6 3" xfId="57069"/>
    <cellStyle name="Note 2 6 2 3 6 4" xfId="57070"/>
    <cellStyle name="Note 2 6 2 3 6 5" xfId="57071"/>
    <cellStyle name="Note 2 6 2 3 6 6" xfId="57072"/>
    <cellStyle name="Note 2 6 2 3 6 7" xfId="57073"/>
    <cellStyle name="Note 2 6 2 3 6 8" xfId="57074"/>
    <cellStyle name="Note 2 6 2 3 6 9" xfId="57075"/>
    <cellStyle name="Note 2 6 2 3 7" xfId="57076"/>
    <cellStyle name="Note 2 6 2 3 7 2" xfId="57077"/>
    <cellStyle name="Note 2 6 2 3 7 3" xfId="57078"/>
    <cellStyle name="Note 2 6 2 3 7 4" xfId="57079"/>
    <cellStyle name="Note 2 6 2 3 7 5" xfId="57080"/>
    <cellStyle name="Note 2 6 2 3 7 6" xfId="57081"/>
    <cellStyle name="Note 2 6 2 3 7 7" xfId="57082"/>
    <cellStyle name="Note 2 6 2 3 7 8" xfId="57083"/>
    <cellStyle name="Note 2 6 2 3 8" xfId="57084"/>
    <cellStyle name="Note 2 6 2 3 8 2" xfId="57085"/>
    <cellStyle name="Note 2 6 2 3 8 3" xfId="57086"/>
    <cellStyle name="Note 2 6 2 3 8 4" xfId="57087"/>
    <cellStyle name="Note 2 6 2 3 8 5" xfId="57088"/>
    <cellStyle name="Note 2 6 2 3 8 6" xfId="57089"/>
    <cellStyle name="Note 2 6 2 3 8 7" xfId="57090"/>
    <cellStyle name="Note 2 6 2 3 8 8" xfId="57091"/>
    <cellStyle name="Note 2 6 2 3 8 9" xfId="57092"/>
    <cellStyle name="Note 2 6 2 3 9" xfId="57093"/>
    <cellStyle name="Note 2 6 2 4" xfId="57094"/>
    <cellStyle name="Note 2 6 2 4 10" xfId="57095"/>
    <cellStyle name="Note 2 6 2 4 11" xfId="57096"/>
    <cellStyle name="Note 2 6 2 4 12" xfId="57097"/>
    <cellStyle name="Note 2 6 2 4 13" xfId="57098"/>
    <cellStyle name="Note 2 6 2 4 2" xfId="57099"/>
    <cellStyle name="Note 2 6 2 4 2 10" xfId="57100"/>
    <cellStyle name="Note 2 6 2 4 2 2" xfId="57101"/>
    <cellStyle name="Note 2 6 2 4 2 2 2" xfId="57102"/>
    <cellStyle name="Note 2 6 2 4 2 2 3" xfId="57103"/>
    <cellStyle name="Note 2 6 2 4 2 2 4" xfId="57104"/>
    <cellStyle name="Note 2 6 2 4 2 2 5" xfId="57105"/>
    <cellStyle name="Note 2 6 2 4 2 2 6" xfId="57106"/>
    <cellStyle name="Note 2 6 2 4 2 2 7" xfId="57107"/>
    <cellStyle name="Note 2 6 2 4 2 2 8" xfId="57108"/>
    <cellStyle name="Note 2 6 2 4 2 2 9" xfId="57109"/>
    <cellStyle name="Note 2 6 2 4 2 3" xfId="57110"/>
    <cellStyle name="Note 2 6 2 4 2 4" xfId="57111"/>
    <cellStyle name="Note 2 6 2 4 2 5" xfId="57112"/>
    <cellStyle name="Note 2 6 2 4 2 6" xfId="57113"/>
    <cellStyle name="Note 2 6 2 4 2 7" xfId="57114"/>
    <cellStyle name="Note 2 6 2 4 2 8" xfId="57115"/>
    <cellStyle name="Note 2 6 2 4 2 9" xfId="57116"/>
    <cellStyle name="Note 2 6 2 4 3" xfId="57117"/>
    <cellStyle name="Note 2 6 2 4 3 2" xfId="57118"/>
    <cellStyle name="Note 2 6 2 4 3 3" xfId="57119"/>
    <cellStyle name="Note 2 6 2 4 3 4" xfId="57120"/>
    <cellStyle name="Note 2 6 2 4 3 5" xfId="57121"/>
    <cellStyle name="Note 2 6 2 4 3 6" xfId="57122"/>
    <cellStyle name="Note 2 6 2 4 3 7" xfId="57123"/>
    <cellStyle name="Note 2 6 2 4 3 8" xfId="57124"/>
    <cellStyle name="Note 2 6 2 4 4" xfId="57125"/>
    <cellStyle name="Note 2 6 2 4 4 2" xfId="57126"/>
    <cellStyle name="Note 2 6 2 4 4 3" xfId="57127"/>
    <cellStyle name="Note 2 6 2 4 4 4" xfId="57128"/>
    <cellStyle name="Note 2 6 2 4 4 5" xfId="57129"/>
    <cellStyle name="Note 2 6 2 4 4 6" xfId="57130"/>
    <cellStyle name="Note 2 6 2 4 4 7" xfId="57131"/>
    <cellStyle name="Note 2 6 2 4 4 8" xfId="57132"/>
    <cellStyle name="Note 2 6 2 4 4 9" xfId="57133"/>
    <cellStyle name="Note 2 6 2 4 5" xfId="57134"/>
    <cellStyle name="Note 2 6 2 4 6" xfId="57135"/>
    <cellStyle name="Note 2 6 2 4 7" xfId="57136"/>
    <cellStyle name="Note 2 6 2 4 8" xfId="57137"/>
    <cellStyle name="Note 2 6 2 4 9" xfId="57138"/>
    <cellStyle name="Note 2 6 2 5" xfId="57139"/>
    <cellStyle name="Note 2 6 2 5 2" xfId="57140"/>
    <cellStyle name="Note 2 6 2 5 3" xfId="57141"/>
    <cellStyle name="Note 2 6 2 5 4" xfId="57142"/>
    <cellStyle name="Note 2 6 2 5 5" xfId="57143"/>
    <cellStyle name="Note 2 6 2 5 6" xfId="57144"/>
    <cellStyle name="Note 2 6 2 5 7" xfId="57145"/>
    <cellStyle name="Note 2 6 2 5 8" xfId="57146"/>
    <cellStyle name="Note 2 6 2 5 9" xfId="57147"/>
    <cellStyle name="Note 2 6 2 6" xfId="57148"/>
    <cellStyle name="Note 2 6 2 6 2" xfId="57149"/>
    <cellStyle name="Note 2 6 2 6 3" xfId="57150"/>
    <cellStyle name="Note 2 6 2 6 4" xfId="57151"/>
    <cellStyle name="Note 2 6 2 6 5" xfId="57152"/>
    <cellStyle name="Note 2 6 2 6 6" xfId="57153"/>
    <cellStyle name="Note 2 6 2 6 7" xfId="57154"/>
    <cellStyle name="Note 2 6 2 6 8" xfId="57155"/>
    <cellStyle name="Note 2 6 2 7" xfId="57156"/>
    <cellStyle name="Note 2 6 2 7 2" xfId="57157"/>
    <cellStyle name="Note 2 6 2 7 3" xfId="57158"/>
    <cellStyle name="Note 2 6 2 7 4" xfId="57159"/>
    <cellStyle name="Note 2 6 2 7 5" xfId="57160"/>
    <cellStyle name="Note 2 6 2 7 6" xfId="57161"/>
    <cellStyle name="Note 2 6 2 7 7" xfId="57162"/>
    <cellStyle name="Note 2 6 2 7 8" xfId="57163"/>
    <cellStyle name="Note 2 6 2 8" xfId="57164"/>
    <cellStyle name="Note 2 6 2 8 2" xfId="57165"/>
    <cellStyle name="Note 2 6 2 8 3" xfId="57166"/>
    <cellStyle name="Note 2 6 2 8 4" xfId="57167"/>
    <cellStyle name="Note 2 6 2 8 5" xfId="57168"/>
    <cellStyle name="Note 2 6 2 8 6" xfId="57169"/>
    <cellStyle name="Note 2 6 2 8 7" xfId="57170"/>
    <cellStyle name="Note 2 6 2 8 8" xfId="57171"/>
    <cellStyle name="Note 2 6 2 9" xfId="57172"/>
    <cellStyle name="Note 2 6 2 9 2" xfId="57173"/>
    <cellStyle name="Note 2 6 2 9 3" xfId="57174"/>
    <cellStyle name="Note 2 6 2 9 4" xfId="57175"/>
    <cellStyle name="Note 2 6 2 9 5" xfId="57176"/>
    <cellStyle name="Note 2 6 2 9 6" xfId="57177"/>
    <cellStyle name="Note 2 6 2 9 7" xfId="57178"/>
    <cellStyle name="Note 2 6 2 9 8" xfId="57179"/>
    <cellStyle name="Note 2 6 20" xfId="57180"/>
    <cellStyle name="Note 2 6 21" xfId="57181"/>
    <cellStyle name="Note 2 6 22" xfId="57182"/>
    <cellStyle name="Note 2 6 23" xfId="57183"/>
    <cellStyle name="Note 2 6 24" xfId="57184"/>
    <cellStyle name="Note 2 6 25" xfId="57185"/>
    <cellStyle name="Note 2 6 26" xfId="57186"/>
    <cellStyle name="Note 2 6 27" xfId="57187"/>
    <cellStyle name="Note 2 6 3" xfId="57188"/>
    <cellStyle name="Note 2 6 3 10" xfId="57189"/>
    <cellStyle name="Note 2 6 3 11" xfId="57190"/>
    <cellStyle name="Note 2 6 3 12" xfId="57191"/>
    <cellStyle name="Note 2 6 3 13" xfId="57192"/>
    <cellStyle name="Note 2 6 3 14" xfId="57193"/>
    <cellStyle name="Note 2 6 3 15" xfId="57194"/>
    <cellStyle name="Note 2 6 3 16" xfId="57195"/>
    <cellStyle name="Note 2 6 3 17" xfId="57196"/>
    <cellStyle name="Note 2 6 3 18" xfId="57197"/>
    <cellStyle name="Note 2 6 3 19" xfId="57198"/>
    <cellStyle name="Note 2 6 3 2" xfId="57199"/>
    <cellStyle name="Note 2 6 3 2 10" xfId="57200"/>
    <cellStyle name="Note 2 6 3 2 11" xfId="57201"/>
    <cellStyle name="Note 2 6 3 2 12" xfId="57202"/>
    <cellStyle name="Note 2 6 3 2 13" xfId="57203"/>
    <cellStyle name="Note 2 6 3 2 2" xfId="57204"/>
    <cellStyle name="Note 2 6 3 2 2 10" xfId="57205"/>
    <cellStyle name="Note 2 6 3 2 2 2" xfId="57206"/>
    <cellStyle name="Note 2 6 3 2 2 2 2" xfId="57207"/>
    <cellStyle name="Note 2 6 3 2 2 2 3" xfId="57208"/>
    <cellStyle name="Note 2 6 3 2 2 2 4" xfId="57209"/>
    <cellStyle name="Note 2 6 3 2 2 2 5" xfId="57210"/>
    <cellStyle name="Note 2 6 3 2 2 2 6" xfId="57211"/>
    <cellStyle name="Note 2 6 3 2 2 2 7" xfId="57212"/>
    <cellStyle name="Note 2 6 3 2 2 2 8" xfId="57213"/>
    <cellStyle name="Note 2 6 3 2 2 2 9" xfId="57214"/>
    <cellStyle name="Note 2 6 3 2 2 3" xfId="57215"/>
    <cellStyle name="Note 2 6 3 2 2 4" xfId="57216"/>
    <cellStyle name="Note 2 6 3 2 2 5" xfId="57217"/>
    <cellStyle name="Note 2 6 3 2 2 6" xfId="57218"/>
    <cellStyle name="Note 2 6 3 2 2 7" xfId="57219"/>
    <cellStyle name="Note 2 6 3 2 2 8" xfId="57220"/>
    <cellStyle name="Note 2 6 3 2 2 9" xfId="57221"/>
    <cellStyle name="Note 2 6 3 2 3" xfId="57222"/>
    <cellStyle name="Note 2 6 3 2 3 2" xfId="57223"/>
    <cellStyle name="Note 2 6 3 2 3 3" xfId="57224"/>
    <cellStyle name="Note 2 6 3 2 3 4" xfId="57225"/>
    <cellStyle name="Note 2 6 3 2 3 5" xfId="57226"/>
    <cellStyle name="Note 2 6 3 2 3 6" xfId="57227"/>
    <cellStyle name="Note 2 6 3 2 3 7" xfId="57228"/>
    <cellStyle name="Note 2 6 3 2 3 8" xfId="57229"/>
    <cellStyle name="Note 2 6 3 2 4" xfId="57230"/>
    <cellStyle name="Note 2 6 3 2 4 2" xfId="57231"/>
    <cellStyle name="Note 2 6 3 2 4 3" xfId="57232"/>
    <cellStyle name="Note 2 6 3 2 4 4" xfId="57233"/>
    <cellStyle name="Note 2 6 3 2 4 5" xfId="57234"/>
    <cellStyle name="Note 2 6 3 2 4 6" xfId="57235"/>
    <cellStyle name="Note 2 6 3 2 4 7" xfId="57236"/>
    <cellStyle name="Note 2 6 3 2 4 8" xfId="57237"/>
    <cellStyle name="Note 2 6 3 2 4 9" xfId="57238"/>
    <cellStyle name="Note 2 6 3 2 5" xfId="57239"/>
    <cellStyle name="Note 2 6 3 2 6" xfId="57240"/>
    <cellStyle name="Note 2 6 3 2 7" xfId="57241"/>
    <cellStyle name="Note 2 6 3 2 8" xfId="57242"/>
    <cellStyle name="Note 2 6 3 2 9" xfId="57243"/>
    <cellStyle name="Note 2 6 3 20" xfId="57244"/>
    <cellStyle name="Note 2 6 3 21" xfId="57245"/>
    <cellStyle name="Note 2 6 3 22" xfId="57246"/>
    <cellStyle name="Note 2 6 3 23" xfId="57247"/>
    <cellStyle name="Note 2 6 3 24" xfId="57248"/>
    <cellStyle name="Note 2 6 3 3" xfId="57249"/>
    <cellStyle name="Note 2 6 3 3 10" xfId="57250"/>
    <cellStyle name="Note 2 6 3 3 11" xfId="57251"/>
    <cellStyle name="Note 2 6 3 3 12" xfId="57252"/>
    <cellStyle name="Note 2 6 3 3 13" xfId="57253"/>
    <cellStyle name="Note 2 6 3 3 2" xfId="57254"/>
    <cellStyle name="Note 2 6 3 3 2 10" xfId="57255"/>
    <cellStyle name="Note 2 6 3 3 2 2" xfId="57256"/>
    <cellStyle name="Note 2 6 3 3 2 2 2" xfId="57257"/>
    <cellStyle name="Note 2 6 3 3 2 2 3" xfId="57258"/>
    <cellStyle name="Note 2 6 3 3 2 2 4" xfId="57259"/>
    <cellStyle name="Note 2 6 3 3 2 2 5" xfId="57260"/>
    <cellStyle name="Note 2 6 3 3 2 2 6" xfId="57261"/>
    <cellStyle name="Note 2 6 3 3 2 2 7" xfId="57262"/>
    <cellStyle name="Note 2 6 3 3 2 2 8" xfId="57263"/>
    <cellStyle name="Note 2 6 3 3 2 2 9" xfId="57264"/>
    <cellStyle name="Note 2 6 3 3 2 3" xfId="57265"/>
    <cellStyle name="Note 2 6 3 3 2 4" xfId="57266"/>
    <cellStyle name="Note 2 6 3 3 2 5" xfId="57267"/>
    <cellStyle name="Note 2 6 3 3 2 6" xfId="57268"/>
    <cellStyle name="Note 2 6 3 3 2 7" xfId="57269"/>
    <cellStyle name="Note 2 6 3 3 2 8" xfId="57270"/>
    <cellStyle name="Note 2 6 3 3 2 9" xfId="57271"/>
    <cellStyle name="Note 2 6 3 3 3" xfId="57272"/>
    <cellStyle name="Note 2 6 3 3 3 2" xfId="57273"/>
    <cellStyle name="Note 2 6 3 3 3 3" xfId="57274"/>
    <cellStyle name="Note 2 6 3 3 3 4" xfId="57275"/>
    <cellStyle name="Note 2 6 3 3 3 5" xfId="57276"/>
    <cellStyle name="Note 2 6 3 3 3 6" xfId="57277"/>
    <cellStyle name="Note 2 6 3 3 3 7" xfId="57278"/>
    <cellStyle name="Note 2 6 3 3 3 8" xfId="57279"/>
    <cellStyle name="Note 2 6 3 3 4" xfId="57280"/>
    <cellStyle name="Note 2 6 3 3 4 2" xfId="57281"/>
    <cellStyle name="Note 2 6 3 3 4 3" xfId="57282"/>
    <cellStyle name="Note 2 6 3 3 4 4" xfId="57283"/>
    <cellStyle name="Note 2 6 3 3 4 5" xfId="57284"/>
    <cellStyle name="Note 2 6 3 3 4 6" xfId="57285"/>
    <cellStyle name="Note 2 6 3 3 4 7" xfId="57286"/>
    <cellStyle name="Note 2 6 3 3 4 8" xfId="57287"/>
    <cellStyle name="Note 2 6 3 3 4 9" xfId="57288"/>
    <cellStyle name="Note 2 6 3 3 5" xfId="57289"/>
    <cellStyle name="Note 2 6 3 3 6" xfId="57290"/>
    <cellStyle name="Note 2 6 3 3 7" xfId="57291"/>
    <cellStyle name="Note 2 6 3 3 8" xfId="57292"/>
    <cellStyle name="Note 2 6 3 3 9" xfId="57293"/>
    <cellStyle name="Note 2 6 3 4" xfId="57294"/>
    <cellStyle name="Note 2 6 3 4 10" xfId="57295"/>
    <cellStyle name="Note 2 6 3 4 11" xfId="57296"/>
    <cellStyle name="Note 2 6 3 4 12" xfId="57297"/>
    <cellStyle name="Note 2 6 3 4 13" xfId="57298"/>
    <cellStyle name="Note 2 6 3 4 2" xfId="57299"/>
    <cellStyle name="Note 2 6 3 4 2 10" xfId="57300"/>
    <cellStyle name="Note 2 6 3 4 2 2" xfId="57301"/>
    <cellStyle name="Note 2 6 3 4 2 2 2" xfId="57302"/>
    <cellStyle name="Note 2 6 3 4 2 2 3" xfId="57303"/>
    <cellStyle name="Note 2 6 3 4 2 2 4" xfId="57304"/>
    <cellStyle name="Note 2 6 3 4 2 2 5" xfId="57305"/>
    <cellStyle name="Note 2 6 3 4 2 2 6" xfId="57306"/>
    <cellStyle name="Note 2 6 3 4 2 2 7" xfId="57307"/>
    <cellStyle name="Note 2 6 3 4 2 2 8" xfId="57308"/>
    <cellStyle name="Note 2 6 3 4 2 2 9" xfId="57309"/>
    <cellStyle name="Note 2 6 3 4 2 3" xfId="57310"/>
    <cellStyle name="Note 2 6 3 4 2 4" xfId="57311"/>
    <cellStyle name="Note 2 6 3 4 2 5" xfId="57312"/>
    <cellStyle name="Note 2 6 3 4 2 6" xfId="57313"/>
    <cellStyle name="Note 2 6 3 4 2 7" xfId="57314"/>
    <cellStyle name="Note 2 6 3 4 2 8" xfId="57315"/>
    <cellStyle name="Note 2 6 3 4 2 9" xfId="57316"/>
    <cellStyle name="Note 2 6 3 4 3" xfId="57317"/>
    <cellStyle name="Note 2 6 3 4 3 2" xfId="57318"/>
    <cellStyle name="Note 2 6 3 4 3 3" xfId="57319"/>
    <cellStyle name="Note 2 6 3 4 3 4" xfId="57320"/>
    <cellStyle name="Note 2 6 3 4 3 5" xfId="57321"/>
    <cellStyle name="Note 2 6 3 4 3 6" xfId="57322"/>
    <cellStyle name="Note 2 6 3 4 3 7" xfId="57323"/>
    <cellStyle name="Note 2 6 3 4 3 8" xfId="57324"/>
    <cellStyle name="Note 2 6 3 4 4" xfId="57325"/>
    <cellStyle name="Note 2 6 3 4 4 2" xfId="57326"/>
    <cellStyle name="Note 2 6 3 4 4 3" xfId="57327"/>
    <cellStyle name="Note 2 6 3 4 4 4" xfId="57328"/>
    <cellStyle name="Note 2 6 3 4 4 5" xfId="57329"/>
    <cellStyle name="Note 2 6 3 4 4 6" xfId="57330"/>
    <cellStyle name="Note 2 6 3 4 4 7" xfId="57331"/>
    <cellStyle name="Note 2 6 3 4 4 8" xfId="57332"/>
    <cellStyle name="Note 2 6 3 4 4 9" xfId="57333"/>
    <cellStyle name="Note 2 6 3 4 5" xfId="57334"/>
    <cellStyle name="Note 2 6 3 4 6" xfId="57335"/>
    <cellStyle name="Note 2 6 3 4 7" xfId="57336"/>
    <cellStyle name="Note 2 6 3 4 8" xfId="57337"/>
    <cellStyle name="Note 2 6 3 4 9" xfId="57338"/>
    <cellStyle name="Note 2 6 3 5" xfId="57339"/>
    <cellStyle name="Note 2 6 3 5 10" xfId="57340"/>
    <cellStyle name="Note 2 6 3 5 11" xfId="57341"/>
    <cellStyle name="Note 2 6 3 5 12" xfId="57342"/>
    <cellStyle name="Note 2 6 3 5 13" xfId="57343"/>
    <cellStyle name="Note 2 6 3 5 2" xfId="57344"/>
    <cellStyle name="Note 2 6 3 5 2 10" xfId="57345"/>
    <cellStyle name="Note 2 6 3 5 2 2" xfId="57346"/>
    <cellStyle name="Note 2 6 3 5 2 2 2" xfId="57347"/>
    <cellStyle name="Note 2 6 3 5 2 2 3" xfId="57348"/>
    <cellStyle name="Note 2 6 3 5 2 2 4" xfId="57349"/>
    <cellStyle name="Note 2 6 3 5 2 2 5" xfId="57350"/>
    <cellStyle name="Note 2 6 3 5 2 2 6" xfId="57351"/>
    <cellStyle name="Note 2 6 3 5 2 2 7" xfId="57352"/>
    <cellStyle name="Note 2 6 3 5 2 2 8" xfId="57353"/>
    <cellStyle name="Note 2 6 3 5 2 2 9" xfId="57354"/>
    <cellStyle name="Note 2 6 3 5 2 3" xfId="57355"/>
    <cellStyle name="Note 2 6 3 5 2 4" xfId="57356"/>
    <cellStyle name="Note 2 6 3 5 2 5" xfId="57357"/>
    <cellStyle name="Note 2 6 3 5 2 6" xfId="57358"/>
    <cellStyle name="Note 2 6 3 5 2 7" xfId="57359"/>
    <cellStyle name="Note 2 6 3 5 2 8" xfId="57360"/>
    <cellStyle name="Note 2 6 3 5 2 9" xfId="57361"/>
    <cellStyle name="Note 2 6 3 5 3" xfId="57362"/>
    <cellStyle name="Note 2 6 3 5 3 2" xfId="57363"/>
    <cellStyle name="Note 2 6 3 5 3 3" xfId="57364"/>
    <cellStyle name="Note 2 6 3 5 3 4" xfId="57365"/>
    <cellStyle name="Note 2 6 3 5 3 5" xfId="57366"/>
    <cellStyle name="Note 2 6 3 5 3 6" xfId="57367"/>
    <cellStyle name="Note 2 6 3 5 3 7" xfId="57368"/>
    <cellStyle name="Note 2 6 3 5 3 8" xfId="57369"/>
    <cellStyle name="Note 2 6 3 5 4" xfId="57370"/>
    <cellStyle name="Note 2 6 3 5 4 2" xfId="57371"/>
    <cellStyle name="Note 2 6 3 5 4 3" xfId="57372"/>
    <cellStyle name="Note 2 6 3 5 4 4" xfId="57373"/>
    <cellStyle name="Note 2 6 3 5 4 5" xfId="57374"/>
    <cellStyle name="Note 2 6 3 5 4 6" xfId="57375"/>
    <cellStyle name="Note 2 6 3 5 4 7" xfId="57376"/>
    <cellStyle name="Note 2 6 3 5 4 8" xfId="57377"/>
    <cellStyle name="Note 2 6 3 5 4 9" xfId="57378"/>
    <cellStyle name="Note 2 6 3 5 5" xfId="57379"/>
    <cellStyle name="Note 2 6 3 5 6" xfId="57380"/>
    <cellStyle name="Note 2 6 3 5 7" xfId="57381"/>
    <cellStyle name="Note 2 6 3 5 8" xfId="57382"/>
    <cellStyle name="Note 2 6 3 5 9" xfId="57383"/>
    <cellStyle name="Note 2 6 3 6" xfId="57384"/>
    <cellStyle name="Note 2 6 3 6 10" xfId="57385"/>
    <cellStyle name="Note 2 6 3 6 2" xfId="57386"/>
    <cellStyle name="Note 2 6 3 6 2 2" xfId="57387"/>
    <cellStyle name="Note 2 6 3 6 2 3" xfId="57388"/>
    <cellStyle name="Note 2 6 3 6 2 4" xfId="57389"/>
    <cellStyle name="Note 2 6 3 6 2 5" xfId="57390"/>
    <cellStyle name="Note 2 6 3 6 2 6" xfId="57391"/>
    <cellStyle name="Note 2 6 3 6 2 7" xfId="57392"/>
    <cellStyle name="Note 2 6 3 6 2 8" xfId="57393"/>
    <cellStyle name="Note 2 6 3 6 2 9" xfId="57394"/>
    <cellStyle name="Note 2 6 3 6 3" xfId="57395"/>
    <cellStyle name="Note 2 6 3 6 4" xfId="57396"/>
    <cellStyle name="Note 2 6 3 6 5" xfId="57397"/>
    <cellStyle name="Note 2 6 3 6 6" xfId="57398"/>
    <cellStyle name="Note 2 6 3 6 7" xfId="57399"/>
    <cellStyle name="Note 2 6 3 6 8" xfId="57400"/>
    <cellStyle name="Note 2 6 3 6 9" xfId="57401"/>
    <cellStyle name="Note 2 6 3 7" xfId="57402"/>
    <cellStyle name="Note 2 6 3 7 2" xfId="57403"/>
    <cellStyle name="Note 2 6 3 7 3" xfId="57404"/>
    <cellStyle name="Note 2 6 3 7 4" xfId="57405"/>
    <cellStyle name="Note 2 6 3 7 5" xfId="57406"/>
    <cellStyle name="Note 2 6 3 7 6" xfId="57407"/>
    <cellStyle name="Note 2 6 3 7 7" xfId="57408"/>
    <cellStyle name="Note 2 6 3 7 8" xfId="57409"/>
    <cellStyle name="Note 2 6 3 8" xfId="57410"/>
    <cellStyle name="Note 2 6 3 8 2" xfId="57411"/>
    <cellStyle name="Note 2 6 3 8 3" xfId="57412"/>
    <cellStyle name="Note 2 6 3 8 4" xfId="57413"/>
    <cellStyle name="Note 2 6 3 8 5" xfId="57414"/>
    <cellStyle name="Note 2 6 3 8 6" xfId="57415"/>
    <cellStyle name="Note 2 6 3 8 7" xfId="57416"/>
    <cellStyle name="Note 2 6 3 8 8" xfId="57417"/>
    <cellStyle name="Note 2 6 3 8 9" xfId="57418"/>
    <cellStyle name="Note 2 6 3 9" xfId="57419"/>
    <cellStyle name="Note 2 6 4" xfId="57420"/>
    <cellStyle name="Note 2 6 4 10" xfId="57421"/>
    <cellStyle name="Note 2 6 4 11" xfId="57422"/>
    <cellStyle name="Note 2 6 4 12" xfId="57423"/>
    <cellStyle name="Note 2 6 4 13" xfId="57424"/>
    <cellStyle name="Note 2 6 4 14" xfId="57425"/>
    <cellStyle name="Note 2 6 4 15" xfId="57426"/>
    <cellStyle name="Note 2 6 4 16" xfId="57427"/>
    <cellStyle name="Note 2 6 4 17" xfId="57428"/>
    <cellStyle name="Note 2 6 4 18" xfId="57429"/>
    <cellStyle name="Note 2 6 4 2" xfId="57430"/>
    <cellStyle name="Note 2 6 4 2 10" xfId="57431"/>
    <cellStyle name="Note 2 6 4 2 11" xfId="57432"/>
    <cellStyle name="Note 2 6 4 2 12" xfId="57433"/>
    <cellStyle name="Note 2 6 4 2 13" xfId="57434"/>
    <cellStyle name="Note 2 6 4 2 2" xfId="57435"/>
    <cellStyle name="Note 2 6 4 2 2 10" xfId="57436"/>
    <cellStyle name="Note 2 6 4 2 2 2" xfId="57437"/>
    <cellStyle name="Note 2 6 4 2 2 2 2" xfId="57438"/>
    <cellStyle name="Note 2 6 4 2 2 2 3" xfId="57439"/>
    <cellStyle name="Note 2 6 4 2 2 2 4" xfId="57440"/>
    <cellStyle name="Note 2 6 4 2 2 2 5" xfId="57441"/>
    <cellStyle name="Note 2 6 4 2 2 2 6" xfId="57442"/>
    <cellStyle name="Note 2 6 4 2 2 2 7" xfId="57443"/>
    <cellStyle name="Note 2 6 4 2 2 2 8" xfId="57444"/>
    <cellStyle name="Note 2 6 4 2 2 2 9" xfId="57445"/>
    <cellStyle name="Note 2 6 4 2 2 3" xfId="57446"/>
    <cellStyle name="Note 2 6 4 2 2 4" xfId="57447"/>
    <cellStyle name="Note 2 6 4 2 2 5" xfId="57448"/>
    <cellStyle name="Note 2 6 4 2 2 6" xfId="57449"/>
    <cellStyle name="Note 2 6 4 2 2 7" xfId="57450"/>
    <cellStyle name="Note 2 6 4 2 2 8" xfId="57451"/>
    <cellStyle name="Note 2 6 4 2 2 9" xfId="57452"/>
    <cellStyle name="Note 2 6 4 2 3" xfId="57453"/>
    <cellStyle name="Note 2 6 4 2 3 2" xfId="57454"/>
    <cellStyle name="Note 2 6 4 2 3 3" xfId="57455"/>
    <cellStyle name="Note 2 6 4 2 3 4" xfId="57456"/>
    <cellStyle name="Note 2 6 4 2 3 5" xfId="57457"/>
    <cellStyle name="Note 2 6 4 2 3 6" xfId="57458"/>
    <cellStyle name="Note 2 6 4 2 3 7" xfId="57459"/>
    <cellStyle name="Note 2 6 4 2 3 8" xfId="57460"/>
    <cellStyle name="Note 2 6 4 2 4" xfId="57461"/>
    <cellStyle name="Note 2 6 4 2 4 2" xfId="57462"/>
    <cellStyle name="Note 2 6 4 2 4 3" xfId="57463"/>
    <cellStyle name="Note 2 6 4 2 4 4" xfId="57464"/>
    <cellStyle name="Note 2 6 4 2 4 5" xfId="57465"/>
    <cellStyle name="Note 2 6 4 2 4 6" xfId="57466"/>
    <cellStyle name="Note 2 6 4 2 4 7" xfId="57467"/>
    <cellStyle name="Note 2 6 4 2 4 8" xfId="57468"/>
    <cellStyle name="Note 2 6 4 2 4 9" xfId="57469"/>
    <cellStyle name="Note 2 6 4 2 5" xfId="57470"/>
    <cellStyle name="Note 2 6 4 2 6" xfId="57471"/>
    <cellStyle name="Note 2 6 4 2 7" xfId="57472"/>
    <cellStyle name="Note 2 6 4 2 8" xfId="57473"/>
    <cellStyle name="Note 2 6 4 2 9" xfId="57474"/>
    <cellStyle name="Note 2 6 4 3" xfId="57475"/>
    <cellStyle name="Note 2 6 4 3 10" xfId="57476"/>
    <cellStyle name="Note 2 6 4 3 11" xfId="57477"/>
    <cellStyle name="Note 2 6 4 3 12" xfId="57478"/>
    <cellStyle name="Note 2 6 4 3 13" xfId="57479"/>
    <cellStyle name="Note 2 6 4 3 2" xfId="57480"/>
    <cellStyle name="Note 2 6 4 3 2 10" xfId="57481"/>
    <cellStyle name="Note 2 6 4 3 2 2" xfId="57482"/>
    <cellStyle name="Note 2 6 4 3 2 2 2" xfId="57483"/>
    <cellStyle name="Note 2 6 4 3 2 2 3" xfId="57484"/>
    <cellStyle name="Note 2 6 4 3 2 2 4" xfId="57485"/>
    <cellStyle name="Note 2 6 4 3 2 2 5" xfId="57486"/>
    <cellStyle name="Note 2 6 4 3 2 2 6" xfId="57487"/>
    <cellStyle name="Note 2 6 4 3 2 2 7" xfId="57488"/>
    <cellStyle name="Note 2 6 4 3 2 2 8" xfId="57489"/>
    <cellStyle name="Note 2 6 4 3 2 2 9" xfId="57490"/>
    <cellStyle name="Note 2 6 4 3 2 3" xfId="57491"/>
    <cellStyle name="Note 2 6 4 3 2 4" xfId="57492"/>
    <cellStyle name="Note 2 6 4 3 2 5" xfId="57493"/>
    <cellStyle name="Note 2 6 4 3 2 6" xfId="57494"/>
    <cellStyle name="Note 2 6 4 3 2 7" xfId="57495"/>
    <cellStyle name="Note 2 6 4 3 2 8" xfId="57496"/>
    <cellStyle name="Note 2 6 4 3 2 9" xfId="57497"/>
    <cellStyle name="Note 2 6 4 3 3" xfId="57498"/>
    <cellStyle name="Note 2 6 4 3 3 2" xfId="57499"/>
    <cellStyle name="Note 2 6 4 3 3 3" xfId="57500"/>
    <cellStyle name="Note 2 6 4 3 3 4" xfId="57501"/>
    <cellStyle name="Note 2 6 4 3 3 5" xfId="57502"/>
    <cellStyle name="Note 2 6 4 3 3 6" xfId="57503"/>
    <cellStyle name="Note 2 6 4 3 3 7" xfId="57504"/>
    <cellStyle name="Note 2 6 4 3 3 8" xfId="57505"/>
    <cellStyle name="Note 2 6 4 3 4" xfId="57506"/>
    <cellStyle name="Note 2 6 4 3 4 2" xfId="57507"/>
    <cellStyle name="Note 2 6 4 3 4 3" xfId="57508"/>
    <cellStyle name="Note 2 6 4 3 4 4" xfId="57509"/>
    <cellStyle name="Note 2 6 4 3 4 5" xfId="57510"/>
    <cellStyle name="Note 2 6 4 3 4 6" xfId="57511"/>
    <cellStyle name="Note 2 6 4 3 4 7" xfId="57512"/>
    <cellStyle name="Note 2 6 4 3 4 8" xfId="57513"/>
    <cellStyle name="Note 2 6 4 3 4 9" xfId="57514"/>
    <cellStyle name="Note 2 6 4 3 5" xfId="57515"/>
    <cellStyle name="Note 2 6 4 3 6" xfId="57516"/>
    <cellStyle name="Note 2 6 4 3 7" xfId="57517"/>
    <cellStyle name="Note 2 6 4 3 8" xfId="57518"/>
    <cellStyle name="Note 2 6 4 3 9" xfId="57519"/>
    <cellStyle name="Note 2 6 4 4" xfId="57520"/>
    <cellStyle name="Note 2 6 4 4 10" xfId="57521"/>
    <cellStyle name="Note 2 6 4 4 11" xfId="57522"/>
    <cellStyle name="Note 2 6 4 4 12" xfId="57523"/>
    <cellStyle name="Note 2 6 4 4 13" xfId="57524"/>
    <cellStyle name="Note 2 6 4 4 2" xfId="57525"/>
    <cellStyle name="Note 2 6 4 4 2 10" xfId="57526"/>
    <cellStyle name="Note 2 6 4 4 2 2" xfId="57527"/>
    <cellStyle name="Note 2 6 4 4 2 2 2" xfId="57528"/>
    <cellStyle name="Note 2 6 4 4 2 2 3" xfId="57529"/>
    <cellStyle name="Note 2 6 4 4 2 2 4" xfId="57530"/>
    <cellStyle name="Note 2 6 4 4 2 2 5" xfId="57531"/>
    <cellStyle name="Note 2 6 4 4 2 2 6" xfId="57532"/>
    <cellStyle name="Note 2 6 4 4 2 2 7" xfId="57533"/>
    <cellStyle name="Note 2 6 4 4 2 2 8" xfId="57534"/>
    <cellStyle name="Note 2 6 4 4 2 2 9" xfId="57535"/>
    <cellStyle name="Note 2 6 4 4 2 3" xfId="57536"/>
    <cellStyle name="Note 2 6 4 4 2 4" xfId="57537"/>
    <cellStyle name="Note 2 6 4 4 2 5" xfId="57538"/>
    <cellStyle name="Note 2 6 4 4 2 6" xfId="57539"/>
    <cellStyle name="Note 2 6 4 4 2 7" xfId="57540"/>
    <cellStyle name="Note 2 6 4 4 2 8" xfId="57541"/>
    <cellStyle name="Note 2 6 4 4 2 9" xfId="57542"/>
    <cellStyle name="Note 2 6 4 4 3" xfId="57543"/>
    <cellStyle name="Note 2 6 4 4 3 2" xfId="57544"/>
    <cellStyle name="Note 2 6 4 4 3 3" xfId="57545"/>
    <cellStyle name="Note 2 6 4 4 3 4" xfId="57546"/>
    <cellStyle name="Note 2 6 4 4 3 5" xfId="57547"/>
    <cellStyle name="Note 2 6 4 4 3 6" xfId="57548"/>
    <cellStyle name="Note 2 6 4 4 3 7" xfId="57549"/>
    <cellStyle name="Note 2 6 4 4 3 8" xfId="57550"/>
    <cellStyle name="Note 2 6 4 4 4" xfId="57551"/>
    <cellStyle name="Note 2 6 4 4 4 2" xfId="57552"/>
    <cellStyle name="Note 2 6 4 4 4 3" xfId="57553"/>
    <cellStyle name="Note 2 6 4 4 4 4" xfId="57554"/>
    <cellStyle name="Note 2 6 4 4 4 5" xfId="57555"/>
    <cellStyle name="Note 2 6 4 4 4 6" xfId="57556"/>
    <cellStyle name="Note 2 6 4 4 4 7" xfId="57557"/>
    <cellStyle name="Note 2 6 4 4 4 8" xfId="57558"/>
    <cellStyle name="Note 2 6 4 4 4 9" xfId="57559"/>
    <cellStyle name="Note 2 6 4 4 5" xfId="57560"/>
    <cellStyle name="Note 2 6 4 4 6" xfId="57561"/>
    <cellStyle name="Note 2 6 4 4 7" xfId="57562"/>
    <cellStyle name="Note 2 6 4 4 8" xfId="57563"/>
    <cellStyle name="Note 2 6 4 4 9" xfId="57564"/>
    <cellStyle name="Note 2 6 4 5" xfId="57565"/>
    <cellStyle name="Note 2 6 4 5 10" xfId="57566"/>
    <cellStyle name="Note 2 6 4 5 11" xfId="57567"/>
    <cellStyle name="Note 2 6 4 5 12" xfId="57568"/>
    <cellStyle name="Note 2 6 4 5 13" xfId="57569"/>
    <cellStyle name="Note 2 6 4 5 2" xfId="57570"/>
    <cellStyle name="Note 2 6 4 5 2 10" xfId="57571"/>
    <cellStyle name="Note 2 6 4 5 2 2" xfId="57572"/>
    <cellStyle name="Note 2 6 4 5 2 2 2" xfId="57573"/>
    <cellStyle name="Note 2 6 4 5 2 2 3" xfId="57574"/>
    <cellStyle name="Note 2 6 4 5 2 2 4" xfId="57575"/>
    <cellStyle name="Note 2 6 4 5 2 2 5" xfId="57576"/>
    <cellStyle name="Note 2 6 4 5 2 2 6" xfId="57577"/>
    <cellStyle name="Note 2 6 4 5 2 2 7" xfId="57578"/>
    <cellStyle name="Note 2 6 4 5 2 2 8" xfId="57579"/>
    <cellStyle name="Note 2 6 4 5 2 2 9" xfId="57580"/>
    <cellStyle name="Note 2 6 4 5 2 3" xfId="57581"/>
    <cellStyle name="Note 2 6 4 5 2 4" xfId="57582"/>
    <cellStyle name="Note 2 6 4 5 2 5" xfId="57583"/>
    <cellStyle name="Note 2 6 4 5 2 6" xfId="57584"/>
    <cellStyle name="Note 2 6 4 5 2 7" xfId="57585"/>
    <cellStyle name="Note 2 6 4 5 2 8" xfId="57586"/>
    <cellStyle name="Note 2 6 4 5 2 9" xfId="57587"/>
    <cellStyle name="Note 2 6 4 5 3" xfId="57588"/>
    <cellStyle name="Note 2 6 4 5 3 2" xfId="57589"/>
    <cellStyle name="Note 2 6 4 5 3 3" xfId="57590"/>
    <cellStyle name="Note 2 6 4 5 3 4" xfId="57591"/>
    <cellStyle name="Note 2 6 4 5 3 5" xfId="57592"/>
    <cellStyle name="Note 2 6 4 5 3 6" xfId="57593"/>
    <cellStyle name="Note 2 6 4 5 3 7" xfId="57594"/>
    <cellStyle name="Note 2 6 4 5 3 8" xfId="57595"/>
    <cellStyle name="Note 2 6 4 5 4" xfId="57596"/>
    <cellStyle name="Note 2 6 4 5 4 2" xfId="57597"/>
    <cellStyle name="Note 2 6 4 5 4 3" xfId="57598"/>
    <cellStyle name="Note 2 6 4 5 4 4" xfId="57599"/>
    <cellStyle name="Note 2 6 4 5 4 5" xfId="57600"/>
    <cellStyle name="Note 2 6 4 5 4 6" xfId="57601"/>
    <cellStyle name="Note 2 6 4 5 4 7" xfId="57602"/>
    <cellStyle name="Note 2 6 4 5 4 8" xfId="57603"/>
    <cellStyle name="Note 2 6 4 5 4 9" xfId="57604"/>
    <cellStyle name="Note 2 6 4 5 5" xfId="57605"/>
    <cellStyle name="Note 2 6 4 5 6" xfId="57606"/>
    <cellStyle name="Note 2 6 4 5 7" xfId="57607"/>
    <cellStyle name="Note 2 6 4 5 8" xfId="57608"/>
    <cellStyle name="Note 2 6 4 5 9" xfId="57609"/>
    <cellStyle name="Note 2 6 4 6" xfId="57610"/>
    <cellStyle name="Note 2 6 4 6 10" xfId="57611"/>
    <cellStyle name="Note 2 6 4 6 2" xfId="57612"/>
    <cellStyle name="Note 2 6 4 6 2 2" xfId="57613"/>
    <cellStyle name="Note 2 6 4 6 2 3" xfId="57614"/>
    <cellStyle name="Note 2 6 4 6 2 4" xfId="57615"/>
    <cellStyle name="Note 2 6 4 6 2 5" xfId="57616"/>
    <cellStyle name="Note 2 6 4 6 2 6" xfId="57617"/>
    <cellStyle name="Note 2 6 4 6 2 7" xfId="57618"/>
    <cellStyle name="Note 2 6 4 6 2 8" xfId="57619"/>
    <cellStyle name="Note 2 6 4 6 2 9" xfId="57620"/>
    <cellStyle name="Note 2 6 4 6 3" xfId="57621"/>
    <cellStyle name="Note 2 6 4 6 4" xfId="57622"/>
    <cellStyle name="Note 2 6 4 6 5" xfId="57623"/>
    <cellStyle name="Note 2 6 4 6 6" xfId="57624"/>
    <cellStyle name="Note 2 6 4 6 7" xfId="57625"/>
    <cellStyle name="Note 2 6 4 6 8" xfId="57626"/>
    <cellStyle name="Note 2 6 4 6 9" xfId="57627"/>
    <cellStyle name="Note 2 6 4 7" xfId="57628"/>
    <cellStyle name="Note 2 6 4 7 2" xfId="57629"/>
    <cellStyle name="Note 2 6 4 7 3" xfId="57630"/>
    <cellStyle name="Note 2 6 4 7 4" xfId="57631"/>
    <cellStyle name="Note 2 6 4 7 5" xfId="57632"/>
    <cellStyle name="Note 2 6 4 7 6" xfId="57633"/>
    <cellStyle name="Note 2 6 4 7 7" xfId="57634"/>
    <cellStyle name="Note 2 6 4 7 8" xfId="57635"/>
    <cellStyle name="Note 2 6 4 8" xfId="57636"/>
    <cellStyle name="Note 2 6 4 8 2" xfId="57637"/>
    <cellStyle name="Note 2 6 4 8 3" xfId="57638"/>
    <cellStyle name="Note 2 6 4 8 4" xfId="57639"/>
    <cellStyle name="Note 2 6 4 8 5" xfId="57640"/>
    <cellStyle name="Note 2 6 4 8 6" xfId="57641"/>
    <cellStyle name="Note 2 6 4 8 7" xfId="57642"/>
    <cellStyle name="Note 2 6 4 8 8" xfId="57643"/>
    <cellStyle name="Note 2 6 4 8 9" xfId="57644"/>
    <cellStyle name="Note 2 6 4 9" xfId="57645"/>
    <cellStyle name="Note 2 6 5" xfId="57646"/>
    <cellStyle name="Note 2 6 5 10" xfId="57647"/>
    <cellStyle name="Note 2 6 5 11" xfId="57648"/>
    <cellStyle name="Note 2 6 5 12" xfId="57649"/>
    <cellStyle name="Note 2 6 5 13" xfId="57650"/>
    <cellStyle name="Note 2 6 5 14" xfId="57651"/>
    <cellStyle name="Note 2 6 5 15" xfId="57652"/>
    <cellStyle name="Note 2 6 5 16" xfId="57653"/>
    <cellStyle name="Note 2 6 5 17" xfId="57654"/>
    <cellStyle name="Note 2 6 5 18" xfId="57655"/>
    <cellStyle name="Note 2 6 5 2" xfId="57656"/>
    <cellStyle name="Note 2 6 5 2 10" xfId="57657"/>
    <cellStyle name="Note 2 6 5 2 2" xfId="57658"/>
    <cellStyle name="Note 2 6 5 2 2 2" xfId="57659"/>
    <cellStyle name="Note 2 6 5 2 2 3" xfId="57660"/>
    <cellStyle name="Note 2 6 5 2 2 4" xfId="57661"/>
    <cellStyle name="Note 2 6 5 2 2 5" xfId="57662"/>
    <cellStyle name="Note 2 6 5 2 2 6" xfId="57663"/>
    <cellStyle name="Note 2 6 5 2 2 7" xfId="57664"/>
    <cellStyle name="Note 2 6 5 2 2 8" xfId="57665"/>
    <cellStyle name="Note 2 6 5 2 2 9" xfId="57666"/>
    <cellStyle name="Note 2 6 5 2 3" xfId="57667"/>
    <cellStyle name="Note 2 6 5 2 4" xfId="57668"/>
    <cellStyle name="Note 2 6 5 2 5" xfId="57669"/>
    <cellStyle name="Note 2 6 5 2 6" xfId="57670"/>
    <cellStyle name="Note 2 6 5 2 7" xfId="57671"/>
    <cellStyle name="Note 2 6 5 2 8" xfId="57672"/>
    <cellStyle name="Note 2 6 5 2 9" xfId="57673"/>
    <cellStyle name="Note 2 6 5 3" xfId="57674"/>
    <cellStyle name="Note 2 6 5 3 2" xfId="57675"/>
    <cellStyle name="Note 2 6 5 3 3" xfId="57676"/>
    <cellStyle name="Note 2 6 5 3 4" xfId="57677"/>
    <cellStyle name="Note 2 6 5 3 5" xfId="57678"/>
    <cellStyle name="Note 2 6 5 3 6" xfId="57679"/>
    <cellStyle name="Note 2 6 5 3 7" xfId="57680"/>
    <cellStyle name="Note 2 6 5 3 8" xfId="57681"/>
    <cellStyle name="Note 2 6 5 4" xfId="57682"/>
    <cellStyle name="Note 2 6 5 4 2" xfId="57683"/>
    <cellStyle name="Note 2 6 5 4 3" xfId="57684"/>
    <cellStyle name="Note 2 6 5 4 4" xfId="57685"/>
    <cellStyle name="Note 2 6 5 4 5" xfId="57686"/>
    <cellStyle name="Note 2 6 5 4 6" xfId="57687"/>
    <cellStyle name="Note 2 6 5 4 7" xfId="57688"/>
    <cellStyle name="Note 2 6 5 4 8" xfId="57689"/>
    <cellStyle name="Note 2 6 5 4 9" xfId="57690"/>
    <cellStyle name="Note 2 6 5 5" xfId="57691"/>
    <cellStyle name="Note 2 6 5 6" xfId="57692"/>
    <cellStyle name="Note 2 6 5 7" xfId="57693"/>
    <cellStyle name="Note 2 6 5 8" xfId="57694"/>
    <cellStyle name="Note 2 6 5 9" xfId="57695"/>
    <cellStyle name="Note 2 6 6" xfId="57696"/>
    <cellStyle name="Note 2 6 6 10" xfId="57697"/>
    <cellStyle name="Note 2 6 6 11" xfId="57698"/>
    <cellStyle name="Note 2 6 6 12" xfId="57699"/>
    <cellStyle name="Note 2 6 6 13" xfId="57700"/>
    <cellStyle name="Note 2 6 6 14" xfId="57701"/>
    <cellStyle name="Note 2 6 6 15" xfId="57702"/>
    <cellStyle name="Note 2 6 6 16" xfId="57703"/>
    <cellStyle name="Note 2 6 6 17" xfId="57704"/>
    <cellStyle name="Note 2 6 6 18" xfId="57705"/>
    <cellStyle name="Note 2 6 6 2" xfId="57706"/>
    <cellStyle name="Note 2 6 6 2 10" xfId="57707"/>
    <cellStyle name="Note 2 6 6 2 2" xfId="57708"/>
    <cellStyle name="Note 2 6 6 2 2 2" xfId="57709"/>
    <cellStyle name="Note 2 6 6 2 2 3" xfId="57710"/>
    <cellStyle name="Note 2 6 6 2 2 4" xfId="57711"/>
    <cellStyle name="Note 2 6 6 2 2 5" xfId="57712"/>
    <cellStyle name="Note 2 6 6 2 2 6" xfId="57713"/>
    <cellStyle name="Note 2 6 6 2 2 7" xfId="57714"/>
    <cellStyle name="Note 2 6 6 2 2 8" xfId="57715"/>
    <cellStyle name="Note 2 6 6 2 2 9" xfId="57716"/>
    <cellStyle name="Note 2 6 6 2 3" xfId="57717"/>
    <cellStyle name="Note 2 6 6 2 4" xfId="57718"/>
    <cellStyle name="Note 2 6 6 2 5" xfId="57719"/>
    <cellStyle name="Note 2 6 6 2 6" xfId="57720"/>
    <cellStyle name="Note 2 6 6 2 7" xfId="57721"/>
    <cellStyle name="Note 2 6 6 2 8" xfId="57722"/>
    <cellStyle name="Note 2 6 6 2 9" xfId="57723"/>
    <cellStyle name="Note 2 6 6 3" xfId="57724"/>
    <cellStyle name="Note 2 6 6 3 2" xfId="57725"/>
    <cellStyle name="Note 2 6 6 3 3" xfId="57726"/>
    <cellStyle name="Note 2 6 6 3 4" xfId="57727"/>
    <cellStyle name="Note 2 6 6 3 5" xfId="57728"/>
    <cellStyle name="Note 2 6 6 3 6" xfId="57729"/>
    <cellStyle name="Note 2 6 6 3 7" xfId="57730"/>
    <cellStyle name="Note 2 6 6 3 8" xfId="57731"/>
    <cellStyle name="Note 2 6 6 4" xfId="57732"/>
    <cellStyle name="Note 2 6 6 4 2" xfId="57733"/>
    <cellStyle name="Note 2 6 6 4 3" xfId="57734"/>
    <cellStyle name="Note 2 6 6 4 4" xfId="57735"/>
    <cellStyle name="Note 2 6 6 4 5" xfId="57736"/>
    <cellStyle name="Note 2 6 6 4 6" xfId="57737"/>
    <cellStyle name="Note 2 6 6 4 7" xfId="57738"/>
    <cellStyle name="Note 2 6 6 4 8" xfId="57739"/>
    <cellStyle name="Note 2 6 6 4 9" xfId="57740"/>
    <cellStyle name="Note 2 6 6 5" xfId="57741"/>
    <cellStyle name="Note 2 6 6 6" xfId="57742"/>
    <cellStyle name="Note 2 6 6 7" xfId="57743"/>
    <cellStyle name="Note 2 6 6 8" xfId="57744"/>
    <cellStyle name="Note 2 6 6 9" xfId="57745"/>
    <cellStyle name="Note 2 6 7" xfId="57746"/>
    <cellStyle name="Note 2 6 7 10" xfId="57747"/>
    <cellStyle name="Note 2 6 7 11" xfId="57748"/>
    <cellStyle name="Note 2 6 7 12" xfId="57749"/>
    <cellStyle name="Note 2 6 7 13" xfId="57750"/>
    <cellStyle name="Note 2 6 7 2" xfId="57751"/>
    <cellStyle name="Note 2 6 7 2 10" xfId="57752"/>
    <cellStyle name="Note 2 6 7 2 2" xfId="57753"/>
    <cellStyle name="Note 2 6 7 2 2 2" xfId="57754"/>
    <cellStyle name="Note 2 6 7 2 2 3" xfId="57755"/>
    <cellStyle name="Note 2 6 7 2 2 4" xfId="57756"/>
    <cellStyle name="Note 2 6 7 2 2 5" xfId="57757"/>
    <cellStyle name="Note 2 6 7 2 2 6" xfId="57758"/>
    <cellStyle name="Note 2 6 7 2 2 7" xfId="57759"/>
    <cellStyle name="Note 2 6 7 2 2 8" xfId="57760"/>
    <cellStyle name="Note 2 6 7 2 2 9" xfId="57761"/>
    <cellStyle name="Note 2 6 7 2 3" xfId="57762"/>
    <cellStyle name="Note 2 6 7 2 4" xfId="57763"/>
    <cellStyle name="Note 2 6 7 2 5" xfId="57764"/>
    <cellStyle name="Note 2 6 7 2 6" xfId="57765"/>
    <cellStyle name="Note 2 6 7 2 7" xfId="57766"/>
    <cellStyle name="Note 2 6 7 2 8" xfId="57767"/>
    <cellStyle name="Note 2 6 7 2 9" xfId="57768"/>
    <cellStyle name="Note 2 6 7 3" xfId="57769"/>
    <cellStyle name="Note 2 6 7 3 2" xfId="57770"/>
    <cellStyle name="Note 2 6 7 3 3" xfId="57771"/>
    <cellStyle name="Note 2 6 7 3 4" xfId="57772"/>
    <cellStyle name="Note 2 6 7 3 5" xfId="57773"/>
    <cellStyle name="Note 2 6 7 3 6" xfId="57774"/>
    <cellStyle name="Note 2 6 7 3 7" xfId="57775"/>
    <cellStyle name="Note 2 6 7 3 8" xfId="57776"/>
    <cellStyle name="Note 2 6 7 4" xfId="57777"/>
    <cellStyle name="Note 2 6 7 4 2" xfId="57778"/>
    <cellStyle name="Note 2 6 7 4 3" xfId="57779"/>
    <cellStyle name="Note 2 6 7 4 4" xfId="57780"/>
    <cellStyle name="Note 2 6 7 4 5" xfId="57781"/>
    <cellStyle name="Note 2 6 7 4 6" xfId="57782"/>
    <cellStyle name="Note 2 6 7 4 7" xfId="57783"/>
    <cellStyle name="Note 2 6 7 4 8" xfId="57784"/>
    <cellStyle name="Note 2 6 7 4 9" xfId="57785"/>
    <cellStyle name="Note 2 6 7 5" xfId="57786"/>
    <cellStyle name="Note 2 6 7 6" xfId="57787"/>
    <cellStyle name="Note 2 6 7 7" xfId="57788"/>
    <cellStyle name="Note 2 6 7 8" xfId="57789"/>
    <cellStyle name="Note 2 6 7 9" xfId="57790"/>
    <cellStyle name="Note 2 6 8" xfId="57791"/>
    <cellStyle name="Note 2 6 8 2" xfId="57792"/>
    <cellStyle name="Note 2 6 8 3" xfId="57793"/>
    <cellStyle name="Note 2 6 8 4" xfId="57794"/>
    <cellStyle name="Note 2 6 8 5" xfId="57795"/>
    <cellStyle name="Note 2 6 8 6" xfId="57796"/>
    <cellStyle name="Note 2 6 8 7" xfId="57797"/>
    <cellStyle name="Note 2 6 8 8" xfId="57798"/>
    <cellStyle name="Note 2 6 8 9" xfId="57799"/>
    <cellStyle name="Note 2 6 9" xfId="57800"/>
    <cellStyle name="Note 2 7" xfId="4563"/>
    <cellStyle name="Note 2 7 10" xfId="57801"/>
    <cellStyle name="Note 2 7 11" xfId="57802"/>
    <cellStyle name="Note 2 7 12" xfId="57803"/>
    <cellStyle name="Note 2 7 13" xfId="57804"/>
    <cellStyle name="Note 2 7 14" xfId="57805"/>
    <cellStyle name="Note 2 7 15" xfId="57806"/>
    <cellStyle name="Note 2 7 16" xfId="57807"/>
    <cellStyle name="Note 2 7 17" xfId="57808"/>
    <cellStyle name="Note 2 7 18" xfId="57809"/>
    <cellStyle name="Note 2 7 19" xfId="57810"/>
    <cellStyle name="Note 2 7 2" xfId="57811"/>
    <cellStyle name="Note 2 7 2 10" xfId="57812"/>
    <cellStyle name="Note 2 7 2 11" xfId="57813"/>
    <cellStyle name="Note 2 7 2 12" xfId="57814"/>
    <cellStyle name="Note 2 7 2 13" xfId="57815"/>
    <cellStyle name="Note 2 7 2 14" xfId="57816"/>
    <cellStyle name="Note 2 7 2 15" xfId="57817"/>
    <cellStyle name="Note 2 7 2 16" xfId="57818"/>
    <cellStyle name="Note 2 7 2 17" xfId="57819"/>
    <cellStyle name="Note 2 7 2 18" xfId="57820"/>
    <cellStyle name="Note 2 7 2 19" xfId="57821"/>
    <cellStyle name="Note 2 7 2 2" xfId="57822"/>
    <cellStyle name="Note 2 7 2 2 10" xfId="57823"/>
    <cellStyle name="Note 2 7 2 2 11" xfId="57824"/>
    <cellStyle name="Note 2 7 2 2 12" xfId="57825"/>
    <cellStyle name="Note 2 7 2 2 13" xfId="57826"/>
    <cellStyle name="Note 2 7 2 2 2" xfId="57827"/>
    <cellStyle name="Note 2 7 2 2 2 10" xfId="57828"/>
    <cellStyle name="Note 2 7 2 2 2 2" xfId="57829"/>
    <cellStyle name="Note 2 7 2 2 2 2 2" xfId="57830"/>
    <cellStyle name="Note 2 7 2 2 2 2 3" xfId="57831"/>
    <cellStyle name="Note 2 7 2 2 2 2 4" xfId="57832"/>
    <cellStyle name="Note 2 7 2 2 2 2 5" xfId="57833"/>
    <cellStyle name="Note 2 7 2 2 2 2 6" xfId="57834"/>
    <cellStyle name="Note 2 7 2 2 2 2 7" xfId="57835"/>
    <cellStyle name="Note 2 7 2 2 2 2 8" xfId="57836"/>
    <cellStyle name="Note 2 7 2 2 2 2 9" xfId="57837"/>
    <cellStyle name="Note 2 7 2 2 2 3" xfId="57838"/>
    <cellStyle name="Note 2 7 2 2 2 4" xfId="57839"/>
    <cellStyle name="Note 2 7 2 2 2 5" xfId="57840"/>
    <cellStyle name="Note 2 7 2 2 2 6" xfId="57841"/>
    <cellStyle name="Note 2 7 2 2 2 7" xfId="57842"/>
    <cellStyle name="Note 2 7 2 2 2 8" xfId="57843"/>
    <cellStyle name="Note 2 7 2 2 2 9" xfId="57844"/>
    <cellStyle name="Note 2 7 2 2 3" xfId="57845"/>
    <cellStyle name="Note 2 7 2 2 3 2" xfId="57846"/>
    <cellStyle name="Note 2 7 2 2 3 3" xfId="57847"/>
    <cellStyle name="Note 2 7 2 2 3 4" xfId="57848"/>
    <cellStyle name="Note 2 7 2 2 3 5" xfId="57849"/>
    <cellStyle name="Note 2 7 2 2 3 6" xfId="57850"/>
    <cellStyle name="Note 2 7 2 2 3 7" xfId="57851"/>
    <cellStyle name="Note 2 7 2 2 3 8" xfId="57852"/>
    <cellStyle name="Note 2 7 2 2 4" xfId="57853"/>
    <cellStyle name="Note 2 7 2 2 4 2" xfId="57854"/>
    <cellStyle name="Note 2 7 2 2 4 3" xfId="57855"/>
    <cellStyle name="Note 2 7 2 2 4 4" xfId="57856"/>
    <cellStyle name="Note 2 7 2 2 4 5" xfId="57857"/>
    <cellStyle name="Note 2 7 2 2 4 6" xfId="57858"/>
    <cellStyle name="Note 2 7 2 2 4 7" xfId="57859"/>
    <cellStyle name="Note 2 7 2 2 4 8" xfId="57860"/>
    <cellStyle name="Note 2 7 2 2 4 9" xfId="57861"/>
    <cellStyle name="Note 2 7 2 2 5" xfId="57862"/>
    <cellStyle name="Note 2 7 2 2 6" xfId="57863"/>
    <cellStyle name="Note 2 7 2 2 7" xfId="57864"/>
    <cellStyle name="Note 2 7 2 2 8" xfId="57865"/>
    <cellStyle name="Note 2 7 2 2 9" xfId="57866"/>
    <cellStyle name="Note 2 7 2 3" xfId="57867"/>
    <cellStyle name="Note 2 7 2 3 10" xfId="57868"/>
    <cellStyle name="Note 2 7 2 3 11" xfId="57869"/>
    <cellStyle name="Note 2 7 2 3 12" xfId="57870"/>
    <cellStyle name="Note 2 7 2 3 13" xfId="57871"/>
    <cellStyle name="Note 2 7 2 3 2" xfId="57872"/>
    <cellStyle name="Note 2 7 2 3 2 10" xfId="57873"/>
    <cellStyle name="Note 2 7 2 3 2 2" xfId="57874"/>
    <cellStyle name="Note 2 7 2 3 2 2 2" xfId="57875"/>
    <cellStyle name="Note 2 7 2 3 2 2 3" xfId="57876"/>
    <cellStyle name="Note 2 7 2 3 2 2 4" xfId="57877"/>
    <cellStyle name="Note 2 7 2 3 2 2 5" xfId="57878"/>
    <cellStyle name="Note 2 7 2 3 2 2 6" xfId="57879"/>
    <cellStyle name="Note 2 7 2 3 2 2 7" xfId="57880"/>
    <cellStyle name="Note 2 7 2 3 2 2 8" xfId="57881"/>
    <cellStyle name="Note 2 7 2 3 2 2 9" xfId="57882"/>
    <cellStyle name="Note 2 7 2 3 2 3" xfId="57883"/>
    <cellStyle name="Note 2 7 2 3 2 4" xfId="57884"/>
    <cellStyle name="Note 2 7 2 3 2 5" xfId="57885"/>
    <cellStyle name="Note 2 7 2 3 2 6" xfId="57886"/>
    <cellStyle name="Note 2 7 2 3 2 7" xfId="57887"/>
    <cellStyle name="Note 2 7 2 3 2 8" xfId="57888"/>
    <cellStyle name="Note 2 7 2 3 2 9" xfId="57889"/>
    <cellStyle name="Note 2 7 2 3 3" xfId="57890"/>
    <cellStyle name="Note 2 7 2 3 3 2" xfId="57891"/>
    <cellStyle name="Note 2 7 2 3 3 3" xfId="57892"/>
    <cellStyle name="Note 2 7 2 3 3 4" xfId="57893"/>
    <cellStyle name="Note 2 7 2 3 3 5" xfId="57894"/>
    <cellStyle name="Note 2 7 2 3 3 6" xfId="57895"/>
    <cellStyle name="Note 2 7 2 3 3 7" xfId="57896"/>
    <cellStyle name="Note 2 7 2 3 3 8" xfId="57897"/>
    <cellStyle name="Note 2 7 2 3 4" xfId="57898"/>
    <cellStyle name="Note 2 7 2 3 4 2" xfId="57899"/>
    <cellStyle name="Note 2 7 2 3 4 3" xfId="57900"/>
    <cellStyle name="Note 2 7 2 3 4 4" xfId="57901"/>
    <cellStyle name="Note 2 7 2 3 4 5" xfId="57902"/>
    <cellStyle name="Note 2 7 2 3 4 6" xfId="57903"/>
    <cellStyle name="Note 2 7 2 3 4 7" xfId="57904"/>
    <cellStyle name="Note 2 7 2 3 4 8" xfId="57905"/>
    <cellStyle name="Note 2 7 2 3 4 9" xfId="57906"/>
    <cellStyle name="Note 2 7 2 3 5" xfId="57907"/>
    <cellStyle name="Note 2 7 2 3 6" xfId="57908"/>
    <cellStyle name="Note 2 7 2 3 7" xfId="57909"/>
    <cellStyle name="Note 2 7 2 3 8" xfId="57910"/>
    <cellStyle name="Note 2 7 2 3 9" xfId="57911"/>
    <cellStyle name="Note 2 7 2 4" xfId="57912"/>
    <cellStyle name="Note 2 7 2 4 10" xfId="57913"/>
    <cellStyle name="Note 2 7 2 4 11" xfId="57914"/>
    <cellStyle name="Note 2 7 2 4 12" xfId="57915"/>
    <cellStyle name="Note 2 7 2 4 13" xfId="57916"/>
    <cellStyle name="Note 2 7 2 4 2" xfId="57917"/>
    <cellStyle name="Note 2 7 2 4 2 10" xfId="57918"/>
    <cellStyle name="Note 2 7 2 4 2 2" xfId="57919"/>
    <cellStyle name="Note 2 7 2 4 2 2 2" xfId="57920"/>
    <cellStyle name="Note 2 7 2 4 2 2 3" xfId="57921"/>
    <cellStyle name="Note 2 7 2 4 2 2 4" xfId="57922"/>
    <cellStyle name="Note 2 7 2 4 2 2 5" xfId="57923"/>
    <cellStyle name="Note 2 7 2 4 2 2 6" xfId="57924"/>
    <cellStyle name="Note 2 7 2 4 2 2 7" xfId="57925"/>
    <cellStyle name="Note 2 7 2 4 2 2 8" xfId="57926"/>
    <cellStyle name="Note 2 7 2 4 2 2 9" xfId="57927"/>
    <cellStyle name="Note 2 7 2 4 2 3" xfId="57928"/>
    <cellStyle name="Note 2 7 2 4 2 4" xfId="57929"/>
    <cellStyle name="Note 2 7 2 4 2 5" xfId="57930"/>
    <cellStyle name="Note 2 7 2 4 2 6" xfId="57931"/>
    <cellStyle name="Note 2 7 2 4 2 7" xfId="57932"/>
    <cellStyle name="Note 2 7 2 4 2 8" xfId="57933"/>
    <cellStyle name="Note 2 7 2 4 2 9" xfId="57934"/>
    <cellStyle name="Note 2 7 2 4 3" xfId="57935"/>
    <cellStyle name="Note 2 7 2 4 3 2" xfId="57936"/>
    <cellStyle name="Note 2 7 2 4 3 3" xfId="57937"/>
    <cellStyle name="Note 2 7 2 4 3 4" xfId="57938"/>
    <cellStyle name="Note 2 7 2 4 3 5" xfId="57939"/>
    <cellStyle name="Note 2 7 2 4 3 6" xfId="57940"/>
    <cellStyle name="Note 2 7 2 4 3 7" xfId="57941"/>
    <cellStyle name="Note 2 7 2 4 3 8" xfId="57942"/>
    <cellStyle name="Note 2 7 2 4 4" xfId="57943"/>
    <cellStyle name="Note 2 7 2 4 4 2" xfId="57944"/>
    <cellStyle name="Note 2 7 2 4 4 3" xfId="57945"/>
    <cellStyle name="Note 2 7 2 4 4 4" xfId="57946"/>
    <cellStyle name="Note 2 7 2 4 4 5" xfId="57947"/>
    <cellStyle name="Note 2 7 2 4 4 6" xfId="57948"/>
    <cellStyle name="Note 2 7 2 4 4 7" xfId="57949"/>
    <cellStyle name="Note 2 7 2 4 4 8" xfId="57950"/>
    <cellStyle name="Note 2 7 2 4 4 9" xfId="57951"/>
    <cellStyle name="Note 2 7 2 4 5" xfId="57952"/>
    <cellStyle name="Note 2 7 2 4 6" xfId="57953"/>
    <cellStyle name="Note 2 7 2 4 7" xfId="57954"/>
    <cellStyle name="Note 2 7 2 4 8" xfId="57955"/>
    <cellStyle name="Note 2 7 2 4 9" xfId="57956"/>
    <cellStyle name="Note 2 7 2 5" xfId="57957"/>
    <cellStyle name="Note 2 7 2 5 10" xfId="57958"/>
    <cellStyle name="Note 2 7 2 5 11" xfId="57959"/>
    <cellStyle name="Note 2 7 2 5 12" xfId="57960"/>
    <cellStyle name="Note 2 7 2 5 13" xfId="57961"/>
    <cellStyle name="Note 2 7 2 5 2" xfId="57962"/>
    <cellStyle name="Note 2 7 2 5 2 10" xfId="57963"/>
    <cellStyle name="Note 2 7 2 5 2 2" xfId="57964"/>
    <cellStyle name="Note 2 7 2 5 2 2 2" xfId="57965"/>
    <cellStyle name="Note 2 7 2 5 2 2 3" xfId="57966"/>
    <cellStyle name="Note 2 7 2 5 2 2 4" xfId="57967"/>
    <cellStyle name="Note 2 7 2 5 2 2 5" xfId="57968"/>
    <cellStyle name="Note 2 7 2 5 2 2 6" xfId="57969"/>
    <cellStyle name="Note 2 7 2 5 2 2 7" xfId="57970"/>
    <cellStyle name="Note 2 7 2 5 2 2 8" xfId="57971"/>
    <cellStyle name="Note 2 7 2 5 2 2 9" xfId="57972"/>
    <cellStyle name="Note 2 7 2 5 2 3" xfId="57973"/>
    <cellStyle name="Note 2 7 2 5 2 4" xfId="57974"/>
    <cellStyle name="Note 2 7 2 5 2 5" xfId="57975"/>
    <cellStyle name="Note 2 7 2 5 2 6" xfId="57976"/>
    <cellStyle name="Note 2 7 2 5 2 7" xfId="57977"/>
    <cellStyle name="Note 2 7 2 5 2 8" xfId="57978"/>
    <cellStyle name="Note 2 7 2 5 2 9" xfId="57979"/>
    <cellStyle name="Note 2 7 2 5 3" xfId="57980"/>
    <cellStyle name="Note 2 7 2 5 3 2" xfId="57981"/>
    <cellStyle name="Note 2 7 2 5 3 3" xfId="57982"/>
    <cellStyle name="Note 2 7 2 5 3 4" xfId="57983"/>
    <cellStyle name="Note 2 7 2 5 3 5" xfId="57984"/>
    <cellStyle name="Note 2 7 2 5 3 6" xfId="57985"/>
    <cellStyle name="Note 2 7 2 5 3 7" xfId="57986"/>
    <cellStyle name="Note 2 7 2 5 3 8" xfId="57987"/>
    <cellStyle name="Note 2 7 2 5 4" xfId="57988"/>
    <cellStyle name="Note 2 7 2 5 4 2" xfId="57989"/>
    <cellStyle name="Note 2 7 2 5 4 3" xfId="57990"/>
    <cellStyle name="Note 2 7 2 5 4 4" xfId="57991"/>
    <cellStyle name="Note 2 7 2 5 4 5" xfId="57992"/>
    <cellStyle name="Note 2 7 2 5 4 6" xfId="57993"/>
    <cellStyle name="Note 2 7 2 5 4 7" xfId="57994"/>
    <cellStyle name="Note 2 7 2 5 4 8" xfId="57995"/>
    <cellStyle name="Note 2 7 2 5 4 9" xfId="57996"/>
    <cellStyle name="Note 2 7 2 5 5" xfId="57997"/>
    <cellStyle name="Note 2 7 2 5 6" xfId="57998"/>
    <cellStyle name="Note 2 7 2 5 7" xfId="57999"/>
    <cellStyle name="Note 2 7 2 5 8" xfId="58000"/>
    <cellStyle name="Note 2 7 2 5 9" xfId="58001"/>
    <cellStyle name="Note 2 7 2 6" xfId="58002"/>
    <cellStyle name="Note 2 7 2 6 10" xfId="58003"/>
    <cellStyle name="Note 2 7 2 6 2" xfId="58004"/>
    <cellStyle name="Note 2 7 2 6 2 2" xfId="58005"/>
    <cellStyle name="Note 2 7 2 6 2 3" xfId="58006"/>
    <cellStyle name="Note 2 7 2 6 2 4" xfId="58007"/>
    <cellStyle name="Note 2 7 2 6 2 5" xfId="58008"/>
    <cellStyle name="Note 2 7 2 6 2 6" xfId="58009"/>
    <cellStyle name="Note 2 7 2 6 2 7" xfId="58010"/>
    <cellStyle name="Note 2 7 2 6 2 8" xfId="58011"/>
    <cellStyle name="Note 2 7 2 6 2 9" xfId="58012"/>
    <cellStyle name="Note 2 7 2 6 3" xfId="58013"/>
    <cellStyle name="Note 2 7 2 6 4" xfId="58014"/>
    <cellStyle name="Note 2 7 2 6 5" xfId="58015"/>
    <cellStyle name="Note 2 7 2 6 6" xfId="58016"/>
    <cellStyle name="Note 2 7 2 6 7" xfId="58017"/>
    <cellStyle name="Note 2 7 2 6 8" xfId="58018"/>
    <cellStyle name="Note 2 7 2 6 9" xfId="58019"/>
    <cellStyle name="Note 2 7 2 7" xfId="58020"/>
    <cellStyle name="Note 2 7 2 7 2" xfId="58021"/>
    <cellStyle name="Note 2 7 2 7 3" xfId="58022"/>
    <cellStyle name="Note 2 7 2 7 4" xfId="58023"/>
    <cellStyle name="Note 2 7 2 7 5" xfId="58024"/>
    <cellStyle name="Note 2 7 2 7 6" xfId="58025"/>
    <cellStyle name="Note 2 7 2 7 7" xfId="58026"/>
    <cellStyle name="Note 2 7 2 7 8" xfId="58027"/>
    <cellStyle name="Note 2 7 2 8" xfId="58028"/>
    <cellStyle name="Note 2 7 2 8 2" xfId="58029"/>
    <cellStyle name="Note 2 7 2 8 3" xfId="58030"/>
    <cellStyle name="Note 2 7 2 8 4" xfId="58031"/>
    <cellStyle name="Note 2 7 2 8 5" xfId="58032"/>
    <cellStyle name="Note 2 7 2 8 6" xfId="58033"/>
    <cellStyle name="Note 2 7 2 8 7" xfId="58034"/>
    <cellStyle name="Note 2 7 2 8 8" xfId="58035"/>
    <cellStyle name="Note 2 7 2 8 9" xfId="58036"/>
    <cellStyle name="Note 2 7 2 9" xfId="58037"/>
    <cellStyle name="Note 2 7 3" xfId="58038"/>
    <cellStyle name="Note 2 7 3 10" xfId="58039"/>
    <cellStyle name="Note 2 7 3 11" xfId="58040"/>
    <cellStyle name="Note 2 7 3 12" xfId="58041"/>
    <cellStyle name="Note 2 7 3 13" xfId="58042"/>
    <cellStyle name="Note 2 7 3 14" xfId="58043"/>
    <cellStyle name="Note 2 7 3 15" xfId="58044"/>
    <cellStyle name="Note 2 7 3 16" xfId="58045"/>
    <cellStyle name="Note 2 7 3 17" xfId="58046"/>
    <cellStyle name="Note 2 7 3 18" xfId="58047"/>
    <cellStyle name="Note 2 7 3 2" xfId="58048"/>
    <cellStyle name="Note 2 7 3 2 10" xfId="58049"/>
    <cellStyle name="Note 2 7 3 2 11" xfId="58050"/>
    <cellStyle name="Note 2 7 3 2 12" xfId="58051"/>
    <cellStyle name="Note 2 7 3 2 13" xfId="58052"/>
    <cellStyle name="Note 2 7 3 2 2" xfId="58053"/>
    <cellStyle name="Note 2 7 3 2 2 10" xfId="58054"/>
    <cellStyle name="Note 2 7 3 2 2 2" xfId="58055"/>
    <cellStyle name="Note 2 7 3 2 2 2 2" xfId="58056"/>
    <cellStyle name="Note 2 7 3 2 2 2 3" xfId="58057"/>
    <cellStyle name="Note 2 7 3 2 2 2 4" xfId="58058"/>
    <cellStyle name="Note 2 7 3 2 2 2 5" xfId="58059"/>
    <cellStyle name="Note 2 7 3 2 2 2 6" xfId="58060"/>
    <cellStyle name="Note 2 7 3 2 2 2 7" xfId="58061"/>
    <cellStyle name="Note 2 7 3 2 2 2 8" xfId="58062"/>
    <cellStyle name="Note 2 7 3 2 2 2 9" xfId="58063"/>
    <cellStyle name="Note 2 7 3 2 2 3" xfId="58064"/>
    <cellStyle name="Note 2 7 3 2 2 4" xfId="58065"/>
    <cellStyle name="Note 2 7 3 2 2 5" xfId="58066"/>
    <cellStyle name="Note 2 7 3 2 2 6" xfId="58067"/>
    <cellStyle name="Note 2 7 3 2 2 7" xfId="58068"/>
    <cellStyle name="Note 2 7 3 2 2 8" xfId="58069"/>
    <cellStyle name="Note 2 7 3 2 2 9" xfId="58070"/>
    <cellStyle name="Note 2 7 3 2 3" xfId="58071"/>
    <cellStyle name="Note 2 7 3 2 3 2" xfId="58072"/>
    <cellStyle name="Note 2 7 3 2 3 3" xfId="58073"/>
    <cellStyle name="Note 2 7 3 2 3 4" xfId="58074"/>
    <cellStyle name="Note 2 7 3 2 3 5" xfId="58075"/>
    <cellStyle name="Note 2 7 3 2 3 6" xfId="58076"/>
    <cellStyle name="Note 2 7 3 2 3 7" xfId="58077"/>
    <cellStyle name="Note 2 7 3 2 3 8" xfId="58078"/>
    <cellStyle name="Note 2 7 3 2 4" xfId="58079"/>
    <cellStyle name="Note 2 7 3 2 4 2" xfId="58080"/>
    <cellStyle name="Note 2 7 3 2 4 3" xfId="58081"/>
    <cellStyle name="Note 2 7 3 2 4 4" xfId="58082"/>
    <cellStyle name="Note 2 7 3 2 4 5" xfId="58083"/>
    <cellStyle name="Note 2 7 3 2 4 6" xfId="58084"/>
    <cellStyle name="Note 2 7 3 2 4 7" xfId="58085"/>
    <cellStyle name="Note 2 7 3 2 4 8" xfId="58086"/>
    <cellStyle name="Note 2 7 3 2 4 9" xfId="58087"/>
    <cellStyle name="Note 2 7 3 2 5" xfId="58088"/>
    <cellStyle name="Note 2 7 3 2 6" xfId="58089"/>
    <cellStyle name="Note 2 7 3 2 7" xfId="58090"/>
    <cellStyle name="Note 2 7 3 2 8" xfId="58091"/>
    <cellStyle name="Note 2 7 3 2 9" xfId="58092"/>
    <cellStyle name="Note 2 7 3 3" xfId="58093"/>
    <cellStyle name="Note 2 7 3 3 10" xfId="58094"/>
    <cellStyle name="Note 2 7 3 3 11" xfId="58095"/>
    <cellStyle name="Note 2 7 3 3 12" xfId="58096"/>
    <cellStyle name="Note 2 7 3 3 13" xfId="58097"/>
    <cellStyle name="Note 2 7 3 3 2" xfId="58098"/>
    <cellStyle name="Note 2 7 3 3 2 10" xfId="58099"/>
    <cellStyle name="Note 2 7 3 3 2 2" xfId="58100"/>
    <cellStyle name="Note 2 7 3 3 2 2 2" xfId="58101"/>
    <cellStyle name="Note 2 7 3 3 2 2 3" xfId="58102"/>
    <cellStyle name="Note 2 7 3 3 2 2 4" xfId="58103"/>
    <cellStyle name="Note 2 7 3 3 2 2 5" xfId="58104"/>
    <cellStyle name="Note 2 7 3 3 2 2 6" xfId="58105"/>
    <cellStyle name="Note 2 7 3 3 2 2 7" xfId="58106"/>
    <cellStyle name="Note 2 7 3 3 2 2 8" xfId="58107"/>
    <cellStyle name="Note 2 7 3 3 2 2 9" xfId="58108"/>
    <cellStyle name="Note 2 7 3 3 2 3" xfId="58109"/>
    <cellStyle name="Note 2 7 3 3 2 4" xfId="58110"/>
    <cellStyle name="Note 2 7 3 3 2 5" xfId="58111"/>
    <cellStyle name="Note 2 7 3 3 2 6" xfId="58112"/>
    <cellStyle name="Note 2 7 3 3 2 7" xfId="58113"/>
    <cellStyle name="Note 2 7 3 3 2 8" xfId="58114"/>
    <cellStyle name="Note 2 7 3 3 2 9" xfId="58115"/>
    <cellStyle name="Note 2 7 3 3 3" xfId="58116"/>
    <cellStyle name="Note 2 7 3 3 3 2" xfId="58117"/>
    <cellStyle name="Note 2 7 3 3 3 3" xfId="58118"/>
    <cellStyle name="Note 2 7 3 3 3 4" xfId="58119"/>
    <cellStyle name="Note 2 7 3 3 3 5" xfId="58120"/>
    <cellStyle name="Note 2 7 3 3 3 6" xfId="58121"/>
    <cellStyle name="Note 2 7 3 3 3 7" xfId="58122"/>
    <cellStyle name="Note 2 7 3 3 3 8" xfId="58123"/>
    <cellStyle name="Note 2 7 3 3 4" xfId="58124"/>
    <cellStyle name="Note 2 7 3 3 4 2" xfId="58125"/>
    <cellStyle name="Note 2 7 3 3 4 3" xfId="58126"/>
    <cellStyle name="Note 2 7 3 3 4 4" xfId="58127"/>
    <cellStyle name="Note 2 7 3 3 4 5" xfId="58128"/>
    <cellStyle name="Note 2 7 3 3 4 6" xfId="58129"/>
    <cellStyle name="Note 2 7 3 3 4 7" xfId="58130"/>
    <cellStyle name="Note 2 7 3 3 4 8" xfId="58131"/>
    <cellStyle name="Note 2 7 3 3 4 9" xfId="58132"/>
    <cellStyle name="Note 2 7 3 3 5" xfId="58133"/>
    <cellStyle name="Note 2 7 3 3 6" xfId="58134"/>
    <cellStyle name="Note 2 7 3 3 7" xfId="58135"/>
    <cellStyle name="Note 2 7 3 3 8" xfId="58136"/>
    <cellStyle name="Note 2 7 3 3 9" xfId="58137"/>
    <cellStyle name="Note 2 7 3 4" xfId="58138"/>
    <cellStyle name="Note 2 7 3 4 10" xfId="58139"/>
    <cellStyle name="Note 2 7 3 4 11" xfId="58140"/>
    <cellStyle name="Note 2 7 3 4 12" xfId="58141"/>
    <cellStyle name="Note 2 7 3 4 13" xfId="58142"/>
    <cellStyle name="Note 2 7 3 4 2" xfId="58143"/>
    <cellStyle name="Note 2 7 3 4 2 10" xfId="58144"/>
    <cellStyle name="Note 2 7 3 4 2 2" xfId="58145"/>
    <cellStyle name="Note 2 7 3 4 2 2 2" xfId="58146"/>
    <cellStyle name="Note 2 7 3 4 2 2 3" xfId="58147"/>
    <cellStyle name="Note 2 7 3 4 2 2 4" xfId="58148"/>
    <cellStyle name="Note 2 7 3 4 2 2 5" xfId="58149"/>
    <cellStyle name="Note 2 7 3 4 2 2 6" xfId="58150"/>
    <cellStyle name="Note 2 7 3 4 2 2 7" xfId="58151"/>
    <cellStyle name="Note 2 7 3 4 2 2 8" xfId="58152"/>
    <cellStyle name="Note 2 7 3 4 2 2 9" xfId="58153"/>
    <cellStyle name="Note 2 7 3 4 2 3" xfId="58154"/>
    <cellStyle name="Note 2 7 3 4 2 4" xfId="58155"/>
    <cellStyle name="Note 2 7 3 4 2 5" xfId="58156"/>
    <cellStyle name="Note 2 7 3 4 2 6" xfId="58157"/>
    <cellStyle name="Note 2 7 3 4 2 7" xfId="58158"/>
    <cellStyle name="Note 2 7 3 4 2 8" xfId="58159"/>
    <cellStyle name="Note 2 7 3 4 2 9" xfId="58160"/>
    <cellStyle name="Note 2 7 3 4 3" xfId="58161"/>
    <cellStyle name="Note 2 7 3 4 3 2" xfId="58162"/>
    <cellStyle name="Note 2 7 3 4 3 3" xfId="58163"/>
    <cellStyle name="Note 2 7 3 4 3 4" xfId="58164"/>
    <cellStyle name="Note 2 7 3 4 3 5" xfId="58165"/>
    <cellStyle name="Note 2 7 3 4 3 6" xfId="58166"/>
    <cellStyle name="Note 2 7 3 4 3 7" xfId="58167"/>
    <cellStyle name="Note 2 7 3 4 3 8" xfId="58168"/>
    <cellStyle name="Note 2 7 3 4 4" xfId="58169"/>
    <cellStyle name="Note 2 7 3 4 4 2" xfId="58170"/>
    <cellStyle name="Note 2 7 3 4 4 3" xfId="58171"/>
    <cellStyle name="Note 2 7 3 4 4 4" xfId="58172"/>
    <cellStyle name="Note 2 7 3 4 4 5" xfId="58173"/>
    <cellStyle name="Note 2 7 3 4 4 6" xfId="58174"/>
    <cellStyle name="Note 2 7 3 4 4 7" xfId="58175"/>
    <cellStyle name="Note 2 7 3 4 4 8" xfId="58176"/>
    <cellStyle name="Note 2 7 3 4 4 9" xfId="58177"/>
    <cellStyle name="Note 2 7 3 4 5" xfId="58178"/>
    <cellStyle name="Note 2 7 3 4 6" xfId="58179"/>
    <cellStyle name="Note 2 7 3 4 7" xfId="58180"/>
    <cellStyle name="Note 2 7 3 4 8" xfId="58181"/>
    <cellStyle name="Note 2 7 3 4 9" xfId="58182"/>
    <cellStyle name="Note 2 7 3 5" xfId="58183"/>
    <cellStyle name="Note 2 7 3 5 10" xfId="58184"/>
    <cellStyle name="Note 2 7 3 5 11" xfId="58185"/>
    <cellStyle name="Note 2 7 3 5 12" xfId="58186"/>
    <cellStyle name="Note 2 7 3 5 13" xfId="58187"/>
    <cellStyle name="Note 2 7 3 5 2" xfId="58188"/>
    <cellStyle name="Note 2 7 3 5 2 10" xfId="58189"/>
    <cellStyle name="Note 2 7 3 5 2 2" xfId="58190"/>
    <cellStyle name="Note 2 7 3 5 2 2 2" xfId="58191"/>
    <cellStyle name="Note 2 7 3 5 2 2 3" xfId="58192"/>
    <cellStyle name="Note 2 7 3 5 2 2 4" xfId="58193"/>
    <cellStyle name="Note 2 7 3 5 2 2 5" xfId="58194"/>
    <cellStyle name="Note 2 7 3 5 2 2 6" xfId="58195"/>
    <cellStyle name="Note 2 7 3 5 2 2 7" xfId="58196"/>
    <cellStyle name="Note 2 7 3 5 2 2 8" xfId="58197"/>
    <cellStyle name="Note 2 7 3 5 2 2 9" xfId="58198"/>
    <cellStyle name="Note 2 7 3 5 2 3" xfId="58199"/>
    <cellStyle name="Note 2 7 3 5 2 4" xfId="58200"/>
    <cellStyle name="Note 2 7 3 5 2 5" xfId="58201"/>
    <cellStyle name="Note 2 7 3 5 2 6" xfId="58202"/>
    <cellStyle name="Note 2 7 3 5 2 7" xfId="58203"/>
    <cellStyle name="Note 2 7 3 5 2 8" xfId="58204"/>
    <cellStyle name="Note 2 7 3 5 2 9" xfId="58205"/>
    <cellStyle name="Note 2 7 3 5 3" xfId="58206"/>
    <cellStyle name="Note 2 7 3 5 3 2" xfId="58207"/>
    <cellStyle name="Note 2 7 3 5 3 3" xfId="58208"/>
    <cellStyle name="Note 2 7 3 5 3 4" xfId="58209"/>
    <cellStyle name="Note 2 7 3 5 3 5" xfId="58210"/>
    <cellStyle name="Note 2 7 3 5 3 6" xfId="58211"/>
    <cellStyle name="Note 2 7 3 5 3 7" xfId="58212"/>
    <cellStyle name="Note 2 7 3 5 3 8" xfId="58213"/>
    <cellStyle name="Note 2 7 3 5 4" xfId="58214"/>
    <cellStyle name="Note 2 7 3 5 4 2" xfId="58215"/>
    <cellStyle name="Note 2 7 3 5 4 3" xfId="58216"/>
    <cellStyle name="Note 2 7 3 5 4 4" xfId="58217"/>
    <cellStyle name="Note 2 7 3 5 4 5" xfId="58218"/>
    <cellStyle name="Note 2 7 3 5 4 6" xfId="58219"/>
    <cellStyle name="Note 2 7 3 5 4 7" xfId="58220"/>
    <cellStyle name="Note 2 7 3 5 4 8" xfId="58221"/>
    <cellStyle name="Note 2 7 3 5 4 9" xfId="58222"/>
    <cellStyle name="Note 2 7 3 5 5" xfId="58223"/>
    <cellStyle name="Note 2 7 3 5 6" xfId="58224"/>
    <cellStyle name="Note 2 7 3 5 7" xfId="58225"/>
    <cellStyle name="Note 2 7 3 5 8" xfId="58226"/>
    <cellStyle name="Note 2 7 3 5 9" xfId="58227"/>
    <cellStyle name="Note 2 7 3 6" xfId="58228"/>
    <cellStyle name="Note 2 7 3 6 10" xfId="58229"/>
    <cellStyle name="Note 2 7 3 6 2" xfId="58230"/>
    <cellStyle name="Note 2 7 3 6 2 2" xfId="58231"/>
    <cellStyle name="Note 2 7 3 6 2 3" xfId="58232"/>
    <cellStyle name="Note 2 7 3 6 2 4" xfId="58233"/>
    <cellStyle name="Note 2 7 3 6 2 5" xfId="58234"/>
    <cellStyle name="Note 2 7 3 6 2 6" xfId="58235"/>
    <cellStyle name="Note 2 7 3 6 2 7" xfId="58236"/>
    <cellStyle name="Note 2 7 3 6 2 8" xfId="58237"/>
    <cellStyle name="Note 2 7 3 6 2 9" xfId="58238"/>
    <cellStyle name="Note 2 7 3 6 3" xfId="58239"/>
    <cellStyle name="Note 2 7 3 6 4" xfId="58240"/>
    <cellStyle name="Note 2 7 3 6 5" xfId="58241"/>
    <cellStyle name="Note 2 7 3 6 6" xfId="58242"/>
    <cellStyle name="Note 2 7 3 6 7" xfId="58243"/>
    <cellStyle name="Note 2 7 3 6 8" xfId="58244"/>
    <cellStyle name="Note 2 7 3 6 9" xfId="58245"/>
    <cellStyle name="Note 2 7 3 7" xfId="58246"/>
    <cellStyle name="Note 2 7 3 7 2" xfId="58247"/>
    <cellStyle name="Note 2 7 3 7 3" xfId="58248"/>
    <cellStyle name="Note 2 7 3 7 4" xfId="58249"/>
    <cellStyle name="Note 2 7 3 7 5" xfId="58250"/>
    <cellStyle name="Note 2 7 3 7 6" xfId="58251"/>
    <cellStyle name="Note 2 7 3 7 7" xfId="58252"/>
    <cellStyle name="Note 2 7 3 7 8" xfId="58253"/>
    <cellStyle name="Note 2 7 3 8" xfId="58254"/>
    <cellStyle name="Note 2 7 3 8 2" xfId="58255"/>
    <cellStyle name="Note 2 7 3 8 3" xfId="58256"/>
    <cellStyle name="Note 2 7 3 8 4" xfId="58257"/>
    <cellStyle name="Note 2 7 3 8 5" xfId="58258"/>
    <cellStyle name="Note 2 7 3 8 6" xfId="58259"/>
    <cellStyle name="Note 2 7 3 8 7" xfId="58260"/>
    <cellStyle name="Note 2 7 3 8 8" xfId="58261"/>
    <cellStyle name="Note 2 7 3 8 9" xfId="58262"/>
    <cellStyle name="Note 2 7 3 9" xfId="58263"/>
    <cellStyle name="Note 2 7 4" xfId="58264"/>
    <cellStyle name="Note 2 7 4 10" xfId="58265"/>
    <cellStyle name="Note 2 7 4 11" xfId="58266"/>
    <cellStyle name="Note 2 7 4 12" xfId="58267"/>
    <cellStyle name="Note 2 7 4 13" xfId="58268"/>
    <cellStyle name="Note 2 7 4 14" xfId="58269"/>
    <cellStyle name="Note 2 7 4 2" xfId="58270"/>
    <cellStyle name="Note 2 7 4 2 10" xfId="58271"/>
    <cellStyle name="Note 2 7 4 2 2" xfId="58272"/>
    <cellStyle name="Note 2 7 4 2 2 2" xfId="58273"/>
    <cellStyle name="Note 2 7 4 2 2 3" xfId="58274"/>
    <cellStyle name="Note 2 7 4 2 2 4" xfId="58275"/>
    <cellStyle name="Note 2 7 4 2 2 5" xfId="58276"/>
    <cellStyle name="Note 2 7 4 2 2 6" xfId="58277"/>
    <cellStyle name="Note 2 7 4 2 2 7" xfId="58278"/>
    <cellStyle name="Note 2 7 4 2 2 8" xfId="58279"/>
    <cellStyle name="Note 2 7 4 2 2 9" xfId="58280"/>
    <cellStyle name="Note 2 7 4 2 3" xfId="58281"/>
    <cellStyle name="Note 2 7 4 2 4" xfId="58282"/>
    <cellStyle name="Note 2 7 4 2 5" xfId="58283"/>
    <cellStyle name="Note 2 7 4 2 6" xfId="58284"/>
    <cellStyle name="Note 2 7 4 2 7" xfId="58285"/>
    <cellStyle name="Note 2 7 4 2 8" xfId="58286"/>
    <cellStyle name="Note 2 7 4 2 9" xfId="58287"/>
    <cellStyle name="Note 2 7 4 3" xfId="58288"/>
    <cellStyle name="Note 2 7 4 3 2" xfId="58289"/>
    <cellStyle name="Note 2 7 4 3 3" xfId="58290"/>
    <cellStyle name="Note 2 7 4 3 4" xfId="58291"/>
    <cellStyle name="Note 2 7 4 3 5" xfId="58292"/>
    <cellStyle name="Note 2 7 4 3 6" xfId="58293"/>
    <cellStyle name="Note 2 7 4 3 7" xfId="58294"/>
    <cellStyle name="Note 2 7 4 3 8" xfId="58295"/>
    <cellStyle name="Note 2 7 4 4" xfId="58296"/>
    <cellStyle name="Note 2 7 4 4 2" xfId="58297"/>
    <cellStyle name="Note 2 7 4 4 3" xfId="58298"/>
    <cellStyle name="Note 2 7 4 4 4" xfId="58299"/>
    <cellStyle name="Note 2 7 4 4 5" xfId="58300"/>
    <cellStyle name="Note 2 7 4 4 6" xfId="58301"/>
    <cellStyle name="Note 2 7 4 4 7" xfId="58302"/>
    <cellStyle name="Note 2 7 4 4 8" xfId="58303"/>
    <cellStyle name="Note 2 7 4 4 9" xfId="58304"/>
    <cellStyle name="Note 2 7 4 5" xfId="58305"/>
    <cellStyle name="Note 2 7 4 6" xfId="58306"/>
    <cellStyle name="Note 2 7 4 7" xfId="58307"/>
    <cellStyle name="Note 2 7 4 8" xfId="58308"/>
    <cellStyle name="Note 2 7 4 9" xfId="58309"/>
    <cellStyle name="Note 2 7 5" xfId="58310"/>
    <cellStyle name="Note 2 7 5 10" xfId="58311"/>
    <cellStyle name="Note 2 7 5 11" xfId="58312"/>
    <cellStyle name="Note 2 7 5 12" xfId="58313"/>
    <cellStyle name="Note 2 7 5 13" xfId="58314"/>
    <cellStyle name="Note 2 7 5 2" xfId="58315"/>
    <cellStyle name="Note 2 7 5 2 10" xfId="58316"/>
    <cellStyle name="Note 2 7 5 2 2" xfId="58317"/>
    <cellStyle name="Note 2 7 5 2 2 2" xfId="58318"/>
    <cellStyle name="Note 2 7 5 2 2 3" xfId="58319"/>
    <cellStyle name="Note 2 7 5 2 2 4" xfId="58320"/>
    <cellStyle name="Note 2 7 5 2 2 5" xfId="58321"/>
    <cellStyle name="Note 2 7 5 2 2 6" xfId="58322"/>
    <cellStyle name="Note 2 7 5 2 2 7" xfId="58323"/>
    <cellStyle name="Note 2 7 5 2 2 8" xfId="58324"/>
    <cellStyle name="Note 2 7 5 2 2 9" xfId="58325"/>
    <cellStyle name="Note 2 7 5 2 3" xfId="58326"/>
    <cellStyle name="Note 2 7 5 2 4" xfId="58327"/>
    <cellStyle name="Note 2 7 5 2 5" xfId="58328"/>
    <cellStyle name="Note 2 7 5 2 6" xfId="58329"/>
    <cellStyle name="Note 2 7 5 2 7" xfId="58330"/>
    <cellStyle name="Note 2 7 5 2 8" xfId="58331"/>
    <cellStyle name="Note 2 7 5 2 9" xfId="58332"/>
    <cellStyle name="Note 2 7 5 3" xfId="58333"/>
    <cellStyle name="Note 2 7 5 3 2" xfId="58334"/>
    <cellStyle name="Note 2 7 5 3 3" xfId="58335"/>
    <cellStyle name="Note 2 7 5 3 4" xfId="58336"/>
    <cellStyle name="Note 2 7 5 3 5" xfId="58337"/>
    <cellStyle name="Note 2 7 5 3 6" xfId="58338"/>
    <cellStyle name="Note 2 7 5 3 7" xfId="58339"/>
    <cellStyle name="Note 2 7 5 3 8" xfId="58340"/>
    <cellStyle name="Note 2 7 5 4" xfId="58341"/>
    <cellStyle name="Note 2 7 5 4 2" xfId="58342"/>
    <cellStyle name="Note 2 7 5 4 3" xfId="58343"/>
    <cellStyle name="Note 2 7 5 4 4" xfId="58344"/>
    <cellStyle name="Note 2 7 5 4 5" xfId="58345"/>
    <cellStyle name="Note 2 7 5 4 6" xfId="58346"/>
    <cellStyle name="Note 2 7 5 4 7" xfId="58347"/>
    <cellStyle name="Note 2 7 5 4 8" xfId="58348"/>
    <cellStyle name="Note 2 7 5 4 9" xfId="58349"/>
    <cellStyle name="Note 2 7 5 5" xfId="58350"/>
    <cellStyle name="Note 2 7 5 6" xfId="58351"/>
    <cellStyle name="Note 2 7 5 7" xfId="58352"/>
    <cellStyle name="Note 2 7 5 8" xfId="58353"/>
    <cellStyle name="Note 2 7 5 9" xfId="58354"/>
    <cellStyle name="Note 2 7 6" xfId="58355"/>
    <cellStyle name="Note 2 7 6 2" xfId="58356"/>
    <cellStyle name="Note 2 7 6 3" xfId="58357"/>
    <cellStyle name="Note 2 7 6 4" xfId="58358"/>
    <cellStyle name="Note 2 7 6 5" xfId="58359"/>
    <cellStyle name="Note 2 7 6 6" xfId="58360"/>
    <cellStyle name="Note 2 7 6 7" xfId="58361"/>
    <cellStyle name="Note 2 7 6 8" xfId="58362"/>
    <cellStyle name="Note 2 7 6 9" xfId="58363"/>
    <cellStyle name="Note 2 7 7" xfId="58364"/>
    <cellStyle name="Note 2 7 8" xfId="58365"/>
    <cellStyle name="Note 2 7 9" xfId="58366"/>
    <cellStyle name="Note 2 8" xfId="4564"/>
    <cellStyle name="Note 2 8 10" xfId="58367"/>
    <cellStyle name="Note 2 8 11" xfId="58368"/>
    <cellStyle name="Note 2 8 12" xfId="58369"/>
    <cellStyle name="Note 2 8 13" xfId="58370"/>
    <cellStyle name="Note 2 8 14" xfId="58371"/>
    <cellStyle name="Note 2 8 15" xfId="58372"/>
    <cellStyle name="Note 2 8 16" xfId="58373"/>
    <cellStyle name="Note 2 8 17" xfId="58374"/>
    <cellStyle name="Note 2 8 18" xfId="58375"/>
    <cellStyle name="Note 2 8 19" xfId="58376"/>
    <cellStyle name="Note 2 8 2" xfId="58377"/>
    <cellStyle name="Note 2 8 2 10" xfId="58378"/>
    <cellStyle name="Note 2 8 2 11" xfId="58379"/>
    <cellStyle name="Note 2 8 2 12" xfId="58380"/>
    <cellStyle name="Note 2 8 2 13" xfId="58381"/>
    <cellStyle name="Note 2 8 2 2" xfId="58382"/>
    <cellStyle name="Note 2 8 2 2 10" xfId="58383"/>
    <cellStyle name="Note 2 8 2 2 2" xfId="58384"/>
    <cellStyle name="Note 2 8 2 2 2 2" xfId="58385"/>
    <cellStyle name="Note 2 8 2 2 2 3" xfId="58386"/>
    <cellStyle name="Note 2 8 2 2 2 4" xfId="58387"/>
    <cellStyle name="Note 2 8 2 2 2 5" xfId="58388"/>
    <cellStyle name="Note 2 8 2 2 2 6" xfId="58389"/>
    <cellStyle name="Note 2 8 2 2 2 7" xfId="58390"/>
    <cellStyle name="Note 2 8 2 2 2 8" xfId="58391"/>
    <cellStyle name="Note 2 8 2 2 2 9" xfId="58392"/>
    <cellStyle name="Note 2 8 2 2 3" xfId="58393"/>
    <cellStyle name="Note 2 8 2 2 4" xfId="58394"/>
    <cellStyle name="Note 2 8 2 2 5" xfId="58395"/>
    <cellStyle name="Note 2 8 2 2 6" xfId="58396"/>
    <cellStyle name="Note 2 8 2 2 7" xfId="58397"/>
    <cellStyle name="Note 2 8 2 2 8" xfId="58398"/>
    <cellStyle name="Note 2 8 2 2 9" xfId="58399"/>
    <cellStyle name="Note 2 8 2 3" xfId="58400"/>
    <cellStyle name="Note 2 8 2 3 2" xfId="58401"/>
    <cellStyle name="Note 2 8 2 3 3" xfId="58402"/>
    <cellStyle name="Note 2 8 2 3 4" xfId="58403"/>
    <cellStyle name="Note 2 8 2 3 5" xfId="58404"/>
    <cellStyle name="Note 2 8 2 3 6" xfId="58405"/>
    <cellStyle name="Note 2 8 2 3 7" xfId="58406"/>
    <cellStyle name="Note 2 8 2 3 8" xfId="58407"/>
    <cellStyle name="Note 2 8 2 4" xfId="58408"/>
    <cellStyle name="Note 2 8 2 4 2" xfId="58409"/>
    <cellStyle name="Note 2 8 2 4 3" xfId="58410"/>
    <cellStyle name="Note 2 8 2 4 4" xfId="58411"/>
    <cellStyle name="Note 2 8 2 4 5" xfId="58412"/>
    <cellStyle name="Note 2 8 2 4 6" xfId="58413"/>
    <cellStyle name="Note 2 8 2 4 7" xfId="58414"/>
    <cellStyle name="Note 2 8 2 4 8" xfId="58415"/>
    <cellStyle name="Note 2 8 2 4 9" xfId="58416"/>
    <cellStyle name="Note 2 8 2 5" xfId="58417"/>
    <cellStyle name="Note 2 8 2 6" xfId="58418"/>
    <cellStyle name="Note 2 8 2 7" xfId="58419"/>
    <cellStyle name="Note 2 8 2 8" xfId="58420"/>
    <cellStyle name="Note 2 8 2 9" xfId="58421"/>
    <cellStyle name="Note 2 8 20" xfId="58422"/>
    <cellStyle name="Note 2 8 3" xfId="58423"/>
    <cellStyle name="Note 2 8 3 10" xfId="58424"/>
    <cellStyle name="Note 2 8 3 11" xfId="58425"/>
    <cellStyle name="Note 2 8 3 12" xfId="58426"/>
    <cellStyle name="Note 2 8 3 13" xfId="58427"/>
    <cellStyle name="Note 2 8 3 2" xfId="58428"/>
    <cellStyle name="Note 2 8 3 2 10" xfId="58429"/>
    <cellStyle name="Note 2 8 3 2 2" xfId="58430"/>
    <cellStyle name="Note 2 8 3 2 2 2" xfId="58431"/>
    <cellStyle name="Note 2 8 3 2 2 3" xfId="58432"/>
    <cellStyle name="Note 2 8 3 2 2 4" xfId="58433"/>
    <cellStyle name="Note 2 8 3 2 2 5" xfId="58434"/>
    <cellStyle name="Note 2 8 3 2 2 6" xfId="58435"/>
    <cellStyle name="Note 2 8 3 2 2 7" xfId="58436"/>
    <cellStyle name="Note 2 8 4" xfId="58437"/>
    <cellStyle name="Note 2 8 5" xfId="58438"/>
    <cellStyle name="Note 2 8 6" xfId="58439"/>
    <cellStyle name="Note 2 8 7" xfId="58440"/>
    <cellStyle name="Note 2 8 8" xfId="58441"/>
    <cellStyle name="Note 2 8 9" xfId="58442"/>
    <cellStyle name="Note 2 9" xfId="4565"/>
    <cellStyle name="Note 2 9 10" xfId="58443"/>
    <cellStyle name="Note 2 9 11" xfId="58444"/>
    <cellStyle name="Note 2 9 12" xfId="58445"/>
    <cellStyle name="Note 2 9 13" xfId="58446"/>
    <cellStyle name="Note 2 9 14" xfId="58447"/>
    <cellStyle name="Note 2 9 15" xfId="58448"/>
    <cellStyle name="Note 2 9 16" xfId="58449"/>
    <cellStyle name="Note 2 9 17" xfId="58450"/>
    <cellStyle name="Note 2 9 18" xfId="58451"/>
    <cellStyle name="Note 2 9 2" xfId="58452"/>
    <cellStyle name="Note 2 9 3" xfId="58453"/>
    <cellStyle name="Note 2 9 4" xfId="58454"/>
    <cellStyle name="Note 2 9 5" xfId="58455"/>
    <cellStyle name="Note 2 9 6" xfId="58456"/>
    <cellStyle name="Note 2 9 7" xfId="58457"/>
    <cellStyle name="Note 2 9 8" xfId="58458"/>
    <cellStyle name="Note 2 9 9" xfId="58459"/>
    <cellStyle name="Note 3" xfId="55"/>
    <cellStyle name="Note 3 2" xfId="66"/>
    <cellStyle name="Note 3 2 2" xfId="86"/>
    <cellStyle name="Note 3 2 2 2" xfId="9768"/>
    <cellStyle name="Note 3 2 2 2 2" xfId="10100"/>
    <cellStyle name="Note 3 2 2 3" xfId="9784"/>
    <cellStyle name="Note 3 2 2 3 2" xfId="10116"/>
    <cellStyle name="Note 3 2 2 4" xfId="9975"/>
    <cellStyle name="Note 3 2 2 5" xfId="10201"/>
    <cellStyle name="Note 3 2 2 5 2" xfId="10419"/>
    <cellStyle name="Note 3 2 2 6" xfId="10344"/>
    <cellStyle name="Note 3 2 3" xfId="9754"/>
    <cellStyle name="Note 3 2 3 2" xfId="10086"/>
    <cellStyle name="Note 3 2 4" xfId="9785"/>
    <cellStyle name="Note 3 2 4 2" xfId="10117"/>
    <cellStyle name="Note 3 2 5" xfId="9881"/>
    <cellStyle name="Note 3 2 6" xfId="9967"/>
    <cellStyle name="Note 3 2 7" xfId="10193"/>
    <cellStyle name="Note 3 2 7 2" xfId="10411"/>
    <cellStyle name="Note 3 2 8" xfId="10330"/>
    <cellStyle name="Note 3 3" xfId="80"/>
    <cellStyle name="Note 3 3 2" xfId="9762"/>
    <cellStyle name="Note 3 3 2 2" xfId="10094"/>
    <cellStyle name="Note 3 3 3" xfId="9786"/>
    <cellStyle name="Note 3 3 3 2" xfId="10118"/>
    <cellStyle name="Note 3 3 4" xfId="9882"/>
    <cellStyle name="Note 3 3 5" xfId="9971"/>
    <cellStyle name="Note 3 3 6" xfId="10197"/>
    <cellStyle name="Note 3 3 6 2" xfId="10415"/>
    <cellStyle name="Note 3 3 7" xfId="10338"/>
    <cellStyle name="Note 3 4" xfId="9748"/>
    <cellStyle name="Note 3 4 2" xfId="10080"/>
    <cellStyle name="Note 3 5" xfId="9787"/>
    <cellStyle name="Note 3 5 2" xfId="10119"/>
    <cellStyle name="Note 3 6" xfId="9880"/>
    <cellStyle name="Note 3 6 2" xfId="58460"/>
    <cellStyle name="Note 3 7" xfId="9965"/>
    <cellStyle name="Note 3 8" xfId="10189"/>
    <cellStyle name="Note 3 8 2" xfId="10407"/>
    <cellStyle name="Note 3 9" xfId="10324"/>
    <cellStyle name="Note 4" xfId="4566"/>
    <cellStyle name="Note 4 2" xfId="4567"/>
    <cellStyle name="Note 4 3" xfId="58461"/>
    <cellStyle name="Note 5" xfId="4568"/>
    <cellStyle name="Note 5 2" xfId="4569"/>
    <cellStyle name="Note 5 3" xfId="58462"/>
    <cellStyle name="Note 6" xfId="4570"/>
    <cellStyle name="Note 6 2" xfId="4571"/>
    <cellStyle name="Note 6 3" xfId="58463"/>
    <cellStyle name="Note 7" xfId="4572"/>
    <cellStyle name="Note 7 2" xfId="4573"/>
    <cellStyle name="Note 7 3" xfId="58464"/>
    <cellStyle name="Note 8" xfId="4574"/>
    <cellStyle name="Note 8 2" xfId="4575"/>
    <cellStyle name="Note 8 2 2" xfId="4576"/>
    <cellStyle name="Note 8 2 2 2" xfId="4577"/>
    <cellStyle name="Note 8 2 2 2 2" xfId="4578"/>
    <cellStyle name="Note 8 2 2 3" xfId="4579"/>
    <cellStyle name="Note 8 2 3" xfId="4580"/>
    <cellStyle name="Note 8 2 3 2" xfId="4581"/>
    <cellStyle name="Note 8 2 4" xfId="4582"/>
    <cellStyle name="Note 8 3" xfId="4583"/>
    <cellStyle name="Note 8 3 2" xfId="4584"/>
    <cellStyle name="Note 8 3 2 2" xfId="4585"/>
    <cellStyle name="Note 8 3 2 2 2" xfId="4586"/>
    <cellStyle name="Note 8 3 2 3" xfId="4587"/>
    <cellStyle name="Note 8 3 3" xfId="4588"/>
    <cellStyle name="Note 8 3 3 2" xfId="4589"/>
    <cellStyle name="Note 8 3 4" xfId="4590"/>
    <cellStyle name="Note 8 4" xfId="4591"/>
    <cellStyle name="Note 8 4 2" xfId="4592"/>
    <cellStyle name="Note 8 4 2 2" xfId="4593"/>
    <cellStyle name="Note 8 4 3" xfId="4594"/>
    <cellStyle name="Note 8 5" xfId="4595"/>
    <cellStyle name="Note 8 5 2" xfId="4596"/>
    <cellStyle name="Note 8 6" xfId="4597"/>
    <cellStyle name="Note 9" xfId="9962"/>
    <cellStyle name="Nr 0 dec" xfId="4598"/>
    <cellStyle name="Nr 0 dec - Input" xfId="4599"/>
    <cellStyle name="Nr 0 dec - Subtotal" xfId="4600"/>
    <cellStyle name="Nr 0 dec - Subtotal 2" xfId="9883"/>
    <cellStyle name="Nr 0 dec - Subtotal 2 2" xfId="10162"/>
    <cellStyle name="Nr 0 dec - Subtotal 2 2 2" xfId="10300"/>
    <cellStyle name="Nr 0 dec - Subtotal 2 2 2 2" xfId="10496"/>
    <cellStyle name="Nr 0 dec - Subtotal 2 3" xfId="10257"/>
    <cellStyle name="Nr 0 dec - Subtotal 2 3 2" xfId="10470"/>
    <cellStyle name="Nr 0 dec - Subtotal 3" xfId="9825"/>
    <cellStyle name="Nr 0 dec - Subtotal 3 2" xfId="10245"/>
    <cellStyle name="Nr 0 dec - Subtotal 3 2 2" xfId="10461"/>
    <cellStyle name="Nr 0 dec - Subtotal 4" xfId="10212"/>
    <cellStyle name="Nr 0 dec - Subtotal 4 2" xfId="10430"/>
    <cellStyle name="Nr 0 dec - Subtotal 5" xfId="10364"/>
    <cellStyle name="Nr 0 dec - Subtotal 5 2" xfId="58465"/>
    <cellStyle name="Nr 0 dec - Subtotal 6" xfId="58466"/>
    <cellStyle name="Nr 0 dec - Subtotal 6 2" xfId="58467"/>
    <cellStyle name="Nr 0 dec - Subtotal 7" xfId="58468"/>
    <cellStyle name="Nr 0 dec - Subtotal 8" xfId="58469"/>
    <cellStyle name="Nr 0 dec - Subtotal 9" xfId="58470"/>
    <cellStyle name="Nr 0 dec_Data" xfId="4601"/>
    <cellStyle name="Nr 1 dec" xfId="4602"/>
    <cellStyle name="Nr 1 dec - Input" xfId="4603"/>
    <cellStyle name="Nr 1 dec 2" xfId="9884"/>
    <cellStyle name="Nr 1 dec 3" xfId="9824"/>
    <cellStyle name="Nr, 0 dec" xfId="4604"/>
    <cellStyle name="Nr, 0 dec 2" xfId="9885"/>
    <cellStyle name="number" xfId="4605"/>
    <cellStyle name="Number, 1 dec" xfId="4606"/>
    <cellStyle name="Output" xfId="9927" builtinId="21" customBuiltin="1"/>
    <cellStyle name="Output (1dp#)" xfId="4607"/>
    <cellStyle name="Output (1dpx)_ Pies " xfId="4608"/>
    <cellStyle name="Output 2" xfId="57"/>
    <cellStyle name="Output 2 10" xfId="9750"/>
    <cellStyle name="Output 2 10 10" xfId="58471"/>
    <cellStyle name="Output 2 10 2" xfId="10082"/>
    <cellStyle name="Output 2 10 3" xfId="58472"/>
    <cellStyle name="Output 2 10 4" xfId="58473"/>
    <cellStyle name="Output 2 10 5" xfId="58474"/>
    <cellStyle name="Output 2 10 6" xfId="58475"/>
    <cellStyle name="Output 2 10 7" xfId="58476"/>
    <cellStyle name="Output 2 10 8" xfId="58477"/>
    <cellStyle name="Output 2 10 9" xfId="58478"/>
    <cellStyle name="Output 2 11" xfId="9788"/>
    <cellStyle name="Output 2 11 10" xfId="58479"/>
    <cellStyle name="Output 2 11 2" xfId="10120"/>
    <cellStyle name="Output 2 11 3" xfId="58480"/>
    <cellStyle name="Output 2 11 4" xfId="58481"/>
    <cellStyle name="Output 2 11 5" xfId="58482"/>
    <cellStyle name="Output 2 11 6" xfId="58483"/>
    <cellStyle name="Output 2 11 7" xfId="58484"/>
    <cellStyle name="Output 2 11 8" xfId="58485"/>
    <cellStyle name="Output 2 11 9" xfId="58486"/>
    <cellStyle name="Output 2 12" xfId="9886"/>
    <cellStyle name="Output 2 12 2" xfId="10163"/>
    <cellStyle name="Output 2 12 2 2" xfId="10301"/>
    <cellStyle name="Output 2 12 2 3" xfId="10398"/>
    <cellStyle name="Output 2 12 3" xfId="58487"/>
    <cellStyle name="Output 2 13" xfId="10326"/>
    <cellStyle name="Output 2 13 2" xfId="58488"/>
    <cellStyle name="Output 2 14" xfId="58489"/>
    <cellStyle name="Output 2 14 2" xfId="58490"/>
    <cellStyle name="Output 2 15" xfId="58491"/>
    <cellStyle name="Output 2 15 2" xfId="58492"/>
    <cellStyle name="Output 2 16" xfId="58493"/>
    <cellStyle name="Output 2 17" xfId="58494"/>
    <cellStyle name="Output 2 17 2" xfId="58495"/>
    <cellStyle name="Output 2 18" xfId="58496"/>
    <cellStyle name="Output 2 18 2" xfId="58497"/>
    <cellStyle name="Output 2 19" xfId="58498"/>
    <cellStyle name="Output 2 19 2" xfId="58499"/>
    <cellStyle name="Output 2 2" xfId="68"/>
    <cellStyle name="Output 2 2 10" xfId="58500"/>
    <cellStyle name="Output 2 2 10 2" xfId="58501"/>
    <cellStyle name="Output 2 2 10 3" xfId="58502"/>
    <cellStyle name="Output 2 2 11" xfId="58503"/>
    <cellStyle name="Output 2 2 11 2" xfId="58504"/>
    <cellStyle name="Output 2 2 12" xfId="58505"/>
    <cellStyle name="Output 2 2 13" xfId="58506"/>
    <cellStyle name="Output 2 2 14" xfId="58507"/>
    <cellStyle name="Output 2 2 15" xfId="58508"/>
    <cellStyle name="Output 2 2 16" xfId="58509"/>
    <cellStyle name="Output 2 2 17" xfId="58510"/>
    <cellStyle name="Output 2 2 18" xfId="58511"/>
    <cellStyle name="Output 2 2 19" xfId="58512"/>
    <cellStyle name="Output 2 2 2" xfId="88"/>
    <cellStyle name="Output 2 2 2 10" xfId="58513"/>
    <cellStyle name="Output 2 2 2 10 2" xfId="58514"/>
    <cellStyle name="Output 2 2 2 10 3" xfId="58515"/>
    <cellStyle name="Output 2 2 2 10 4" xfId="58516"/>
    <cellStyle name="Output 2 2 2 10 5" xfId="58517"/>
    <cellStyle name="Output 2 2 2 10 6" xfId="58518"/>
    <cellStyle name="Output 2 2 2 10 7" xfId="58519"/>
    <cellStyle name="Output 2 2 2 10 8" xfId="58520"/>
    <cellStyle name="Output 2 2 2 11" xfId="58521"/>
    <cellStyle name="Output 2 2 2 12" xfId="58522"/>
    <cellStyle name="Output 2 2 2 13" xfId="58523"/>
    <cellStyle name="Output 2 2 2 14" xfId="58524"/>
    <cellStyle name="Output 2 2 2 15" xfId="58525"/>
    <cellStyle name="Output 2 2 2 16" xfId="58526"/>
    <cellStyle name="Output 2 2 2 17" xfId="58527"/>
    <cellStyle name="Output 2 2 2 18" xfId="58528"/>
    <cellStyle name="Output 2 2 2 19" xfId="58529"/>
    <cellStyle name="Output 2 2 2 2" xfId="9770"/>
    <cellStyle name="Output 2 2 2 2 10" xfId="58530"/>
    <cellStyle name="Output 2 2 2 2 11" xfId="58531"/>
    <cellStyle name="Output 2 2 2 2 12" xfId="58532"/>
    <cellStyle name="Output 2 2 2 2 13" xfId="58533"/>
    <cellStyle name="Output 2 2 2 2 14" xfId="58534"/>
    <cellStyle name="Output 2 2 2 2 15" xfId="58535"/>
    <cellStyle name="Output 2 2 2 2 16" xfId="58536"/>
    <cellStyle name="Output 2 2 2 2 17" xfId="58537"/>
    <cellStyle name="Output 2 2 2 2 18" xfId="58538"/>
    <cellStyle name="Output 2 2 2 2 19" xfId="58539"/>
    <cellStyle name="Output 2 2 2 2 2" xfId="10102"/>
    <cellStyle name="Output 2 2 2 2 2 10" xfId="58540"/>
    <cellStyle name="Output 2 2 2 2 2 11" xfId="58541"/>
    <cellStyle name="Output 2 2 2 2 2 12" xfId="58542"/>
    <cellStyle name="Output 2 2 2 2 2 13" xfId="58543"/>
    <cellStyle name="Output 2 2 2 2 2 14" xfId="58544"/>
    <cellStyle name="Output 2 2 2 2 2 15" xfId="58545"/>
    <cellStyle name="Output 2 2 2 2 2 2" xfId="58546"/>
    <cellStyle name="Output 2 2 2 2 2 2 2" xfId="58547"/>
    <cellStyle name="Output 2 2 2 2 2 2 3" xfId="58548"/>
    <cellStyle name="Output 2 2 2 2 2 2 4" xfId="58549"/>
    <cellStyle name="Output 2 2 2 2 2 2 5" xfId="58550"/>
    <cellStyle name="Output 2 2 2 2 2 2 6" xfId="58551"/>
    <cellStyle name="Output 2 2 2 2 2 2 7" xfId="58552"/>
    <cellStyle name="Output 2 2 2 2 2 2 8" xfId="58553"/>
    <cellStyle name="Output 2 2 2 2 2 2 9" xfId="58554"/>
    <cellStyle name="Output 2 2 2 2 2 3" xfId="58555"/>
    <cellStyle name="Output 2 2 2 2 2 3 2" xfId="58556"/>
    <cellStyle name="Output 2 2 2 2 2 3 3" xfId="58557"/>
    <cellStyle name="Output 2 2 2 2 2 3 4" xfId="58558"/>
    <cellStyle name="Output 2 2 2 2 2 3 5" xfId="58559"/>
    <cellStyle name="Output 2 2 2 2 2 3 6" xfId="58560"/>
    <cellStyle name="Output 2 2 2 2 2 3 7" xfId="58561"/>
    <cellStyle name="Output 2 2 2 2 2 3 8" xfId="58562"/>
    <cellStyle name="Output 2 2 2 2 2 3 9" xfId="58563"/>
    <cellStyle name="Output 2 2 2 2 2 4" xfId="58564"/>
    <cellStyle name="Output 2 2 2 2 2 4 2" xfId="58565"/>
    <cellStyle name="Output 2 2 2 2 2 4 3" xfId="58566"/>
    <cellStyle name="Output 2 2 2 2 2 4 4" xfId="58567"/>
    <cellStyle name="Output 2 2 2 2 2 4 5" xfId="58568"/>
    <cellStyle name="Output 2 2 2 2 2 4 6" xfId="58569"/>
    <cellStyle name="Output 2 2 2 2 2 4 7" xfId="58570"/>
    <cellStyle name="Output 2 2 2 2 2 4 8" xfId="58571"/>
    <cellStyle name="Output 2 2 2 2 2 4 9" xfId="58572"/>
    <cellStyle name="Output 2 2 2 2 2 5" xfId="58573"/>
    <cellStyle name="Output 2 2 2 2 2 5 2" xfId="58574"/>
    <cellStyle name="Output 2 2 2 2 2 5 3" xfId="58575"/>
    <cellStyle name="Output 2 2 2 2 2 5 4" xfId="58576"/>
    <cellStyle name="Output 2 2 2 2 2 5 5" xfId="58577"/>
    <cellStyle name="Output 2 2 2 2 2 5 6" xfId="58578"/>
    <cellStyle name="Output 2 2 2 2 2 5 7" xfId="58579"/>
    <cellStyle name="Output 2 2 2 2 2 5 8" xfId="58580"/>
    <cellStyle name="Output 2 2 2 2 2 6" xfId="58581"/>
    <cellStyle name="Output 2 2 2 2 2 6 2" xfId="58582"/>
    <cellStyle name="Output 2 2 2 2 2 6 3" xfId="58583"/>
    <cellStyle name="Output 2 2 2 2 2 6 4" xfId="58584"/>
    <cellStyle name="Output 2 2 2 2 2 6 5" xfId="58585"/>
    <cellStyle name="Output 2 2 2 2 2 6 6" xfId="58586"/>
    <cellStyle name="Output 2 2 2 2 2 6 7" xfId="58587"/>
    <cellStyle name="Output 2 2 2 2 2 6 8" xfId="58588"/>
    <cellStyle name="Output 2 2 2 2 2 7" xfId="58589"/>
    <cellStyle name="Output 2 2 2 2 2 7 2" xfId="58590"/>
    <cellStyle name="Output 2 2 2 2 2 7 3" xfId="58591"/>
    <cellStyle name="Output 2 2 2 2 2 7 4" xfId="58592"/>
    <cellStyle name="Output 2 2 2 2 2 7 5" xfId="58593"/>
    <cellStyle name="Output 2 2 2 2 2 7 6" xfId="58594"/>
    <cellStyle name="Output 2 2 2 2 2 7 7" xfId="58595"/>
    <cellStyle name="Output 2 2 2 2 2 7 8" xfId="58596"/>
    <cellStyle name="Output 2 2 2 2 2 8" xfId="58597"/>
    <cellStyle name="Output 2 2 2 2 2 9" xfId="58598"/>
    <cellStyle name="Output 2 2 2 2 20" xfId="58599"/>
    <cellStyle name="Output 2 2 2 2 21" xfId="58600"/>
    <cellStyle name="Output 2 2 2 2 22" xfId="58601"/>
    <cellStyle name="Output 2 2 2 2 23" xfId="58602"/>
    <cellStyle name="Output 2 2 2 2 24" xfId="58603"/>
    <cellStyle name="Output 2 2 2 2 25" xfId="58604"/>
    <cellStyle name="Output 2 2 2 2 26" xfId="58605"/>
    <cellStyle name="Output 2 2 2 2 27" xfId="58606"/>
    <cellStyle name="Output 2 2 2 2 3" xfId="58607"/>
    <cellStyle name="Output 2 2 2 2 3 10" xfId="58608"/>
    <cellStyle name="Output 2 2 2 2 3 11" xfId="58609"/>
    <cellStyle name="Output 2 2 2 2 3 12" xfId="58610"/>
    <cellStyle name="Output 2 2 2 2 3 13" xfId="58611"/>
    <cellStyle name="Output 2 2 2 2 3 14" xfId="58612"/>
    <cellStyle name="Output 2 2 2 2 3 15" xfId="58613"/>
    <cellStyle name="Output 2 2 2 2 3 2" xfId="58614"/>
    <cellStyle name="Output 2 2 2 2 3 2 2" xfId="58615"/>
    <cellStyle name="Output 2 2 2 2 3 2 3" xfId="58616"/>
    <cellStyle name="Output 2 2 2 2 3 2 4" xfId="58617"/>
    <cellStyle name="Output 2 2 2 2 3 2 5" xfId="58618"/>
    <cellStyle name="Output 2 2 2 2 3 2 6" xfId="58619"/>
    <cellStyle name="Output 2 2 2 2 3 2 7" xfId="58620"/>
    <cellStyle name="Output 2 2 2 2 3 2 8" xfId="58621"/>
    <cellStyle name="Output 2 2 2 2 3 3" xfId="58622"/>
    <cellStyle name="Output 2 2 2 2 3 3 2" xfId="58623"/>
    <cellStyle name="Output 2 2 2 2 3 3 3" xfId="58624"/>
    <cellStyle name="Output 2 2 2 2 3 3 4" xfId="58625"/>
    <cellStyle name="Output 2 2 2 2 3 3 5" xfId="58626"/>
    <cellStyle name="Output 2 2 2 2 3 3 6" xfId="58627"/>
    <cellStyle name="Output 2 2 2 2 3 3 7" xfId="58628"/>
    <cellStyle name="Output 2 2 2 2 3 3 8" xfId="58629"/>
    <cellStyle name="Output 2 2 2 2 3 4" xfId="58630"/>
    <cellStyle name="Output 2 2 2 2 3 4 2" xfId="58631"/>
    <cellStyle name="Output 2 2 2 2 3 4 3" xfId="58632"/>
    <cellStyle name="Output 2 2 2 2 3 4 4" xfId="58633"/>
    <cellStyle name="Output 2 2 2 2 3 4 5" xfId="58634"/>
    <cellStyle name="Output 2 2 2 2 3 4 6" xfId="58635"/>
    <cellStyle name="Output 2 2 2 2 3 4 7" xfId="58636"/>
    <cellStyle name="Output 2 2 2 2 3 4 8" xfId="58637"/>
    <cellStyle name="Output 2 2 2 2 3 5" xfId="58638"/>
    <cellStyle name="Output 2 2 2 2 3 5 2" xfId="58639"/>
    <cellStyle name="Output 2 2 2 2 3 5 3" xfId="58640"/>
    <cellStyle name="Output 2 2 2 2 3 5 4" xfId="58641"/>
    <cellStyle name="Output 2 2 2 2 3 5 5" xfId="58642"/>
    <cellStyle name="Output 2 2 2 2 3 5 6" xfId="58643"/>
    <cellStyle name="Output 2 2 2 2 3 5 7" xfId="58644"/>
    <cellStyle name="Output 2 2 2 2 3 5 8" xfId="58645"/>
    <cellStyle name="Output 2 2 2 2 3 6" xfId="58646"/>
    <cellStyle name="Output 2 2 2 2 3 6 2" xfId="58647"/>
    <cellStyle name="Output 2 2 2 2 3 6 3" xfId="58648"/>
    <cellStyle name="Output 2 2 2 2 3 6 4" xfId="58649"/>
    <cellStyle name="Output 2 2 2 2 3 6 5" xfId="58650"/>
    <cellStyle name="Output 2 2 2 2 3 6 6" xfId="58651"/>
    <cellStyle name="Output 2 2 2 2 3 6 7" xfId="58652"/>
    <cellStyle name="Output 2 2 2 2 3 6 8" xfId="58653"/>
    <cellStyle name="Output 2 2 2 2 3 7" xfId="58654"/>
    <cellStyle name="Output 2 2 2 2 3 7 2" xfId="58655"/>
    <cellStyle name="Output 2 2 2 2 3 7 3" xfId="58656"/>
    <cellStyle name="Output 2 2 2 2 3 7 4" xfId="58657"/>
    <cellStyle name="Output 2 2 2 2 3 7 5" xfId="58658"/>
    <cellStyle name="Output 2 2 2 2 3 7 6" xfId="58659"/>
    <cellStyle name="Output 2 2 2 2 3 7 7" xfId="58660"/>
    <cellStyle name="Output 2 2 2 2 3 7 8" xfId="58661"/>
    <cellStyle name="Output 2 2 2 2 3 8" xfId="58662"/>
    <cellStyle name="Output 2 2 2 2 3 9" xfId="58663"/>
    <cellStyle name="Output 2 2 2 2 4" xfId="58664"/>
    <cellStyle name="Output 2 2 2 2 4 2" xfId="58665"/>
    <cellStyle name="Output 2 2 2 2 4 3" xfId="58666"/>
    <cellStyle name="Output 2 2 2 2 4 4" xfId="58667"/>
    <cellStyle name="Output 2 2 2 2 4 5" xfId="58668"/>
    <cellStyle name="Output 2 2 2 2 4 6" xfId="58669"/>
    <cellStyle name="Output 2 2 2 2 4 7" xfId="58670"/>
    <cellStyle name="Output 2 2 2 2 4 8" xfId="58671"/>
    <cellStyle name="Output 2 2 2 2 4 9" xfId="58672"/>
    <cellStyle name="Output 2 2 2 2 5" xfId="58673"/>
    <cellStyle name="Output 2 2 2 2 5 2" xfId="58674"/>
    <cellStyle name="Output 2 2 2 2 5 3" xfId="58675"/>
    <cellStyle name="Output 2 2 2 2 5 4" xfId="58676"/>
    <cellStyle name="Output 2 2 2 2 5 5" xfId="58677"/>
    <cellStyle name="Output 2 2 2 2 5 6" xfId="58678"/>
    <cellStyle name="Output 2 2 2 2 5 7" xfId="58679"/>
    <cellStyle name="Output 2 2 2 2 5 8" xfId="58680"/>
    <cellStyle name="Output 2 2 2 2 5 9" xfId="58681"/>
    <cellStyle name="Output 2 2 2 2 6" xfId="58682"/>
    <cellStyle name="Output 2 2 2 2 6 2" xfId="58683"/>
    <cellStyle name="Output 2 2 2 2 6 3" xfId="58684"/>
    <cellStyle name="Output 2 2 2 2 6 4" xfId="58685"/>
    <cellStyle name="Output 2 2 2 2 6 5" xfId="58686"/>
    <cellStyle name="Output 2 2 2 2 6 6" xfId="58687"/>
    <cellStyle name="Output 2 2 2 2 6 7" xfId="58688"/>
    <cellStyle name="Output 2 2 2 2 6 8" xfId="58689"/>
    <cellStyle name="Output 2 2 2 2 6 9" xfId="58690"/>
    <cellStyle name="Output 2 2 2 2 7" xfId="58691"/>
    <cellStyle name="Output 2 2 2 2 7 2" xfId="58692"/>
    <cellStyle name="Output 2 2 2 2 7 3" xfId="58693"/>
    <cellStyle name="Output 2 2 2 2 7 4" xfId="58694"/>
    <cellStyle name="Output 2 2 2 2 7 5" xfId="58695"/>
    <cellStyle name="Output 2 2 2 2 7 6" xfId="58696"/>
    <cellStyle name="Output 2 2 2 2 7 7" xfId="58697"/>
    <cellStyle name="Output 2 2 2 2 7 8" xfId="58698"/>
    <cellStyle name="Output 2 2 2 2 8" xfId="58699"/>
    <cellStyle name="Output 2 2 2 2 8 2" xfId="58700"/>
    <cellStyle name="Output 2 2 2 2 8 3" xfId="58701"/>
    <cellStyle name="Output 2 2 2 2 8 4" xfId="58702"/>
    <cellStyle name="Output 2 2 2 2 8 5" xfId="58703"/>
    <cellStyle name="Output 2 2 2 2 8 6" xfId="58704"/>
    <cellStyle name="Output 2 2 2 2 8 7" xfId="58705"/>
    <cellStyle name="Output 2 2 2 2 8 8" xfId="58706"/>
    <cellStyle name="Output 2 2 2 2 9" xfId="58707"/>
    <cellStyle name="Output 2 2 2 2 9 2" xfId="58708"/>
    <cellStyle name="Output 2 2 2 2 9 3" xfId="58709"/>
    <cellStyle name="Output 2 2 2 2 9 4" xfId="58710"/>
    <cellStyle name="Output 2 2 2 2 9 5" xfId="58711"/>
    <cellStyle name="Output 2 2 2 2 9 6" xfId="58712"/>
    <cellStyle name="Output 2 2 2 2 9 7" xfId="58713"/>
    <cellStyle name="Output 2 2 2 2 9 8" xfId="58714"/>
    <cellStyle name="Output 2 2 2 20" xfId="58715"/>
    <cellStyle name="Output 2 2 2 21" xfId="58716"/>
    <cellStyle name="Output 2 2 2 22" xfId="58717"/>
    <cellStyle name="Output 2 2 2 23" xfId="58718"/>
    <cellStyle name="Output 2 2 2 24" xfId="58719"/>
    <cellStyle name="Output 2 2 2 25" xfId="58720"/>
    <cellStyle name="Output 2 2 2 3" xfId="9789"/>
    <cellStyle name="Output 2 2 2 3 10" xfId="58721"/>
    <cellStyle name="Output 2 2 2 3 11" xfId="58722"/>
    <cellStyle name="Output 2 2 2 3 12" xfId="58723"/>
    <cellStyle name="Output 2 2 2 3 13" xfId="58724"/>
    <cellStyle name="Output 2 2 2 3 14" xfId="58725"/>
    <cellStyle name="Output 2 2 2 3 15" xfId="58726"/>
    <cellStyle name="Output 2 2 2 3 16" xfId="58727"/>
    <cellStyle name="Output 2 2 2 3 17" xfId="58728"/>
    <cellStyle name="Output 2 2 2 3 18" xfId="58729"/>
    <cellStyle name="Output 2 2 2 3 19" xfId="58730"/>
    <cellStyle name="Output 2 2 2 3 2" xfId="10121"/>
    <cellStyle name="Output 2 2 2 3 2 2" xfId="58731"/>
    <cellStyle name="Output 2 2 2 3 2 3" xfId="58732"/>
    <cellStyle name="Output 2 2 2 3 2 4" xfId="58733"/>
    <cellStyle name="Output 2 2 2 3 2 5" xfId="58734"/>
    <cellStyle name="Output 2 2 2 3 2 6" xfId="58735"/>
    <cellStyle name="Output 2 2 2 3 2 7" xfId="58736"/>
    <cellStyle name="Output 2 2 2 3 2 8" xfId="58737"/>
    <cellStyle name="Output 2 2 2 3 2 9" xfId="58738"/>
    <cellStyle name="Output 2 2 2 3 20" xfId="58739"/>
    <cellStyle name="Output 2 2 2 3 21" xfId="58740"/>
    <cellStyle name="Output 2 2 2 3 22" xfId="58741"/>
    <cellStyle name="Output 2 2 2 3 23" xfId="58742"/>
    <cellStyle name="Output 2 2 2 3 24" xfId="58743"/>
    <cellStyle name="Output 2 2 2 3 3" xfId="58744"/>
    <cellStyle name="Output 2 2 2 3 3 2" xfId="58745"/>
    <cellStyle name="Output 2 2 2 3 3 3" xfId="58746"/>
    <cellStyle name="Output 2 2 2 3 3 4" xfId="58747"/>
    <cellStyle name="Output 2 2 2 3 3 5" xfId="58748"/>
    <cellStyle name="Output 2 2 2 3 3 6" xfId="58749"/>
    <cellStyle name="Output 2 2 2 3 3 7" xfId="58750"/>
    <cellStyle name="Output 2 2 2 3 3 8" xfId="58751"/>
    <cellStyle name="Output 2 2 2 3 3 9" xfId="58752"/>
    <cellStyle name="Output 2 2 2 3 4" xfId="58753"/>
    <cellStyle name="Output 2 2 2 3 4 2" xfId="58754"/>
    <cellStyle name="Output 2 2 2 3 4 3" xfId="58755"/>
    <cellStyle name="Output 2 2 2 3 4 4" xfId="58756"/>
    <cellStyle name="Output 2 2 2 3 4 5" xfId="58757"/>
    <cellStyle name="Output 2 2 2 3 4 6" xfId="58758"/>
    <cellStyle name="Output 2 2 2 3 4 7" xfId="58759"/>
    <cellStyle name="Output 2 2 2 3 4 8" xfId="58760"/>
    <cellStyle name="Output 2 2 2 3 4 9" xfId="58761"/>
    <cellStyle name="Output 2 2 2 3 5" xfId="58762"/>
    <cellStyle name="Output 2 2 2 3 5 2" xfId="58763"/>
    <cellStyle name="Output 2 2 2 3 5 3" xfId="58764"/>
    <cellStyle name="Output 2 2 2 3 5 4" xfId="58765"/>
    <cellStyle name="Output 2 2 2 3 5 5" xfId="58766"/>
    <cellStyle name="Output 2 2 2 3 5 6" xfId="58767"/>
    <cellStyle name="Output 2 2 2 3 5 7" xfId="58768"/>
    <cellStyle name="Output 2 2 2 3 5 8" xfId="58769"/>
    <cellStyle name="Output 2 2 2 3 6" xfId="58770"/>
    <cellStyle name="Output 2 2 2 3 6 2" xfId="58771"/>
    <cellStyle name="Output 2 2 2 3 6 3" xfId="58772"/>
    <cellStyle name="Output 2 2 2 3 6 4" xfId="58773"/>
    <cellStyle name="Output 2 2 2 3 6 5" xfId="58774"/>
    <cellStyle name="Output 2 2 2 3 6 6" xfId="58775"/>
    <cellStyle name="Output 2 2 2 3 6 7" xfId="58776"/>
    <cellStyle name="Output 2 2 2 3 6 8" xfId="58777"/>
    <cellStyle name="Output 2 2 2 3 7" xfId="58778"/>
    <cellStyle name="Output 2 2 2 3 7 2" xfId="58779"/>
    <cellStyle name="Output 2 2 2 3 7 3" xfId="58780"/>
    <cellStyle name="Output 2 2 2 3 7 4" xfId="58781"/>
    <cellStyle name="Output 2 2 2 3 7 5" xfId="58782"/>
    <cellStyle name="Output 2 2 2 3 7 6" xfId="58783"/>
    <cellStyle name="Output 2 2 2 3 7 7" xfId="58784"/>
    <cellStyle name="Output 2 2 2 3 7 8" xfId="58785"/>
    <cellStyle name="Output 2 2 2 3 8" xfId="58786"/>
    <cellStyle name="Output 2 2 2 3 9" xfId="58787"/>
    <cellStyle name="Output 2 2 2 4" xfId="9888"/>
    <cellStyle name="Output 2 2 2 4 2" xfId="58788"/>
    <cellStyle name="Output 2 2 2 4 3" xfId="58789"/>
    <cellStyle name="Output 2 2 2 4 4" xfId="58790"/>
    <cellStyle name="Output 2 2 2 4 5" xfId="58791"/>
    <cellStyle name="Output 2 2 2 4 6" xfId="58792"/>
    <cellStyle name="Output 2 2 2 4 7" xfId="58793"/>
    <cellStyle name="Output 2 2 2 4 8" xfId="58794"/>
    <cellStyle name="Output 2 2 2 4 9" xfId="58795"/>
    <cellStyle name="Output 2 2 2 5" xfId="9977"/>
    <cellStyle name="Output 2 2 2 5 2" xfId="58796"/>
    <cellStyle name="Output 2 2 2 5 3" xfId="58797"/>
    <cellStyle name="Output 2 2 2 5 4" xfId="58798"/>
    <cellStyle name="Output 2 2 2 5 5" xfId="58799"/>
    <cellStyle name="Output 2 2 2 5 6" xfId="58800"/>
    <cellStyle name="Output 2 2 2 5 7" xfId="58801"/>
    <cellStyle name="Output 2 2 2 5 8" xfId="58802"/>
    <cellStyle name="Output 2 2 2 5 9" xfId="58803"/>
    <cellStyle name="Output 2 2 2 6" xfId="10203"/>
    <cellStyle name="Output 2 2 2 6 2" xfId="10421"/>
    <cellStyle name="Output 2 2 2 6 3" xfId="58804"/>
    <cellStyle name="Output 2 2 2 6 4" xfId="58805"/>
    <cellStyle name="Output 2 2 2 6 5" xfId="58806"/>
    <cellStyle name="Output 2 2 2 6 6" xfId="58807"/>
    <cellStyle name="Output 2 2 2 6 7" xfId="58808"/>
    <cellStyle name="Output 2 2 2 6 8" xfId="58809"/>
    <cellStyle name="Output 2 2 2 6 9" xfId="58810"/>
    <cellStyle name="Output 2 2 2 7" xfId="10346"/>
    <cellStyle name="Output 2 2 2 7 2" xfId="58811"/>
    <cellStyle name="Output 2 2 2 7 3" xfId="58812"/>
    <cellStyle name="Output 2 2 2 7 4" xfId="58813"/>
    <cellStyle name="Output 2 2 2 7 5" xfId="58814"/>
    <cellStyle name="Output 2 2 2 7 6" xfId="58815"/>
    <cellStyle name="Output 2 2 2 7 7" xfId="58816"/>
    <cellStyle name="Output 2 2 2 7 8" xfId="58817"/>
    <cellStyle name="Output 2 2 2 7 9" xfId="58818"/>
    <cellStyle name="Output 2 2 2 8" xfId="58819"/>
    <cellStyle name="Output 2 2 2 8 2" xfId="58820"/>
    <cellStyle name="Output 2 2 2 8 3" xfId="58821"/>
    <cellStyle name="Output 2 2 2 8 4" xfId="58822"/>
    <cellStyle name="Output 2 2 2 8 5" xfId="58823"/>
    <cellStyle name="Output 2 2 2 8 6" xfId="58824"/>
    <cellStyle name="Output 2 2 2 8 7" xfId="58825"/>
    <cellStyle name="Output 2 2 2 8 8" xfId="58826"/>
    <cellStyle name="Output 2 2 2 8 9" xfId="58827"/>
    <cellStyle name="Output 2 2 2 9" xfId="58828"/>
    <cellStyle name="Output 2 2 2 9 2" xfId="58829"/>
    <cellStyle name="Output 2 2 2 9 3" xfId="58830"/>
    <cellStyle name="Output 2 2 2 9 4" xfId="58831"/>
    <cellStyle name="Output 2 2 2 9 5" xfId="58832"/>
    <cellStyle name="Output 2 2 2 9 6" xfId="58833"/>
    <cellStyle name="Output 2 2 2 9 7" xfId="58834"/>
    <cellStyle name="Output 2 2 2 9 8" xfId="58835"/>
    <cellStyle name="Output 2 2 20" xfId="58836"/>
    <cellStyle name="Output 2 2 21" xfId="58837"/>
    <cellStyle name="Output 2 2 22" xfId="58838"/>
    <cellStyle name="Output 2 2 23" xfId="58839"/>
    <cellStyle name="Output 2 2 24" xfId="58840"/>
    <cellStyle name="Output 2 2 3" xfId="9756"/>
    <cellStyle name="Output 2 2 3 10" xfId="58841"/>
    <cellStyle name="Output 2 2 3 10 2" xfId="58842"/>
    <cellStyle name="Output 2 2 3 10 3" xfId="58843"/>
    <cellStyle name="Output 2 2 3 10 4" xfId="58844"/>
    <cellStyle name="Output 2 2 3 10 5" xfId="58845"/>
    <cellStyle name="Output 2 2 3 10 6" xfId="58846"/>
    <cellStyle name="Output 2 2 3 10 7" xfId="58847"/>
    <cellStyle name="Output 2 2 3 10 8" xfId="58848"/>
    <cellStyle name="Output 2 2 3 11" xfId="58849"/>
    <cellStyle name="Output 2 2 3 11 2" xfId="58850"/>
    <cellStyle name="Output 2 2 3 11 3" xfId="58851"/>
    <cellStyle name="Output 2 2 3 11 4" xfId="58852"/>
    <cellStyle name="Output 2 2 3 11 5" xfId="58853"/>
    <cellStyle name="Output 2 2 3 11 6" xfId="58854"/>
    <cellStyle name="Output 2 2 3 11 7" xfId="58855"/>
    <cellStyle name="Output 2 2 3 11 8" xfId="58856"/>
    <cellStyle name="Output 2 2 3 12" xfId="58857"/>
    <cellStyle name="Output 2 2 3 13" xfId="58858"/>
    <cellStyle name="Output 2 2 3 14" xfId="58859"/>
    <cellStyle name="Output 2 2 3 15" xfId="58860"/>
    <cellStyle name="Output 2 2 3 16" xfId="58861"/>
    <cellStyle name="Output 2 2 3 17" xfId="58862"/>
    <cellStyle name="Output 2 2 3 18" xfId="58863"/>
    <cellStyle name="Output 2 2 3 19" xfId="58864"/>
    <cellStyle name="Output 2 2 3 2" xfId="10088"/>
    <cellStyle name="Output 2 2 3 2 10" xfId="58865"/>
    <cellStyle name="Output 2 2 3 2 10 2" xfId="58866"/>
    <cellStyle name="Output 2 2 3 2 10 3" xfId="58867"/>
    <cellStyle name="Output 2 2 3 2 10 4" xfId="58868"/>
    <cellStyle name="Output 2 2 3 2 10 5" xfId="58869"/>
    <cellStyle name="Output 2 2 3 2 10 6" xfId="58870"/>
    <cellStyle name="Output 2 2 3 2 10 7" xfId="58871"/>
    <cellStyle name="Output 2 2 3 2 10 8" xfId="58872"/>
    <cellStyle name="Output 2 2 3 2 11" xfId="58873"/>
    <cellStyle name="Output 2 2 3 2 12" xfId="58874"/>
    <cellStyle name="Output 2 2 3 2 13" xfId="58875"/>
    <cellStyle name="Output 2 2 3 2 14" xfId="58876"/>
    <cellStyle name="Output 2 2 3 2 15" xfId="58877"/>
    <cellStyle name="Output 2 2 3 2 16" xfId="58878"/>
    <cellStyle name="Output 2 2 3 2 17" xfId="58879"/>
    <cellStyle name="Output 2 2 3 2 18" xfId="58880"/>
    <cellStyle name="Output 2 2 3 2 19" xfId="58881"/>
    <cellStyle name="Output 2 2 3 2 2" xfId="58882"/>
    <cellStyle name="Output 2 2 3 2 2 10" xfId="58883"/>
    <cellStyle name="Output 2 2 3 2 2 11" xfId="58884"/>
    <cellStyle name="Output 2 2 3 2 2 12" xfId="58885"/>
    <cellStyle name="Output 2 2 3 2 2 13" xfId="58886"/>
    <cellStyle name="Output 2 2 3 2 2 14" xfId="58887"/>
    <cellStyle name="Output 2 2 3 2 2 15" xfId="58888"/>
    <cellStyle name="Output 2 2 3 2 2 16" xfId="58889"/>
    <cellStyle name="Output 2 2 3 2 2 17" xfId="58890"/>
    <cellStyle name="Output 2 2 3 2 2 18" xfId="58891"/>
    <cellStyle name="Output 2 2 3 2 2 19" xfId="58892"/>
    <cellStyle name="Output 2 2 3 2 2 2" xfId="58893"/>
    <cellStyle name="Output 2 2 3 2 2 2 10" xfId="58894"/>
    <cellStyle name="Output 2 2 3 2 2 2 11" xfId="58895"/>
    <cellStyle name="Output 2 2 3 2 2 2 12" xfId="58896"/>
    <cellStyle name="Output 2 2 3 2 2 2 13" xfId="58897"/>
    <cellStyle name="Output 2 2 3 2 2 2 14" xfId="58898"/>
    <cellStyle name="Output 2 2 3 2 2 2 15" xfId="58899"/>
    <cellStyle name="Output 2 2 3 2 2 2 2" xfId="58900"/>
    <cellStyle name="Output 2 2 3 2 2 2 2 2" xfId="58901"/>
    <cellStyle name="Output 2 2 3 2 2 2 2 3" xfId="58902"/>
    <cellStyle name="Output 2 2 3 2 2 2 2 4" xfId="58903"/>
    <cellStyle name="Output 2 2 3 2 2 2 2 5" xfId="58904"/>
    <cellStyle name="Output 2 2 3 2 2 2 2 6" xfId="58905"/>
    <cellStyle name="Output 2 2 3 2 2 2 2 7" xfId="58906"/>
    <cellStyle name="Output 2 2 3 2 2 2 2 8" xfId="58907"/>
    <cellStyle name="Output 2 2 3 2 2 2 2 9" xfId="58908"/>
    <cellStyle name="Output 2 2 3 2 2 2 3" xfId="58909"/>
    <cellStyle name="Output 2 2 3 2 2 2 3 2" xfId="58910"/>
    <cellStyle name="Output 2 2 3 2 2 2 3 3" xfId="58911"/>
    <cellStyle name="Output 2 2 3 2 2 2 3 4" xfId="58912"/>
    <cellStyle name="Output 2 2 3 2 2 2 3 5" xfId="58913"/>
    <cellStyle name="Output 2 2 3 2 2 2 3 6" xfId="58914"/>
    <cellStyle name="Output 2 2 3 2 2 2 3 7" xfId="58915"/>
    <cellStyle name="Output 2 2 3 2 2 2 3 8" xfId="58916"/>
    <cellStyle name="Output 2 2 3 2 2 2 3 9" xfId="58917"/>
    <cellStyle name="Output 2 2 3 2 2 2 4" xfId="58918"/>
    <cellStyle name="Output 2 2 3 2 2 2 4 2" xfId="58919"/>
    <cellStyle name="Output 2 2 3 2 2 2 4 3" xfId="58920"/>
    <cellStyle name="Output 2 2 3 2 2 2 4 4" xfId="58921"/>
    <cellStyle name="Output 2 2 3 2 2 2 4 5" xfId="58922"/>
    <cellStyle name="Output 2 2 3 2 2 2 4 6" xfId="58923"/>
    <cellStyle name="Output 2 2 3 2 2 2 4 7" xfId="58924"/>
    <cellStyle name="Output 2 2 3 2 2 2 4 8" xfId="58925"/>
    <cellStyle name="Output 2 2 3 2 2 2 4 9" xfId="58926"/>
    <cellStyle name="Output 2 2 3 2 2 2 5" xfId="58927"/>
    <cellStyle name="Output 2 2 3 2 2 2 5 2" xfId="58928"/>
    <cellStyle name="Output 2 2 3 2 2 2 5 3" xfId="58929"/>
    <cellStyle name="Output 2 2 3 2 2 2 5 4" xfId="58930"/>
    <cellStyle name="Output 2 2 3 2 2 2 5 5" xfId="58931"/>
    <cellStyle name="Output 2 2 3 2 2 2 5 6" xfId="58932"/>
    <cellStyle name="Output 2 2 3 2 2 2 5 7" xfId="58933"/>
    <cellStyle name="Output 2 2 3 2 2 2 5 8" xfId="58934"/>
    <cellStyle name="Output 2 2 3 2 2 2 6" xfId="58935"/>
    <cellStyle name="Output 2 2 3 2 2 2 6 2" xfId="58936"/>
    <cellStyle name="Output 2 2 3 2 2 2 6 3" xfId="58937"/>
    <cellStyle name="Output 2 2 3 2 2 2 6 4" xfId="58938"/>
    <cellStyle name="Output 2 2 3 2 2 2 6 5" xfId="58939"/>
    <cellStyle name="Output 2 2 3 2 2 2 6 6" xfId="58940"/>
    <cellStyle name="Output 2 2 3 2 2 2 6 7" xfId="58941"/>
    <cellStyle name="Output 2 2 3 2 2 2 6 8" xfId="58942"/>
    <cellStyle name="Output 2 2 3 2 2 2 7" xfId="58943"/>
    <cellStyle name="Output 2 2 3 2 2 2 7 2" xfId="58944"/>
    <cellStyle name="Output 2 2 3 2 2 2 7 3" xfId="58945"/>
    <cellStyle name="Output 2 2 3 2 2 2 7 4" xfId="58946"/>
    <cellStyle name="Output 2 2 3 2 2 2 7 5" xfId="58947"/>
    <cellStyle name="Output 2 2 3 2 2 2 7 6" xfId="58948"/>
    <cellStyle name="Output 2 2 3 2 2 2 7 7" xfId="58949"/>
    <cellStyle name="Output 2 2 3 2 2 2 7 8" xfId="58950"/>
    <cellStyle name="Output 2 2 3 2 2 2 8" xfId="58951"/>
    <cellStyle name="Output 2 2 3 2 2 2 9" xfId="58952"/>
    <cellStyle name="Output 2 2 3 2 2 20" xfId="58953"/>
    <cellStyle name="Output 2 2 3 2 2 21" xfId="58954"/>
    <cellStyle name="Output 2 2 3 2 2 22" xfId="58955"/>
    <cellStyle name="Output 2 2 3 2 2 23" xfId="58956"/>
    <cellStyle name="Output 2 2 3 2 2 24" xfId="58957"/>
    <cellStyle name="Output 2 2 3 2 2 25" xfId="58958"/>
    <cellStyle name="Output 2 2 3 2 2 26" xfId="58959"/>
    <cellStyle name="Output 2 2 3 2 2 27" xfId="58960"/>
    <cellStyle name="Output 2 2 3 2 2 3" xfId="58961"/>
    <cellStyle name="Output 2 2 3 2 2 3 10" xfId="58962"/>
    <cellStyle name="Output 2 2 3 2 2 3 11" xfId="58963"/>
    <cellStyle name="Output 2 2 3 2 2 3 12" xfId="58964"/>
    <cellStyle name="Output 2 2 3 2 2 3 13" xfId="58965"/>
    <cellStyle name="Output 2 2 3 2 2 3 14" xfId="58966"/>
    <cellStyle name="Output 2 2 3 2 2 3 15" xfId="58967"/>
    <cellStyle name="Output 2 2 3 2 2 3 2" xfId="58968"/>
    <cellStyle name="Output 2 2 3 2 2 3 2 2" xfId="58969"/>
    <cellStyle name="Output 2 2 3 2 2 3 2 3" xfId="58970"/>
    <cellStyle name="Output 2 2 3 2 2 3 2 4" xfId="58971"/>
    <cellStyle name="Output 2 2 3 2 2 3 2 5" xfId="58972"/>
    <cellStyle name="Output 2 2 3 2 2 3 2 6" xfId="58973"/>
    <cellStyle name="Output 2 2 3 2 2 3 2 7" xfId="58974"/>
    <cellStyle name="Output 2 2 3 2 2 3 2 8" xfId="58975"/>
    <cellStyle name="Output 2 2 3 2 2 3 3" xfId="58976"/>
    <cellStyle name="Output 2 2 3 2 2 3 3 2" xfId="58977"/>
    <cellStyle name="Output 2 2 3 2 2 3 3 3" xfId="58978"/>
    <cellStyle name="Output 2 2 3 2 2 3 3 4" xfId="58979"/>
    <cellStyle name="Output 2 2 3 2 2 3 3 5" xfId="58980"/>
    <cellStyle name="Output 2 2 3 2 2 3 3 6" xfId="58981"/>
    <cellStyle name="Output 2 2 3 2 2 3 3 7" xfId="58982"/>
    <cellStyle name="Output 2 2 3 2 2 3 3 8" xfId="58983"/>
    <cellStyle name="Output 2 2 3 2 2 3 4" xfId="58984"/>
    <cellStyle name="Output 2 2 3 2 2 3 4 2" xfId="58985"/>
    <cellStyle name="Output 2 2 3 2 2 3 4 3" xfId="58986"/>
    <cellStyle name="Output 2 2 3 2 2 3 4 4" xfId="58987"/>
    <cellStyle name="Output 2 2 3 2 2 3 4 5" xfId="58988"/>
    <cellStyle name="Output 2 2 3 2 2 3 4 6" xfId="58989"/>
    <cellStyle name="Output 2 2 3 2 2 3 4 7" xfId="58990"/>
    <cellStyle name="Output 2 2 3 2 2 3 4 8" xfId="58991"/>
    <cellStyle name="Output 2 2 3 2 2 3 5" xfId="58992"/>
    <cellStyle name="Output 2 2 3 2 2 3 5 2" xfId="58993"/>
    <cellStyle name="Output 2 2 3 2 2 3 5 3" xfId="58994"/>
    <cellStyle name="Output 2 2 3 2 2 3 5 4" xfId="58995"/>
    <cellStyle name="Output 2 2 3 2 2 3 5 5" xfId="58996"/>
    <cellStyle name="Output 2 2 3 2 2 3 5 6" xfId="58997"/>
    <cellStyle name="Output 2 2 3 2 2 3 5 7" xfId="58998"/>
    <cellStyle name="Output 2 2 3 2 2 3 5 8" xfId="58999"/>
    <cellStyle name="Output 2 2 3 2 2 3 6" xfId="59000"/>
    <cellStyle name="Output 2 2 3 2 2 3 6 2" xfId="59001"/>
    <cellStyle name="Output 2 2 3 2 2 3 6 3" xfId="59002"/>
    <cellStyle name="Output 2 2 3 2 2 3 6 4" xfId="59003"/>
    <cellStyle name="Output 2 2 3 2 2 3 6 5" xfId="59004"/>
    <cellStyle name="Output 2 2 3 2 2 3 6 6" xfId="59005"/>
    <cellStyle name="Output 2 2 3 2 2 3 6 7" xfId="59006"/>
    <cellStyle name="Output 2 2 3 2 2 3 6 8" xfId="59007"/>
    <cellStyle name="Output 2 2 3 2 2 3 7" xfId="59008"/>
    <cellStyle name="Output 2 2 3 2 2 3 7 2" xfId="59009"/>
    <cellStyle name="Output 2 2 3 2 2 3 7 3" xfId="59010"/>
    <cellStyle name="Output 2 2 3 2 2 3 7 4" xfId="59011"/>
    <cellStyle name="Output 2 2 3 2 2 3 7 5" xfId="59012"/>
    <cellStyle name="Output 2 2 3 2 2 3 7 6" xfId="59013"/>
    <cellStyle name="Output 2 2 3 2 2 3 7 7" xfId="59014"/>
    <cellStyle name="Output 2 2 3 2 2 3 7 8" xfId="59015"/>
    <cellStyle name="Output 2 2 3 2 2 3 8" xfId="59016"/>
    <cellStyle name="Output 2 2 3 2 2 3 9" xfId="59017"/>
    <cellStyle name="Output 2 2 3 2 2 4" xfId="59018"/>
    <cellStyle name="Output 2 2 3 2 2 4 2" xfId="59019"/>
    <cellStyle name="Output 2 2 3 2 2 4 3" xfId="59020"/>
    <cellStyle name="Output 2 2 3 2 2 4 4" xfId="59021"/>
    <cellStyle name="Output 2 2 3 2 2 4 5" xfId="59022"/>
    <cellStyle name="Output 2 2 3 2 2 4 6" xfId="59023"/>
    <cellStyle name="Output 2 2 3 2 2 4 7" xfId="59024"/>
    <cellStyle name="Output 2 2 3 2 2 4 8" xfId="59025"/>
    <cellStyle name="Output 2 2 3 2 2 4 9" xfId="59026"/>
    <cellStyle name="Output 2 2 3 2 2 5" xfId="59027"/>
    <cellStyle name="Output 2 2 3 2 2 5 2" xfId="59028"/>
    <cellStyle name="Output 2 2 3 2 2 5 3" xfId="59029"/>
    <cellStyle name="Output 2 2 3 2 2 5 4" xfId="59030"/>
    <cellStyle name="Output 2 2 3 2 2 5 5" xfId="59031"/>
    <cellStyle name="Output 2 2 3 2 2 5 6" xfId="59032"/>
    <cellStyle name="Output 2 2 3 2 2 5 7" xfId="59033"/>
    <cellStyle name="Output 2 2 3 2 2 5 8" xfId="59034"/>
    <cellStyle name="Output 2 2 3 2 2 5 9" xfId="59035"/>
    <cellStyle name="Output 2 2 3 2 2 6" xfId="59036"/>
    <cellStyle name="Output 2 2 3 2 2 6 2" xfId="59037"/>
    <cellStyle name="Output 2 2 3 2 2 6 3" xfId="59038"/>
    <cellStyle name="Output 2 2 3 2 2 6 4" xfId="59039"/>
    <cellStyle name="Output 2 2 3 2 2 6 5" xfId="59040"/>
    <cellStyle name="Output 2 2 3 2 2 6 6" xfId="59041"/>
    <cellStyle name="Output 2 2 3 2 2 6 7" xfId="59042"/>
    <cellStyle name="Output 2 2 3 2 2 6 8" xfId="59043"/>
    <cellStyle name="Output 2 2 3 2 2 6 9" xfId="59044"/>
    <cellStyle name="Output 2 2 3 2 2 7" xfId="59045"/>
    <cellStyle name="Output 2 2 3 2 2 7 2" xfId="59046"/>
    <cellStyle name="Output 2 2 3 2 2 7 3" xfId="59047"/>
    <cellStyle name="Output 2 2 3 2 2 7 4" xfId="59048"/>
    <cellStyle name="Output 2 2 3 2 2 7 5" xfId="59049"/>
    <cellStyle name="Output 2 2 3 2 2 7 6" xfId="59050"/>
    <cellStyle name="Output 2 2 3 2 2 7 7" xfId="59051"/>
    <cellStyle name="Output 2 2 3 2 2 7 8" xfId="59052"/>
    <cellStyle name="Output 2 2 3 2 2 8" xfId="59053"/>
    <cellStyle name="Output 2 2 3 2 2 8 2" xfId="59054"/>
    <cellStyle name="Output 2 2 3 2 2 8 3" xfId="59055"/>
    <cellStyle name="Output 2 2 3 2 2 8 4" xfId="59056"/>
    <cellStyle name="Output 2 2 3 2 2 8 5" xfId="59057"/>
    <cellStyle name="Output 2 2 3 2 2 8 6" xfId="59058"/>
    <cellStyle name="Output 2 2 3 2 2 8 7" xfId="59059"/>
    <cellStyle name="Output 2 2 3 2 2 8 8" xfId="59060"/>
    <cellStyle name="Output 2 2 3 2 2 9" xfId="59061"/>
    <cellStyle name="Output 2 2 3 2 2 9 2" xfId="59062"/>
    <cellStyle name="Output 2 2 3 2 2 9 3" xfId="59063"/>
    <cellStyle name="Output 2 2 3 2 2 9 4" xfId="59064"/>
    <cellStyle name="Output 2 2 3 2 2 9 5" xfId="59065"/>
    <cellStyle name="Output 2 2 3 2 2 9 6" xfId="59066"/>
    <cellStyle name="Output 2 2 3 2 2 9 7" xfId="59067"/>
    <cellStyle name="Output 2 2 3 2 2 9 8" xfId="59068"/>
    <cellStyle name="Output 2 2 3 2 20" xfId="59069"/>
    <cellStyle name="Output 2 2 3 2 21" xfId="59070"/>
    <cellStyle name="Output 2 2 3 2 22" xfId="59071"/>
    <cellStyle name="Output 2 2 3 2 23" xfId="59072"/>
    <cellStyle name="Output 2 2 3 2 24" xfId="59073"/>
    <cellStyle name="Output 2 2 3 2 25" xfId="59074"/>
    <cellStyle name="Output 2 2 3 2 3" xfId="59075"/>
    <cellStyle name="Output 2 2 3 2 3 10" xfId="59076"/>
    <cellStyle name="Output 2 2 3 2 3 11" xfId="59077"/>
    <cellStyle name="Output 2 2 3 2 3 12" xfId="59078"/>
    <cellStyle name="Output 2 2 3 2 3 13" xfId="59079"/>
    <cellStyle name="Output 2 2 3 2 3 14" xfId="59080"/>
    <cellStyle name="Output 2 2 3 2 3 15" xfId="59081"/>
    <cellStyle name="Output 2 2 3 2 3 16" xfId="59082"/>
    <cellStyle name="Output 2 2 3 2 3 17" xfId="59083"/>
    <cellStyle name="Output 2 2 3 2 3 18" xfId="59084"/>
    <cellStyle name="Output 2 2 3 2 3 19" xfId="59085"/>
    <cellStyle name="Output 2 2 3 2 3 2" xfId="59086"/>
    <cellStyle name="Output 2 2 3 2 3 2 2" xfId="59087"/>
    <cellStyle name="Output 2 2 3 2 3 2 3" xfId="59088"/>
    <cellStyle name="Output 2 2 3 2 3 2 4" xfId="59089"/>
    <cellStyle name="Output 2 2 3 2 3 2 5" xfId="59090"/>
    <cellStyle name="Output 2 2 3 2 3 2 6" xfId="59091"/>
    <cellStyle name="Output 2 2 3 2 3 2 7" xfId="59092"/>
    <cellStyle name="Output 2 2 3 2 3 2 8" xfId="59093"/>
    <cellStyle name="Output 2 2 3 2 3 2 9" xfId="59094"/>
    <cellStyle name="Output 2 2 3 2 3 20" xfId="59095"/>
    <cellStyle name="Output 2 2 3 2 3 21" xfId="59096"/>
    <cellStyle name="Output 2 2 3 2 3 22" xfId="59097"/>
    <cellStyle name="Output 2 2 3 2 3 23" xfId="59098"/>
    <cellStyle name="Output 2 2 3 2 3 24" xfId="59099"/>
    <cellStyle name="Output 2 2 3 2 3 3" xfId="59100"/>
    <cellStyle name="Output 2 2 3 2 3 3 2" xfId="59101"/>
    <cellStyle name="Output 2 2 3 2 3 3 3" xfId="59102"/>
    <cellStyle name="Output 2 2 3 2 3 3 4" xfId="59103"/>
    <cellStyle name="Output 2 2 3 2 3 3 5" xfId="59104"/>
    <cellStyle name="Output 2 2 3 2 3 3 6" xfId="59105"/>
    <cellStyle name="Output 2 2 3 2 3 3 7" xfId="59106"/>
    <cellStyle name="Output 2 2 3 2 3 3 8" xfId="59107"/>
    <cellStyle name="Output 2 2 3 2 3 3 9" xfId="59108"/>
    <cellStyle name="Output 2 2 3 2 3 4" xfId="59109"/>
    <cellStyle name="Output 2 2 3 2 3 4 2" xfId="59110"/>
    <cellStyle name="Output 2 2 3 2 3 4 3" xfId="59111"/>
    <cellStyle name="Output 2 2 3 2 3 4 4" xfId="59112"/>
    <cellStyle name="Output 2 2 3 2 3 4 5" xfId="59113"/>
    <cellStyle name="Output 2 2 3 2 3 4 6" xfId="59114"/>
    <cellStyle name="Output 2 2 3 2 3 4 7" xfId="59115"/>
    <cellStyle name="Output 2 2 3 2 3 4 8" xfId="59116"/>
    <cellStyle name="Output 2 2 3 2 3 4 9" xfId="59117"/>
    <cellStyle name="Output 2 2 3 2 3 5" xfId="59118"/>
    <cellStyle name="Output 2 2 3 2 3 5 2" xfId="59119"/>
    <cellStyle name="Output 2 2 3 2 3 5 3" xfId="59120"/>
    <cellStyle name="Output 2 2 3 2 3 5 4" xfId="59121"/>
    <cellStyle name="Output 2 2 3 2 3 5 5" xfId="59122"/>
    <cellStyle name="Output 2 2 3 2 3 5 6" xfId="59123"/>
    <cellStyle name="Output 2 2 3 2 3 5 7" xfId="59124"/>
    <cellStyle name="Output 2 2 3 2 3 5 8" xfId="59125"/>
    <cellStyle name="Output 2 2 3 2 3 6" xfId="59126"/>
    <cellStyle name="Output 2 2 3 2 3 6 2" xfId="59127"/>
    <cellStyle name="Output 2 2 3 2 3 6 3" xfId="59128"/>
    <cellStyle name="Output 2 2 3 2 3 6 4" xfId="59129"/>
    <cellStyle name="Output 2 2 3 2 3 6 5" xfId="59130"/>
    <cellStyle name="Output 2 2 3 2 3 6 6" xfId="59131"/>
    <cellStyle name="Output 2 2 3 2 3 6 7" xfId="59132"/>
    <cellStyle name="Output 2 2 3 2 3 6 8" xfId="59133"/>
    <cellStyle name="Output 2 2 3 2 3 7" xfId="59134"/>
    <cellStyle name="Output 2 2 3 2 3 7 2" xfId="59135"/>
    <cellStyle name="Output 2 2 3 2 3 7 3" xfId="59136"/>
    <cellStyle name="Output 2 2 3 2 3 7 4" xfId="59137"/>
    <cellStyle name="Output 2 2 3 2 3 7 5" xfId="59138"/>
    <cellStyle name="Output 2 2 3 2 3 7 6" xfId="59139"/>
    <cellStyle name="Output 2 2 3 2 3 7 7" xfId="59140"/>
    <cellStyle name="Output 2 2 3 2 3 7 8" xfId="59141"/>
    <cellStyle name="Output 2 2 3 2 3 8" xfId="59142"/>
    <cellStyle name="Output 2 2 3 2 3 9" xfId="59143"/>
    <cellStyle name="Output 2 2 3 2 4" xfId="59144"/>
    <cellStyle name="Output 2 2 3 2 4 2" xfId="59145"/>
    <cellStyle name="Output 2 2 3 2 4 3" xfId="59146"/>
    <cellStyle name="Output 2 2 3 2 4 4" xfId="59147"/>
    <cellStyle name="Output 2 2 3 2 4 5" xfId="59148"/>
    <cellStyle name="Output 2 2 3 2 4 6" xfId="59149"/>
    <cellStyle name="Output 2 2 3 2 4 7" xfId="59150"/>
    <cellStyle name="Output 2 2 3 2 4 8" xfId="59151"/>
    <cellStyle name="Output 2 2 3 2 4 9" xfId="59152"/>
    <cellStyle name="Output 2 2 3 2 5" xfId="59153"/>
    <cellStyle name="Output 2 2 3 2 5 2" xfId="59154"/>
    <cellStyle name="Output 2 2 3 2 5 3" xfId="59155"/>
    <cellStyle name="Output 2 2 3 2 5 4" xfId="59156"/>
    <cellStyle name="Output 2 2 3 2 5 5" xfId="59157"/>
    <cellStyle name="Output 2 2 3 2 5 6" xfId="59158"/>
    <cellStyle name="Output 2 2 3 2 5 7" xfId="59159"/>
    <cellStyle name="Output 2 2 3 2 5 8" xfId="59160"/>
    <cellStyle name="Output 2 2 3 2 5 9" xfId="59161"/>
    <cellStyle name="Output 2 2 3 2 6" xfId="59162"/>
    <cellStyle name="Output 2 2 3 2 6 2" xfId="59163"/>
    <cellStyle name="Output 2 2 3 2 6 3" xfId="59164"/>
    <cellStyle name="Output 2 2 3 2 6 4" xfId="59165"/>
    <cellStyle name="Output 2 2 3 2 6 5" xfId="59166"/>
    <cellStyle name="Output 2 2 3 2 6 6" xfId="59167"/>
    <cellStyle name="Output 2 2 3 2 6 7" xfId="59168"/>
    <cellStyle name="Output 2 2 3 2 6 8" xfId="59169"/>
    <cellStyle name="Output 2 2 3 2 6 9" xfId="59170"/>
    <cellStyle name="Output 2 2 3 2 7" xfId="59171"/>
    <cellStyle name="Output 2 2 3 2 7 2" xfId="59172"/>
    <cellStyle name="Output 2 2 3 2 7 3" xfId="59173"/>
    <cellStyle name="Output 2 2 3 2 7 4" xfId="59174"/>
    <cellStyle name="Output 2 2 3 2 7 5" xfId="59175"/>
    <cellStyle name="Output 2 2 3 2 7 6" xfId="59176"/>
    <cellStyle name="Output 2 2 3 2 7 7" xfId="59177"/>
    <cellStyle name="Output 2 2 3 2 7 8" xfId="59178"/>
    <cellStyle name="Output 2 2 3 2 7 9" xfId="59179"/>
    <cellStyle name="Output 2 2 3 2 8" xfId="59180"/>
    <cellStyle name="Output 2 2 3 2 8 2" xfId="59181"/>
    <cellStyle name="Output 2 2 3 2 8 3" xfId="59182"/>
    <cellStyle name="Output 2 2 3 2 8 4" xfId="59183"/>
    <cellStyle name="Output 2 2 3 2 8 5" xfId="59184"/>
    <cellStyle name="Output 2 2 3 2 8 6" xfId="59185"/>
    <cellStyle name="Output 2 2 3 2 8 7" xfId="59186"/>
    <cellStyle name="Output 2 2 3 2 8 8" xfId="59187"/>
    <cellStyle name="Output 2 2 3 2 8 9" xfId="59188"/>
    <cellStyle name="Output 2 2 3 2 9" xfId="59189"/>
    <cellStyle name="Output 2 2 3 2 9 2" xfId="59190"/>
    <cellStyle name="Output 2 2 3 2 9 3" xfId="59191"/>
    <cellStyle name="Output 2 2 3 2 9 4" xfId="59192"/>
    <cellStyle name="Output 2 2 3 2 9 5" xfId="59193"/>
    <cellStyle name="Output 2 2 3 2 9 6" xfId="59194"/>
    <cellStyle name="Output 2 2 3 2 9 7" xfId="59195"/>
    <cellStyle name="Output 2 2 3 2 9 8" xfId="59196"/>
    <cellStyle name="Output 2 2 3 20" xfId="59197"/>
    <cellStyle name="Output 2 2 3 21" xfId="59198"/>
    <cellStyle name="Output 2 2 3 22" xfId="59199"/>
    <cellStyle name="Output 2 2 3 23" xfId="59200"/>
    <cellStyle name="Output 2 2 3 24" xfId="59201"/>
    <cellStyle name="Output 2 2 3 25" xfId="59202"/>
    <cellStyle name="Output 2 2 3 26" xfId="59203"/>
    <cellStyle name="Output 2 2 3 27" xfId="59204"/>
    <cellStyle name="Output 2 2 3 3" xfId="59205"/>
    <cellStyle name="Output 2 2 3 3 10" xfId="59206"/>
    <cellStyle name="Output 2 2 3 3 11" xfId="59207"/>
    <cellStyle name="Output 2 2 3 3 12" xfId="59208"/>
    <cellStyle name="Output 2 2 3 3 13" xfId="59209"/>
    <cellStyle name="Output 2 2 3 3 14" xfId="59210"/>
    <cellStyle name="Output 2 2 3 3 15" xfId="59211"/>
    <cellStyle name="Output 2 2 3 3 16" xfId="59212"/>
    <cellStyle name="Output 2 2 3 3 17" xfId="59213"/>
    <cellStyle name="Output 2 2 3 3 18" xfId="59214"/>
    <cellStyle name="Output 2 2 3 3 19" xfId="59215"/>
    <cellStyle name="Output 2 2 3 3 2" xfId="59216"/>
    <cellStyle name="Output 2 2 3 3 2 10" xfId="59217"/>
    <cellStyle name="Output 2 2 3 3 2 11" xfId="59218"/>
    <cellStyle name="Output 2 2 3 3 2 12" xfId="59219"/>
    <cellStyle name="Output 2 2 3 3 2 13" xfId="59220"/>
    <cellStyle name="Output 2 2 3 3 2 14" xfId="59221"/>
    <cellStyle name="Output 2 2 3 3 2 15" xfId="59222"/>
    <cellStyle name="Output 2 2 3 3 2 2" xfId="59223"/>
    <cellStyle name="Output 2 2 3 3 2 2 2" xfId="59224"/>
    <cellStyle name="Output 2 2 3 3 2 2 3" xfId="59225"/>
    <cellStyle name="Output 2 2 3 3 2 2 4" xfId="59226"/>
    <cellStyle name="Output 2 2 3 3 2 2 5" xfId="59227"/>
    <cellStyle name="Output 2 2 3 3 2 2 6" xfId="59228"/>
    <cellStyle name="Output 2 2 3 3 2 2 7" xfId="59229"/>
    <cellStyle name="Output 2 2 3 3 2 2 8" xfId="59230"/>
    <cellStyle name="Output 2 2 3 3 2 2 9" xfId="59231"/>
    <cellStyle name="Output 2 2 3 3 2 3" xfId="59232"/>
    <cellStyle name="Output 2 2 3 3 2 3 2" xfId="59233"/>
    <cellStyle name="Output 2 2 3 3 2 3 3" xfId="59234"/>
    <cellStyle name="Output 2 2 3 3 2 3 4" xfId="59235"/>
    <cellStyle name="Output 2 2 3 3 2 3 5" xfId="59236"/>
    <cellStyle name="Output 2 2 3 3 2 3 6" xfId="59237"/>
    <cellStyle name="Output 2 2 3 3 2 3 7" xfId="59238"/>
    <cellStyle name="Output 2 2 3 3 2 3 8" xfId="59239"/>
    <cellStyle name="Output 2 2 3 3 2 3 9" xfId="59240"/>
    <cellStyle name="Output 2 2 3 3 2 4" xfId="59241"/>
    <cellStyle name="Output 2 2 3 3 2 4 2" xfId="59242"/>
    <cellStyle name="Output 2 2 3 3 2 4 3" xfId="59243"/>
    <cellStyle name="Output 2 2 3 3 2 4 4" xfId="59244"/>
    <cellStyle name="Output 2 2 3 3 2 4 5" xfId="59245"/>
    <cellStyle name="Output 2 2 3 3 2 4 6" xfId="59246"/>
    <cellStyle name="Output 2 2 3 3 2 4 7" xfId="59247"/>
    <cellStyle name="Output 2 2 3 3 2 4 8" xfId="59248"/>
    <cellStyle name="Output 2 2 3 3 2 4 9" xfId="59249"/>
    <cellStyle name="Output 2 2 3 3 2 5" xfId="59250"/>
    <cellStyle name="Output 2 2 3 3 2 5 2" xfId="59251"/>
    <cellStyle name="Output 2 2 3 3 2 5 3" xfId="59252"/>
    <cellStyle name="Output 2 2 3 3 2 5 4" xfId="59253"/>
    <cellStyle name="Output 2 2 3 3 2 5 5" xfId="59254"/>
    <cellStyle name="Output 2 2 3 3 2 5 6" xfId="59255"/>
    <cellStyle name="Output 2 2 3 3 2 5 7" xfId="59256"/>
    <cellStyle name="Output 2 2 3 3 2 5 8" xfId="59257"/>
    <cellStyle name="Output 2 2 3 3 2 6" xfId="59258"/>
    <cellStyle name="Output 2 2 3 3 2 6 2" xfId="59259"/>
    <cellStyle name="Output 2 2 3 3 2 6 3" xfId="59260"/>
    <cellStyle name="Output 2 2 3 3 2 6 4" xfId="59261"/>
    <cellStyle name="Output 2 2 3 3 2 6 5" xfId="59262"/>
    <cellStyle name="Output 2 2 3 3 2 6 6" xfId="59263"/>
    <cellStyle name="Output 2 2 3 3 2 6 7" xfId="59264"/>
    <cellStyle name="Output 2 2 3 3 2 6 8" xfId="59265"/>
    <cellStyle name="Output 2 2 3 3 2 7" xfId="59266"/>
    <cellStyle name="Output 2 2 3 3 2 7 2" xfId="59267"/>
    <cellStyle name="Output 2 2 3 3 2 7 3" xfId="59268"/>
    <cellStyle name="Output 2 2 3 3 2 7 4" xfId="59269"/>
    <cellStyle name="Output 2 2 3 3 2 7 5" xfId="59270"/>
    <cellStyle name="Output 2 2 3 3 2 7 6" xfId="59271"/>
    <cellStyle name="Output 2 2 3 3 2 7 7" xfId="59272"/>
    <cellStyle name="Output 2 2 3 3 2 7 8" xfId="59273"/>
    <cellStyle name="Output 2 2 3 3 2 8" xfId="59274"/>
    <cellStyle name="Output 2 2 3 3 2 9" xfId="59275"/>
    <cellStyle name="Output 2 2 3 3 20" xfId="59276"/>
    <cellStyle name="Output 2 2 3 3 21" xfId="59277"/>
    <cellStyle name="Output 2 2 3 3 22" xfId="59278"/>
    <cellStyle name="Output 2 2 3 3 23" xfId="59279"/>
    <cellStyle name="Output 2 2 3 3 24" xfId="59280"/>
    <cellStyle name="Output 2 2 3 3 25" xfId="59281"/>
    <cellStyle name="Output 2 2 3 3 26" xfId="59282"/>
    <cellStyle name="Output 2 2 3 3 27" xfId="59283"/>
    <cellStyle name="Output 2 2 3 3 3" xfId="59284"/>
    <cellStyle name="Output 2 2 3 3 3 10" xfId="59285"/>
    <cellStyle name="Output 2 2 3 3 3 11" xfId="59286"/>
    <cellStyle name="Output 2 2 3 3 3 12" xfId="59287"/>
    <cellStyle name="Output 2 2 3 3 3 13" xfId="59288"/>
    <cellStyle name="Output 2 2 3 3 3 14" xfId="59289"/>
    <cellStyle name="Output 2 2 3 3 3 15" xfId="59290"/>
    <cellStyle name="Output 2 2 3 3 3 2" xfId="59291"/>
    <cellStyle name="Output 2 2 3 3 3 2 2" xfId="59292"/>
    <cellStyle name="Output 2 2 3 3 3 2 3" xfId="59293"/>
    <cellStyle name="Output 2 2 3 3 3 2 4" xfId="59294"/>
    <cellStyle name="Output 2 2 3 3 3 2 5" xfId="59295"/>
    <cellStyle name="Output 2 2 3 3 3 2 6" xfId="59296"/>
    <cellStyle name="Output 2 2 3 3 3 2 7" xfId="59297"/>
    <cellStyle name="Output 2 2 3 3 3 2 8" xfId="59298"/>
    <cellStyle name="Output 2 2 3 3 3 3" xfId="59299"/>
    <cellStyle name="Output 2 2 3 3 3 3 2" xfId="59300"/>
    <cellStyle name="Output 2 2 3 3 3 3 3" xfId="59301"/>
    <cellStyle name="Output 2 2 3 3 3 3 4" xfId="59302"/>
    <cellStyle name="Output 2 2 3 3 3 3 5" xfId="59303"/>
    <cellStyle name="Output 2 2 3 3 3 3 6" xfId="59304"/>
    <cellStyle name="Output 2 2 3 3 3 3 7" xfId="59305"/>
    <cellStyle name="Output 2 2 3 3 3 3 8" xfId="59306"/>
    <cellStyle name="Output 2 2 3 3 3 4" xfId="59307"/>
    <cellStyle name="Output 2 2 3 3 3 4 2" xfId="59308"/>
    <cellStyle name="Output 2 2 3 3 3 4 3" xfId="59309"/>
    <cellStyle name="Output 2 2 3 3 3 4 4" xfId="59310"/>
    <cellStyle name="Output 2 2 3 3 3 4 5" xfId="59311"/>
    <cellStyle name="Output 2 2 3 3 3 4 6" xfId="59312"/>
    <cellStyle name="Output 2 2 3 3 3 4 7" xfId="59313"/>
    <cellStyle name="Output 2 2 3 3 3 4 8" xfId="59314"/>
    <cellStyle name="Output 2 2 3 3 3 5" xfId="59315"/>
    <cellStyle name="Output 2 2 3 3 3 5 2" xfId="59316"/>
    <cellStyle name="Output 2 2 3 3 3 5 3" xfId="59317"/>
    <cellStyle name="Output 2 2 3 3 3 5 4" xfId="59318"/>
    <cellStyle name="Output 2 2 3 3 3 5 5" xfId="59319"/>
    <cellStyle name="Output 2 2 3 3 3 5 6" xfId="59320"/>
    <cellStyle name="Output 2 2 3 3 3 5 7" xfId="59321"/>
    <cellStyle name="Output 2 2 3 3 3 5 8" xfId="59322"/>
    <cellStyle name="Output 2 2 3 3 3 6" xfId="59323"/>
    <cellStyle name="Output 2 2 3 3 3 6 2" xfId="59324"/>
    <cellStyle name="Output 2 2 3 3 3 6 3" xfId="59325"/>
    <cellStyle name="Output 2 2 3 3 3 6 4" xfId="59326"/>
    <cellStyle name="Output 2 2 3 3 3 6 5" xfId="59327"/>
    <cellStyle name="Output 2 2 3 3 3 6 6" xfId="59328"/>
    <cellStyle name="Output 2 2 3 3 3 6 7" xfId="59329"/>
    <cellStyle name="Output 2 2 3 3 3 6 8" xfId="59330"/>
    <cellStyle name="Output 2 2 3 3 3 7" xfId="59331"/>
    <cellStyle name="Output 2 2 3 3 3 7 2" xfId="59332"/>
    <cellStyle name="Output 2 2 3 3 3 7 3" xfId="59333"/>
    <cellStyle name="Output 2 2 3 3 3 7 4" xfId="59334"/>
    <cellStyle name="Output 2 2 3 3 3 7 5" xfId="59335"/>
    <cellStyle name="Output 2 2 3 3 3 7 6" xfId="59336"/>
    <cellStyle name="Output 2 2 3 3 3 7 7" xfId="59337"/>
    <cellStyle name="Output 2 2 3 3 3 7 8" xfId="59338"/>
    <cellStyle name="Output 2 2 3 3 3 8" xfId="59339"/>
    <cellStyle name="Output 2 2 3 3 3 9" xfId="59340"/>
    <cellStyle name="Output 2 2 3 3 4" xfId="59341"/>
    <cellStyle name="Output 2 2 3 3 4 2" xfId="59342"/>
    <cellStyle name="Output 2 2 3 3 4 3" xfId="59343"/>
    <cellStyle name="Output 2 2 3 3 4 4" xfId="59344"/>
    <cellStyle name="Output 2 2 3 3 4 5" xfId="59345"/>
    <cellStyle name="Output 2 2 3 3 4 6" xfId="59346"/>
    <cellStyle name="Output 2 2 3 3 4 7" xfId="59347"/>
    <cellStyle name="Output 2 2 3 3 4 8" xfId="59348"/>
    <cellStyle name="Output 2 2 3 3 4 9" xfId="59349"/>
    <cellStyle name="Output 2 2 3 3 5" xfId="59350"/>
    <cellStyle name="Output 2 2 3 3 5 2" xfId="59351"/>
    <cellStyle name="Output 2 2 3 3 5 3" xfId="59352"/>
    <cellStyle name="Output 2 2 3 3 5 4" xfId="59353"/>
    <cellStyle name="Output 2 2 3 3 5 5" xfId="59354"/>
    <cellStyle name="Output 2 2 3 3 5 6" xfId="59355"/>
    <cellStyle name="Output 2 2 3 3 5 7" xfId="59356"/>
    <cellStyle name="Output 2 2 3 3 5 8" xfId="59357"/>
    <cellStyle name="Output 2 2 3 3 5 9" xfId="59358"/>
    <cellStyle name="Output 2 2 3 3 6" xfId="59359"/>
    <cellStyle name="Output 2 2 3 3 6 2" xfId="59360"/>
    <cellStyle name="Output 2 2 3 3 6 3" xfId="59361"/>
    <cellStyle name="Output 2 2 3 3 6 4" xfId="59362"/>
    <cellStyle name="Output 2 2 3 3 6 5" xfId="59363"/>
    <cellStyle name="Output 2 2 3 3 6 6" xfId="59364"/>
    <cellStyle name="Output 2 2 3 3 6 7" xfId="59365"/>
    <cellStyle name="Output 2 2 3 3 6 8" xfId="59366"/>
    <cellStyle name="Output 2 2 3 3 6 9" xfId="59367"/>
    <cellStyle name="Output 2 2 3 3 7" xfId="59368"/>
    <cellStyle name="Output 2 2 3 3 7 2" xfId="59369"/>
    <cellStyle name="Output 2 2 3 3 7 3" xfId="59370"/>
    <cellStyle name="Output 2 2 3 3 7 4" xfId="59371"/>
    <cellStyle name="Output 2 2 3 3 7 5" xfId="59372"/>
    <cellStyle name="Output 2 2 3 3 7 6" xfId="59373"/>
    <cellStyle name="Output 2 2 3 3 7 7" xfId="59374"/>
    <cellStyle name="Output 2 2 3 3 7 8" xfId="59375"/>
    <cellStyle name="Output 2 2 3 3 8" xfId="59376"/>
    <cellStyle name="Output 2 2 3 3 8 2" xfId="59377"/>
    <cellStyle name="Output 2 2 3 3 8 3" xfId="59378"/>
    <cellStyle name="Output 2 2 3 3 8 4" xfId="59379"/>
    <cellStyle name="Output 2 2 3 3 8 5" xfId="59380"/>
    <cellStyle name="Output 2 2 3 3 8 6" xfId="59381"/>
    <cellStyle name="Output 2 2 3 3 8 7" xfId="59382"/>
    <cellStyle name="Output 2 2 3 3 8 8" xfId="59383"/>
    <cellStyle name="Output 2 2 3 3 9" xfId="59384"/>
    <cellStyle name="Output 2 2 3 3 9 2" xfId="59385"/>
    <cellStyle name="Output 2 2 3 3 9 3" xfId="59386"/>
    <cellStyle name="Output 2 2 3 3 9 4" xfId="59387"/>
    <cellStyle name="Output 2 2 3 3 9 5" xfId="59388"/>
    <cellStyle name="Output 2 2 3 3 9 6" xfId="59389"/>
    <cellStyle name="Output 2 2 3 3 9 7" xfId="59390"/>
    <cellStyle name="Output 2 2 3 3 9 8" xfId="59391"/>
    <cellStyle name="Output 2 2 3 4" xfId="59392"/>
    <cellStyle name="Output 2 2 3 4 10" xfId="59393"/>
    <cellStyle name="Output 2 2 3 4 11" xfId="59394"/>
    <cellStyle name="Output 2 2 3 4 12" xfId="59395"/>
    <cellStyle name="Output 2 2 3 4 13" xfId="59396"/>
    <cellStyle name="Output 2 2 3 4 14" xfId="59397"/>
    <cellStyle name="Output 2 2 3 4 15" xfId="59398"/>
    <cellStyle name="Output 2 2 3 4 16" xfId="59399"/>
    <cellStyle name="Output 2 2 3 4 17" xfId="59400"/>
    <cellStyle name="Output 2 2 3 4 18" xfId="59401"/>
    <cellStyle name="Output 2 2 3 4 19" xfId="59402"/>
    <cellStyle name="Output 2 2 3 4 2" xfId="59403"/>
    <cellStyle name="Output 2 2 3 4 2 2" xfId="59404"/>
    <cellStyle name="Output 2 2 3 4 2 3" xfId="59405"/>
    <cellStyle name="Output 2 2 3 4 2 4" xfId="59406"/>
    <cellStyle name="Output 2 2 3 4 2 5" xfId="59407"/>
    <cellStyle name="Output 2 2 3 4 2 6" xfId="59408"/>
    <cellStyle name="Output 2 2 3 4 2 7" xfId="59409"/>
    <cellStyle name="Output 2 2 3 4 2 8" xfId="59410"/>
    <cellStyle name="Output 2 2 3 4 2 9" xfId="59411"/>
    <cellStyle name="Output 2 2 3 4 20" xfId="59412"/>
    <cellStyle name="Output 2 2 3 4 21" xfId="59413"/>
    <cellStyle name="Output 2 2 3 4 22" xfId="59414"/>
    <cellStyle name="Output 2 2 3 4 23" xfId="59415"/>
    <cellStyle name="Output 2 2 3 4 24" xfId="59416"/>
    <cellStyle name="Output 2 2 3 4 3" xfId="59417"/>
    <cellStyle name="Output 2 2 3 4 3 2" xfId="59418"/>
    <cellStyle name="Output 2 2 3 4 3 3" xfId="59419"/>
    <cellStyle name="Output 2 2 3 4 3 4" xfId="59420"/>
    <cellStyle name="Output 2 2 3 4 3 5" xfId="59421"/>
    <cellStyle name="Output 2 2 3 4 3 6" xfId="59422"/>
    <cellStyle name="Output 2 2 3 4 3 7" xfId="59423"/>
    <cellStyle name="Output 2 2 3 4 3 8" xfId="59424"/>
    <cellStyle name="Output 2 2 3 4 3 9" xfId="59425"/>
    <cellStyle name="Output 2 2 3 4 4" xfId="59426"/>
    <cellStyle name="Output 2 2 3 4 4 2" xfId="59427"/>
    <cellStyle name="Output 2 2 3 4 4 3" xfId="59428"/>
    <cellStyle name="Output 2 2 3 4 4 4" xfId="59429"/>
    <cellStyle name="Output 2 2 3 4 4 5" xfId="59430"/>
    <cellStyle name="Output 2 2 3 4 4 6" xfId="59431"/>
    <cellStyle name="Output 2 2 3 4 4 7" xfId="59432"/>
    <cellStyle name="Output 2 2 3 4 4 8" xfId="59433"/>
    <cellStyle name="Output 2 2 3 4 4 9" xfId="59434"/>
    <cellStyle name="Output 2 2 3 4 5" xfId="59435"/>
    <cellStyle name="Output 2 2 3 4 5 2" xfId="59436"/>
    <cellStyle name="Output 2 2 3 4 5 3" xfId="59437"/>
    <cellStyle name="Output 2 2 3 4 5 4" xfId="59438"/>
    <cellStyle name="Output 2 2 3 4 5 5" xfId="59439"/>
    <cellStyle name="Output 2 2 3 4 5 6" xfId="59440"/>
    <cellStyle name="Output 2 2 3 4 5 7" xfId="59441"/>
    <cellStyle name="Output 2 2 3 4 5 8" xfId="59442"/>
    <cellStyle name="Output 2 2 3 4 6" xfId="59443"/>
    <cellStyle name="Output 2 2 3 4 6 2" xfId="59444"/>
    <cellStyle name="Output 2 2 3 4 6 3" xfId="59445"/>
    <cellStyle name="Output 2 2 3 4 6 4" xfId="59446"/>
    <cellStyle name="Output 2 2 3 4 6 5" xfId="59447"/>
    <cellStyle name="Output 2 2 3 4 6 6" xfId="59448"/>
    <cellStyle name="Output 2 2 3 4 6 7" xfId="59449"/>
    <cellStyle name="Output 2 2 3 4 6 8" xfId="59450"/>
    <cellStyle name="Output 2 2 3 4 7" xfId="59451"/>
    <cellStyle name="Output 2 2 3 4 7 2" xfId="59452"/>
    <cellStyle name="Output 2 2 3 4 7 3" xfId="59453"/>
    <cellStyle name="Output 2 2 3 4 7 4" xfId="59454"/>
    <cellStyle name="Output 2 2 3 4 7 5" xfId="59455"/>
    <cellStyle name="Output 2 2 3 4 7 6" xfId="59456"/>
    <cellStyle name="Output 2 2 3 4 7 7" xfId="59457"/>
    <cellStyle name="Output 2 2 3 4 7 8" xfId="59458"/>
    <cellStyle name="Output 2 2 3 4 8" xfId="59459"/>
    <cellStyle name="Output 2 2 3 4 9" xfId="59460"/>
    <cellStyle name="Output 2 2 3 5" xfId="59461"/>
    <cellStyle name="Output 2 2 3 5 2" xfId="59462"/>
    <cellStyle name="Output 2 2 3 5 3" xfId="59463"/>
    <cellStyle name="Output 2 2 3 5 4" xfId="59464"/>
    <cellStyle name="Output 2 2 3 5 5" xfId="59465"/>
    <cellStyle name="Output 2 2 3 5 6" xfId="59466"/>
    <cellStyle name="Output 2 2 3 5 7" xfId="59467"/>
    <cellStyle name="Output 2 2 3 5 8" xfId="59468"/>
    <cellStyle name="Output 2 2 3 5 9" xfId="59469"/>
    <cellStyle name="Output 2 2 3 6" xfId="59470"/>
    <cellStyle name="Output 2 2 3 6 2" xfId="59471"/>
    <cellStyle name="Output 2 2 3 6 3" xfId="59472"/>
    <cellStyle name="Output 2 2 3 6 4" xfId="59473"/>
    <cellStyle name="Output 2 2 3 6 5" xfId="59474"/>
    <cellStyle name="Output 2 2 3 6 6" xfId="59475"/>
    <cellStyle name="Output 2 2 3 6 7" xfId="59476"/>
    <cellStyle name="Output 2 2 3 6 8" xfId="59477"/>
    <cellStyle name="Output 2 2 3 6 9" xfId="59478"/>
    <cellStyle name="Output 2 2 3 7" xfId="59479"/>
    <cellStyle name="Output 2 2 3 7 2" xfId="59480"/>
    <cellStyle name="Output 2 2 3 7 3" xfId="59481"/>
    <cellStyle name="Output 2 2 3 7 4" xfId="59482"/>
    <cellStyle name="Output 2 2 3 7 5" xfId="59483"/>
    <cellStyle name="Output 2 2 3 7 6" xfId="59484"/>
    <cellStyle name="Output 2 2 3 7 7" xfId="59485"/>
    <cellStyle name="Output 2 2 3 7 8" xfId="59486"/>
    <cellStyle name="Output 2 2 3 7 9" xfId="59487"/>
    <cellStyle name="Output 2 2 3 8" xfId="59488"/>
    <cellStyle name="Output 2 2 3 8 2" xfId="59489"/>
    <cellStyle name="Output 2 2 3 8 3" xfId="59490"/>
    <cellStyle name="Output 2 2 3 8 4" xfId="59491"/>
    <cellStyle name="Output 2 2 3 8 5" xfId="59492"/>
    <cellStyle name="Output 2 2 3 8 6" xfId="59493"/>
    <cellStyle name="Output 2 2 3 8 7" xfId="59494"/>
    <cellStyle name="Output 2 2 3 8 8" xfId="59495"/>
    <cellStyle name="Output 2 2 3 8 9" xfId="59496"/>
    <cellStyle name="Output 2 2 3 9" xfId="59497"/>
    <cellStyle name="Output 2 2 3 9 2" xfId="59498"/>
    <cellStyle name="Output 2 2 3 9 3" xfId="59499"/>
    <cellStyle name="Output 2 2 3 9 4" xfId="59500"/>
    <cellStyle name="Output 2 2 3 9 5" xfId="59501"/>
    <cellStyle name="Output 2 2 3 9 6" xfId="59502"/>
    <cellStyle name="Output 2 2 3 9 7" xfId="59503"/>
    <cellStyle name="Output 2 2 3 9 8" xfId="59504"/>
    <cellStyle name="Output 2 2 3 9 9" xfId="59505"/>
    <cellStyle name="Output 2 2 4" xfId="9790"/>
    <cellStyle name="Output 2 2 4 10" xfId="59506"/>
    <cellStyle name="Output 2 2 4 11" xfId="59507"/>
    <cellStyle name="Output 2 2 4 12" xfId="59508"/>
    <cellStyle name="Output 2 2 4 13" xfId="59509"/>
    <cellStyle name="Output 2 2 4 14" xfId="59510"/>
    <cellStyle name="Output 2 2 4 15" xfId="59511"/>
    <cellStyle name="Output 2 2 4 16" xfId="59512"/>
    <cellStyle name="Output 2 2 4 17" xfId="59513"/>
    <cellStyle name="Output 2 2 4 18" xfId="59514"/>
    <cellStyle name="Output 2 2 4 19" xfId="59515"/>
    <cellStyle name="Output 2 2 4 2" xfId="10122"/>
    <cellStyle name="Output 2 2 4 2 10" xfId="59516"/>
    <cellStyle name="Output 2 2 4 2 11" xfId="59517"/>
    <cellStyle name="Output 2 2 4 2 12" xfId="59518"/>
    <cellStyle name="Output 2 2 4 2 13" xfId="59519"/>
    <cellStyle name="Output 2 2 4 2 14" xfId="59520"/>
    <cellStyle name="Output 2 2 4 2 15" xfId="59521"/>
    <cellStyle name="Output 2 2 4 2 16" xfId="59522"/>
    <cellStyle name="Output 2 2 4 2 17" xfId="59523"/>
    <cellStyle name="Output 2 2 4 2 18" xfId="59524"/>
    <cellStyle name="Output 2 2 4 2 19" xfId="59525"/>
    <cellStyle name="Output 2 2 4 2 2" xfId="59526"/>
    <cellStyle name="Output 2 2 4 2 2 10" xfId="59527"/>
    <cellStyle name="Output 2 2 4 2 2 11" xfId="59528"/>
    <cellStyle name="Output 2 2 4 2 2 12" xfId="59529"/>
    <cellStyle name="Output 2 2 4 2 2 13" xfId="59530"/>
    <cellStyle name="Output 2 2 4 2 2 14" xfId="59531"/>
    <cellStyle name="Output 2 2 4 2 2 15" xfId="59532"/>
    <cellStyle name="Output 2 2 4 2 2 2" xfId="59533"/>
    <cellStyle name="Output 2 2 4 2 2 2 2" xfId="59534"/>
    <cellStyle name="Output 2 2 4 2 2 2 3" xfId="59535"/>
    <cellStyle name="Output 2 2 4 2 2 2 4" xfId="59536"/>
    <cellStyle name="Output 2 2 4 2 2 2 5" xfId="59537"/>
    <cellStyle name="Output 2 2 4 2 2 2 6" xfId="59538"/>
    <cellStyle name="Output 2 2 4 2 2 2 7" xfId="59539"/>
    <cellStyle name="Output 2 2 4 2 2 2 8" xfId="59540"/>
    <cellStyle name="Output 2 2 4 2 2 3" xfId="59541"/>
    <cellStyle name="Output 2 2 4 2 2 3 2" xfId="59542"/>
    <cellStyle name="Output 2 2 4 2 2 3 3" xfId="59543"/>
    <cellStyle name="Output 2 2 4 2 2 3 4" xfId="59544"/>
    <cellStyle name="Output 2 2 4 2 2 3 5" xfId="59545"/>
    <cellStyle name="Output 2 2 4 2 2 3 6" xfId="59546"/>
    <cellStyle name="Output 2 2 4 2 2 3 7" xfId="59547"/>
    <cellStyle name="Output 2 2 4 2 2 3 8" xfId="59548"/>
    <cellStyle name="Output 2 2 4 2 2 4" xfId="59549"/>
    <cellStyle name="Output 2 2 4 2 2 4 2" xfId="59550"/>
    <cellStyle name="Output 2 2 4 2 2 4 3" xfId="59551"/>
    <cellStyle name="Output 2 2 4 2 2 4 4" xfId="59552"/>
    <cellStyle name="Output 2 2 4 2 2 4 5" xfId="59553"/>
    <cellStyle name="Output 2 2 4 2 2 4 6" xfId="59554"/>
    <cellStyle name="Output 2 2 4 2 2 4 7" xfId="59555"/>
    <cellStyle name="Output 2 2 4 2 2 4 8" xfId="59556"/>
    <cellStyle name="Output 2 2 4 2 2 5" xfId="59557"/>
    <cellStyle name="Output 2 2 4 2 2 5 2" xfId="59558"/>
    <cellStyle name="Output 2 2 4 2 2 5 3" xfId="59559"/>
    <cellStyle name="Output 2 2 4 2 2 5 4" xfId="59560"/>
    <cellStyle name="Output 2 2 4 2 2 5 5" xfId="59561"/>
    <cellStyle name="Output 2 2 4 2 2 5 6" xfId="59562"/>
    <cellStyle name="Output 2 2 4 2 2 5 7" xfId="59563"/>
    <cellStyle name="Output 2 2 4 2 2 5 8" xfId="59564"/>
    <cellStyle name="Output 2 2 4 2 2 6" xfId="59565"/>
    <cellStyle name="Output 2 2 4 2 2 6 2" xfId="59566"/>
    <cellStyle name="Output 2 2 4 2 2 6 3" xfId="59567"/>
    <cellStyle name="Output 2 2 4 2 2 6 4" xfId="59568"/>
    <cellStyle name="Output 2 2 4 2 2 6 5" xfId="59569"/>
    <cellStyle name="Output 2 2 4 2 2 6 6" xfId="59570"/>
    <cellStyle name="Output 2 2 4 2 2 6 7" xfId="59571"/>
    <cellStyle name="Output 2 2 4 2 2 6 8" xfId="59572"/>
    <cellStyle name="Output 2 2 4 2 2 7" xfId="59573"/>
    <cellStyle name="Output 2 2 4 2 2 7 2" xfId="59574"/>
    <cellStyle name="Output 2 2 4 2 2 7 3" xfId="59575"/>
    <cellStyle name="Output 2 2 4 2 2 7 4" xfId="59576"/>
    <cellStyle name="Output 2 2 4 2 2 7 5" xfId="59577"/>
    <cellStyle name="Output 2 2 4 2 2 7 6" xfId="59578"/>
    <cellStyle name="Output 2 2 4 2 2 7 7" xfId="59579"/>
    <cellStyle name="Output 2 2 4 2 2 7 8" xfId="59580"/>
    <cellStyle name="Output 2 2 4 2 2 8" xfId="59581"/>
    <cellStyle name="Output 2 2 4 2 2 9" xfId="59582"/>
    <cellStyle name="Output 2 2 4 2 20" xfId="59583"/>
    <cellStyle name="Output 2 2 4 2 21" xfId="59584"/>
    <cellStyle name="Output 2 2 4 2 22" xfId="59585"/>
    <cellStyle name="Output 2 2 4 2 23" xfId="59586"/>
    <cellStyle name="Output 2 2 4 2 24" xfId="59587"/>
    <cellStyle name="Output 2 2 4 2 25" xfId="59588"/>
    <cellStyle name="Output 2 2 4 2 26" xfId="59589"/>
    <cellStyle name="Output 2 2 4 2 27" xfId="59590"/>
    <cellStyle name="Output 2 2 4 2 3" xfId="59591"/>
    <cellStyle name="Output 2 2 4 2 3 10" xfId="59592"/>
    <cellStyle name="Output 2 2 4 2 3 11" xfId="59593"/>
    <cellStyle name="Output 2 2 4 2 3 12" xfId="59594"/>
    <cellStyle name="Output 2 2 4 2 3 13" xfId="59595"/>
    <cellStyle name="Output 2 2 4 2 3 14" xfId="59596"/>
    <cellStyle name="Output 2 2 4 2 3 15" xfId="59597"/>
    <cellStyle name="Output 2 2 4 2 3 2" xfId="59598"/>
    <cellStyle name="Output 2 2 4 2 3 2 2" xfId="59599"/>
    <cellStyle name="Output 2 2 4 2 3 2 3" xfId="59600"/>
    <cellStyle name="Output 2 2 4 2 3 2 4" xfId="59601"/>
    <cellStyle name="Output 2 2 4 2 3 2 5" xfId="59602"/>
    <cellStyle name="Output 2 2 4 2 3 2 6" xfId="59603"/>
    <cellStyle name="Output 2 2 4 2 3 2 7" xfId="59604"/>
    <cellStyle name="Output 2 2 4 2 3 2 8" xfId="59605"/>
    <cellStyle name="Output 2 2 4 2 3 3" xfId="59606"/>
    <cellStyle name="Output 2 2 4 2 3 3 2" xfId="59607"/>
    <cellStyle name="Output 2 2 4 2 3 3 3" xfId="59608"/>
    <cellStyle name="Output 2 2 4 2 3 3 4" xfId="59609"/>
    <cellStyle name="Output 2 2 4 2 3 3 5" xfId="59610"/>
    <cellStyle name="Output 2 2 4 2 3 3 6" xfId="59611"/>
    <cellStyle name="Output 2 2 4 2 3 3 7" xfId="59612"/>
    <cellStyle name="Output 2 2 4 2 3 3 8" xfId="59613"/>
    <cellStyle name="Output 2 2 4 2 3 4" xfId="59614"/>
    <cellStyle name="Output 2 2 4 2 3 4 2" xfId="59615"/>
    <cellStyle name="Output 2 2 4 2 3 4 3" xfId="59616"/>
    <cellStyle name="Output 2 2 4 2 3 4 4" xfId="59617"/>
    <cellStyle name="Output 2 2 4 2 3 4 5" xfId="59618"/>
    <cellStyle name="Output 2 2 4 2 3 4 6" xfId="59619"/>
    <cellStyle name="Output 2 2 4 2 3 4 7" xfId="59620"/>
    <cellStyle name="Output 2 2 4 2 3 4 8" xfId="59621"/>
    <cellStyle name="Output 2 2 4 2 3 5" xfId="59622"/>
    <cellStyle name="Output 2 2 4 2 3 5 2" xfId="59623"/>
    <cellStyle name="Output 2 2 4 2 3 5 3" xfId="59624"/>
    <cellStyle name="Output 2 2 4 2 3 5 4" xfId="59625"/>
    <cellStyle name="Output 2 2 4 2 3 5 5" xfId="59626"/>
    <cellStyle name="Output 2 2 4 2 3 5 6" xfId="59627"/>
    <cellStyle name="Output 2 2 4 2 3 5 7" xfId="59628"/>
    <cellStyle name="Output 2 2 4 2 3 5 8" xfId="59629"/>
    <cellStyle name="Output 2 2 4 2 3 6" xfId="59630"/>
    <cellStyle name="Output 2 2 4 2 3 6 2" xfId="59631"/>
    <cellStyle name="Output 2 2 4 2 3 6 3" xfId="59632"/>
    <cellStyle name="Output 2 2 4 2 3 6 4" xfId="59633"/>
    <cellStyle name="Output 2 2 4 2 3 6 5" xfId="59634"/>
    <cellStyle name="Output 2 2 4 2 3 6 6" xfId="59635"/>
    <cellStyle name="Output 2 2 4 2 3 6 7" xfId="59636"/>
    <cellStyle name="Output 2 2 4 2 3 6 8" xfId="59637"/>
    <cellStyle name="Output 2 2 4 2 3 7" xfId="59638"/>
    <cellStyle name="Output 2 2 4 2 3 7 2" xfId="59639"/>
    <cellStyle name="Output 2 2 4 2 3 7 3" xfId="59640"/>
    <cellStyle name="Output 2 2 4 2 3 7 4" xfId="59641"/>
    <cellStyle name="Output 2 2 4 2 3 7 5" xfId="59642"/>
    <cellStyle name="Output 2 2 4 2 3 7 6" xfId="59643"/>
    <cellStyle name="Output 2 2 4 2 3 7 7" xfId="59644"/>
    <cellStyle name="Output 2 2 4 2 3 7 8" xfId="59645"/>
    <cellStyle name="Output 2 2 4 2 3 8" xfId="59646"/>
    <cellStyle name="Output 2 2 4 2 3 9" xfId="59647"/>
    <cellStyle name="Output 2 2 4 2 4" xfId="59648"/>
    <cellStyle name="Output 2 2 4 2 4 2" xfId="59649"/>
    <cellStyle name="Output 2 2 4 2 4 3" xfId="59650"/>
    <cellStyle name="Output 2 2 4 2 4 4" xfId="59651"/>
    <cellStyle name="Output 2 2 4 2 4 5" xfId="59652"/>
    <cellStyle name="Output 2 2 4 2 4 6" xfId="59653"/>
    <cellStyle name="Output 2 2 4 2 4 7" xfId="59654"/>
    <cellStyle name="Output 2 2 4 2 4 8" xfId="59655"/>
    <cellStyle name="Output 2 2 4 2 4 9" xfId="59656"/>
    <cellStyle name="Output 2 2 4 2 5" xfId="59657"/>
    <cellStyle name="Output 2 2 4 2 5 2" xfId="59658"/>
    <cellStyle name="Output 2 2 4 2 5 3" xfId="59659"/>
    <cellStyle name="Output 2 2 4 2 5 4" xfId="59660"/>
    <cellStyle name="Output 2 2 4 2 5 5" xfId="59661"/>
    <cellStyle name="Output 2 2 4 2 5 6" xfId="59662"/>
    <cellStyle name="Output 2 2 4 2 5 7" xfId="59663"/>
    <cellStyle name="Output 2 2 4 2 5 8" xfId="59664"/>
    <cellStyle name="Output 2 2 4 2 6" xfId="59665"/>
    <cellStyle name="Output 2 2 4 2 6 2" xfId="59666"/>
    <cellStyle name="Output 2 2 4 2 6 3" xfId="59667"/>
    <cellStyle name="Output 2 2 4 2 6 4" xfId="59668"/>
    <cellStyle name="Output 2 2 4 2 6 5" xfId="59669"/>
    <cellStyle name="Output 2 2 4 2 6 6" xfId="59670"/>
    <cellStyle name="Output 2 2 4 2 6 7" xfId="59671"/>
    <cellStyle name="Output 2 2 4 2 6 8" xfId="59672"/>
    <cellStyle name="Output 2 2 4 2 7" xfId="59673"/>
    <cellStyle name="Output 2 2 4 2 7 2" xfId="59674"/>
    <cellStyle name="Output 2 2 4 2 7 3" xfId="59675"/>
    <cellStyle name="Output 2 2 4 2 7 4" xfId="59676"/>
    <cellStyle name="Output 2 2 4 2 7 5" xfId="59677"/>
    <cellStyle name="Output 2 2 4 2 7 6" xfId="59678"/>
    <cellStyle name="Output 2 2 4 2 7 7" xfId="59679"/>
    <cellStyle name="Output 2 2 4 2 7 8" xfId="59680"/>
    <cellStyle name="Output 2 2 4 2 8" xfId="59681"/>
    <cellStyle name="Output 2 2 4 2 8 2" xfId="59682"/>
    <cellStyle name="Output 2 2 4 2 8 3" xfId="59683"/>
    <cellStyle name="Output 2 2 4 2 8 4" xfId="59684"/>
    <cellStyle name="Output 2 2 4 2 8 5" xfId="59685"/>
    <cellStyle name="Output 2 2 4 2 8 6" xfId="59686"/>
    <cellStyle name="Output 2 2 4 2 8 7" xfId="59687"/>
    <cellStyle name="Output 2 2 4 2 8 8" xfId="59688"/>
    <cellStyle name="Output 2 2 4 2 9" xfId="59689"/>
    <cellStyle name="Output 2 2 4 2 9 2" xfId="59690"/>
    <cellStyle name="Output 2 2 4 2 9 3" xfId="59691"/>
    <cellStyle name="Output 2 2 4 2 9 4" xfId="59692"/>
    <cellStyle name="Output 2 2 4 2 9 5" xfId="59693"/>
    <cellStyle name="Output 2 2 4 2 9 6" xfId="59694"/>
    <cellStyle name="Output 2 2 4 2 9 7" xfId="59695"/>
    <cellStyle name="Output 2 2 4 2 9 8" xfId="59696"/>
    <cellStyle name="Output 2 2 4 20" xfId="59697"/>
    <cellStyle name="Output 2 2 4 21" xfId="59698"/>
    <cellStyle name="Output 2 2 4 22" xfId="59699"/>
    <cellStyle name="Output 2 2 4 23" xfId="59700"/>
    <cellStyle name="Output 2 2 4 24" xfId="59701"/>
    <cellStyle name="Output 2 2 4 3" xfId="59702"/>
    <cellStyle name="Output 2 2 4 3 10" xfId="59703"/>
    <cellStyle name="Output 2 2 4 3 11" xfId="59704"/>
    <cellStyle name="Output 2 2 4 3 12" xfId="59705"/>
    <cellStyle name="Output 2 2 4 3 13" xfId="59706"/>
    <cellStyle name="Output 2 2 4 3 14" xfId="59707"/>
    <cellStyle name="Output 2 2 4 3 15" xfId="59708"/>
    <cellStyle name="Output 2 2 4 3 16" xfId="59709"/>
    <cellStyle name="Output 2 2 4 3 17" xfId="59710"/>
    <cellStyle name="Output 2 2 4 3 18" xfId="59711"/>
    <cellStyle name="Output 2 2 4 3 19" xfId="59712"/>
    <cellStyle name="Output 2 2 4 3 2" xfId="59713"/>
    <cellStyle name="Output 2 2 4 3 2 2" xfId="59714"/>
    <cellStyle name="Output 2 2 4 3 2 3" xfId="59715"/>
    <cellStyle name="Output 2 2 4 3 2 4" xfId="59716"/>
    <cellStyle name="Output 2 2 4 3 2 5" xfId="59717"/>
    <cellStyle name="Output 2 2 4 3 2 6" xfId="59718"/>
    <cellStyle name="Output 2 2 4 3 2 7" xfId="59719"/>
    <cellStyle name="Output 2 2 4 3 2 8" xfId="59720"/>
    <cellStyle name="Output 2 2 4 3 20" xfId="59721"/>
    <cellStyle name="Output 2 2 4 3 21" xfId="59722"/>
    <cellStyle name="Output 2 2 4 3 22" xfId="59723"/>
    <cellStyle name="Output 2 2 4 3 23" xfId="59724"/>
    <cellStyle name="Output 2 2 4 3 24" xfId="59725"/>
    <cellStyle name="Output 2 2 4 3 3" xfId="59726"/>
    <cellStyle name="Output 2 2 4 3 3 2" xfId="59727"/>
    <cellStyle name="Output 2 2 4 3 3 3" xfId="59728"/>
    <cellStyle name="Output 2 2 4 3 3 4" xfId="59729"/>
    <cellStyle name="Output 2 2 4 3 3 5" xfId="59730"/>
    <cellStyle name="Output 2 2 4 3 3 6" xfId="59731"/>
    <cellStyle name="Output 2 2 4 3 3 7" xfId="59732"/>
    <cellStyle name="Output 2 2 4 3 3 8" xfId="59733"/>
    <cellStyle name="Output 2 2 4 3 4" xfId="59734"/>
    <cellStyle name="Output 2 2 4 3 4 2" xfId="59735"/>
    <cellStyle name="Output 2 2 4 3 4 3" xfId="59736"/>
    <cellStyle name="Output 2 2 4 3 4 4" xfId="59737"/>
    <cellStyle name="Output 2 2 4 3 4 5" xfId="59738"/>
    <cellStyle name="Output 2 2 4 3 4 6" xfId="59739"/>
    <cellStyle name="Output 2 2 4 3 4 7" xfId="59740"/>
    <cellStyle name="Output 2 2 4 3 4 8" xfId="59741"/>
    <cellStyle name="Output 2 2 4 3 5" xfId="59742"/>
    <cellStyle name="Output 2 2 4 3 5 2" xfId="59743"/>
    <cellStyle name="Output 2 2 4 3 5 3" xfId="59744"/>
    <cellStyle name="Output 2 2 4 3 5 4" xfId="59745"/>
    <cellStyle name="Output 2 2 4 3 5 5" xfId="59746"/>
    <cellStyle name="Output 2 2 4 3 5 6" xfId="59747"/>
    <cellStyle name="Output 2 2 4 3 5 7" xfId="59748"/>
    <cellStyle name="Output 2 2 4 3 5 8" xfId="59749"/>
    <cellStyle name="Output 2 2 4 3 6" xfId="59750"/>
    <cellStyle name="Output 2 2 4 3 6 2" xfId="59751"/>
    <cellStyle name="Output 2 2 4 3 6 3" xfId="59752"/>
    <cellStyle name="Output 2 2 4 3 6 4" xfId="59753"/>
    <cellStyle name="Output 2 2 4 3 6 5" xfId="59754"/>
    <cellStyle name="Output 2 2 4 3 6 6" xfId="59755"/>
    <cellStyle name="Output 2 2 4 3 6 7" xfId="59756"/>
    <cellStyle name="Output 2 2 4 3 6 8" xfId="59757"/>
    <cellStyle name="Output 2 2 4 3 7" xfId="59758"/>
    <cellStyle name="Output 2 2 4 3 7 2" xfId="59759"/>
    <cellStyle name="Output 2 2 4 3 7 3" xfId="59760"/>
    <cellStyle name="Output 2 2 4 3 7 4" xfId="59761"/>
    <cellStyle name="Output 2 2 4 3 7 5" xfId="59762"/>
    <cellStyle name="Output 2 2 4 3 7 6" xfId="59763"/>
    <cellStyle name="Output 2 2 4 3 7 7" xfId="59764"/>
    <cellStyle name="Output 2 2 4 3 7 8" xfId="59765"/>
    <cellStyle name="Output 2 2 4 3 8" xfId="59766"/>
    <cellStyle name="Output 2 2 4 3 9" xfId="59767"/>
    <cellStyle name="Output 2 2 4 4" xfId="59768"/>
    <cellStyle name="Output 2 2 4 4 2" xfId="59769"/>
    <cellStyle name="Output 2 2 4 4 3" xfId="59770"/>
    <cellStyle name="Output 2 2 4 4 4" xfId="59771"/>
    <cellStyle name="Output 2 2 4 4 5" xfId="59772"/>
    <cellStyle name="Output 2 2 4 4 6" xfId="59773"/>
    <cellStyle name="Output 2 2 4 4 7" xfId="59774"/>
    <cellStyle name="Output 2 2 4 4 8" xfId="59775"/>
    <cellStyle name="Output 2 2 4 4 9" xfId="59776"/>
    <cellStyle name="Output 2 2 4 5" xfId="59777"/>
    <cellStyle name="Output 2 2 4 5 2" xfId="59778"/>
    <cellStyle name="Output 2 2 4 5 3" xfId="59779"/>
    <cellStyle name="Output 2 2 4 5 4" xfId="59780"/>
    <cellStyle name="Output 2 2 4 5 5" xfId="59781"/>
    <cellStyle name="Output 2 2 4 5 6" xfId="59782"/>
    <cellStyle name="Output 2 2 4 5 7" xfId="59783"/>
    <cellStyle name="Output 2 2 4 5 8" xfId="59784"/>
    <cellStyle name="Output 2 2 4 5 9" xfId="59785"/>
    <cellStyle name="Output 2 2 4 6" xfId="59786"/>
    <cellStyle name="Output 2 2 4 6 2" xfId="59787"/>
    <cellStyle name="Output 2 2 4 6 3" xfId="59788"/>
    <cellStyle name="Output 2 2 4 6 4" xfId="59789"/>
    <cellStyle name="Output 2 2 4 6 5" xfId="59790"/>
    <cellStyle name="Output 2 2 4 6 6" xfId="59791"/>
    <cellStyle name="Output 2 2 4 6 7" xfId="59792"/>
    <cellStyle name="Output 2 2 4 6 8" xfId="59793"/>
    <cellStyle name="Output 2 2 4 6 9" xfId="59794"/>
    <cellStyle name="Output 2 2 4 7" xfId="59795"/>
    <cellStyle name="Output 2 2 4 7 2" xfId="59796"/>
    <cellStyle name="Output 2 2 4 7 3" xfId="59797"/>
    <cellStyle name="Output 2 2 4 7 4" xfId="59798"/>
    <cellStyle name="Output 2 2 4 7 5" xfId="59799"/>
    <cellStyle name="Output 2 2 4 7 6" xfId="59800"/>
    <cellStyle name="Output 2 2 4 7 7" xfId="59801"/>
    <cellStyle name="Output 2 2 4 7 8" xfId="59802"/>
    <cellStyle name="Output 2 2 4 7 9" xfId="59803"/>
    <cellStyle name="Output 2 2 4 8" xfId="59804"/>
    <cellStyle name="Output 2 2 4 8 2" xfId="59805"/>
    <cellStyle name="Output 2 2 4 8 3" xfId="59806"/>
    <cellStyle name="Output 2 2 4 8 4" xfId="59807"/>
    <cellStyle name="Output 2 2 4 8 5" xfId="59808"/>
    <cellStyle name="Output 2 2 4 8 6" xfId="59809"/>
    <cellStyle name="Output 2 2 4 8 7" xfId="59810"/>
    <cellStyle name="Output 2 2 4 8 8" xfId="59811"/>
    <cellStyle name="Output 2 2 4 9" xfId="59812"/>
    <cellStyle name="Output 2 2 5" xfId="9887"/>
    <cellStyle name="Output 2 2 5 10" xfId="59813"/>
    <cellStyle name="Output 2 2 5 11" xfId="59814"/>
    <cellStyle name="Output 2 2 5 12" xfId="59815"/>
    <cellStyle name="Output 2 2 5 13" xfId="59816"/>
    <cellStyle name="Output 2 2 5 14" xfId="59817"/>
    <cellStyle name="Output 2 2 5 15" xfId="59818"/>
    <cellStyle name="Output 2 2 5 16" xfId="59819"/>
    <cellStyle name="Output 2 2 5 17" xfId="59820"/>
    <cellStyle name="Output 2 2 5 18" xfId="59821"/>
    <cellStyle name="Output 2 2 5 19" xfId="59822"/>
    <cellStyle name="Output 2 2 5 2" xfId="10164"/>
    <cellStyle name="Output 2 2 5 2 2" xfId="10302"/>
    <cellStyle name="Output 2 2 5 2 3" xfId="10399"/>
    <cellStyle name="Output 2 2 5 20" xfId="59823"/>
    <cellStyle name="Output 2 2 5 3" xfId="59824"/>
    <cellStyle name="Output 2 2 5 4" xfId="59825"/>
    <cellStyle name="Output 2 2 5 5" xfId="59826"/>
    <cellStyle name="Output 2 2 5 6" xfId="59827"/>
    <cellStyle name="Output 2 2 5 7" xfId="59828"/>
    <cellStyle name="Output 2 2 5 8" xfId="59829"/>
    <cellStyle name="Output 2 2 5 9" xfId="59830"/>
    <cellStyle name="Output 2 2 6" xfId="10332"/>
    <cellStyle name="Output 2 2 6 10" xfId="59831"/>
    <cellStyle name="Output 2 2 6 11" xfId="59832"/>
    <cellStyle name="Output 2 2 6 12" xfId="59833"/>
    <cellStyle name="Output 2 2 6 13" xfId="59834"/>
    <cellStyle name="Output 2 2 6 14" xfId="59835"/>
    <cellStyle name="Output 2 2 6 15" xfId="59836"/>
    <cellStyle name="Output 2 2 6 16" xfId="59837"/>
    <cellStyle name="Output 2 2 6 17" xfId="59838"/>
    <cellStyle name="Output 2 2 6 18" xfId="59839"/>
    <cellStyle name="Output 2 2 6 19" xfId="59840"/>
    <cellStyle name="Output 2 2 6 2" xfId="59841"/>
    <cellStyle name="Output 2 2 6 3" xfId="59842"/>
    <cellStyle name="Output 2 2 6 4" xfId="59843"/>
    <cellStyle name="Output 2 2 6 5" xfId="59844"/>
    <cellStyle name="Output 2 2 6 6" xfId="59845"/>
    <cellStyle name="Output 2 2 6 7" xfId="59846"/>
    <cellStyle name="Output 2 2 6 8" xfId="59847"/>
    <cellStyle name="Output 2 2 6 9" xfId="59848"/>
    <cellStyle name="Output 2 2 7" xfId="59849"/>
    <cellStyle name="Output 2 2 7 10" xfId="59850"/>
    <cellStyle name="Output 2 2 7 2" xfId="59851"/>
    <cellStyle name="Output 2 2 7 3" xfId="59852"/>
    <cellStyle name="Output 2 2 7 4" xfId="59853"/>
    <cellStyle name="Output 2 2 7 5" xfId="59854"/>
    <cellStyle name="Output 2 2 7 6" xfId="59855"/>
    <cellStyle name="Output 2 2 7 7" xfId="59856"/>
    <cellStyle name="Output 2 2 7 8" xfId="59857"/>
    <cellStyle name="Output 2 2 7 9" xfId="59858"/>
    <cellStyle name="Output 2 2 8" xfId="59859"/>
    <cellStyle name="Output 2 2 8 2" xfId="59860"/>
    <cellStyle name="Output 2 2 8 3" xfId="59861"/>
    <cellStyle name="Output 2 2 8 4" xfId="59862"/>
    <cellStyle name="Output 2 2 8 5" xfId="59863"/>
    <cellStyle name="Output 2 2 8 6" xfId="59864"/>
    <cellStyle name="Output 2 2 8 7" xfId="59865"/>
    <cellStyle name="Output 2 2 8 8" xfId="59866"/>
    <cellStyle name="Output 2 2 8 9" xfId="59867"/>
    <cellStyle name="Output 2 2 9" xfId="59868"/>
    <cellStyle name="Output 2 2 9 10" xfId="59869"/>
    <cellStyle name="Output 2 2 9 2" xfId="59870"/>
    <cellStyle name="Output 2 2 9 3" xfId="59871"/>
    <cellStyle name="Output 2 2 9 4" xfId="59872"/>
    <cellStyle name="Output 2 2 9 5" xfId="59873"/>
    <cellStyle name="Output 2 2 9 6" xfId="59874"/>
    <cellStyle name="Output 2 2 9 7" xfId="59875"/>
    <cellStyle name="Output 2 2 9 8" xfId="59876"/>
    <cellStyle name="Output 2 2 9 9" xfId="59877"/>
    <cellStyle name="Output 2 20" xfId="59878"/>
    <cellStyle name="Output 2 21" xfId="59879"/>
    <cellStyle name="Output 2 22" xfId="59880"/>
    <cellStyle name="Output 2 23" xfId="59881"/>
    <cellStyle name="Output 2 24" xfId="59882"/>
    <cellStyle name="Output 2 25" xfId="59883"/>
    <cellStyle name="Output 2 26" xfId="59884"/>
    <cellStyle name="Output 2 27" xfId="59885"/>
    <cellStyle name="Output 2 3" xfId="82"/>
    <cellStyle name="Output 2 3 10" xfId="59886"/>
    <cellStyle name="Output 2 3 10 2" xfId="59887"/>
    <cellStyle name="Output 2 3 11" xfId="59888"/>
    <cellStyle name="Output 2 3 12" xfId="59889"/>
    <cellStyle name="Output 2 3 13" xfId="59890"/>
    <cellStyle name="Output 2 3 14" xfId="59891"/>
    <cellStyle name="Output 2 3 15" xfId="59892"/>
    <cellStyle name="Output 2 3 16" xfId="59893"/>
    <cellStyle name="Output 2 3 17" xfId="59894"/>
    <cellStyle name="Output 2 3 18" xfId="59895"/>
    <cellStyle name="Output 2 3 19" xfId="59896"/>
    <cellStyle name="Output 2 3 2" xfId="9764"/>
    <cellStyle name="Output 2 3 2 10" xfId="59897"/>
    <cellStyle name="Output 2 3 2 10 2" xfId="59898"/>
    <cellStyle name="Output 2 3 2 10 3" xfId="59899"/>
    <cellStyle name="Output 2 3 2 10 4" xfId="59900"/>
    <cellStyle name="Output 2 3 2 10 5" xfId="59901"/>
    <cellStyle name="Output 2 3 2 10 6" xfId="59902"/>
    <cellStyle name="Output 2 3 2 10 7" xfId="59903"/>
    <cellStyle name="Output 2 3 2 10 8" xfId="59904"/>
    <cellStyle name="Output 2 3 2 11" xfId="59905"/>
    <cellStyle name="Output 2 3 2 12" xfId="59906"/>
    <cellStyle name="Output 2 3 2 13" xfId="59907"/>
    <cellStyle name="Output 2 3 2 14" xfId="59908"/>
    <cellStyle name="Output 2 3 2 15" xfId="59909"/>
    <cellStyle name="Output 2 3 2 16" xfId="59910"/>
    <cellStyle name="Output 2 3 2 17" xfId="59911"/>
    <cellStyle name="Output 2 3 2 18" xfId="59912"/>
    <cellStyle name="Output 2 3 2 19" xfId="59913"/>
    <cellStyle name="Output 2 3 2 2" xfId="10096"/>
    <cellStyle name="Output 2 3 2 2 10" xfId="59914"/>
    <cellStyle name="Output 2 3 2 2 11" xfId="59915"/>
    <cellStyle name="Output 2 3 2 2 12" xfId="59916"/>
    <cellStyle name="Output 2 3 2 2 13" xfId="59917"/>
    <cellStyle name="Output 2 3 2 2 14" xfId="59918"/>
    <cellStyle name="Output 2 3 2 2 15" xfId="59919"/>
    <cellStyle name="Output 2 3 2 2 16" xfId="59920"/>
    <cellStyle name="Output 2 3 2 2 17" xfId="59921"/>
    <cellStyle name="Output 2 3 2 2 18" xfId="59922"/>
    <cellStyle name="Output 2 3 2 2 19" xfId="59923"/>
    <cellStyle name="Output 2 3 2 2 2" xfId="59924"/>
    <cellStyle name="Output 2 3 2 2 2 10" xfId="59925"/>
    <cellStyle name="Output 2 3 2 2 2 11" xfId="59926"/>
    <cellStyle name="Output 2 3 2 2 2 12" xfId="59927"/>
    <cellStyle name="Output 2 3 2 2 2 13" xfId="59928"/>
    <cellStyle name="Output 2 3 2 2 2 14" xfId="59929"/>
    <cellStyle name="Output 2 3 2 2 2 15" xfId="59930"/>
    <cellStyle name="Output 2 3 2 2 2 2" xfId="59931"/>
    <cellStyle name="Output 2 3 2 2 2 2 2" xfId="59932"/>
    <cellStyle name="Output 2 3 2 2 2 2 3" xfId="59933"/>
    <cellStyle name="Output 2 3 2 2 2 2 4" xfId="59934"/>
    <cellStyle name="Output 2 3 2 2 2 2 5" xfId="59935"/>
    <cellStyle name="Output 2 3 2 2 2 2 6" xfId="59936"/>
    <cellStyle name="Output 2 3 2 2 2 2 7" xfId="59937"/>
    <cellStyle name="Output 2 3 2 2 2 2 8" xfId="59938"/>
    <cellStyle name="Output 2 3 2 2 2 2 9" xfId="59939"/>
    <cellStyle name="Output 2 3 2 2 2 3" xfId="59940"/>
    <cellStyle name="Output 2 3 2 2 2 3 2" xfId="59941"/>
    <cellStyle name="Output 2 3 2 2 2 3 3" xfId="59942"/>
    <cellStyle name="Output 2 3 2 2 2 3 4" xfId="59943"/>
    <cellStyle name="Output 2 3 2 2 2 3 5" xfId="59944"/>
    <cellStyle name="Output 2 3 2 2 2 3 6" xfId="59945"/>
    <cellStyle name="Output 2 3 2 2 2 3 7" xfId="59946"/>
    <cellStyle name="Output 2 3 2 2 2 3 8" xfId="59947"/>
    <cellStyle name="Output 2 3 2 2 2 3 9" xfId="59948"/>
    <cellStyle name="Output 2 3 2 2 2 4" xfId="59949"/>
    <cellStyle name="Output 2 3 2 2 2 4 2" xfId="59950"/>
    <cellStyle name="Output 2 3 2 2 2 4 3" xfId="59951"/>
    <cellStyle name="Output 2 3 2 2 2 4 4" xfId="59952"/>
    <cellStyle name="Output 2 3 2 2 2 4 5" xfId="59953"/>
    <cellStyle name="Output 2 3 2 2 2 4 6" xfId="59954"/>
    <cellStyle name="Output 2 3 2 2 2 4 7" xfId="59955"/>
    <cellStyle name="Output 2 3 2 2 2 4 8" xfId="59956"/>
    <cellStyle name="Output 2 3 2 2 2 4 9" xfId="59957"/>
    <cellStyle name="Output 2 3 2 2 2 5" xfId="59958"/>
    <cellStyle name="Output 2 3 2 2 2 5 2" xfId="59959"/>
    <cellStyle name="Output 2 3 2 2 2 5 3" xfId="59960"/>
    <cellStyle name="Output 2 3 2 2 2 5 4" xfId="59961"/>
    <cellStyle name="Output 2 3 2 2 2 5 5" xfId="59962"/>
    <cellStyle name="Output 2 3 2 2 2 5 6" xfId="59963"/>
    <cellStyle name="Output 2 3 2 2 2 5 7" xfId="59964"/>
    <cellStyle name="Output 2 3 2 2 2 5 8" xfId="59965"/>
    <cellStyle name="Output 2 3 2 2 2 6" xfId="59966"/>
    <cellStyle name="Output 2 3 2 2 2 6 2" xfId="59967"/>
    <cellStyle name="Output 2 3 2 2 2 6 3" xfId="59968"/>
    <cellStyle name="Output 2 3 2 2 2 6 4" xfId="59969"/>
    <cellStyle name="Output 2 3 2 2 2 6 5" xfId="59970"/>
    <cellStyle name="Output 2 3 2 2 2 6 6" xfId="59971"/>
    <cellStyle name="Output 2 3 2 2 2 6 7" xfId="59972"/>
    <cellStyle name="Output 2 3 2 2 2 6 8" xfId="59973"/>
    <cellStyle name="Output 2 3 2 2 2 7" xfId="59974"/>
    <cellStyle name="Output 2 3 2 2 2 7 2" xfId="59975"/>
    <cellStyle name="Output 2 3 2 2 2 7 3" xfId="59976"/>
    <cellStyle name="Output 2 3 2 2 2 7 4" xfId="59977"/>
    <cellStyle name="Output 2 3 2 2 2 7 5" xfId="59978"/>
    <cellStyle name="Output 2 3 2 2 2 7 6" xfId="59979"/>
    <cellStyle name="Output 2 3 2 2 2 7 7" xfId="59980"/>
    <cellStyle name="Output 2 3 2 2 2 7 8" xfId="59981"/>
    <cellStyle name="Output 2 3 2 2 2 8" xfId="59982"/>
    <cellStyle name="Output 2 3 2 2 2 9" xfId="59983"/>
    <cellStyle name="Output 2 3 2 2 20" xfId="59984"/>
    <cellStyle name="Output 2 3 2 2 21" xfId="59985"/>
    <cellStyle name="Output 2 3 2 2 22" xfId="59986"/>
    <cellStyle name="Output 2 3 2 2 23" xfId="59987"/>
    <cellStyle name="Output 2 3 2 2 24" xfId="59988"/>
    <cellStyle name="Output 2 3 2 2 25" xfId="59989"/>
    <cellStyle name="Output 2 3 2 2 26" xfId="59990"/>
    <cellStyle name="Output 2 3 2 2 27" xfId="59991"/>
    <cellStyle name="Output 2 3 2 2 3" xfId="59992"/>
    <cellStyle name="Output 2 3 2 2 3 10" xfId="59993"/>
    <cellStyle name="Output 2 3 2 2 3 11" xfId="59994"/>
    <cellStyle name="Output 2 3 2 2 3 12" xfId="59995"/>
    <cellStyle name="Output 2 3 2 2 3 13" xfId="59996"/>
    <cellStyle name="Output 2 3 2 2 3 14" xfId="59997"/>
    <cellStyle name="Output 2 3 2 2 3 15" xfId="59998"/>
    <cellStyle name="Output 2 3 2 2 3 2" xfId="59999"/>
    <cellStyle name="Output 2 3 2 2 3 2 2" xfId="60000"/>
    <cellStyle name="Output 2 3 2 2 3 2 3" xfId="60001"/>
    <cellStyle name="Output 2 3 2 2 3 2 4" xfId="60002"/>
    <cellStyle name="Output 2 3 2 2 3 2 5" xfId="60003"/>
    <cellStyle name="Output 2 3 2 2 3 2 6" xfId="60004"/>
    <cellStyle name="Output 2 3 2 2 3 2 7" xfId="60005"/>
    <cellStyle name="Output 2 3 2 2 3 2 8" xfId="60006"/>
    <cellStyle name="Output 2 3 2 2 3 3" xfId="60007"/>
    <cellStyle name="Output 2 3 2 2 3 3 2" xfId="60008"/>
    <cellStyle name="Output 2 3 2 2 3 3 3" xfId="60009"/>
    <cellStyle name="Output 2 3 2 2 3 3 4" xfId="60010"/>
    <cellStyle name="Output 2 3 2 2 3 3 5" xfId="60011"/>
    <cellStyle name="Output 2 3 2 2 3 3 6" xfId="60012"/>
    <cellStyle name="Output 2 3 2 2 3 3 7" xfId="60013"/>
    <cellStyle name="Output 2 3 2 2 3 3 8" xfId="60014"/>
    <cellStyle name="Output 2 3 2 2 3 4" xfId="60015"/>
    <cellStyle name="Output 2 3 2 2 3 4 2" xfId="60016"/>
    <cellStyle name="Output 2 3 2 2 3 4 3" xfId="60017"/>
    <cellStyle name="Output 2 3 2 2 3 4 4" xfId="60018"/>
    <cellStyle name="Output 2 3 2 2 3 4 5" xfId="60019"/>
    <cellStyle name="Output 2 3 2 2 3 4 6" xfId="60020"/>
    <cellStyle name="Output 2 3 2 2 3 4 7" xfId="60021"/>
    <cellStyle name="Output 2 3 2 2 3 4 8" xfId="60022"/>
    <cellStyle name="Output 2 3 2 2 3 5" xfId="60023"/>
    <cellStyle name="Output 2 3 2 2 3 5 2" xfId="60024"/>
    <cellStyle name="Output 2 3 2 2 3 5 3" xfId="60025"/>
    <cellStyle name="Output 2 3 2 2 3 5 4" xfId="60026"/>
    <cellStyle name="Output 2 3 2 2 3 5 5" xfId="60027"/>
    <cellStyle name="Output 2 3 2 2 3 5 6" xfId="60028"/>
    <cellStyle name="Output 2 3 2 2 3 5 7" xfId="60029"/>
    <cellStyle name="Output 2 3 2 2 3 5 8" xfId="60030"/>
    <cellStyle name="Output 2 3 2 2 3 6" xfId="60031"/>
    <cellStyle name="Output 2 3 2 2 3 6 2" xfId="60032"/>
    <cellStyle name="Output 2 3 2 2 3 6 3" xfId="60033"/>
    <cellStyle name="Output 2 3 2 2 3 6 4" xfId="60034"/>
    <cellStyle name="Output 2 3 2 2 3 6 5" xfId="60035"/>
    <cellStyle name="Output 2 3 2 2 3 6 6" xfId="60036"/>
    <cellStyle name="Output 2 3 2 2 3 6 7" xfId="60037"/>
    <cellStyle name="Output 2 3 2 2 3 6 8" xfId="60038"/>
    <cellStyle name="Output 2 3 2 2 3 7" xfId="60039"/>
    <cellStyle name="Output 2 3 2 2 3 7 2" xfId="60040"/>
    <cellStyle name="Output 2 3 2 2 3 7 3" xfId="60041"/>
    <cellStyle name="Output 2 3 2 2 3 7 4" xfId="60042"/>
    <cellStyle name="Output 2 3 2 2 3 7 5" xfId="60043"/>
    <cellStyle name="Output 2 3 2 2 3 7 6" xfId="60044"/>
    <cellStyle name="Output 2 3 2 2 3 7 7" xfId="60045"/>
    <cellStyle name="Output 2 3 2 2 3 7 8" xfId="60046"/>
    <cellStyle name="Output 2 3 2 2 3 8" xfId="60047"/>
    <cellStyle name="Output 2 3 2 2 3 9" xfId="60048"/>
    <cellStyle name="Output 2 3 2 2 4" xfId="60049"/>
    <cellStyle name="Output 2 3 2 2 4 2" xfId="60050"/>
    <cellStyle name="Output 2 3 2 2 4 3" xfId="60051"/>
    <cellStyle name="Output 2 3 2 2 4 4" xfId="60052"/>
    <cellStyle name="Output 2 3 2 2 4 5" xfId="60053"/>
    <cellStyle name="Output 2 3 2 2 4 6" xfId="60054"/>
    <cellStyle name="Output 2 3 2 2 4 7" xfId="60055"/>
    <cellStyle name="Output 2 3 2 2 4 8" xfId="60056"/>
    <cellStyle name="Output 2 3 2 2 4 9" xfId="60057"/>
    <cellStyle name="Output 2 3 2 2 5" xfId="60058"/>
    <cellStyle name="Output 2 3 2 2 5 2" xfId="60059"/>
    <cellStyle name="Output 2 3 2 2 5 3" xfId="60060"/>
    <cellStyle name="Output 2 3 2 2 5 4" xfId="60061"/>
    <cellStyle name="Output 2 3 2 2 5 5" xfId="60062"/>
    <cellStyle name="Output 2 3 2 2 5 6" xfId="60063"/>
    <cellStyle name="Output 2 3 2 2 5 7" xfId="60064"/>
    <cellStyle name="Output 2 3 2 2 5 8" xfId="60065"/>
    <cellStyle name="Output 2 3 2 2 5 9" xfId="60066"/>
    <cellStyle name="Output 2 3 2 2 6" xfId="60067"/>
    <cellStyle name="Output 2 3 2 2 6 2" xfId="60068"/>
    <cellStyle name="Output 2 3 2 2 6 3" xfId="60069"/>
    <cellStyle name="Output 2 3 2 2 6 4" xfId="60070"/>
    <cellStyle name="Output 2 3 2 2 6 5" xfId="60071"/>
    <cellStyle name="Output 2 3 2 2 6 6" xfId="60072"/>
    <cellStyle name="Output 2 3 2 2 6 7" xfId="60073"/>
    <cellStyle name="Output 2 3 2 2 6 8" xfId="60074"/>
    <cellStyle name="Output 2 3 2 2 6 9" xfId="60075"/>
    <cellStyle name="Output 2 3 2 2 7" xfId="60076"/>
    <cellStyle name="Output 2 3 2 2 7 2" xfId="60077"/>
    <cellStyle name="Output 2 3 2 2 7 3" xfId="60078"/>
    <cellStyle name="Output 2 3 2 2 7 4" xfId="60079"/>
    <cellStyle name="Output 2 3 2 2 7 5" xfId="60080"/>
    <cellStyle name="Output 2 3 2 2 7 6" xfId="60081"/>
    <cellStyle name="Output 2 3 2 2 7 7" xfId="60082"/>
    <cellStyle name="Output 2 3 2 2 7 8" xfId="60083"/>
    <cellStyle name="Output 2 3 2 2 8" xfId="60084"/>
    <cellStyle name="Output 2 3 2 2 8 2" xfId="60085"/>
    <cellStyle name="Output 2 3 2 2 8 3" xfId="60086"/>
    <cellStyle name="Output 2 3 2 2 8 4" xfId="60087"/>
    <cellStyle name="Output 2 3 2 2 8 5" xfId="60088"/>
    <cellStyle name="Output 2 3 2 2 8 6" xfId="60089"/>
    <cellStyle name="Output 2 3 2 2 8 7" xfId="60090"/>
    <cellStyle name="Output 2 3 2 2 8 8" xfId="60091"/>
    <cellStyle name="Output 2 3 2 2 9" xfId="60092"/>
    <cellStyle name="Output 2 3 2 2 9 2" xfId="60093"/>
    <cellStyle name="Output 2 3 2 2 9 3" xfId="60094"/>
    <cellStyle name="Output 2 3 2 2 9 4" xfId="60095"/>
    <cellStyle name="Output 2 3 2 2 9 5" xfId="60096"/>
    <cellStyle name="Output 2 3 2 2 9 6" xfId="60097"/>
    <cellStyle name="Output 2 3 2 2 9 7" xfId="60098"/>
    <cellStyle name="Output 2 3 2 2 9 8" xfId="60099"/>
    <cellStyle name="Output 2 3 2 20" xfId="60100"/>
    <cellStyle name="Output 2 3 2 21" xfId="60101"/>
    <cellStyle name="Output 2 3 2 22" xfId="60102"/>
    <cellStyle name="Output 2 3 2 23" xfId="60103"/>
    <cellStyle name="Output 2 3 2 24" xfId="60104"/>
    <cellStyle name="Output 2 3 2 25" xfId="60105"/>
    <cellStyle name="Output 2 3 2 3" xfId="60106"/>
    <cellStyle name="Output 2 3 2 3 10" xfId="60107"/>
    <cellStyle name="Output 2 3 2 3 11" xfId="60108"/>
    <cellStyle name="Output 2 3 2 3 12" xfId="60109"/>
    <cellStyle name="Output 2 3 2 3 13" xfId="60110"/>
    <cellStyle name="Output 2 3 2 3 14" xfId="60111"/>
    <cellStyle name="Output 2 3 2 3 15" xfId="60112"/>
    <cellStyle name="Output 2 3 2 3 16" xfId="60113"/>
    <cellStyle name="Output 2 3 2 3 17" xfId="60114"/>
    <cellStyle name="Output 2 3 2 3 18" xfId="60115"/>
    <cellStyle name="Output 2 3 2 3 19" xfId="60116"/>
    <cellStyle name="Output 2 3 2 3 2" xfId="60117"/>
    <cellStyle name="Output 2 3 2 3 2 2" xfId="60118"/>
    <cellStyle name="Output 2 3 2 3 2 3" xfId="60119"/>
    <cellStyle name="Output 2 3 2 3 2 4" xfId="60120"/>
    <cellStyle name="Output 2 3 2 3 2 5" xfId="60121"/>
    <cellStyle name="Output 2 3 2 3 2 6" xfId="60122"/>
    <cellStyle name="Output 2 3 2 3 2 7" xfId="60123"/>
    <cellStyle name="Output 2 3 2 3 2 8" xfId="60124"/>
    <cellStyle name="Output 2 3 2 3 2 9" xfId="60125"/>
    <cellStyle name="Output 2 3 2 3 20" xfId="60126"/>
    <cellStyle name="Output 2 3 2 3 21" xfId="60127"/>
    <cellStyle name="Output 2 3 2 3 22" xfId="60128"/>
    <cellStyle name="Output 2 3 2 3 23" xfId="60129"/>
    <cellStyle name="Output 2 3 2 3 24" xfId="60130"/>
    <cellStyle name="Output 2 3 2 3 3" xfId="60131"/>
    <cellStyle name="Output 2 3 2 3 3 2" xfId="60132"/>
    <cellStyle name="Output 2 3 2 3 3 3" xfId="60133"/>
    <cellStyle name="Output 2 3 2 3 3 4" xfId="60134"/>
    <cellStyle name="Output 2 3 2 3 3 5" xfId="60135"/>
    <cellStyle name="Output 2 3 2 3 3 6" xfId="60136"/>
    <cellStyle name="Output 2 3 2 3 3 7" xfId="60137"/>
    <cellStyle name="Output 2 3 2 3 3 8" xfId="60138"/>
    <cellStyle name="Output 2 3 2 3 3 9" xfId="60139"/>
    <cellStyle name="Output 2 3 2 3 4" xfId="60140"/>
    <cellStyle name="Output 2 3 2 3 4 2" xfId="60141"/>
    <cellStyle name="Output 2 3 2 3 4 3" xfId="60142"/>
    <cellStyle name="Output 2 3 2 3 4 4" xfId="60143"/>
    <cellStyle name="Output 2 3 2 3 4 5" xfId="60144"/>
    <cellStyle name="Output 2 3 2 3 4 6" xfId="60145"/>
    <cellStyle name="Output 2 3 2 3 4 7" xfId="60146"/>
    <cellStyle name="Output 2 3 2 3 4 8" xfId="60147"/>
    <cellStyle name="Output 2 3 2 3 4 9" xfId="60148"/>
    <cellStyle name="Output 2 3 2 3 5" xfId="60149"/>
    <cellStyle name="Output 2 3 2 3 5 2" xfId="60150"/>
    <cellStyle name="Output 2 3 2 3 5 3" xfId="60151"/>
    <cellStyle name="Output 2 3 2 3 5 4" xfId="60152"/>
    <cellStyle name="Output 2 3 2 3 5 5" xfId="60153"/>
    <cellStyle name="Output 2 3 2 3 5 6" xfId="60154"/>
    <cellStyle name="Output 2 3 2 3 5 7" xfId="60155"/>
    <cellStyle name="Output 2 3 2 3 5 8" xfId="60156"/>
    <cellStyle name="Output 2 3 2 3 6" xfId="60157"/>
    <cellStyle name="Output 2 3 2 3 6 2" xfId="60158"/>
    <cellStyle name="Output 2 3 2 3 6 3" xfId="60159"/>
    <cellStyle name="Output 2 3 2 3 6 4" xfId="60160"/>
    <cellStyle name="Output 2 3 2 3 6 5" xfId="60161"/>
    <cellStyle name="Output 2 3 2 3 6 6" xfId="60162"/>
    <cellStyle name="Output 2 3 2 3 6 7" xfId="60163"/>
    <cellStyle name="Output 2 3 2 3 6 8" xfId="60164"/>
    <cellStyle name="Output 2 3 2 3 7" xfId="60165"/>
    <cellStyle name="Output 2 3 2 3 7 2" xfId="60166"/>
    <cellStyle name="Output 2 3 2 3 7 3" xfId="60167"/>
    <cellStyle name="Output 2 3 2 3 7 4" xfId="60168"/>
    <cellStyle name="Output 2 3 2 3 7 5" xfId="60169"/>
    <cellStyle name="Output 2 3 2 3 7 6" xfId="60170"/>
    <cellStyle name="Output 2 3 2 3 7 7" xfId="60171"/>
    <cellStyle name="Output 2 3 2 3 7 8" xfId="60172"/>
    <cellStyle name="Output 2 3 2 3 8" xfId="60173"/>
    <cellStyle name="Output 2 3 2 3 9" xfId="60174"/>
    <cellStyle name="Output 2 3 2 4" xfId="60175"/>
    <cellStyle name="Output 2 3 2 4 2" xfId="60176"/>
    <cellStyle name="Output 2 3 2 4 3" xfId="60177"/>
    <cellStyle name="Output 2 3 2 4 4" xfId="60178"/>
    <cellStyle name="Output 2 3 2 4 5" xfId="60179"/>
    <cellStyle name="Output 2 3 2 4 6" xfId="60180"/>
    <cellStyle name="Output 2 3 2 4 7" xfId="60181"/>
    <cellStyle name="Output 2 3 2 4 8" xfId="60182"/>
    <cellStyle name="Output 2 3 2 4 9" xfId="60183"/>
    <cellStyle name="Output 2 3 2 5" xfId="60184"/>
    <cellStyle name="Output 2 3 2 5 2" xfId="60185"/>
    <cellStyle name="Output 2 3 2 5 3" xfId="60186"/>
    <cellStyle name="Output 2 3 2 5 4" xfId="60187"/>
    <cellStyle name="Output 2 3 2 5 5" xfId="60188"/>
    <cellStyle name="Output 2 3 2 5 6" xfId="60189"/>
    <cellStyle name="Output 2 3 2 5 7" xfId="60190"/>
    <cellStyle name="Output 2 3 2 5 8" xfId="60191"/>
    <cellStyle name="Output 2 3 2 5 9" xfId="60192"/>
    <cellStyle name="Output 2 3 2 6" xfId="60193"/>
    <cellStyle name="Output 2 3 2 6 2" xfId="60194"/>
    <cellStyle name="Output 2 3 2 6 3" xfId="60195"/>
    <cellStyle name="Output 2 3 2 6 4" xfId="60196"/>
    <cellStyle name="Output 2 3 2 6 5" xfId="60197"/>
    <cellStyle name="Output 2 3 2 6 6" xfId="60198"/>
    <cellStyle name="Output 2 3 2 6 7" xfId="60199"/>
    <cellStyle name="Output 2 3 2 6 8" xfId="60200"/>
    <cellStyle name="Output 2 3 2 6 9" xfId="60201"/>
    <cellStyle name="Output 2 3 2 7" xfId="60202"/>
    <cellStyle name="Output 2 3 2 7 2" xfId="60203"/>
    <cellStyle name="Output 2 3 2 7 3" xfId="60204"/>
    <cellStyle name="Output 2 3 2 7 4" xfId="60205"/>
    <cellStyle name="Output 2 3 2 7 5" xfId="60206"/>
    <cellStyle name="Output 2 3 2 7 6" xfId="60207"/>
    <cellStyle name="Output 2 3 2 7 7" xfId="60208"/>
    <cellStyle name="Output 2 3 2 7 8" xfId="60209"/>
    <cellStyle name="Output 2 3 2 7 9" xfId="60210"/>
    <cellStyle name="Output 2 3 2 8" xfId="60211"/>
    <cellStyle name="Output 2 3 2 8 2" xfId="60212"/>
    <cellStyle name="Output 2 3 2 8 3" xfId="60213"/>
    <cellStyle name="Output 2 3 2 8 4" xfId="60214"/>
    <cellStyle name="Output 2 3 2 8 5" xfId="60215"/>
    <cellStyle name="Output 2 3 2 8 6" xfId="60216"/>
    <cellStyle name="Output 2 3 2 8 7" xfId="60217"/>
    <cellStyle name="Output 2 3 2 8 8" xfId="60218"/>
    <cellStyle name="Output 2 3 2 8 9" xfId="60219"/>
    <cellStyle name="Output 2 3 2 9" xfId="60220"/>
    <cellStyle name="Output 2 3 2 9 2" xfId="60221"/>
    <cellStyle name="Output 2 3 2 9 3" xfId="60222"/>
    <cellStyle name="Output 2 3 2 9 4" xfId="60223"/>
    <cellStyle name="Output 2 3 2 9 5" xfId="60224"/>
    <cellStyle name="Output 2 3 2 9 6" xfId="60225"/>
    <cellStyle name="Output 2 3 2 9 7" xfId="60226"/>
    <cellStyle name="Output 2 3 2 9 8" xfId="60227"/>
    <cellStyle name="Output 2 3 20" xfId="60228"/>
    <cellStyle name="Output 2 3 21" xfId="60229"/>
    <cellStyle name="Output 2 3 22" xfId="60230"/>
    <cellStyle name="Output 2 3 23" xfId="60231"/>
    <cellStyle name="Output 2 3 24" xfId="60232"/>
    <cellStyle name="Output 2 3 3" xfId="9791"/>
    <cellStyle name="Output 2 3 3 10" xfId="60233"/>
    <cellStyle name="Output 2 3 3 10 2" xfId="60234"/>
    <cellStyle name="Output 2 3 3 10 3" xfId="60235"/>
    <cellStyle name="Output 2 3 3 10 4" xfId="60236"/>
    <cellStyle name="Output 2 3 3 10 5" xfId="60237"/>
    <cellStyle name="Output 2 3 3 10 6" xfId="60238"/>
    <cellStyle name="Output 2 3 3 10 7" xfId="60239"/>
    <cellStyle name="Output 2 3 3 10 8" xfId="60240"/>
    <cellStyle name="Output 2 3 3 11" xfId="60241"/>
    <cellStyle name="Output 2 3 3 11 2" xfId="60242"/>
    <cellStyle name="Output 2 3 3 11 3" xfId="60243"/>
    <cellStyle name="Output 2 3 3 11 4" xfId="60244"/>
    <cellStyle name="Output 2 3 3 11 5" xfId="60245"/>
    <cellStyle name="Output 2 3 3 11 6" xfId="60246"/>
    <cellStyle name="Output 2 3 3 11 7" xfId="60247"/>
    <cellStyle name="Output 2 3 3 11 8" xfId="60248"/>
    <cellStyle name="Output 2 3 3 12" xfId="60249"/>
    <cellStyle name="Output 2 3 3 13" xfId="60250"/>
    <cellStyle name="Output 2 3 3 14" xfId="60251"/>
    <cellStyle name="Output 2 3 3 15" xfId="60252"/>
    <cellStyle name="Output 2 3 3 16" xfId="60253"/>
    <cellStyle name="Output 2 3 3 17" xfId="60254"/>
    <cellStyle name="Output 2 3 3 18" xfId="60255"/>
    <cellStyle name="Output 2 3 3 19" xfId="60256"/>
    <cellStyle name="Output 2 3 3 2" xfId="10123"/>
    <cellStyle name="Output 2 3 3 2 10" xfId="60257"/>
    <cellStyle name="Output 2 3 3 2 10 2" xfId="60258"/>
    <cellStyle name="Output 2 3 3 2 10 3" xfId="60259"/>
    <cellStyle name="Output 2 3 3 2 10 4" xfId="60260"/>
    <cellStyle name="Output 2 3 3 2 10 5" xfId="60261"/>
    <cellStyle name="Output 2 3 3 2 10 6" xfId="60262"/>
    <cellStyle name="Output 2 3 3 2 10 7" xfId="60263"/>
    <cellStyle name="Output 2 3 3 2 10 8" xfId="60264"/>
    <cellStyle name="Output 2 3 3 2 11" xfId="60265"/>
    <cellStyle name="Output 2 3 3 2 12" xfId="60266"/>
    <cellStyle name="Output 2 3 3 2 13" xfId="60267"/>
    <cellStyle name="Output 2 3 3 2 14" xfId="60268"/>
    <cellStyle name="Output 2 3 3 2 15" xfId="60269"/>
    <cellStyle name="Output 2 3 3 2 16" xfId="60270"/>
    <cellStyle name="Output 2 3 3 2 17" xfId="60271"/>
    <cellStyle name="Output 2 3 3 2 18" xfId="60272"/>
    <cellStyle name="Output 2 3 3 2 19" xfId="60273"/>
    <cellStyle name="Output 2 3 3 2 2" xfId="60274"/>
    <cellStyle name="Output 2 3 3 2 2 10" xfId="60275"/>
    <cellStyle name="Output 2 3 3 2 2 11" xfId="60276"/>
    <cellStyle name="Output 2 3 3 2 2 12" xfId="60277"/>
    <cellStyle name="Output 2 3 3 2 2 13" xfId="60278"/>
    <cellStyle name="Output 2 3 3 2 2 14" xfId="60279"/>
    <cellStyle name="Output 2 3 3 2 2 15" xfId="60280"/>
    <cellStyle name="Output 2 3 3 2 2 16" xfId="60281"/>
    <cellStyle name="Output 2 3 3 2 2 17" xfId="60282"/>
    <cellStyle name="Output 2 3 3 2 2 18" xfId="60283"/>
    <cellStyle name="Output 2 3 3 2 2 19" xfId="60284"/>
    <cellStyle name="Output 2 3 3 2 2 2" xfId="60285"/>
    <cellStyle name="Output 2 3 3 2 2 2 10" xfId="60286"/>
    <cellStyle name="Output 2 3 3 2 2 2 11" xfId="60287"/>
    <cellStyle name="Output 2 3 3 2 2 2 12" xfId="60288"/>
    <cellStyle name="Output 2 3 3 2 2 2 13" xfId="60289"/>
    <cellStyle name="Output 2 3 3 2 2 2 14" xfId="60290"/>
    <cellStyle name="Output 2 3 3 2 2 2 15" xfId="60291"/>
    <cellStyle name="Output 2 3 3 2 2 2 2" xfId="60292"/>
    <cellStyle name="Output 2 3 3 2 2 2 2 2" xfId="60293"/>
    <cellStyle name="Output 2 3 3 2 2 2 2 3" xfId="60294"/>
    <cellStyle name="Output 2 3 3 2 2 2 2 4" xfId="60295"/>
    <cellStyle name="Output 2 3 3 2 2 2 2 5" xfId="60296"/>
    <cellStyle name="Output 2 3 3 2 2 2 2 6" xfId="60297"/>
    <cellStyle name="Output 2 3 3 2 2 2 2 7" xfId="60298"/>
    <cellStyle name="Output 2 3 3 2 2 2 2 8" xfId="60299"/>
    <cellStyle name="Output 2 3 3 2 2 2 2 9" xfId="60300"/>
    <cellStyle name="Output 2 3 3 2 2 2 3" xfId="60301"/>
    <cellStyle name="Output 2 3 3 2 2 2 3 2" xfId="60302"/>
    <cellStyle name="Output 2 3 3 2 2 2 3 3" xfId="60303"/>
    <cellStyle name="Output 2 3 3 2 2 2 3 4" xfId="60304"/>
    <cellStyle name="Output 2 3 3 2 2 2 3 5" xfId="60305"/>
    <cellStyle name="Output 2 3 3 2 2 2 3 6" xfId="60306"/>
    <cellStyle name="Output 2 3 3 2 2 2 3 7" xfId="60307"/>
    <cellStyle name="Output 2 3 3 2 2 2 3 8" xfId="60308"/>
    <cellStyle name="Output 2 3 3 2 2 2 3 9" xfId="60309"/>
    <cellStyle name="Output 2 3 3 2 2 2 4" xfId="60310"/>
    <cellStyle name="Output 2 3 3 2 2 2 4 2" xfId="60311"/>
    <cellStyle name="Output 2 3 3 2 2 2 4 3" xfId="60312"/>
    <cellStyle name="Output 2 3 3 2 2 2 4 4" xfId="60313"/>
    <cellStyle name="Output 2 3 3 2 2 2 4 5" xfId="60314"/>
    <cellStyle name="Output 2 3 3 2 2 2 4 6" xfId="60315"/>
    <cellStyle name="Output 2 3 3 2 2 2 4 7" xfId="60316"/>
    <cellStyle name="Output 2 3 3 2 2 2 4 8" xfId="60317"/>
    <cellStyle name="Output 2 3 3 2 2 2 4 9" xfId="60318"/>
    <cellStyle name="Output 2 3 3 2 2 2 5" xfId="60319"/>
    <cellStyle name="Output 2 3 3 2 2 2 5 2" xfId="60320"/>
    <cellStyle name="Output 2 3 3 2 2 2 5 3" xfId="60321"/>
    <cellStyle name="Output 2 3 3 2 2 2 5 4" xfId="60322"/>
    <cellStyle name="Output 2 3 3 2 2 2 5 5" xfId="60323"/>
    <cellStyle name="Output 2 3 3 2 2 2 5 6" xfId="60324"/>
    <cellStyle name="Output 2 3 3 2 2 2 5 7" xfId="60325"/>
    <cellStyle name="Output 2 3 3 2 2 2 5 8" xfId="60326"/>
    <cellStyle name="Output 2 3 3 2 2 2 6" xfId="60327"/>
    <cellStyle name="Output 2 3 3 2 2 2 6 2" xfId="60328"/>
    <cellStyle name="Output 2 3 3 2 2 2 6 3" xfId="60329"/>
    <cellStyle name="Output 2 3 3 2 2 2 6 4" xfId="60330"/>
    <cellStyle name="Output 2 3 3 2 2 2 6 5" xfId="60331"/>
    <cellStyle name="Output 2 3 3 2 2 2 6 6" xfId="60332"/>
    <cellStyle name="Output 2 3 3 2 2 2 6 7" xfId="60333"/>
    <cellStyle name="Output 2 3 3 2 2 2 6 8" xfId="60334"/>
    <cellStyle name="Output 2 3 3 2 2 2 7" xfId="60335"/>
    <cellStyle name="Output 2 3 3 2 2 2 7 2" xfId="60336"/>
    <cellStyle name="Output 2 3 3 2 2 2 7 3" xfId="60337"/>
    <cellStyle name="Output 2 3 3 2 2 2 7 4" xfId="60338"/>
    <cellStyle name="Output 2 3 3 2 2 2 7 5" xfId="60339"/>
    <cellStyle name="Output 2 3 3 2 2 2 7 6" xfId="60340"/>
    <cellStyle name="Output 2 3 3 2 2 2 7 7" xfId="60341"/>
    <cellStyle name="Output 2 3 3 2 2 2 7 8" xfId="60342"/>
    <cellStyle name="Output 2 3 3 2 2 2 8" xfId="60343"/>
    <cellStyle name="Output 2 3 3 2 2 2 9" xfId="60344"/>
    <cellStyle name="Output 2 3 3 2 2 20" xfId="60345"/>
    <cellStyle name="Output 2 3 3 2 2 21" xfId="60346"/>
    <cellStyle name="Output 2 3 3 2 2 22" xfId="60347"/>
    <cellStyle name="Output 2 3 3 2 2 23" xfId="60348"/>
    <cellStyle name="Output 2 3 3 2 2 24" xfId="60349"/>
    <cellStyle name="Output 2 3 3 2 2 25" xfId="60350"/>
    <cellStyle name="Output 2 3 3 2 2 26" xfId="60351"/>
    <cellStyle name="Output 2 3 3 2 2 27" xfId="60352"/>
    <cellStyle name="Output 2 3 3 2 2 3" xfId="60353"/>
    <cellStyle name="Output 2 3 3 2 2 3 10" xfId="60354"/>
    <cellStyle name="Output 2 3 3 2 2 3 11" xfId="60355"/>
    <cellStyle name="Output 2 3 3 2 2 3 12" xfId="60356"/>
    <cellStyle name="Output 2 3 3 2 2 3 13" xfId="60357"/>
    <cellStyle name="Output 2 3 3 2 2 3 14" xfId="60358"/>
    <cellStyle name="Output 2 3 3 2 2 3 15" xfId="60359"/>
    <cellStyle name="Output 2 3 3 2 2 3 2" xfId="60360"/>
    <cellStyle name="Output 2 3 3 2 2 3 2 2" xfId="60361"/>
    <cellStyle name="Output 2 3 3 2 2 3 2 3" xfId="60362"/>
    <cellStyle name="Output 2 3 3 2 2 3 2 4" xfId="60363"/>
    <cellStyle name="Output 2 3 3 2 2 3 2 5" xfId="60364"/>
    <cellStyle name="Output 2 3 3 2 2 3 2 6" xfId="60365"/>
    <cellStyle name="Output 2 3 3 2 2 3 2 7" xfId="60366"/>
    <cellStyle name="Output 2 3 3 2 2 3 2 8" xfId="60367"/>
    <cellStyle name="Output 2 3 3 2 2 3 3" xfId="60368"/>
    <cellStyle name="Output 2 3 3 2 2 3 3 2" xfId="60369"/>
    <cellStyle name="Output 2 3 3 2 2 3 3 3" xfId="60370"/>
    <cellStyle name="Output 2 3 3 2 2 3 3 4" xfId="60371"/>
    <cellStyle name="Output 2 3 3 2 2 3 3 5" xfId="60372"/>
    <cellStyle name="Output 2 3 3 2 2 3 3 6" xfId="60373"/>
    <cellStyle name="Output 2 3 3 2 2 3 3 7" xfId="60374"/>
    <cellStyle name="Output 2 3 3 2 2 3 3 8" xfId="60375"/>
    <cellStyle name="Output 2 3 3 2 2 3 4" xfId="60376"/>
    <cellStyle name="Output 2 3 3 2 2 3 4 2" xfId="60377"/>
    <cellStyle name="Output 2 3 3 2 2 3 4 3" xfId="60378"/>
    <cellStyle name="Output 2 3 3 2 2 3 4 4" xfId="60379"/>
    <cellStyle name="Output 2 3 3 2 2 3 4 5" xfId="60380"/>
    <cellStyle name="Output 2 3 3 2 2 3 4 6" xfId="60381"/>
    <cellStyle name="Output 2 3 3 2 2 3 4 7" xfId="60382"/>
    <cellStyle name="Output 2 3 3 2 2 3 4 8" xfId="60383"/>
    <cellStyle name="Output 2 3 3 2 2 3 5" xfId="60384"/>
    <cellStyle name="Output 2 3 3 2 2 3 5 2" xfId="60385"/>
    <cellStyle name="Output 2 3 3 2 2 3 5 3" xfId="60386"/>
    <cellStyle name="Output 2 3 3 2 2 3 5 4" xfId="60387"/>
    <cellStyle name="Output 2 3 3 2 2 3 5 5" xfId="60388"/>
    <cellStyle name="Output 2 3 3 2 2 3 5 6" xfId="60389"/>
    <cellStyle name="Output 2 3 3 2 2 3 5 7" xfId="60390"/>
    <cellStyle name="Output 2 3 3 2 2 3 5 8" xfId="60391"/>
    <cellStyle name="Output 2 3 3 2 2 3 6" xfId="60392"/>
    <cellStyle name="Output 2 3 3 2 2 3 6 2" xfId="60393"/>
    <cellStyle name="Output 2 3 3 2 2 3 6 3" xfId="60394"/>
    <cellStyle name="Output 2 3 3 2 2 3 6 4" xfId="60395"/>
    <cellStyle name="Output 2 3 3 2 2 3 6 5" xfId="60396"/>
    <cellStyle name="Output 2 3 3 2 2 3 6 6" xfId="60397"/>
    <cellStyle name="Output 2 3 3 2 2 3 6 7" xfId="60398"/>
    <cellStyle name="Output 2 3 3 2 2 3 6 8" xfId="60399"/>
    <cellStyle name="Output 2 3 3 2 2 3 7" xfId="60400"/>
    <cellStyle name="Output 2 3 3 2 2 3 7 2" xfId="60401"/>
    <cellStyle name="Output 2 3 3 2 2 3 7 3" xfId="60402"/>
    <cellStyle name="Output 2 3 3 2 2 3 7 4" xfId="60403"/>
    <cellStyle name="Output 2 3 3 2 2 3 7 5" xfId="60404"/>
    <cellStyle name="Output 2 3 3 2 2 3 7 6" xfId="60405"/>
    <cellStyle name="Output 2 3 3 2 2 3 7 7" xfId="60406"/>
    <cellStyle name="Output 2 3 3 2 2 3 7 8" xfId="60407"/>
    <cellStyle name="Output 2 3 3 2 2 3 8" xfId="60408"/>
    <cellStyle name="Output 2 3 3 2 2 3 9" xfId="60409"/>
    <cellStyle name="Output 2 3 3 2 2 4" xfId="60410"/>
    <cellStyle name="Output 2 3 3 2 2 4 2" xfId="60411"/>
    <cellStyle name="Output 2 3 3 2 2 4 3" xfId="60412"/>
    <cellStyle name="Output 2 3 3 2 2 4 4" xfId="60413"/>
    <cellStyle name="Output 2 3 3 2 2 4 5" xfId="60414"/>
    <cellStyle name="Output 2 3 3 2 2 4 6" xfId="60415"/>
    <cellStyle name="Output 2 3 3 2 2 4 7" xfId="60416"/>
    <cellStyle name="Output 2 3 3 2 2 4 8" xfId="60417"/>
    <cellStyle name="Output 2 3 3 2 2 4 9" xfId="60418"/>
    <cellStyle name="Output 2 3 3 2 2 5" xfId="60419"/>
    <cellStyle name="Output 2 3 3 2 2 5 2" xfId="60420"/>
    <cellStyle name="Output 2 3 3 2 2 5 3" xfId="60421"/>
    <cellStyle name="Output 2 3 3 2 2 5 4" xfId="60422"/>
    <cellStyle name="Output 2 3 3 2 2 5 5" xfId="60423"/>
    <cellStyle name="Output 2 3 3 2 2 5 6" xfId="60424"/>
    <cellStyle name="Output 2 3 3 2 2 5 7" xfId="60425"/>
    <cellStyle name="Output 2 3 3 2 2 5 8" xfId="60426"/>
    <cellStyle name="Output 2 3 3 2 2 5 9" xfId="60427"/>
    <cellStyle name="Output 2 3 3 2 2 6" xfId="60428"/>
    <cellStyle name="Output 2 3 3 2 2 6 2" xfId="60429"/>
    <cellStyle name="Output 2 3 3 2 2 6 3" xfId="60430"/>
    <cellStyle name="Output 2 3 3 2 2 6 4" xfId="60431"/>
    <cellStyle name="Output 2 3 3 2 2 6 5" xfId="60432"/>
    <cellStyle name="Output 2 3 3 2 2 6 6" xfId="60433"/>
    <cellStyle name="Output 2 3 3 2 2 6 7" xfId="60434"/>
    <cellStyle name="Output 2 3 3 2 2 6 8" xfId="60435"/>
    <cellStyle name="Output 2 3 3 2 2 6 9" xfId="60436"/>
    <cellStyle name="Output 2 3 3 2 2 7" xfId="60437"/>
    <cellStyle name="Output 2 3 3 2 2 7 2" xfId="60438"/>
    <cellStyle name="Output 2 3 3 2 2 7 3" xfId="60439"/>
    <cellStyle name="Output 2 3 3 2 2 7 4" xfId="60440"/>
    <cellStyle name="Output 2 3 3 2 2 7 5" xfId="60441"/>
    <cellStyle name="Output 2 3 3 2 2 7 6" xfId="60442"/>
    <cellStyle name="Output 2 3 3 2 2 7 7" xfId="60443"/>
    <cellStyle name="Output 2 3 3 2 2 7 8" xfId="60444"/>
    <cellStyle name="Output 2 3 3 2 2 8" xfId="60445"/>
    <cellStyle name="Output 2 3 3 2 2 8 2" xfId="60446"/>
    <cellStyle name="Output 2 3 3 2 2 8 3" xfId="60447"/>
    <cellStyle name="Output 2 3 3 2 2 8 4" xfId="60448"/>
    <cellStyle name="Output 2 3 3 2 2 8 5" xfId="60449"/>
    <cellStyle name="Output 2 3 3 2 2 8 6" xfId="60450"/>
    <cellStyle name="Output 2 3 3 2 2 8 7" xfId="60451"/>
    <cellStyle name="Output 2 3 3 2 2 8 8" xfId="60452"/>
    <cellStyle name="Output 2 3 3 2 2 9" xfId="60453"/>
    <cellStyle name="Output 2 3 3 2 2 9 2" xfId="60454"/>
    <cellStyle name="Output 2 3 3 2 2 9 3" xfId="60455"/>
    <cellStyle name="Output 2 3 3 2 2 9 4" xfId="60456"/>
    <cellStyle name="Output 2 3 3 2 2 9 5" xfId="60457"/>
    <cellStyle name="Output 2 3 3 2 2 9 6" xfId="60458"/>
    <cellStyle name="Output 2 3 3 2 2 9 7" xfId="60459"/>
    <cellStyle name="Output 2 3 3 2 2 9 8" xfId="60460"/>
    <cellStyle name="Output 2 3 3 2 20" xfId="60461"/>
    <cellStyle name="Output 2 3 3 2 21" xfId="60462"/>
    <cellStyle name="Output 2 3 3 2 22" xfId="60463"/>
    <cellStyle name="Output 2 3 3 2 23" xfId="60464"/>
    <cellStyle name="Output 2 3 3 2 24" xfId="60465"/>
    <cellStyle name="Output 2 3 3 2 25" xfId="60466"/>
    <cellStyle name="Output 2 3 3 2 3" xfId="60467"/>
    <cellStyle name="Output 2 3 3 2 3 10" xfId="60468"/>
    <cellStyle name="Output 2 3 3 2 3 11" xfId="60469"/>
    <cellStyle name="Output 2 3 3 2 3 12" xfId="60470"/>
    <cellStyle name="Output 2 3 3 2 3 13" xfId="60471"/>
    <cellStyle name="Output 2 3 3 2 3 14" xfId="60472"/>
    <cellStyle name="Output 2 3 3 2 3 15" xfId="60473"/>
    <cellStyle name="Output 2 3 3 2 3 16" xfId="60474"/>
    <cellStyle name="Output 2 3 3 2 3 17" xfId="60475"/>
    <cellStyle name="Output 2 3 3 2 3 18" xfId="60476"/>
    <cellStyle name="Output 2 3 3 2 3 19" xfId="60477"/>
    <cellStyle name="Output 2 3 3 2 3 2" xfId="60478"/>
    <cellStyle name="Output 2 3 3 2 3 2 2" xfId="60479"/>
    <cellStyle name="Output 2 3 3 2 3 2 3" xfId="60480"/>
    <cellStyle name="Output 2 3 3 2 3 2 4" xfId="60481"/>
    <cellStyle name="Output 2 3 3 2 3 2 5" xfId="60482"/>
    <cellStyle name="Output 2 3 3 2 3 2 6" xfId="60483"/>
    <cellStyle name="Output 2 3 3 2 3 2 7" xfId="60484"/>
    <cellStyle name="Output 2 3 3 2 3 2 8" xfId="60485"/>
    <cellStyle name="Output 2 3 3 2 3 2 9" xfId="60486"/>
    <cellStyle name="Output 2 3 3 2 3 20" xfId="60487"/>
    <cellStyle name="Output 2 3 3 2 3 21" xfId="60488"/>
    <cellStyle name="Output 2 3 3 2 3 22" xfId="60489"/>
    <cellStyle name="Output 2 3 3 2 3 23" xfId="60490"/>
    <cellStyle name="Output 2 3 3 2 3 24" xfId="60491"/>
    <cellStyle name="Output 2 3 3 2 3 3" xfId="60492"/>
    <cellStyle name="Output 2 3 3 2 3 3 2" xfId="60493"/>
    <cellStyle name="Output 2 3 3 2 3 3 3" xfId="60494"/>
    <cellStyle name="Output 2 3 3 2 3 3 4" xfId="60495"/>
    <cellStyle name="Output 2 3 3 2 3 3 5" xfId="60496"/>
    <cellStyle name="Output 2 3 3 2 3 3 6" xfId="60497"/>
    <cellStyle name="Output 2 3 3 2 3 3 7" xfId="60498"/>
    <cellStyle name="Output 2 3 3 2 3 3 8" xfId="60499"/>
    <cellStyle name="Output 2 3 3 2 3 3 9" xfId="60500"/>
    <cellStyle name="Output 2 3 3 2 3 4" xfId="60501"/>
    <cellStyle name="Output 2 3 3 2 3 4 2" xfId="60502"/>
    <cellStyle name="Output 2 3 3 2 3 4 3" xfId="60503"/>
    <cellStyle name="Output 2 3 3 2 3 4 4" xfId="60504"/>
    <cellStyle name="Output 2 3 3 2 3 4 5" xfId="60505"/>
    <cellStyle name="Output 2 3 3 2 3 4 6" xfId="60506"/>
    <cellStyle name="Output 2 3 3 2 3 4 7" xfId="60507"/>
    <cellStyle name="Output 2 3 3 2 3 4 8" xfId="60508"/>
    <cellStyle name="Output 2 3 3 2 3 4 9" xfId="60509"/>
    <cellStyle name="Output 2 3 3 2 3 5" xfId="60510"/>
    <cellStyle name="Output 2 3 3 2 3 5 2" xfId="60511"/>
    <cellStyle name="Output 2 3 3 2 3 5 3" xfId="60512"/>
    <cellStyle name="Output 2 3 3 2 3 5 4" xfId="60513"/>
    <cellStyle name="Output 2 3 3 2 3 5 5" xfId="60514"/>
    <cellStyle name="Output 2 3 3 2 3 5 6" xfId="60515"/>
    <cellStyle name="Output 2 3 3 2 3 5 7" xfId="60516"/>
    <cellStyle name="Output 2 3 3 2 3 5 8" xfId="60517"/>
    <cellStyle name="Output 2 3 3 2 3 6" xfId="60518"/>
    <cellStyle name="Output 2 3 3 2 3 6 2" xfId="60519"/>
    <cellStyle name="Output 2 3 3 2 3 6 3" xfId="60520"/>
    <cellStyle name="Output 2 3 3 2 3 6 4" xfId="60521"/>
    <cellStyle name="Output 2 3 3 2 3 6 5" xfId="60522"/>
    <cellStyle name="Output 2 3 3 2 3 6 6" xfId="60523"/>
    <cellStyle name="Output 2 3 3 2 3 6 7" xfId="60524"/>
    <cellStyle name="Output 2 3 3 2 3 6 8" xfId="60525"/>
    <cellStyle name="Output 2 3 3 2 3 7" xfId="60526"/>
    <cellStyle name="Output 2 3 3 2 3 7 2" xfId="60527"/>
    <cellStyle name="Output 2 3 3 2 3 7 3" xfId="60528"/>
    <cellStyle name="Output 2 3 3 2 3 7 4" xfId="60529"/>
    <cellStyle name="Output 2 3 3 2 3 7 5" xfId="60530"/>
    <cellStyle name="Output 2 3 3 2 3 7 6" xfId="60531"/>
    <cellStyle name="Output 2 3 3 2 3 7 7" xfId="60532"/>
    <cellStyle name="Output 2 3 3 2 3 7 8" xfId="60533"/>
    <cellStyle name="Output 2 3 3 2 3 8" xfId="60534"/>
    <cellStyle name="Output 2 3 3 2 3 9" xfId="60535"/>
    <cellStyle name="Output 2 3 3 2 4" xfId="60536"/>
    <cellStyle name="Output 2 3 3 2 4 2" xfId="60537"/>
    <cellStyle name="Output 2 3 3 2 4 3" xfId="60538"/>
    <cellStyle name="Output 2 3 3 2 4 4" xfId="60539"/>
    <cellStyle name="Output 2 3 3 2 4 5" xfId="60540"/>
    <cellStyle name="Output 2 3 3 2 4 6" xfId="60541"/>
    <cellStyle name="Output 2 3 3 2 4 7" xfId="60542"/>
    <cellStyle name="Output 2 3 3 2 4 8" xfId="60543"/>
    <cellStyle name="Output 2 3 3 2 4 9" xfId="60544"/>
    <cellStyle name="Output 2 3 3 2 5" xfId="60545"/>
    <cellStyle name="Output 2 3 3 2 5 2" xfId="60546"/>
    <cellStyle name="Output 2 3 3 2 5 3" xfId="60547"/>
    <cellStyle name="Output 2 3 3 2 5 4" xfId="60548"/>
    <cellStyle name="Output 2 3 3 2 5 5" xfId="60549"/>
    <cellStyle name="Output 2 3 3 2 5 6" xfId="60550"/>
    <cellStyle name="Output 2 3 3 2 5 7" xfId="60551"/>
    <cellStyle name="Output 2 3 3 2 5 8" xfId="60552"/>
    <cellStyle name="Output 2 3 3 2 5 9" xfId="60553"/>
    <cellStyle name="Output 2 3 3 2 6" xfId="60554"/>
    <cellStyle name="Output 2 3 3 2 6 2" xfId="60555"/>
    <cellStyle name="Output 2 3 3 2 6 3" xfId="60556"/>
    <cellStyle name="Output 2 3 3 2 6 4" xfId="60557"/>
    <cellStyle name="Output 2 3 3 2 6 5" xfId="60558"/>
    <cellStyle name="Output 2 3 3 2 6 6" xfId="60559"/>
    <cellStyle name="Output 2 3 3 2 6 7" xfId="60560"/>
    <cellStyle name="Output 2 3 3 2 6 8" xfId="60561"/>
    <cellStyle name="Output 2 3 3 2 6 9" xfId="60562"/>
    <cellStyle name="Output 2 3 3 2 7" xfId="60563"/>
    <cellStyle name="Output 2 3 3 2 7 2" xfId="60564"/>
    <cellStyle name="Output 2 3 3 2 7 3" xfId="60565"/>
    <cellStyle name="Output 2 3 3 2 7 4" xfId="60566"/>
    <cellStyle name="Output 2 3 3 2 7 5" xfId="60567"/>
    <cellStyle name="Output 2 3 3 2 7 6" xfId="60568"/>
    <cellStyle name="Output 2 3 3 2 7 7" xfId="60569"/>
    <cellStyle name="Output 2 3 3 2 7 8" xfId="60570"/>
    <cellStyle name="Output 2 3 3 2 7 9" xfId="60571"/>
    <cellStyle name="Output 2 3 3 2 8" xfId="60572"/>
    <cellStyle name="Output 2 3 3 2 8 2" xfId="60573"/>
    <cellStyle name="Output 2 3 3 2 8 3" xfId="60574"/>
    <cellStyle name="Output 2 3 3 2 8 4" xfId="60575"/>
    <cellStyle name="Output 2 3 3 2 8 5" xfId="60576"/>
    <cellStyle name="Output 2 3 3 2 8 6" xfId="60577"/>
    <cellStyle name="Output 2 3 3 2 8 7" xfId="60578"/>
    <cellStyle name="Output 2 3 3 2 8 8" xfId="60579"/>
    <cellStyle name="Output 2 3 3 2 8 9" xfId="60580"/>
    <cellStyle name="Output 2 3 3 2 9" xfId="60581"/>
    <cellStyle name="Output 2 3 3 2 9 2" xfId="60582"/>
    <cellStyle name="Output 2 3 3 2 9 3" xfId="60583"/>
    <cellStyle name="Output 2 3 3 2 9 4" xfId="60584"/>
    <cellStyle name="Output 2 3 3 2 9 5" xfId="60585"/>
    <cellStyle name="Output 2 3 3 2 9 6" xfId="60586"/>
    <cellStyle name="Output 2 3 3 2 9 7" xfId="60587"/>
    <cellStyle name="Output 2 3 3 2 9 8" xfId="60588"/>
    <cellStyle name="Output 2 3 3 20" xfId="60589"/>
    <cellStyle name="Output 2 3 3 21" xfId="60590"/>
    <cellStyle name="Output 2 3 3 22" xfId="60591"/>
    <cellStyle name="Output 2 3 3 23" xfId="60592"/>
    <cellStyle name="Output 2 3 3 24" xfId="60593"/>
    <cellStyle name="Output 2 3 3 25" xfId="60594"/>
    <cellStyle name="Output 2 3 3 26" xfId="60595"/>
    <cellStyle name="Output 2 3 3 3" xfId="60596"/>
    <cellStyle name="Output 2 3 3 3 10" xfId="60597"/>
    <cellStyle name="Output 2 3 3 3 11" xfId="60598"/>
    <cellStyle name="Output 2 3 3 3 12" xfId="60599"/>
    <cellStyle name="Output 2 3 3 3 13" xfId="60600"/>
    <cellStyle name="Output 2 3 3 3 14" xfId="60601"/>
    <cellStyle name="Output 2 3 3 3 15" xfId="60602"/>
    <cellStyle name="Output 2 3 3 3 16" xfId="60603"/>
    <cellStyle name="Output 2 3 3 3 17" xfId="60604"/>
    <cellStyle name="Output 2 3 3 3 18" xfId="60605"/>
    <cellStyle name="Output 2 3 3 3 19" xfId="60606"/>
    <cellStyle name="Output 2 3 3 3 2" xfId="60607"/>
    <cellStyle name="Output 2 3 3 3 2 10" xfId="60608"/>
    <cellStyle name="Output 2 3 3 3 2 11" xfId="60609"/>
    <cellStyle name="Output 2 3 3 3 2 12" xfId="60610"/>
    <cellStyle name="Output 2 3 3 3 2 13" xfId="60611"/>
    <cellStyle name="Output 2 3 3 3 2 14" xfId="60612"/>
    <cellStyle name="Output 2 3 3 3 2 15" xfId="60613"/>
    <cellStyle name="Output 2 3 3 3 2 2" xfId="60614"/>
    <cellStyle name="Output 2 3 3 3 2 2 2" xfId="60615"/>
    <cellStyle name="Output 2 3 3 3 2 2 3" xfId="60616"/>
    <cellStyle name="Output 2 3 3 3 2 2 4" xfId="60617"/>
    <cellStyle name="Output 2 3 3 3 2 2 5" xfId="60618"/>
    <cellStyle name="Output 2 3 3 3 2 2 6" xfId="60619"/>
    <cellStyle name="Output 2 3 3 3 2 2 7" xfId="60620"/>
    <cellStyle name="Output 2 3 3 3 2 2 8" xfId="60621"/>
    <cellStyle name="Output 2 3 3 3 2 2 9" xfId="60622"/>
    <cellStyle name="Output 2 3 3 3 2 3" xfId="60623"/>
    <cellStyle name="Output 2 3 3 3 2 3 2" xfId="60624"/>
    <cellStyle name="Output 2 3 3 3 2 3 3" xfId="60625"/>
    <cellStyle name="Output 2 3 3 3 2 3 4" xfId="60626"/>
    <cellStyle name="Output 2 3 3 3 2 3 5" xfId="60627"/>
    <cellStyle name="Output 2 3 3 3 2 3 6" xfId="60628"/>
    <cellStyle name="Output 2 3 3 3 2 3 7" xfId="60629"/>
    <cellStyle name="Output 2 3 3 3 2 3 8" xfId="60630"/>
    <cellStyle name="Output 2 3 3 3 2 3 9" xfId="60631"/>
    <cellStyle name="Output 2 3 3 3 2 4" xfId="60632"/>
    <cellStyle name="Output 2 3 3 3 2 4 2" xfId="60633"/>
    <cellStyle name="Output 2 3 3 3 2 4 3" xfId="60634"/>
    <cellStyle name="Output 2 3 3 3 2 4 4" xfId="60635"/>
    <cellStyle name="Output 2 3 3 3 2 4 5" xfId="60636"/>
    <cellStyle name="Output 2 3 3 3 2 4 6" xfId="60637"/>
    <cellStyle name="Output 2 3 3 3 2 4 7" xfId="60638"/>
    <cellStyle name="Output 2 3 3 3 2 4 8" xfId="60639"/>
    <cellStyle name="Output 2 3 3 3 2 4 9" xfId="60640"/>
    <cellStyle name="Output 2 3 3 3 2 5" xfId="60641"/>
    <cellStyle name="Output 2 3 3 3 2 5 2" xfId="60642"/>
    <cellStyle name="Output 2 3 3 3 2 5 3" xfId="60643"/>
    <cellStyle name="Output 2 3 3 3 2 5 4" xfId="60644"/>
    <cellStyle name="Output 2 3 3 3 2 5 5" xfId="60645"/>
    <cellStyle name="Output 2 3 3 3 2 5 6" xfId="60646"/>
    <cellStyle name="Output 2 3 3 3 2 5 7" xfId="60647"/>
    <cellStyle name="Output 2 3 3 3 2 5 8" xfId="60648"/>
    <cellStyle name="Output 2 3 3 3 2 6" xfId="60649"/>
    <cellStyle name="Output 2 3 3 3 2 6 2" xfId="60650"/>
    <cellStyle name="Output 2 3 3 3 2 6 3" xfId="60651"/>
    <cellStyle name="Output 2 3 3 3 2 6 4" xfId="60652"/>
    <cellStyle name="Output 2 3 3 3 2 6 5" xfId="60653"/>
    <cellStyle name="Output 2 3 3 3 2 6 6" xfId="60654"/>
    <cellStyle name="Output 2 3 3 3 2 6 7" xfId="60655"/>
    <cellStyle name="Output 2 3 3 3 2 6 8" xfId="60656"/>
    <cellStyle name="Output 2 3 3 3 2 7" xfId="60657"/>
    <cellStyle name="Output 2 3 3 3 2 7 2" xfId="60658"/>
    <cellStyle name="Output 2 3 3 3 2 7 3" xfId="60659"/>
    <cellStyle name="Output 2 3 3 3 2 7 4" xfId="60660"/>
    <cellStyle name="Output 2 3 3 3 2 7 5" xfId="60661"/>
    <cellStyle name="Output 2 3 3 3 2 7 6" xfId="60662"/>
    <cellStyle name="Output 2 3 3 3 2 7 7" xfId="60663"/>
    <cellStyle name="Output 2 3 3 3 2 7 8" xfId="60664"/>
    <cellStyle name="Output 2 3 3 3 2 8" xfId="60665"/>
    <cellStyle name="Output 2 3 3 3 2 9" xfId="60666"/>
    <cellStyle name="Output 2 3 3 3 20" xfId="60667"/>
    <cellStyle name="Output 2 3 3 3 21" xfId="60668"/>
    <cellStyle name="Output 2 3 3 3 22" xfId="60669"/>
    <cellStyle name="Output 2 3 3 3 23" xfId="60670"/>
    <cellStyle name="Output 2 3 3 3 24" xfId="60671"/>
    <cellStyle name="Output 2 3 3 3 25" xfId="60672"/>
    <cellStyle name="Output 2 3 3 3 26" xfId="60673"/>
    <cellStyle name="Output 2 3 3 3 27" xfId="60674"/>
    <cellStyle name="Output 2 3 3 3 3" xfId="60675"/>
    <cellStyle name="Output 2 3 3 3 3 10" xfId="60676"/>
    <cellStyle name="Output 2 3 3 3 3 11" xfId="60677"/>
    <cellStyle name="Output 2 3 3 3 3 12" xfId="60678"/>
    <cellStyle name="Output 2 3 3 3 3 13" xfId="60679"/>
    <cellStyle name="Output 2 3 3 3 3 14" xfId="60680"/>
    <cellStyle name="Output 2 3 3 3 3 15" xfId="60681"/>
    <cellStyle name="Output 2 3 3 3 3 2" xfId="60682"/>
    <cellStyle name="Output 2 3 3 3 3 2 2" xfId="60683"/>
    <cellStyle name="Output 2 3 3 3 3 2 3" xfId="60684"/>
    <cellStyle name="Output 2 3 3 3 3 2 4" xfId="60685"/>
    <cellStyle name="Output 2 3 3 3 3 2 5" xfId="60686"/>
    <cellStyle name="Output 2 3 3 3 3 2 6" xfId="60687"/>
    <cellStyle name="Output 2 3 3 3 3 2 7" xfId="60688"/>
    <cellStyle name="Output 2 3 3 3 3 2 8" xfId="60689"/>
    <cellStyle name="Output 2 3 3 3 3 3" xfId="60690"/>
    <cellStyle name="Output 2 3 3 3 3 3 2" xfId="60691"/>
    <cellStyle name="Output 2 3 3 3 3 3 3" xfId="60692"/>
    <cellStyle name="Output 2 3 3 3 3 3 4" xfId="60693"/>
    <cellStyle name="Output 2 3 3 3 3 3 5" xfId="60694"/>
    <cellStyle name="Output 2 3 3 3 3 3 6" xfId="60695"/>
    <cellStyle name="Output 2 3 3 3 3 3 7" xfId="60696"/>
    <cellStyle name="Output 2 3 3 3 3 3 8" xfId="60697"/>
    <cellStyle name="Output 2 3 3 3 3 4" xfId="60698"/>
    <cellStyle name="Output 2 3 3 3 3 4 2" xfId="60699"/>
    <cellStyle name="Output 2 3 3 3 3 4 3" xfId="60700"/>
    <cellStyle name="Output 2 3 3 3 3 4 4" xfId="60701"/>
    <cellStyle name="Output 2 3 3 3 3 4 5" xfId="60702"/>
    <cellStyle name="Output 2 3 3 3 3 4 6" xfId="60703"/>
    <cellStyle name="Output 2 3 3 3 3 4 7" xfId="60704"/>
    <cellStyle name="Output 2 3 3 3 3 4 8" xfId="60705"/>
    <cellStyle name="Output 2 3 3 3 3 5" xfId="60706"/>
    <cellStyle name="Output 2 3 3 3 3 5 2" xfId="60707"/>
    <cellStyle name="Output 2 3 3 3 3 5 3" xfId="60708"/>
    <cellStyle name="Output 2 3 3 3 3 5 4" xfId="60709"/>
    <cellStyle name="Output 2 3 3 3 3 5 5" xfId="60710"/>
    <cellStyle name="Output 2 3 3 3 3 5 6" xfId="60711"/>
    <cellStyle name="Output 2 3 3 3 3 5 7" xfId="60712"/>
    <cellStyle name="Output 2 3 3 3 3 5 8" xfId="60713"/>
    <cellStyle name="Output 2 3 3 3 3 6" xfId="60714"/>
    <cellStyle name="Output 2 3 3 3 3 6 2" xfId="60715"/>
    <cellStyle name="Output 2 3 3 3 3 6 3" xfId="60716"/>
    <cellStyle name="Output 2 3 3 3 3 6 4" xfId="60717"/>
    <cellStyle name="Output 2 3 3 3 3 6 5" xfId="60718"/>
    <cellStyle name="Output 2 3 3 3 3 6 6" xfId="60719"/>
    <cellStyle name="Output 2 3 3 3 3 6 7" xfId="60720"/>
    <cellStyle name="Output 2 3 3 3 3 6 8" xfId="60721"/>
    <cellStyle name="Output 2 3 3 3 3 7" xfId="60722"/>
    <cellStyle name="Output 2 3 3 3 3 7 2" xfId="60723"/>
    <cellStyle name="Output 2 3 3 3 3 7 3" xfId="60724"/>
    <cellStyle name="Output 2 3 3 3 3 7 4" xfId="60725"/>
    <cellStyle name="Output 2 3 3 3 3 7 5" xfId="60726"/>
    <cellStyle name="Output 2 3 3 3 3 7 6" xfId="60727"/>
    <cellStyle name="Output 2 3 3 3 3 7 7" xfId="60728"/>
    <cellStyle name="Output 2 3 3 3 3 7 8" xfId="60729"/>
    <cellStyle name="Output 2 3 3 3 3 8" xfId="60730"/>
    <cellStyle name="Output 2 3 3 3 3 9" xfId="60731"/>
    <cellStyle name="Output 2 3 3 3 4" xfId="60732"/>
    <cellStyle name="Output 2 3 3 3 4 2" xfId="60733"/>
    <cellStyle name="Output 2 3 3 3 4 3" xfId="60734"/>
    <cellStyle name="Output 2 3 3 3 4 4" xfId="60735"/>
    <cellStyle name="Output 2 3 3 3 4 5" xfId="60736"/>
    <cellStyle name="Output 2 3 3 3 4 6" xfId="60737"/>
    <cellStyle name="Output 2 3 3 3 4 7" xfId="60738"/>
    <cellStyle name="Output 2 3 3 3 4 8" xfId="60739"/>
    <cellStyle name="Output 2 3 3 3 4 9" xfId="60740"/>
    <cellStyle name="Output 2 3 3 3 5" xfId="60741"/>
    <cellStyle name="Output 2 3 3 3 5 2" xfId="60742"/>
    <cellStyle name="Output 2 3 3 3 5 3" xfId="60743"/>
    <cellStyle name="Output 2 3 3 3 5 4" xfId="60744"/>
    <cellStyle name="Output 2 3 3 3 5 5" xfId="60745"/>
    <cellStyle name="Output 2 3 3 3 5 6" xfId="60746"/>
    <cellStyle name="Output 2 3 3 3 5 7" xfId="60747"/>
    <cellStyle name="Output 2 3 3 3 5 8" xfId="60748"/>
    <cellStyle name="Output 2 3 3 3 5 9" xfId="60749"/>
    <cellStyle name="Output 2 3 3 3 6" xfId="60750"/>
    <cellStyle name="Output 2 3 3 3 6 2" xfId="60751"/>
    <cellStyle name="Output 2 3 3 3 6 3" xfId="60752"/>
    <cellStyle name="Output 2 3 3 3 6 4" xfId="60753"/>
    <cellStyle name="Output 2 3 3 3 6 5" xfId="60754"/>
    <cellStyle name="Output 2 3 3 3 6 6" xfId="60755"/>
    <cellStyle name="Output 2 3 3 3 6 7" xfId="60756"/>
    <cellStyle name="Output 2 3 3 3 6 8" xfId="60757"/>
    <cellStyle name="Output 2 3 3 3 6 9" xfId="60758"/>
    <cellStyle name="Output 2 3 3 3 7" xfId="60759"/>
    <cellStyle name="Output 2 3 3 3 7 2" xfId="60760"/>
    <cellStyle name="Output 2 3 3 3 7 3" xfId="60761"/>
    <cellStyle name="Output 2 3 3 3 7 4" xfId="60762"/>
    <cellStyle name="Output 2 3 3 3 7 5" xfId="60763"/>
    <cellStyle name="Output 2 3 3 3 7 6" xfId="60764"/>
    <cellStyle name="Output 2 3 3 3 7 7" xfId="60765"/>
    <cellStyle name="Output 2 3 3 3 7 8" xfId="60766"/>
    <cellStyle name="Output 2 3 3 3 8" xfId="60767"/>
    <cellStyle name="Output 2 3 3 3 8 2" xfId="60768"/>
    <cellStyle name="Output 2 3 3 3 8 3" xfId="60769"/>
    <cellStyle name="Output 2 3 3 3 8 4" xfId="60770"/>
    <cellStyle name="Output 2 3 3 3 8 5" xfId="60771"/>
    <cellStyle name="Output 2 3 3 3 8 6" xfId="60772"/>
    <cellStyle name="Output 2 3 3 3 8 7" xfId="60773"/>
    <cellStyle name="Output 2 3 3 3 8 8" xfId="60774"/>
    <cellStyle name="Output 2 3 3 3 9" xfId="60775"/>
    <cellStyle name="Output 2 3 3 3 9 2" xfId="60776"/>
    <cellStyle name="Output 2 3 3 3 9 3" xfId="60777"/>
    <cellStyle name="Output 2 3 3 3 9 4" xfId="60778"/>
    <cellStyle name="Output 2 3 3 3 9 5" xfId="60779"/>
    <cellStyle name="Output 2 3 3 3 9 6" xfId="60780"/>
    <cellStyle name="Output 2 3 3 3 9 7" xfId="60781"/>
    <cellStyle name="Output 2 3 3 3 9 8" xfId="60782"/>
    <cellStyle name="Output 2 3 3 4" xfId="60783"/>
    <cellStyle name="Output 2 3 3 4 10" xfId="60784"/>
    <cellStyle name="Output 2 3 3 4 11" xfId="60785"/>
    <cellStyle name="Output 2 3 3 4 12" xfId="60786"/>
    <cellStyle name="Output 2 3 3 4 13" xfId="60787"/>
    <cellStyle name="Output 2 3 3 4 14" xfId="60788"/>
    <cellStyle name="Output 2 3 3 4 15" xfId="60789"/>
    <cellStyle name="Output 2 3 3 4 16" xfId="60790"/>
    <cellStyle name="Output 2 3 3 4 17" xfId="60791"/>
    <cellStyle name="Output 2 3 3 4 18" xfId="60792"/>
    <cellStyle name="Output 2 3 3 4 19" xfId="60793"/>
    <cellStyle name="Output 2 3 3 4 2" xfId="60794"/>
    <cellStyle name="Output 2 3 3 4 2 2" xfId="60795"/>
    <cellStyle name="Output 2 3 3 4 2 3" xfId="60796"/>
    <cellStyle name="Output 2 3 3 4 2 4" xfId="60797"/>
    <cellStyle name="Output 2 3 3 4 2 5" xfId="60798"/>
    <cellStyle name="Output 2 3 3 4 2 6" xfId="60799"/>
    <cellStyle name="Output 2 3 3 4 2 7" xfId="60800"/>
    <cellStyle name="Output 2 3 3 4 2 8" xfId="60801"/>
    <cellStyle name="Output 2 3 3 4 2 9" xfId="60802"/>
    <cellStyle name="Output 2 3 3 4 20" xfId="60803"/>
    <cellStyle name="Output 2 3 3 4 21" xfId="60804"/>
    <cellStyle name="Output 2 3 3 4 22" xfId="60805"/>
    <cellStyle name="Output 2 3 3 4 23" xfId="60806"/>
    <cellStyle name="Output 2 3 3 4 24" xfId="60807"/>
    <cellStyle name="Output 2 3 3 4 3" xfId="60808"/>
    <cellStyle name="Output 2 3 3 4 3 2" xfId="60809"/>
    <cellStyle name="Output 2 3 3 4 3 3" xfId="60810"/>
    <cellStyle name="Output 2 3 3 4 3 4" xfId="60811"/>
    <cellStyle name="Output 2 3 3 4 3 5" xfId="60812"/>
    <cellStyle name="Output 2 3 3 4 3 6" xfId="60813"/>
    <cellStyle name="Output 2 3 3 4 3 7" xfId="60814"/>
    <cellStyle name="Output 2 3 3 4 3 8" xfId="60815"/>
    <cellStyle name="Output 2 3 3 4 3 9" xfId="60816"/>
    <cellStyle name="Output 2 3 3 4 4" xfId="60817"/>
    <cellStyle name="Output 2 3 3 4 4 2" xfId="60818"/>
    <cellStyle name="Output 2 3 3 4 4 3" xfId="60819"/>
    <cellStyle name="Output 2 3 3 4 4 4" xfId="60820"/>
    <cellStyle name="Output 2 3 3 4 4 5" xfId="60821"/>
    <cellStyle name="Output 2 3 3 4 4 6" xfId="60822"/>
    <cellStyle name="Output 2 3 3 4 4 7" xfId="60823"/>
    <cellStyle name="Output 2 3 3 4 4 8" xfId="60824"/>
    <cellStyle name="Output 2 3 3 4 4 9" xfId="60825"/>
    <cellStyle name="Output 2 3 3 4 5" xfId="60826"/>
    <cellStyle name="Output 2 3 3 4 5 2" xfId="60827"/>
    <cellStyle name="Output 2 3 3 4 5 3" xfId="60828"/>
    <cellStyle name="Output 2 3 3 4 5 4" xfId="60829"/>
    <cellStyle name="Output 2 3 3 4 5 5" xfId="60830"/>
    <cellStyle name="Output 2 3 3 4 5 6" xfId="60831"/>
    <cellStyle name="Output 2 3 3 4 5 7" xfId="60832"/>
    <cellStyle name="Output 2 3 3 4 5 8" xfId="60833"/>
    <cellStyle name="Output 2 3 3 4 6" xfId="60834"/>
    <cellStyle name="Output 2 3 3 4 6 2" xfId="60835"/>
    <cellStyle name="Output 2 3 3 4 6 3" xfId="60836"/>
    <cellStyle name="Output 2 3 3 4 6 4" xfId="60837"/>
    <cellStyle name="Output 2 3 3 4 6 5" xfId="60838"/>
    <cellStyle name="Output 2 3 3 4 6 6" xfId="60839"/>
    <cellStyle name="Output 2 3 3 4 6 7" xfId="60840"/>
    <cellStyle name="Output 2 3 3 4 6 8" xfId="60841"/>
    <cellStyle name="Output 2 3 3 4 7" xfId="60842"/>
    <cellStyle name="Output 2 3 3 4 7 2" xfId="60843"/>
    <cellStyle name="Output 2 3 3 4 7 3" xfId="60844"/>
    <cellStyle name="Output 2 3 3 4 7 4" xfId="60845"/>
    <cellStyle name="Output 2 3 3 4 7 5" xfId="60846"/>
    <cellStyle name="Output 2 3 3 4 7 6" xfId="60847"/>
    <cellStyle name="Output 2 3 3 4 7 7" xfId="60848"/>
    <cellStyle name="Output 2 3 3 4 7 8" xfId="60849"/>
    <cellStyle name="Output 2 3 3 4 8" xfId="60850"/>
    <cellStyle name="Output 2 3 3 4 9" xfId="60851"/>
    <cellStyle name="Output 2 3 3 5" xfId="60852"/>
    <cellStyle name="Output 2 3 3 5 2" xfId="60853"/>
    <cellStyle name="Output 2 3 3 5 3" xfId="60854"/>
    <cellStyle name="Output 2 3 3 5 4" xfId="60855"/>
    <cellStyle name="Output 2 3 3 5 5" xfId="60856"/>
    <cellStyle name="Output 2 3 3 5 6" xfId="60857"/>
    <cellStyle name="Output 2 3 3 5 7" xfId="60858"/>
    <cellStyle name="Output 2 3 3 5 8" xfId="60859"/>
    <cellStyle name="Output 2 3 3 5 9" xfId="60860"/>
    <cellStyle name="Output 2 3 3 6" xfId="60861"/>
    <cellStyle name="Output 2 3 3 6 2" xfId="60862"/>
    <cellStyle name="Output 2 3 3 6 3" xfId="60863"/>
    <cellStyle name="Output 2 3 3 6 4" xfId="60864"/>
    <cellStyle name="Output 2 3 3 6 5" xfId="60865"/>
    <cellStyle name="Output 2 3 3 6 6" xfId="60866"/>
    <cellStyle name="Output 2 3 3 6 7" xfId="60867"/>
    <cellStyle name="Output 2 3 3 6 8" xfId="60868"/>
    <cellStyle name="Output 2 3 3 6 9" xfId="60869"/>
    <cellStyle name="Output 2 3 3 7" xfId="60870"/>
    <cellStyle name="Output 2 3 3 7 2" xfId="60871"/>
    <cellStyle name="Output 2 3 3 7 3" xfId="60872"/>
    <cellStyle name="Output 2 3 3 7 4" xfId="60873"/>
    <cellStyle name="Output 2 3 3 7 5" xfId="60874"/>
    <cellStyle name="Output 2 3 3 7 6" xfId="60875"/>
    <cellStyle name="Output 2 3 3 7 7" xfId="60876"/>
    <cellStyle name="Output 2 3 3 7 8" xfId="60877"/>
    <cellStyle name="Output 2 3 3 7 9" xfId="60878"/>
    <cellStyle name="Output 2 3 3 8" xfId="60879"/>
    <cellStyle name="Output 2 3 3 8 2" xfId="60880"/>
    <cellStyle name="Output 2 3 3 8 3" xfId="60881"/>
    <cellStyle name="Output 2 3 3 8 4" xfId="60882"/>
    <cellStyle name="Output 2 3 3 8 5" xfId="60883"/>
    <cellStyle name="Output 2 3 3 8 6" xfId="60884"/>
    <cellStyle name="Output 2 3 3 8 7" xfId="60885"/>
    <cellStyle name="Output 2 3 3 8 8" xfId="60886"/>
    <cellStyle name="Output 2 3 3 8 9" xfId="60887"/>
    <cellStyle name="Output 2 3 3 9" xfId="60888"/>
    <cellStyle name="Output 2 3 3 9 2" xfId="60889"/>
    <cellStyle name="Output 2 3 3 9 3" xfId="60890"/>
    <cellStyle name="Output 2 3 3 9 4" xfId="60891"/>
    <cellStyle name="Output 2 3 3 9 5" xfId="60892"/>
    <cellStyle name="Output 2 3 3 9 6" xfId="60893"/>
    <cellStyle name="Output 2 3 3 9 7" xfId="60894"/>
    <cellStyle name="Output 2 3 3 9 8" xfId="60895"/>
    <cellStyle name="Output 2 3 3 9 9" xfId="60896"/>
    <cellStyle name="Output 2 3 4" xfId="9889"/>
    <cellStyle name="Output 2 3 4 10" xfId="60897"/>
    <cellStyle name="Output 2 3 4 11" xfId="60898"/>
    <cellStyle name="Output 2 3 4 12" xfId="60899"/>
    <cellStyle name="Output 2 3 4 13" xfId="60900"/>
    <cellStyle name="Output 2 3 4 14" xfId="60901"/>
    <cellStyle name="Output 2 3 4 15" xfId="60902"/>
    <cellStyle name="Output 2 3 4 16" xfId="60903"/>
    <cellStyle name="Output 2 3 4 17" xfId="60904"/>
    <cellStyle name="Output 2 3 4 18" xfId="60905"/>
    <cellStyle name="Output 2 3 4 19" xfId="60906"/>
    <cellStyle name="Output 2 3 4 2" xfId="10165"/>
    <cellStyle name="Output 2 3 4 2 10" xfId="60907"/>
    <cellStyle name="Output 2 3 4 2 11" xfId="60908"/>
    <cellStyle name="Output 2 3 4 2 12" xfId="60909"/>
    <cellStyle name="Output 2 3 4 2 13" xfId="60910"/>
    <cellStyle name="Output 2 3 4 2 14" xfId="60911"/>
    <cellStyle name="Output 2 3 4 2 15" xfId="60912"/>
    <cellStyle name="Output 2 3 4 2 16" xfId="60913"/>
    <cellStyle name="Output 2 3 4 2 17" xfId="60914"/>
    <cellStyle name="Output 2 3 4 2 18" xfId="60915"/>
    <cellStyle name="Output 2 3 4 2 19" xfId="60916"/>
    <cellStyle name="Output 2 3 4 2 2" xfId="10303"/>
    <cellStyle name="Output 2 3 4 2 2 10" xfId="60917"/>
    <cellStyle name="Output 2 3 4 2 2 11" xfId="60918"/>
    <cellStyle name="Output 2 3 4 2 2 12" xfId="60919"/>
    <cellStyle name="Output 2 3 4 2 2 13" xfId="60920"/>
    <cellStyle name="Output 2 3 4 2 2 14" xfId="60921"/>
    <cellStyle name="Output 2 3 4 2 2 15" xfId="60922"/>
    <cellStyle name="Output 2 3 4 2 2 2" xfId="60923"/>
    <cellStyle name="Output 2 3 4 2 2 2 2" xfId="60924"/>
    <cellStyle name="Output 2 3 4 2 2 2 3" xfId="60925"/>
    <cellStyle name="Output 2 3 4 2 2 2 4" xfId="60926"/>
    <cellStyle name="Output 2 3 4 2 2 2 5" xfId="60927"/>
    <cellStyle name="Output 2 3 4 2 2 2 6" xfId="60928"/>
    <cellStyle name="Output 2 3 4 2 2 2 7" xfId="60929"/>
    <cellStyle name="Output 2 3 4 2 2 2 8" xfId="60930"/>
    <cellStyle name="Output 2 3 4 2 2 3" xfId="60931"/>
    <cellStyle name="Output 2 3 4 2 2 3 2" xfId="60932"/>
    <cellStyle name="Output 2 3 4 2 2 3 3" xfId="60933"/>
    <cellStyle name="Output 2 3 4 2 2 3 4" xfId="60934"/>
    <cellStyle name="Output 2 3 4 2 2 3 5" xfId="60935"/>
    <cellStyle name="Output 2 3 4 2 2 3 6" xfId="60936"/>
    <cellStyle name="Output 2 3 4 2 2 3 7" xfId="60937"/>
    <cellStyle name="Output 2 3 4 2 2 3 8" xfId="60938"/>
    <cellStyle name="Output 2 3 4 2 2 4" xfId="60939"/>
    <cellStyle name="Output 2 3 4 2 2 4 2" xfId="60940"/>
    <cellStyle name="Output 2 3 4 2 2 4 3" xfId="60941"/>
    <cellStyle name="Output 2 3 4 2 2 4 4" xfId="60942"/>
    <cellStyle name="Output 2 3 4 2 2 4 5" xfId="60943"/>
    <cellStyle name="Output 2 3 4 2 2 4 6" xfId="60944"/>
    <cellStyle name="Output 2 3 4 2 2 4 7" xfId="60945"/>
    <cellStyle name="Output 2 3 4 2 2 4 8" xfId="60946"/>
    <cellStyle name="Output 2 3 4 2 2 5" xfId="60947"/>
    <cellStyle name="Output 2 3 4 2 2 5 2" xfId="60948"/>
    <cellStyle name="Output 2 3 4 2 2 5 3" xfId="60949"/>
    <cellStyle name="Output 2 3 4 2 2 5 4" xfId="60950"/>
    <cellStyle name="Output 2 3 4 2 2 5 5" xfId="60951"/>
    <cellStyle name="Output 2 3 4 2 2 5 6" xfId="60952"/>
    <cellStyle name="Output 2 3 4 2 2 5 7" xfId="60953"/>
    <cellStyle name="Output 2 3 4 2 2 5 8" xfId="60954"/>
    <cellStyle name="Output 2 3 4 2 2 6" xfId="60955"/>
    <cellStyle name="Output 2 3 4 2 2 6 2" xfId="60956"/>
    <cellStyle name="Output 2 3 4 2 2 6 3" xfId="60957"/>
    <cellStyle name="Output 2 3 4 2 2 6 4" xfId="60958"/>
    <cellStyle name="Output 2 3 4 2 2 6 5" xfId="60959"/>
    <cellStyle name="Output 2 3 4 2 2 6 6" xfId="60960"/>
    <cellStyle name="Output 2 3 4 2 2 6 7" xfId="60961"/>
    <cellStyle name="Output 2 3 4 2 2 6 8" xfId="60962"/>
    <cellStyle name="Output 2 3 4 2 2 7" xfId="60963"/>
    <cellStyle name="Output 2 3 4 2 2 7 2" xfId="60964"/>
    <cellStyle name="Output 2 3 4 2 2 7 3" xfId="60965"/>
    <cellStyle name="Output 2 3 4 2 2 7 4" xfId="60966"/>
    <cellStyle name="Output 2 3 4 2 2 7 5" xfId="60967"/>
    <cellStyle name="Output 2 3 4 2 2 7 6" xfId="60968"/>
    <cellStyle name="Output 2 3 4 2 2 7 7" xfId="60969"/>
    <cellStyle name="Output 2 3 4 2 2 7 8" xfId="60970"/>
    <cellStyle name="Output 2 3 4 2 2 8" xfId="60971"/>
    <cellStyle name="Output 2 3 4 2 2 9" xfId="60972"/>
    <cellStyle name="Output 2 3 4 2 20" xfId="60973"/>
    <cellStyle name="Output 2 3 4 2 21" xfId="60974"/>
    <cellStyle name="Output 2 3 4 2 22" xfId="60975"/>
    <cellStyle name="Output 2 3 4 2 23" xfId="60976"/>
    <cellStyle name="Output 2 3 4 2 24" xfId="60977"/>
    <cellStyle name="Output 2 3 4 2 25" xfId="60978"/>
    <cellStyle name="Output 2 3 4 2 26" xfId="60979"/>
    <cellStyle name="Output 2 3 4 2 27" xfId="60980"/>
    <cellStyle name="Output 2 3 4 2 3" xfId="10400"/>
    <cellStyle name="Output 2 3 4 2 3 10" xfId="60981"/>
    <cellStyle name="Output 2 3 4 2 3 11" xfId="60982"/>
    <cellStyle name="Output 2 3 4 2 3 12" xfId="60983"/>
    <cellStyle name="Output 2 3 4 2 3 13" xfId="60984"/>
    <cellStyle name="Output 2 3 4 2 3 14" xfId="60985"/>
    <cellStyle name="Output 2 3 4 2 3 15" xfId="60986"/>
    <cellStyle name="Output 2 3 4 2 3 2" xfId="60987"/>
    <cellStyle name="Output 2 3 4 2 3 2 2" xfId="60988"/>
    <cellStyle name="Output 2 3 4 2 3 2 3" xfId="60989"/>
    <cellStyle name="Output 2 3 4 2 3 2 4" xfId="60990"/>
    <cellStyle name="Output 2 3 4 2 3 2 5" xfId="60991"/>
    <cellStyle name="Output 2 3 4 2 3 2 6" xfId="60992"/>
    <cellStyle name="Output 2 3 4 2 3 2 7" xfId="60993"/>
    <cellStyle name="Output 2 3 4 2 3 2 8" xfId="60994"/>
    <cellStyle name="Output 2 3 4 2 3 3" xfId="60995"/>
    <cellStyle name="Output 2 3 4 2 3 3 2" xfId="60996"/>
    <cellStyle name="Output 2 3 4 2 3 3 3" xfId="60997"/>
    <cellStyle name="Output 2 3 4 2 3 3 4" xfId="60998"/>
    <cellStyle name="Output 2 3 4 2 3 3 5" xfId="60999"/>
    <cellStyle name="Output 2 3 4 2 3 3 6" xfId="61000"/>
    <cellStyle name="Output 2 3 4 2 3 3 7" xfId="61001"/>
    <cellStyle name="Output 2 3 4 2 3 3 8" xfId="61002"/>
    <cellStyle name="Output 2 3 4 2 3 4" xfId="61003"/>
    <cellStyle name="Output 2 3 4 2 3 4 2" xfId="61004"/>
    <cellStyle name="Output 2 3 4 2 3 4 3" xfId="61005"/>
    <cellStyle name="Output 2 3 4 2 3 4 4" xfId="61006"/>
    <cellStyle name="Output 2 3 4 2 3 4 5" xfId="61007"/>
    <cellStyle name="Output 2 3 4 2 3 4 6" xfId="61008"/>
    <cellStyle name="Output 2 3 4 2 3 4 7" xfId="61009"/>
    <cellStyle name="Output 2 3 4 2 3 4 8" xfId="61010"/>
    <cellStyle name="Output 2 3 4 2 3 5" xfId="61011"/>
    <cellStyle name="Output 2 3 4 2 3 5 2" xfId="61012"/>
    <cellStyle name="Output 2 3 4 2 3 5 3" xfId="61013"/>
    <cellStyle name="Output 2 3 4 2 3 5 4" xfId="61014"/>
    <cellStyle name="Output 2 3 4 2 3 5 5" xfId="61015"/>
    <cellStyle name="Output 2 3 4 2 3 5 6" xfId="61016"/>
    <cellStyle name="Output 2 3 4 2 3 5 7" xfId="61017"/>
    <cellStyle name="Output 2 3 4 2 3 5 8" xfId="61018"/>
    <cellStyle name="Output 2 3 4 2 3 6" xfId="61019"/>
    <cellStyle name="Output 2 3 4 2 3 6 2" xfId="61020"/>
    <cellStyle name="Output 2 3 4 2 3 6 3" xfId="61021"/>
    <cellStyle name="Output 2 3 4 2 3 6 4" xfId="61022"/>
    <cellStyle name="Output 2 3 4 2 3 6 5" xfId="61023"/>
    <cellStyle name="Output 2 3 4 2 3 6 6" xfId="61024"/>
    <cellStyle name="Output 2 3 4 2 3 6 7" xfId="61025"/>
    <cellStyle name="Output 2 3 4 2 3 6 8" xfId="61026"/>
    <cellStyle name="Output 2 3 4 2 3 7" xfId="61027"/>
    <cellStyle name="Output 2 3 4 2 3 7 2" xfId="61028"/>
    <cellStyle name="Output 2 3 4 2 3 7 3" xfId="61029"/>
    <cellStyle name="Output 2 3 4 2 3 7 4" xfId="61030"/>
    <cellStyle name="Output 2 3 4 2 3 7 5" xfId="61031"/>
    <cellStyle name="Output 2 3 4 2 3 7 6" xfId="61032"/>
    <cellStyle name="Output 2 3 4 2 3 7 7" xfId="61033"/>
    <cellStyle name="Output 2 3 4 2 3 7 8" xfId="61034"/>
    <cellStyle name="Output 2 3 4 2 3 8" xfId="61035"/>
    <cellStyle name="Output 2 3 4 2 3 9" xfId="61036"/>
    <cellStyle name="Output 2 3 4 2 4" xfId="61037"/>
    <cellStyle name="Output 2 3 4 2 4 2" xfId="61038"/>
    <cellStyle name="Output 2 3 4 2 4 3" xfId="61039"/>
    <cellStyle name="Output 2 3 4 2 4 4" xfId="61040"/>
    <cellStyle name="Output 2 3 4 2 4 5" xfId="61041"/>
    <cellStyle name="Output 2 3 4 2 4 6" xfId="61042"/>
    <cellStyle name="Output 2 3 4 2 4 7" xfId="61043"/>
    <cellStyle name="Output 2 3 4 2 4 8" xfId="61044"/>
    <cellStyle name="Output 2 3 4 2 4 9" xfId="61045"/>
    <cellStyle name="Output 2 3 4 2 5" xfId="61046"/>
    <cellStyle name="Output 2 3 4 2 5 2" xfId="61047"/>
    <cellStyle name="Output 2 3 4 2 5 3" xfId="61048"/>
    <cellStyle name="Output 2 3 4 2 5 4" xfId="61049"/>
    <cellStyle name="Output 2 3 4 2 5 5" xfId="61050"/>
    <cellStyle name="Output 2 3 4 2 5 6" xfId="61051"/>
    <cellStyle name="Output 2 3 4 2 5 7" xfId="61052"/>
    <cellStyle name="Output 2 3 4 2 5 8" xfId="61053"/>
    <cellStyle name="Output 2 3 4 2 6" xfId="61054"/>
    <cellStyle name="Output 2 3 4 2 6 2" xfId="61055"/>
    <cellStyle name="Output 2 3 4 2 6 3" xfId="61056"/>
    <cellStyle name="Output 2 3 4 2 6 4" xfId="61057"/>
    <cellStyle name="Output 2 3 4 2 6 5" xfId="61058"/>
    <cellStyle name="Output 2 3 4 2 6 6" xfId="61059"/>
    <cellStyle name="Output 2 3 4 2 6 7" xfId="61060"/>
    <cellStyle name="Output 2 3 4 2 6 8" xfId="61061"/>
    <cellStyle name="Output 2 3 4 2 7" xfId="61062"/>
    <cellStyle name="Output 2 3 4 2 7 2" xfId="61063"/>
    <cellStyle name="Output 2 3 4 2 7 3" xfId="61064"/>
    <cellStyle name="Output 2 3 4 2 7 4" xfId="61065"/>
    <cellStyle name="Output 2 3 4 2 7 5" xfId="61066"/>
    <cellStyle name="Output 2 3 4 2 7 6" xfId="61067"/>
    <cellStyle name="Output 2 3 4 2 7 7" xfId="61068"/>
    <cellStyle name="Output 2 3 4 2 7 8" xfId="61069"/>
    <cellStyle name="Output 2 3 4 2 8" xfId="61070"/>
    <cellStyle name="Output 2 3 4 2 8 2" xfId="61071"/>
    <cellStyle name="Output 2 3 4 2 8 3" xfId="61072"/>
    <cellStyle name="Output 2 3 4 2 8 4" xfId="61073"/>
    <cellStyle name="Output 2 3 4 2 8 5" xfId="61074"/>
    <cellStyle name="Output 2 3 4 2 8 6" xfId="61075"/>
    <cellStyle name="Output 2 3 4 2 8 7" xfId="61076"/>
    <cellStyle name="Output 2 3 4 2 8 8" xfId="61077"/>
    <cellStyle name="Output 2 3 4 2 9" xfId="61078"/>
    <cellStyle name="Output 2 3 4 2 9 2" xfId="61079"/>
    <cellStyle name="Output 2 3 4 2 9 3" xfId="61080"/>
    <cellStyle name="Output 2 3 4 2 9 4" xfId="61081"/>
    <cellStyle name="Output 2 3 4 2 9 5" xfId="61082"/>
    <cellStyle name="Output 2 3 4 2 9 6" xfId="61083"/>
    <cellStyle name="Output 2 3 4 2 9 7" xfId="61084"/>
    <cellStyle name="Output 2 3 4 2 9 8" xfId="61085"/>
    <cellStyle name="Output 2 3 4 20" xfId="61086"/>
    <cellStyle name="Output 2 3 4 21" xfId="61087"/>
    <cellStyle name="Output 2 3 4 22" xfId="61088"/>
    <cellStyle name="Output 2 3 4 23" xfId="61089"/>
    <cellStyle name="Output 2 3 4 3" xfId="61090"/>
    <cellStyle name="Output 2 3 4 3 10" xfId="61091"/>
    <cellStyle name="Output 2 3 4 3 11" xfId="61092"/>
    <cellStyle name="Output 2 3 4 3 12" xfId="61093"/>
    <cellStyle name="Output 2 3 4 3 13" xfId="61094"/>
    <cellStyle name="Output 2 3 4 3 14" xfId="61095"/>
    <cellStyle name="Output 2 3 4 3 15" xfId="61096"/>
    <cellStyle name="Output 2 3 4 3 16" xfId="61097"/>
    <cellStyle name="Output 2 3 4 3 17" xfId="61098"/>
    <cellStyle name="Output 2 3 4 3 18" xfId="61099"/>
    <cellStyle name="Output 2 3 4 3 19" xfId="61100"/>
    <cellStyle name="Output 2 3 4 3 2" xfId="61101"/>
    <cellStyle name="Output 2 3 4 3 2 2" xfId="61102"/>
    <cellStyle name="Output 2 3 4 3 2 3" xfId="61103"/>
    <cellStyle name="Output 2 3 4 3 2 4" xfId="61104"/>
    <cellStyle name="Output 2 3 4 3 2 5" xfId="61105"/>
    <cellStyle name="Output 2 3 4 3 2 6" xfId="61106"/>
    <cellStyle name="Output 2 3 4 3 2 7" xfId="61107"/>
    <cellStyle name="Output 2 3 4 3 2 8" xfId="61108"/>
    <cellStyle name="Output 2 3 4 3 20" xfId="61109"/>
    <cellStyle name="Output 2 3 4 3 21" xfId="61110"/>
    <cellStyle name="Output 2 3 4 3 22" xfId="61111"/>
    <cellStyle name="Output 2 3 4 3 23" xfId="61112"/>
    <cellStyle name="Output 2 3 4 3 24" xfId="61113"/>
    <cellStyle name="Output 2 3 4 3 3" xfId="61114"/>
    <cellStyle name="Output 2 3 4 3 3 2" xfId="61115"/>
    <cellStyle name="Output 2 3 4 3 3 3" xfId="61116"/>
    <cellStyle name="Output 2 3 4 3 3 4" xfId="61117"/>
    <cellStyle name="Output 2 3 4 3 3 5" xfId="61118"/>
    <cellStyle name="Output 2 3 4 3 3 6" xfId="61119"/>
    <cellStyle name="Output 2 3 4 3 3 7" xfId="61120"/>
    <cellStyle name="Output 2 3 4 3 3 8" xfId="61121"/>
    <cellStyle name="Output 2 3 4 3 4" xfId="61122"/>
    <cellStyle name="Output 2 3 4 3 4 2" xfId="61123"/>
    <cellStyle name="Output 2 3 4 3 4 3" xfId="61124"/>
    <cellStyle name="Output 2 3 4 3 4 4" xfId="61125"/>
    <cellStyle name="Output 2 3 4 3 4 5" xfId="61126"/>
    <cellStyle name="Output 2 3 4 3 4 6" xfId="61127"/>
    <cellStyle name="Output 2 3 4 3 4 7" xfId="61128"/>
    <cellStyle name="Output 2 3 4 3 4 8" xfId="61129"/>
    <cellStyle name="Output 2 3 4 3 5" xfId="61130"/>
    <cellStyle name="Output 2 3 4 3 5 2" xfId="61131"/>
    <cellStyle name="Output 2 3 4 3 5 3" xfId="61132"/>
    <cellStyle name="Output 2 3 4 3 5 4" xfId="61133"/>
    <cellStyle name="Output 2 3 4 3 5 5" xfId="61134"/>
    <cellStyle name="Output 2 3 4 3 5 6" xfId="61135"/>
    <cellStyle name="Output 2 3 4 3 5 7" xfId="61136"/>
    <cellStyle name="Output 2 3 4 3 5 8" xfId="61137"/>
    <cellStyle name="Output 2 3 4 3 6" xfId="61138"/>
    <cellStyle name="Output 2 3 4 3 6 2" xfId="61139"/>
    <cellStyle name="Output 2 3 4 3 6 3" xfId="61140"/>
    <cellStyle name="Output 2 3 4 3 6 4" xfId="61141"/>
    <cellStyle name="Output 2 3 4 3 6 5" xfId="61142"/>
    <cellStyle name="Output 2 3 4 3 6 6" xfId="61143"/>
    <cellStyle name="Output 2 3 4 3 6 7" xfId="61144"/>
    <cellStyle name="Output 2 3 4 3 6 8" xfId="61145"/>
    <cellStyle name="Output 2 3 4 3 7" xfId="61146"/>
    <cellStyle name="Output 2 3 4 3 7 2" xfId="61147"/>
    <cellStyle name="Output 2 3 4 3 7 3" xfId="61148"/>
    <cellStyle name="Output 2 3 4 3 7 4" xfId="61149"/>
    <cellStyle name="Output 2 3 4 3 7 5" xfId="61150"/>
    <cellStyle name="Output 2 3 4 3 7 6" xfId="61151"/>
    <cellStyle name="Output 2 3 4 3 7 7" xfId="61152"/>
    <cellStyle name="Output 2 3 4 3 7 8" xfId="61153"/>
    <cellStyle name="Output 2 3 4 3 8" xfId="61154"/>
    <cellStyle name="Output 2 3 4 3 9" xfId="61155"/>
    <cellStyle name="Output 2 3 4 4" xfId="61156"/>
    <cellStyle name="Output 2 3 4 4 2" xfId="61157"/>
    <cellStyle name="Output 2 3 4 4 3" xfId="61158"/>
    <cellStyle name="Output 2 3 4 4 4" xfId="61159"/>
    <cellStyle name="Output 2 3 4 4 5" xfId="61160"/>
    <cellStyle name="Output 2 3 4 4 6" xfId="61161"/>
    <cellStyle name="Output 2 3 4 4 7" xfId="61162"/>
    <cellStyle name="Output 2 3 4 4 8" xfId="61163"/>
    <cellStyle name="Output 2 3 4 4 9" xfId="61164"/>
    <cellStyle name="Output 2 3 4 5" xfId="61165"/>
    <cellStyle name="Output 2 3 4 5 2" xfId="61166"/>
    <cellStyle name="Output 2 3 4 5 3" xfId="61167"/>
    <cellStyle name="Output 2 3 4 5 4" xfId="61168"/>
    <cellStyle name="Output 2 3 4 5 5" xfId="61169"/>
    <cellStyle name="Output 2 3 4 5 6" xfId="61170"/>
    <cellStyle name="Output 2 3 4 5 7" xfId="61171"/>
    <cellStyle name="Output 2 3 4 5 8" xfId="61172"/>
    <cellStyle name="Output 2 3 4 5 9" xfId="61173"/>
    <cellStyle name="Output 2 3 4 6" xfId="61174"/>
    <cellStyle name="Output 2 3 4 6 2" xfId="61175"/>
    <cellStyle name="Output 2 3 4 6 3" xfId="61176"/>
    <cellStyle name="Output 2 3 4 6 4" xfId="61177"/>
    <cellStyle name="Output 2 3 4 6 5" xfId="61178"/>
    <cellStyle name="Output 2 3 4 6 6" xfId="61179"/>
    <cellStyle name="Output 2 3 4 6 7" xfId="61180"/>
    <cellStyle name="Output 2 3 4 6 8" xfId="61181"/>
    <cellStyle name="Output 2 3 4 6 9" xfId="61182"/>
    <cellStyle name="Output 2 3 4 7" xfId="61183"/>
    <cellStyle name="Output 2 3 4 7 2" xfId="61184"/>
    <cellStyle name="Output 2 3 4 7 3" xfId="61185"/>
    <cellStyle name="Output 2 3 4 7 4" xfId="61186"/>
    <cellStyle name="Output 2 3 4 7 5" xfId="61187"/>
    <cellStyle name="Output 2 3 4 7 6" xfId="61188"/>
    <cellStyle name="Output 2 3 4 7 7" xfId="61189"/>
    <cellStyle name="Output 2 3 4 7 8" xfId="61190"/>
    <cellStyle name="Output 2 3 4 7 9" xfId="61191"/>
    <cellStyle name="Output 2 3 4 8" xfId="61192"/>
    <cellStyle name="Output 2 3 4 8 2" xfId="61193"/>
    <cellStyle name="Output 2 3 4 8 3" xfId="61194"/>
    <cellStyle name="Output 2 3 4 8 4" xfId="61195"/>
    <cellStyle name="Output 2 3 4 8 5" xfId="61196"/>
    <cellStyle name="Output 2 3 4 8 6" xfId="61197"/>
    <cellStyle name="Output 2 3 4 8 7" xfId="61198"/>
    <cellStyle name="Output 2 3 4 8 8" xfId="61199"/>
    <cellStyle name="Output 2 3 4 9" xfId="61200"/>
    <cellStyle name="Output 2 3 5" xfId="10340"/>
    <cellStyle name="Output 2 3 5 10" xfId="61201"/>
    <cellStyle name="Output 2 3 5 11" xfId="61202"/>
    <cellStyle name="Output 2 3 5 12" xfId="61203"/>
    <cellStyle name="Output 2 3 5 13" xfId="61204"/>
    <cellStyle name="Output 2 3 5 14" xfId="61205"/>
    <cellStyle name="Output 2 3 5 15" xfId="61206"/>
    <cellStyle name="Output 2 3 5 16" xfId="61207"/>
    <cellStyle name="Output 2 3 5 17" xfId="61208"/>
    <cellStyle name="Output 2 3 5 18" xfId="61209"/>
    <cellStyle name="Output 2 3 5 19" xfId="61210"/>
    <cellStyle name="Output 2 3 5 2" xfId="61211"/>
    <cellStyle name="Output 2 3 5 3" xfId="61212"/>
    <cellStyle name="Output 2 3 5 4" xfId="61213"/>
    <cellStyle name="Output 2 3 5 5" xfId="61214"/>
    <cellStyle name="Output 2 3 5 6" xfId="61215"/>
    <cellStyle name="Output 2 3 5 7" xfId="61216"/>
    <cellStyle name="Output 2 3 5 8" xfId="61217"/>
    <cellStyle name="Output 2 3 5 9" xfId="61218"/>
    <cellStyle name="Output 2 3 6" xfId="61219"/>
    <cellStyle name="Output 2 3 6 10" xfId="61220"/>
    <cellStyle name="Output 2 3 6 11" xfId="61221"/>
    <cellStyle name="Output 2 3 6 12" xfId="61222"/>
    <cellStyle name="Output 2 3 6 13" xfId="61223"/>
    <cellStyle name="Output 2 3 6 14" xfId="61224"/>
    <cellStyle name="Output 2 3 6 15" xfId="61225"/>
    <cellStyle name="Output 2 3 6 16" xfId="61226"/>
    <cellStyle name="Output 2 3 6 17" xfId="61227"/>
    <cellStyle name="Output 2 3 6 18" xfId="61228"/>
    <cellStyle name="Output 2 3 6 2" xfId="61229"/>
    <cellStyle name="Output 2 3 6 3" xfId="61230"/>
    <cellStyle name="Output 2 3 6 4" xfId="61231"/>
    <cellStyle name="Output 2 3 6 5" xfId="61232"/>
    <cellStyle name="Output 2 3 6 6" xfId="61233"/>
    <cellStyle name="Output 2 3 6 7" xfId="61234"/>
    <cellStyle name="Output 2 3 6 8" xfId="61235"/>
    <cellStyle name="Output 2 3 6 9" xfId="61236"/>
    <cellStyle name="Output 2 3 7" xfId="61237"/>
    <cellStyle name="Output 2 3 7 2" xfId="61238"/>
    <cellStyle name="Output 2 3 7 3" xfId="61239"/>
    <cellStyle name="Output 2 3 7 4" xfId="61240"/>
    <cellStyle name="Output 2 3 7 5" xfId="61241"/>
    <cellStyle name="Output 2 3 7 6" xfId="61242"/>
    <cellStyle name="Output 2 3 7 7" xfId="61243"/>
    <cellStyle name="Output 2 3 7 8" xfId="61244"/>
    <cellStyle name="Output 2 3 7 9" xfId="61245"/>
    <cellStyle name="Output 2 3 8" xfId="61246"/>
    <cellStyle name="Output 2 3 8 2" xfId="61247"/>
    <cellStyle name="Output 2 3 8 3" xfId="61248"/>
    <cellStyle name="Output 2 3 8 4" xfId="61249"/>
    <cellStyle name="Output 2 3 8 5" xfId="61250"/>
    <cellStyle name="Output 2 3 8 6" xfId="61251"/>
    <cellStyle name="Output 2 3 8 7" xfId="61252"/>
    <cellStyle name="Output 2 3 8 8" xfId="61253"/>
    <cellStyle name="Output 2 3 8 9" xfId="61254"/>
    <cellStyle name="Output 2 3 9" xfId="61255"/>
    <cellStyle name="Output 2 3 9 2" xfId="61256"/>
    <cellStyle name="Output 2 3 9 3" xfId="61257"/>
    <cellStyle name="Output 2 3 9 4" xfId="61258"/>
    <cellStyle name="Output 2 3 9 5" xfId="61259"/>
    <cellStyle name="Output 2 3 9 6" xfId="61260"/>
    <cellStyle name="Output 2 3 9 7" xfId="61261"/>
    <cellStyle name="Output 2 3 9 8" xfId="61262"/>
    <cellStyle name="Output 2 3 9 9" xfId="61263"/>
    <cellStyle name="Output 2 4" xfId="4609"/>
    <cellStyle name="Output 2 4 10" xfId="61264"/>
    <cellStyle name="Output 2 4 10 2" xfId="61265"/>
    <cellStyle name="Output 2 4 10 3" xfId="61266"/>
    <cellStyle name="Output 2 4 10 4" xfId="61267"/>
    <cellStyle name="Output 2 4 10 5" xfId="61268"/>
    <cellStyle name="Output 2 4 10 6" xfId="61269"/>
    <cellStyle name="Output 2 4 10 7" xfId="61270"/>
    <cellStyle name="Output 2 4 10 8" xfId="61271"/>
    <cellStyle name="Output 2 4 11" xfId="61272"/>
    <cellStyle name="Output 2 4 12" xfId="61273"/>
    <cellStyle name="Output 2 4 13" xfId="61274"/>
    <cellStyle name="Output 2 4 14" xfId="61275"/>
    <cellStyle name="Output 2 4 15" xfId="61276"/>
    <cellStyle name="Output 2 4 16" xfId="61277"/>
    <cellStyle name="Output 2 4 17" xfId="61278"/>
    <cellStyle name="Output 2 4 18" xfId="61279"/>
    <cellStyle name="Output 2 4 19" xfId="61280"/>
    <cellStyle name="Output 2 4 2" xfId="61281"/>
    <cellStyle name="Output 2 4 2 10" xfId="61282"/>
    <cellStyle name="Output 2 4 2 11" xfId="61283"/>
    <cellStyle name="Output 2 4 2 12" xfId="61284"/>
    <cellStyle name="Output 2 4 2 13" xfId="61285"/>
    <cellStyle name="Output 2 4 2 14" xfId="61286"/>
    <cellStyle name="Output 2 4 2 15" xfId="61287"/>
    <cellStyle name="Output 2 4 2 16" xfId="61288"/>
    <cellStyle name="Output 2 4 2 17" xfId="61289"/>
    <cellStyle name="Output 2 4 2 18" xfId="61290"/>
    <cellStyle name="Output 2 4 2 19" xfId="61291"/>
    <cellStyle name="Output 2 4 2 2" xfId="61292"/>
    <cellStyle name="Output 2 4 2 2 10" xfId="61293"/>
    <cellStyle name="Output 2 4 2 2 11" xfId="61294"/>
    <cellStyle name="Output 2 4 2 2 12" xfId="61295"/>
    <cellStyle name="Output 2 4 2 2 13" xfId="61296"/>
    <cellStyle name="Output 2 4 2 2 14" xfId="61297"/>
    <cellStyle name="Output 2 4 2 2 15" xfId="61298"/>
    <cellStyle name="Output 2 4 2 2 2" xfId="61299"/>
    <cellStyle name="Output 2 4 2 2 2 2" xfId="61300"/>
    <cellStyle name="Output 2 4 2 2 2 3" xfId="61301"/>
    <cellStyle name="Output 2 4 2 2 2 4" xfId="61302"/>
    <cellStyle name="Output 2 4 2 2 2 5" xfId="61303"/>
    <cellStyle name="Output 2 4 2 2 2 6" xfId="61304"/>
    <cellStyle name="Output 2 4 2 2 2 7" xfId="61305"/>
    <cellStyle name="Output 2 4 2 2 2 8" xfId="61306"/>
    <cellStyle name="Output 2 4 2 2 2 9" xfId="61307"/>
    <cellStyle name="Output 2 4 2 2 3" xfId="61308"/>
    <cellStyle name="Output 2 4 2 2 3 2" xfId="61309"/>
    <cellStyle name="Output 2 4 2 2 3 3" xfId="61310"/>
    <cellStyle name="Output 2 4 2 2 3 4" xfId="61311"/>
    <cellStyle name="Output 2 4 2 2 3 5" xfId="61312"/>
    <cellStyle name="Output 2 4 2 2 3 6" xfId="61313"/>
    <cellStyle name="Output 2 4 2 2 3 7" xfId="61314"/>
    <cellStyle name="Output 2 4 2 2 3 8" xfId="61315"/>
    <cellStyle name="Output 2 4 2 2 3 9" xfId="61316"/>
    <cellStyle name="Output 2 4 2 2 4" xfId="61317"/>
    <cellStyle name="Output 2 4 2 2 4 2" xfId="61318"/>
    <cellStyle name="Output 2 4 2 2 4 3" xfId="61319"/>
    <cellStyle name="Output 2 4 2 2 4 4" xfId="61320"/>
    <cellStyle name="Output 2 4 2 2 4 5" xfId="61321"/>
    <cellStyle name="Output 2 4 2 2 4 6" xfId="61322"/>
    <cellStyle name="Output 2 4 2 2 4 7" xfId="61323"/>
    <cellStyle name="Output 2 4 2 2 4 8" xfId="61324"/>
    <cellStyle name="Output 2 4 2 2 4 9" xfId="61325"/>
    <cellStyle name="Output 2 4 2 2 5" xfId="61326"/>
    <cellStyle name="Output 2 4 2 2 5 2" xfId="61327"/>
    <cellStyle name="Output 2 4 2 2 5 3" xfId="61328"/>
    <cellStyle name="Output 2 4 2 2 5 4" xfId="61329"/>
    <cellStyle name="Output 2 4 2 2 5 5" xfId="61330"/>
    <cellStyle name="Output 2 4 2 2 5 6" xfId="61331"/>
    <cellStyle name="Output 2 4 2 2 5 7" xfId="61332"/>
    <cellStyle name="Output 2 4 2 2 5 8" xfId="61333"/>
    <cellStyle name="Output 2 4 2 2 6" xfId="61334"/>
    <cellStyle name="Output 2 4 2 2 6 2" xfId="61335"/>
    <cellStyle name="Output 2 4 2 2 6 3" xfId="61336"/>
    <cellStyle name="Output 2 4 2 2 6 4" xfId="61337"/>
    <cellStyle name="Output 2 4 2 2 6 5" xfId="61338"/>
    <cellStyle name="Output 2 4 2 2 6 6" xfId="61339"/>
    <cellStyle name="Output 2 4 2 2 6 7" xfId="61340"/>
    <cellStyle name="Output 2 4 2 2 6 8" xfId="61341"/>
    <cellStyle name="Output 2 4 2 2 7" xfId="61342"/>
    <cellStyle name="Output 2 4 2 2 7 2" xfId="61343"/>
    <cellStyle name="Output 2 4 2 2 7 3" xfId="61344"/>
    <cellStyle name="Output 2 4 2 2 7 4" xfId="61345"/>
    <cellStyle name="Output 2 4 2 2 7 5" xfId="61346"/>
    <cellStyle name="Output 2 4 2 2 7 6" xfId="61347"/>
    <cellStyle name="Output 2 4 2 2 7 7" xfId="61348"/>
    <cellStyle name="Output 2 4 2 2 7 8" xfId="61349"/>
    <cellStyle name="Output 2 4 2 2 8" xfId="61350"/>
    <cellStyle name="Output 2 4 2 2 9" xfId="61351"/>
    <cellStyle name="Output 2 4 2 20" xfId="61352"/>
    <cellStyle name="Output 2 4 2 21" xfId="61353"/>
    <cellStyle name="Output 2 4 2 22" xfId="61354"/>
    <cellStyle name="Output 2 4 2 23" xfId="61355"/>
    <cellStyle name="Output 2 4 2 24" xfId="61356"/>
    <cellStyle name="Output 2 4 2 25" xfId="61357"/>
    <cellStyle name="Output 2 4 2 26" xfId="61358"/>
    <cellStyle name="Output 2 4 2 27" xfId="61359"/>
    <cellStyle name="Output 2 4 2 3" xfId="61360"/>
    <cellStyle name="Output 2 4 2 3 10" xfId="61361"/>
    <cellStyle name="Output 2 4 2 3 11" xfId="61362"/>
    <cellStyle name="Output 2 4 2 3 12" xfId="61363"/>
    <cellStyle name="Output 2 4 2 3 13" xfId="61364"/>
    <cellStyle name="Output 2 4 2 3 14" xfId="61365"/>
    <cellStyle name="Output 2 4 2 3 15" xfId="61366"/>
    <cellStyle name="Output 2 4 2 3 2" xfId="61367"/>
    <cellStyle name="Output 2 4 2 3 2 2" xfId="61368"/>
    <cellStyle name="Output 2 4 2 3 2 3" xfId="61369"/>
    <cellStyle name="Output 2 4 2 3 2 4" xfId="61370"/>
    <cellStyle name="Output 2 4 2 3 2 5" xfId="61371"/>
    <cellStyle name="Output 2 4 2 3 2 6" xfId="61372"/>
    <cellStyle name="Output 2 4 2 3 2 7" xfId="61373"/>
    <cellStyle name="Output 2 4 2 3 2 8" xfId="61374"/>
    <cellStyle name="Output 2 4 2 3 3" xfId="61375"/>
    <cellStyle name="Output 2 4 2 3 3 2" xfId="61376"/>
    <cellStyle name="Output 2 4 2 3 3 3" xfId="61377"/>
    <cellStyle name="Output 2 4 2 3 3 4" xfId="61378"/>
    <cellStyle name="Output 2 4 2 3 3 5" xfId="61379"/>
    <cellStyle name="Output 2 4 2 3 3 6" xfId="61380"/>
    <cellStyle name="Output 2 4 2 3 3 7" xfId="61381"/>
    <cellStyle name="Output 2 4 2 3 3 8" xfId="61382"/>
    <cellStyle name="Output 2 4 2 3 4" xfId="61383"/>
    <cellStyle name="Output 2 4 2 3 4 2" xfId="61384"/>
    <cellStyle name="Output 2 4 2 3 4 3" xfId="61385"/>
    <cellStyle name="Output 2 4 2 3 4 4" xfId="61386"/>
    <cellStyle name="Output 2 4 2 3 4 5" xfId="61387"/>
    <cellStyle name="Output 2 4 2 3 4 6" xfId="61388"/>
    <cellStyle name="Output 2 4 2 3 4 7" xfId="61389"/>
    <cellStyle name="Output 2 4 2 3 4 8" xfId="61390"/>
    <cellStyle name="Output 2 4 2 3 5" xfId="61391"/>
    <cellStyle name="Output 2 4 2 3 5 2" xfId="61392"/>
    <cellStyle name="Output 2 4 2 3 5 3" xfId="61393"/>
    <cellStyle name="Output 2 4 2 3 5 4" xfId="61394"/>
    <cellStyle name="Output 2 4 2 3 5 5" xfId="61395"/>
    <cellStyle name="Output 2 4 2 3 5 6" xfId="61396"/>
    <cellStyle name="Output 2 4 2 3 5 7" xfId="61397"/>
    <cellStyle name="Output 2 4 2 3 5 8" xfId="61398"/>
    <cellStyle name="Output 2 4 2 3 6" xfId="61399"/>
    <cellStyle name="Output 2 4 2 3 6 2" xfId="61400"/>
    <cellStyle name="Output 2 4 2 3 6 3" xfId="61401"/>
    <cellStyle name="Output 2 4 2 3 6 4" xfId="61402"/>
    <cellStyle name="Output 2 4 2 3 6 5" xfId="61403"/>
    <cellStyle name="Output 2 4 2 3 6 6" xfId="61404"/>
    <cellStyle name="Output 2 4 2 3 6 7" xfId="61405"/>
    <cellStyle name="Output 2 4 2 3 6 8" xfId="61406"/>
    <cellStyle name="Output 2 4 2 3 7" xfId="61407"/>
    <cellStyle name="Output 2 4 2 3 7 2" xfId="61408"/>
    <cellStyle name="Output 2 4 2 3 7 3" xfId="61409"/>
    <cellStyle name="Output 2 4 2 3 7 4" xfId="61410"/>
    <cellStyle name="Output 2 4 2 3 7 5" xfId="61411"/>
    <cellStyle name="Output 2 4 2 3 7 6" xfId="61412"/>
    <cellStyle name="Output 2 4 2 3 7 7" xfId="61413"/>
    <cellStyle name="Output 2 4 2 3 7 8" xfId="61414"/>
    <cellStyle name="Output 2 4 2 3 8" xfId="61415"/>
    <cellStyle name="Output 2 4 2 3 9" xfId="61416"/>
    <cellStyle name="Output 2 4 2 4" xfId="61417"/>
    <cellStyle name="Output 2 4 2 4 2" xfId="61418"/>
    <cellStyle name="Output 2 4 2 4 3" xfId="61419"/>
    <cellStyle name="Output 2 4 2 4 4" xfId="61420"/>
    <cellStyle name="Output 2 4 2 4 5" xfId="61421"/>
    <cellStyle name="Output 2 4 2 4 6" xfId="61422"/>
    <cellStyle name="Output 2 4 2 4 7" xfId="61423"/>
    <cellStyle name="Output 2 4 2 4 8" xfId="61424"/>
    <cellStyle name="Output 2 4 2 4 9" xfId="61425"/>
    <cellStyle name="Output 2 4 2 5" xfId="61426"/>
    <cellStyle name="Output 2 4 2 5 2" xfId="61427"/>
    <cellStyle name="Output 2 4 2 5 3" xfId="61428"/>
    <cellStyle name="Output 2 4 2 5 4" xfId="61429"/>
    <cellStyle name="Output 2 4 2 5 5" xfId="61430"/>
    <cellStyle name="Output 2 4 2 5 6" xfId="61431"/>
    <cellStyle name="Output 2 4 2 5 7" xfId="61432"/>
    <cellStyle name="Output 2 4 2 5 8" xfId="61433"/>
    <cellStyle name="Output 2 4 2 5 9" xfId="61434"/>
    <cellStyle name="Output 2 4 2 6" xfId="61435"/>
    <cellStyle name="Output 2 4 2 6 2" xfId="61436"/>
    <cellStyle name="Output 2 4 2 6 3" xfId="61437"/>
    <cellStyle name="Output 2 4 2 6 4" xfId="61438"/>
    <cellStyle name="Output 2 4 2 6 5" xfId="61439"/>
    <cellStyle name="Output 2 4 2 6 6" xfId="61440"/>
    <cellStyle name="Output 2 4 2 6 7" xfId="61441"/>
    <cellStyle name="Output 2 4 2 6 8" xfId="61442"/>
    <cellStyle name="Output 2 4 2 6 9" xfId="61443"/>
    <cellStyle name="Output 2 4 2 7" xfId="61444"/>
    <cellStyle name="Output 2 4 2 7 2" xfId="61445"/>
    <cellStyle name="Output 2 4 2 7 3" xfId="61446"/>
    <cellStyle name="Output 2 4 2 7 4" xfId="61447"/>
    <cellStyle name="Output 2 4 2 7 5" xfId="61448"/>
    <cellStyle name="Output 2 4 2 7 6" xfId="61449"/>
    <cellStyle name="Output 2 4 2 7 7" xfId="61450"/>
    <cellStyle name="Output 2 4 2 7 8" xfId="61451"/>
    <cellStyle name="Output 2 4 2 8" xfId="61452"/>
    <cellStyle name="Output 2 4 2 8 2" xfId="61453"/>
    <cellStyle name="Output 2 4 2 8 3" xfId="61454"/>
    <cellStyle name="Output 2 4 2 8 4" xfId="61455"/>
    <cellStyle name="Output 2 4 2 8 5" xfId="61456"/>
    <cellStyle name="Output 2 4 2 8 6" xfId="61457"/>
    <cellStyle name="Output 2 4 2 8 7" xfId="61458"/>
    <cellStyle name="Output 2 4 2 8 8" xfId="61459"/>
    <cellStyle name="Output 2 4 2 9" xfId="61460"/>
    <cellStyle name="Output 2 4 2 9 2" xfId="61461"/>
    <cellStyle name="Output 2 4 2 9 3" xfId="61462"/>
    <cellStyle name="Output 2 4 2 9 4" xfId="61463"/>
    <cellStyle name="Output 2 4 2 9 5" xfId="61464"/>
    <cellStyle name="Output 2 4 2 9 6" xfId="61465"/>
    <cellStyle name="Output 2 4 2 9 7" xfId="61466"/>
    <cellStyle name="Output 2 4 2 9 8" xfId="61467"/>
    <cellStyle name="Output 2 4 20" xfId="61468"/>
    <cellStyle name="Output 2 4 21" xfId="61469"/>
    <cellStyle name="Output 2 4 22" xfId="61470"/>
    <cellStyle name="Output 2 4 23" xfId="61471"/>
    <cellStyle name="Output 2 4 24" xfId="61472"/>
    <cellStyle name="Output 2 4 25" xfId="61473"/>
    <cellStyle name="Output 2 4 3" xfId="61474"/>
    <cellStyle name="Output 2 4 3 10" xfId="61475"/>
    <cellStyle name="Output 2 4 3 11" xfId="61476"/>
    <cellStyle name="Output 2 4 3 12" xfId="61477"/>
    <cellStyle name="Output 2 4 3 13" xfId="61478"/>
    <cellStyle name="Output 2 4 3 14" xfId="61479"/>
    <cellStyle name="Output 2 4 3 15" xfId="61480"/>
    <cellStyle name="Output 2 4 3 16" xfId="61481"/>
    <cellStyle name="Output 2 4 3 17" xfId="61482"/>
    <cellStyle name="Output 2 4 3 18" xfId="61483"/>
    <cellStyle name="Output 2 4 3 19" xfId="61484"/>
    <cellStyle name="Output 2 4 3 2" xfId="61485"/>
    <cellStyle name="Output 2 4 3 2 2" xfId="61486"/>
    <cellStyle name="Output 2 4 3 2 3" xfId="61487"/>
    <cellStyle name="Output 2 4 3 2 4" xfId="61488"/>
    <cellStyle name="Output 2 4 3 2 5" xfId="61489"/>
    <cellStyle name="Output 2 4 3 2 6" xfId="61490"/>
    <cellStyle name="Output 2 4 3 2 7" xfId="61491"/>
    <cellStyle name="Output 2 4 3 2 8" xfId="61492"/>
    <cellStyle name="Output 2 4 3 2 9" xfId="61493"/>
    <cellStyle name="Output 2 4 3 20" xfId="61494"/>
    <cellStyle name="Output 2 4 3 21" xfId="61495"/>
    <cellStyle name="Output 2 4 3 22" xfId="61496"/>
    <cellStyle name="Output 2 4 3 23" xfId="61497"/>
    <cellStyle name="Output 2 4 3 24" xfId="61498"/>
    <cellStyle name="Output 2 4 3 3" xfId="61499"/>
    <cellStyle name="Output 2 4 3 3 2" xfId="61500"/>
    <cellStyle name="Output 2 4 3 3 3" xfId="61501"/>
    <cellStyle name="Output 2 4 3 3 4" xfId="61502"/>
    <cellStyle name="Output 2 4 3 3 5" xfId="61503"/>
    <cellStyle name="Output 2 4 3 3 6" xfId="61504"/>
    <cellStyle name="Output 2 4 3 3 7" xfId="61505"/>
    <cellStyle name="Output 2 4 3 3 8" xfId="61506"/>
    <cellStyle name="Output 2 4 3 3 9" xfId="61507"/>
    <cellStyle name="Output 2 4 3 4" xfId="61508"/>
    <cellStyle name="Output 2 4 3 4 2" xfId="61509"/>
    <cellStyle name="Output 2 4 3 4 3" xfId="61510"/>
    <cellStyle name="Output 2 4 3 4 4" xfId="61511"/>
    <cellStyle name="Output 2 4 3 4 5" xfId="61512"/>
    <cellStyle name="Output 2 4 3 4 6" xfId="61513"/>
    <cellStyle name="Output 2 4 3 4 7" xfId="61514"/>
    <cellStyle name="Output 2 4 3 4 8" xfId="61515"/>
    <cellStyle name="Output 2 4 3 4 9" xfId="61516"/>
    <cellStyle name="Output 2 4 3 5" xfId="61517"/>
    <cellStyle name="Output 2 4 3 5 2" xfId="61518"/>
    <cellStyle name="Output 2 4 3 5 3" xfId="61519"/>
    <cellStyle name="Output 2 4 3 5 4" xfId="61520"/>
    <cellStyle name="Output 2 4 3 5 5" xfId="61521"/>
    <cellStyle name="Output 2 4 3 5 6" xfId="61522"/>
    <cellStyle name="Output 2 4 3 5 7" xfId="61523"/>
    <cellStyle name="Output 2 4 3 5 8" xfId="61524"/>
    <cellStyle name="Output 2 4 3 6" xfId="61525"/>
    <cellStyle name="Output 2 4 3 6 2" xfId="61526"/>
    <cellStyle name="Output 2 4 3 6 3" xfId="61527"/>
    <cellStyle name="Output 2 4 3 6 4" xfId="61528"/>
    <cellStyle name="Output 2 4 3 6 5" xfId="61529"/>
    <cellStyle name="Output 2 4 3 6 6" xfId="61530"/>
    <cellStyle name="Output 2 4 3 6 7" xfId="61531"/>
    <cellStyle name="Output 2 4 3 6 8" xfId="61532"/>
    <cellStyle name="Output 2 4 3 7" xfId="61533"/>
    <cellStyle name="Output 2 4 3 7 2" xfId="61534"/>
    <cellStyle name="Output 2 4 3 7 3" xfId="61535"/>
    <cellStyle name="Output 2 4 3 7 4" xfId="61536"/>
    <cellStyle name="Output 2 4 3 7 5" xfId="61537"/>
    <cellStyle name="Output 2 4 3 7 6" xfId="61538"/>
    <cellStyle name="Output 2 4 3 7 7" xfId="61539"/>
    <cellStyle name="Output 2 4 3 7 8" xfId="61540"/>
    <cellStyle name="Output 2 4 3 8" xfId="61541"/>
    <cellStyle name="Output 2 4 3 9" xfId="61542"/>
    <cellStyle name="Output 2 4 4" xfId="61543"/>
    <cellStyle name="Output 2 4 4 2" xfId="61544"/>
    <cellStyle name="Output 2 4 4 3" xfId="61545"/>
    <cellStyle name="Output 2 4 4 4" xfId="61546"/>
    <cellStyle name="Output 2 4 4 5" xfId="61547"/>
    <cellStyle name="Output 2 4 4 6" xfId="61548"/>
    <cellStyle name="Output 2 4 4 7" xfId="61549"/>
    <cellStyle name="Output 2 4 4 8" xfId="61550"/>
    <cellStyle name="Output 2 4 4 9" xfId="61551"/>
    <cellStyle name="Output 2 4 5" xfId="61552"/>
    <cellStyle name="Output 2 4 5 2" xfId="61553"/>
    <cellStyle name="Output 2 4 5 3" xfId="61554"/>
    <cellStyle name="Output 2 4 5 4" xfId="61555"/>
    <cellStyle name="Output 2 4 5 5" xfId="61556"/>
    <cellStyle name="Output 2 4 5 6" xfId="61557"/>
    <cellStyle name="Output 2 4 5 7" xfId="61558"/>
    <cellStyle name="Output 2 4 5 8" xfId="61559"/>
    <cellStyle name="Output 2 4 5 9" xfId="61560"/>
    <cellStyle name="Output 2 4 6" xfId="61561"/>
    <cellStyle name="Output 2 4 6 2" xfId="61562"/>
    <cellStyle name="Output 2 4 6 3" xfId="61563"/>
    <cellStyle name="Output 2 4 6 4" xfId="61564"/>
    <cellStyle name="Output 2 4 6 5" xfId="61565"/>
    <cellStyle name="Output 2 4 6 6" xfId="61566"/>
    <cellStyle name="Output 2 4 6 7" xfId="61567"/>
    <cellStyle name="Output 2 4 6 8" xfId="61568"/>
    <cellStyle name="Output 2 4 6 9" xfId="61569"/>
    <cellStyle name="Output 2 4 7" xfId="61570"/>
    <cellStyle name="Output 2 4 7 2" xfId="61571"/>
    <cellStyle name="Output 2 4 7 3" xfId="61572"/>
    <cellStyle name="Output 2 4 7 4" xfId="61573"/>
    <cellStyle name="Output 2 4 7 5" xfId="61574"/>
    <cellStyle name="Output 2 4 7 6" xfId="61575"/>
    <cellStyle name="Output 2 4 7 7" xfId="61576"/>
    <cellStyle name="Output 2 4 7 8" xfId="61577"/>
    <cellStyle name="Output 2 4 7 9" xfId="61578"/>
    <cellStyle name="Output 2 4 8" xfId="61579"/>
    <cellStyle name="Output 2 4 8 2" xfId="61580"/>
    <cellStyle name="Output 2 4 8 3" xfId="61581"/>
    <cellStyle name="Output 2 4 8 4" xfId="61582"/>
    <cellStyle name="Output 2 4 8 5" xfId="61583"/>
    <cellStyle name="Output 2 4 8 6" xfId="61584"/>
    <cellStyle name="Output 2 4 8 7" xfId="61585"/>
    <cellStyle name="Output 2 4 8 8" xfId="61586"/>
    <cellStyle name="Output 2 4 8 9" xfId="61587"/>
    <cellStyle name="Output 2 4 9" xfId="61588"/>
    <cellStyle name="Output 2 4 9 2" xfId="61589"/>
    <cellStyle name="Output 2 4 9 3" xfId="61590"/>
    <cellStyle name="Output 2 4 9 4" xfId="61591"/>
    <cellStyle name="Output 2 4 9 5" xfId="61592"/>
    <cellStyle name="Output 2 4 9 6" xfId="61593"/>
    <cellStyle name="Output 2 4 9 7" xfId="61594"/>
    <cellStyle name="Output 2 4 9 8" xfId="61595"/>
    <cellStyle name="Output 2 5" xfId="4610"/>
    <cellStyle name="Output 2 5 10" xfId="61596"/>
    <cellStyle name="Output 2 5 10 2" xfId="61597"/>
    <cellStyle name="Output 2 5 10 3" xfId="61598"/>
    <cellStyle name="Output 2 5 10 4" xfId="61599"/>
    <cellStyle name="Output 2 5 10 5" xfId="61600"/>
    <cellStyle name="Output 2 5 10 6" xfId="61601"/>
    <cellStyle name="Output 2 5 10 7" xfId="61602"/>
    <cellStyle name="Output 2 5 10 8" xfId="61603"/>
    <cellStyle name="Output 2 5 11" xfId="61604"/>
    <cellStyle name="Output 2 5 11 2" xfId="61605"/>
    <cellStyle name="Output 2 5 11 3" xfId="61606"/>
    <cellStyle name="Output 2 5 11 4" xfId="61607"/>
    <cellStyle name="Output 2 5 11 5" xfId="61608"/>
    <cellStyle name="Output 2 5 11 6" xfId="61609"/>
    <cellStyle name="Output 2 5 11 7" xfId="61610"/>
    <cellStyle name="Output 2 5 11 8" xfId="61611"/>
    <cellStyle name="Output 2 5 12" xfId="61612"/>
    <cellStyle name="Output 2 5 13" xfId="61613"/>
    <cellStyle name="Output 2 5 14" xfId="61614"/>
    <cellStyle name="Output 2 5 15" xfId="61615"/>
    <cellStyle name="Output 2 5 16" xfId="61616"/>
    <cellStyle name="Output 2 5 17" xfId="61617"/>
    <cellStyle name="Output 2 5 18" xfId="61618"/>
    <cellStyle name="Output 2 5 19" xfId="61619"/>
    <cellStyle name="Output 2 5 2" xfId="61620"/>
    <cellStyle name="Output 2 5 2 10" xfId="61621"/>
    <cellStyle name="Output 2 5 2 10 2" xfId="61622"/>
    <cellStyle name="Output 2 5 2 10 3" xfId="61623"/>
    <cellStyle name="Output 2 5 2 10 4" xfId="61624"/>
    <cellStyle name="Output 2 5 2 10 5" xfId="61625"/>
    <cellStyle name="Output 2 5 2 10 6" xfId="61626"/>
    <cellStyle name="Output 2 5 2 10 7" xfId="61627"/>
    <cellStyle name="Output 2 5 2 10 8" xfId="61628"/>
    <cellStyle name="Output 2 5 2 11" xfId="61629"/>
    <cellStyle name="Output 2 5 2 12" xfId="61630"/>
    <cellStyle name="Output 2 5 2 13" xfId="61631"/>
    <cellStyle name="Output 2 5 2 14" xfId="61632"/>
    <cellStyle name="Output 2 5 2 15" xfId="61633"/>
    <cellStyle name="Output 2 5 2 16" xfId="61634"/>
    <cellStyle name="Output 2 5 2 17" xfId="61635"/>
    <cellStyle name="Output 2 5 2 18" xfId="61636"/>
    <cellStyle name="Output 2 5 2 19" xfId="61637"/>
    <cellStyle name="Output 2 5 2 2" xfId="61638"/>
    <cellStyle name="Output 2 5 2 2 10" xfId="61639"/>
    <cellStyle name="Output 2 5 2 2 11" xfId="61640"/>
    <cellStyle name="Output 2 5 2 2 12" xfId="61641"/>
    <cellStyle name="Output 2 5 2 2 13" xfId="61642"/>
    <cellStyle name="Output 2 5 2 2 14" xfId="61643"/>
    <cellStyle name="Output 2 5 2 2 15" xfId="61644"/>
    <cellStyle name="Output 2 5 2 2 16" xfId="61645"/>
    <cellStyle name="Output 2 5 2 2 17" xfId="61646"/>
    <cellStyle name="Output 2 5 2 2 18" xfId="61647"/>
    <cellStyle name="Output 2 5 2 2 19" xfId="61648"/>
    <cellStyle name="Output 2 5 2 2 2" xfId="61649"/>
    <cellStyle name="Output 2 5 2 2 2 10" xfId="61650"/>
    <cellStyle name="Output 2 5 2 2 2 11" xfId="61651"/>
    <cellStyle name="Output 2 5 2 2 2 12" xfId="61652"/>
    <cellStyle name="Output 2 5 2 2 2 13" xfId="61653"/>
    <cellStyle name="Output 2 5 2 2 2 14" xfId="61654"/>
    <cellStyle name="Output 2 5 2 2 2 15" xfId="61655"/>
    <cellStyle name="Output 2 5 2 2 2 2" xfId="61656"/>
    <cellStyle name="Output 2 5 2 2 2 2 2" xfId="61657"/>
    <cellStyle name="Output 2 5 2 2 2 2 3" xfId="61658"/>
    <cellStyle name="Output 2 5 2 2 2 2 4" xfId="61659"/>
    <cellStyle name="Output 2 5 2 2 2 2 5" xfId="61660"/>
    <cellStyle name="Output 2 5 2 2 2 2 6" xfId="61661"/>
    <cellStyle name="Output 2 5 2 2 2 2 7" xfId="61662"/>
    <cellStyle name="Output 2 5 2 2 2 2 8" xfId="61663"/>
    <cellStyle name="Output 2 5 2 2 2 2 9" xfId="61664"/>
    <cellStyle name="Output 2 5 2 2 2 3" xfId="61665"/>
    <cellStyle name="Output 2 5 2 2 2 3 2" xfId="61666"/>
    <cellStyle name="Output 2 5 2 2 2 3 3" xfId="61667"/>
    <cellStyle name="Output 2 5 2 2 2 3 4" xfId="61668"/>
    <cellStyle name="Output 2 5 2 2 2 3 5" xfId="61669"/>
    <cellStyle name="Output 2 5 2 2 2 3 6" xfId="61670"/>
    <cellStyle name="Output 2 5 2 2 2 3 7" xfId="61671"/>
    <cellStyle name="Output 2 5 2 2 2 3 8" xfId="61672"/>
    <cellStyle name="Output 2 5 2 2 2 3 9" xfId="61673"/>
    <cellStyle name="Output 2 5 2 2 2 4" xfId="61674"/>
    <cellStyle name="Output 2 5 2 2 2 4 2" xfId="61675"/>
    <cellStyle name="Output 2 5 2 2 2 4 3" xfId="61676"/>
    <cellStyle name="Output 2 5 2 2 2 4 4" xfId="61677"/>
    <cellStyle name="Output 2 5 2 2 2 4 5" xfId="61678"/>
    <cellStyle name="Output 2 5 2 2 2 4 6" xfId="61679"/>
    <cellStyle name="Output 2 5 2 2 2 4 7" xfId="61680"/>
    <cellStyle name="Output 2 5 2 2 2 4 8" xfId="61681"/>
    <cellStyle name="Output 2 5 2 2 2 4 9" xfId="61682"/>
    <cellStyle name="Output 2 5 2 2 2 5" xfId="61683"/>
    <cellStyle name="Output 2 5 2 2 2 5 2" xfId="61684"/>
    <cellStyle name="Output 2 5 2 2 2 5 3" xfId="61685"/>
    <cellStyle name="Output 2 5 2 2 2 5 4" xfId="61686"/>
    <cellStyle name="Output 2 5 2 2 2 5 5" xfId="61687"/>
    <cellStyle name="Output 2 5 2 2 2 5 6" xfId="61688"/>
    <cellStyle name="Output 2 5 2 2 2 5 7" xfId="61689"/>
    <cellStyle name="Output 2 5 2 2 2 5 8" xfId="61690"/>
    <cellStyle name="Output 2 5 2 2 2 6" xfId="61691"/>
    <cellStyle name="Output 2 5 2 2 2 6 2" xfId="61692"/>
    <cellStyle name="Output 2 5 2 2 2 6 3" xfId="61693"/>
    <cellStyle name="Output 2 5 2 2 2 6 4" xfId="61694"/>
    <cellStyle name="Output 2 5 2 2 2 6 5" xfId="61695"/>
    <cellStyle name="Output 2 5 2 2 2 6 6" xfId="61696"/>
    <cellStyle name="Output 2 5 2 2 2 6 7" xfId="61697"/>
    <cellStyle name="Output 2 5 2 2 2 6 8" xfId="61698"/>
    <cellStyle name="Output 2 5 2 2 2 7" xfId="61699"/>
    <cellStyle name="Output 2 5 2 2 2 7 2" xfId="61700"/>
    <cellStyle name="Output 2 5 2 2 2 7 3" xfId="61701"/>
    <cellStyle name="Output 2 5 2 2 2 7 4" xfId="61702"/>
    <cellStyle name="Output 2 5 2 2 2 7 5" xfId="61703"/>
    <cellStyle name="Output 2 5 2 2 2 7 6" xfId="61704"/>
    <cellStyle name="Output 2 5 2 2 2 7 7" xfId="61705"/>
    <cellStyle name="Output 2 5 2 2 2 7 8" xfId="61706"/>
    <cellStyle name="Output 2 5 2 2 2 8" xfId="61707"/>
    <cellStyle name="Output 2 5 2 2 2 9" xfId="61708"/>
    <cellStyle name="Output 2 5 2 2 20" xfId="61709"/>
    <cellStyle name="Output 2 5 2 2 21" xfId="61710"/>
    <cellStyle name="Output 2 5 2 2 22" xfId="61711"/>
    <cellStyle name="Output 2 5 2 2 23" xfId="61712"/>
    <cellStyle name="Output 2 5 2 2 24" xfId="61713"/>
    <cellStyle name="Output 2 5 2 2 25" xfId="61714"/>
    <cellStyle name="Output 2 5 2 2 26" xfId="61715"/>
    <cellStyle name="Output 2 5 2 2 27" xfId="61716"/>
    <cellStyle name="Output 2 5 2 2 3" xfId="61717"/>
    <cellStyle name="Output 2 5 2 2 3 10" xfId="61718"/>
    <cellStyle name="Output 2 5 2 2 3 11" xfId="61719"/>
    <cellStyle name="Output 2 5 2 2 3 12" xfId="61720"/>
    <cellStyle name="Output 2 5 2 2 3 13" xfId="61721"/>
    <cellStyle name="Output 2 5 2 2 3 14" xfId="61722"/>
    <cellStyle name="Output 2 5 2 2 3 15" xfId="61723"/>
    <cellStyle name="Output 2 5 2 2 3 2" xfId="61724"/>
    <cellStyle name="Output 2 5 2 2 3 2 2" xfId="61725"/>
    <cellStyle name="Output 2 5 2 2 3 2 3" xfId="61726"/>
    <cellStyle name="Output 2 5 2 2 3 2 4" xfId="61727"/>
    <cellStyle name="Output 2 5 2 2 3 2 5" xfId="61728"/>
    <cellStyle name="Output 2 5 2 2 3 2 6" xfId="61729"/>
    <cellStyle name="Output 2 5 2 2 3 2 7" xfId="61730"/>
    <cellStyle name="Output 2 5 2 2 3 2 8" xfId="61731"/>
    <cellStyle name="Output 2 5 2 2 3 3" xfId="61732"/>
    <cellStyle name="Output 2 5 2 2 3 3 2" xfId="61733"/>
    <cellStyle name="Output 2 5 2 2 3 3 3" xfId="61734"/>
    <cellStyle name="Output 2 5 2 2 3 3 4" xfId="61735"/>
    <cellStyle name="Output 2 5 2 2 3 3 5" xfId="61736"/>
    <cellStyle name="Output 2 5 2 2 3 3 6" xfId="61737"/>
    <cellStyle name="Output 2 5 2 2 3 3 7" xfId="61738"/>
    <cellStyle name="Output 2 5 2 2 3 3 8" xfId="61739"/>
    <cellStyle name="Output 2 5 2 2 3 4" xfId="61740"/>
    <cellStyle name="Output 2 5 2 2 3 4 2" xfId="61741"/>
    <cellStyle name="Output 2 5 2 2 3 4 3" xfId="61742"/>
    <cellStyle name="Output 2 5 2 2 3 4 4" xfId="61743"/>
    <cellStyle name="Output 2 5 2 2 3 4 5" xfId="61744"/>
    <cellStyle name="Output 2 5 2 2 3 4 6" xfId="61745"/>
    <cellStyle name="Output 2 5 2 2 3 4 7" xfId="61746"/>
    <cellStyle name="Output 2 5 2 2 3 4 8" xfId="61747"/>
    <cellStyle name="Output 2 5 2 2 3 5" xfId="61748"/>
    <cellStyle name="Output 2 5 2 2 3 5 2" xfId="61749"/>
    <cellStyle name="Output 2 5 2 2 3 5 3" xfId="61750"/>
    <cellStyle name="Output 2 5 2 2 3 5 4" xfId="61751"/>
    <cellStyle name="Output 2 5 2 2 3 5 5" xfId="61752"/>
    <cellStyle name="Output 2 5 2 2 3 5 6" xfId="61753"/>
    <cellStyle name="Output 2 5 2 2 3 5 7" xfId="61754"/>
    <cellStyle name="Output 2 5 2 2 3 5 8" xfId="61755"/>
    <cellStyle name="Output 2 5 2 2 3 6" xfId="61756"/>
    <cellStyle name="Output 2 5 2 2 3 6 2" xfId="61757"/>
    <cellStyle name="Output 2 5 2 2 3 6 3" xfId="61758"/>
    <cellStyle name="Output 2 5 2 2 3 6 4" xfId="61759"/>
    <cellStyle name="Output 2 5 2 2 3 6 5" xfId="61760"/>
    <cellStyle name="Output 2 5 2 2 3 6 6" xfId="61761"/>
    <cellStyle name="Output 2 5 2 2 3 6 7" xfId="61762"/>
    <cellStyle name="Output 2 5 2 2 3 6 8" xfId="61763"/>
    <cellStyle name="Output 2 5 2 2 3 7" xfId="61764"/>
    <cellStyle name="Output 2 5 2 2 3 7 2" xfId="61765"/>
    <cellStyle name="Output 2 5 2 2 3 7 3" xfId="61766"/>
    <cellStyle name="Output 2 5 2 2 3 7 4" xfId="61767"/>
    <cellStyle name="Output 2 5 2 2 3 7 5" xfId="61768"/>
    <cellStyle name="Output 2 5 2 2 3 7 6" xfId="61769"/>
    <cellStyle name="Output 2 5 2 2 3 7 7" xfId="61770"/>
    <cellStyle name="Output 2 5 2 2 3 7 8" xfId="61771"/>
    <cellStyle name="Output 2 5 2 2 3 8" xfId="61772"/>
    <cellStyle name="Output 2 5 2 2 3 9" xfId="61773"/>
    <cellStyle name="Output 2 5 2 2 4" xfId="61774"/>
    <cellStyle name="Output 2 5 2 2 4 2" xfId="61775"/>
    <cellStyle name="Output 2 5 2 2 4 3" xfId="61776"/>
    <cellStyle name="Output 2 5 2 2 4 4" xfId="61777"/>
    <cellStyle name="Output 2 5 2 2 4 5" xfId="61778"/>
    <cellStyle name="Output 2 5 2 2 4 6" xfId="61779"/>
    <cellStyle name="Output 2 5 2 2 4 7" xfId="61780"/>
    <cellStyle name="Output 2 5 2 2 4 8" xfId="61781"/>
    <cellStyle name="Output 2 5 2 2 4 9" xfId="61782"/>
    <cellStyle name="Output 2 5 2 2 5" xfId="61783"/>
    <cellStyle name="Output 2 5 2 2 5 2" xfId="61784"/>
    <cellStyle name="Output 2 5 2 2 5 3" xfId="61785"/>
    <cellStyle name="Output 2 5 2 2 5 4" xfId="61786"/>
    <cellStyle name="Output 2 5 2 2 5 5" xfId="61787"/>
    <cellStyle name="Output 2 5 2 2 5 6" xfId="61788"/>
    <cellStyle name="Output 2 5 2 2 5 7" xfId="61789"/>
    <cellStyle name="Output 2 5 2 2 5 8" xfId="61790"/>
    <cellStyle name="Output 2 5 2 2 5 9" xfId="61791"/>
    <cellStyle name="Output 2 5 2 2 6" xfId="61792"/>
    <cellStyle name="Output 2 5 2 2 6 2" xfId="61793"/>
    <cellStyle name="Output 2 5 2 2 6 3" xfId="61794"/>
    <cellStyle name="Output 2 5 2 2 6 4" xfId="61795"/>
    <cellStyle name="Output 2 5 2 2 6 5" xfId="61796"/>
    <cellStyle name="Output 2 5 2 2 6 6" xfId="61797"/>
    <cellStyle name="Output 2 5 2 2 6 7" xfId="61798"/>
    <cellStyle name="Output 2 5 2 2 6 8" xfId="61799"/>
    <cellStyle name="Output 2 5 2 2 6 9" xfId="61800"/>
    <cellStyle name="Output 2 5 2 2 7" xfId="61801"/>
    <cellStyle name="Output 2 5 2 2 7 2" xfId="61802"/>
    <cellStyle name="Output 2 5 2 2 7 3" xfId="61803"/>
    <cellStyle name="Output 2 5 2 2 7 4" xfId="61804"/>
    <cellStyle name="Output 2 5 2 2 7 5" xfId="61805"/>
    <cellStyle name="Output 2 5 2 2 7 6" xfId="61806"/>
    <cellStyle name="Output 2 5 2 2 7 7" xfId="61807"/>
    <cellStyle name="Output 2 5 2 2 7 8" xfId="61808"/>
    <cellStyle name="Output 2 5 2 2 8" xfId="61809"/>
    <cellStyle name="Output 2 5 2 2 8 2" xfId="61810"/>
    <cellStyle name="Output 2 5 2 2 8 3" xfId="61811"/>
    <cellStyle name="Output 2 5 2 2 8 4" xfId="61812"/>
    <cellStyle name="Output 2 5 2 2 8 5" xfId="61813"/>
    <cellStyle name="Output 2 5 2 2 8 6" xfId="61814"/>
    <cellStyle name="Output 2 5 2 2 8 7" xfId="61815"/>
    <cellStyle name="Output 2 5 2 2 8 8" xfId="61816"/>
    <cellStyle name="Output 2 5 2 2 9" xfId="61817"/>
    <cellStyle name="Output 2 5 2 2 9 2" xfId="61818"/>
    <cellStyle name="Output 2 5 2 2 9 3" xfId="61819"/>
    <cellStyle name="Output 2 5 2 2 9 4" xfId="61820"/>
    <cellStyle name="Output 2 5 2 2 9 5" xfId="61821"/>
    <cellStyle name="Output 2 5 2 2 9 6" xfId="61822"/>
    <cellStyle name="Output 2 5 2 2 9 7" xfId="61823"/>
    <cellStyle name="Output 2 5 2 2 9 8" xfId="61824"/>
    <cellStyle name="Output 2 5 2 20" xfId="61825"/>
    <cellStyle name="Output 2 5 2 21" xfId="61826"/>
    <cellStyle name="Output 2 5 2 22" xfId="61827"/>
    <cellStyle name="Output 2 5 2 23" xfId="61828"/>
    <cellStyle name="Output 2 5 2 24" xfId="61829"/>
    <cellStyle name="Output 2 5 2 25" xfId="61830"/>
    <cellStyle name="Output 2 5 2 3" xfId="61831"/>
    <cellStyle name="Output 2 5 2 3 10" xfId="61832"/>
    <cellStyle name="Output 2 5 2 3 11" xfId="61833"/>
    <cellStyle name="Output 2 5 2 3 12" xfId="61834"/>
    <cellStyle name="Output 2 5 2 3 13" xfId="61835"/>
    <cellStyle name="Output 2 5 2 3 14" xfId="61836"/>
    <cellStyle name="Output 2 5 2 3 15" xfId="61837"/>
    <cellStyle name="Output 2 5 2 3 16" xfId="61838"/>
    <cellStyle name="Output 2 5 2 3 17" xfId="61839"/>
    <cellStyle name="Output 2 5 2 3 18" xfId="61840"/>
    <cellStyle name="Output 2 5 2 3 19" xfId="61841"/>
    <cellStyle name="Output 2 5 2 3 2" xfId="61842"/>
    <cellStyle name="Output 2 5 2 3 2 2" xfId="61843"/>
    <cellStyle name="Output 2 5 2 3 2 3" xfId="61844"/>
    <cellStyle name="Output 2 5 2 3 2 4" xfId="61845"/>
    <cellStyle name="Output 2 5 2 3 2 5" xfId="61846"/>
    <cellStyle name="Output 2 5 2 3 2 6" xfId="61847"/>
    <cellStyle name="Output 2 5 2 3 2 7" xfId="61848"/>
    <cellStyle name="Output 2 5 2 3 2 8" xfId="61849"/>
    <cellStyle name="Output 2 5 2 3 2 9" xfId="61850"/>
    <cellStyle name="Output 2 5 2 3 20" xfId="61851"/>
    <cellStyle name="Output 2 5 2 3 21" xfId="61852"/>
    <cellStyle name="Output 2 5 2 3 22" xfId="61853"/>
    <cellStyle name="Output 2 5 2 3 23" xfId="61854"/>
    <cellStyle name="Output 2 5 2 3 24" xfId="61855"/>
    <cellStyle name="Output 2 5 2 3 3" xfId="61856"/>
    <cellStyle name="Output 2 5 2 3 3 2" xfId="61857"/>
    <cellStyle name="Output 2 5 2 3 3 3" xfId="61858"/>
    <cellStyle name="Output 2 5 2 3 3 4" xfId="61859"/>
    <cellStyle name="Output 2 5 2 3 3 5" xfId="61860"/>
    <cellStyle name="Output 2 5 2 3 3 6" xfId="61861"/>
    <cellStyle name="Output 2 5 2 3 3 7" xfId="61862"/>
    <cellStyle name="Output 2 5 2 3 3 8" xfId="61863"/>
    <cellStyle name="Output 2 5 2 3 3 9" xfId="61864"/>
    <cellStyle name="Output 2 5 2 3 4" xfId="61865"/>
    <cellStyle name="Output 2 5 2 3 4 2" xfId="61866"/>
    <cellStyle name="Output 2 5 2 3 4 3" xfId="61867"/>
    <cellStyle name="Output 2 5 2 3 4 4" xfId="61868"/>
    <cellStyle name="Output 2 5 2 3 4 5" xfId="61869"/>
    <cellStyle name="Output 2 5 2 3 4 6" xfId="61870"/>
    <cellStyle name="Output 2 5 2 3 4 7" xfId="61871"/>
    <cellStyle name="Output 2 5 2 3 4 8" xfId="61872"/>
    <cellStyle name="Output 2 5 2 3 4 9" xfId="61873"/>
    <cellStyle name="Output 2 5 2 3 5" xfId="61874"/>
    <cellStyle name="Output 2 5 2 3 5 2" xfId="61875"/>
    <cellStyle name="Output 2 5 2 3 5 3" xfId="61876"/>
    <cellStyle name="Output 2 5 2 3 5 4" xfId="61877"/>
    <cellStyle name="Output 2 5 2 3 5 5" xfId="61878"/>
    <cellStyle name="Output 2 5 2 3 5 6" xfId="61879"/>
    <cellStyle name="Output 2 5 2 3 5 7" xfId="61880"/>
    <cellStyle name="Output 2 5 2 3 5 8" xfId="61881"/>
    <cellStyle name="Output 2 5 2 3 6" xfId="61882"/>
    <cellStyle name="Output 2 5 2 3 6 2" xfId="61883"/>
    <cellStyle name="Output 2 5 2 3 6 3" xfId="61884"/>
    <cellStyle name="Output 2 5 2 3 6 4" xfId="61885"/>
    <cellStyle name="Output 2 5 2 3 6 5" xfId="61886"/>
    <cellStyle name="Output 2 5 2 3 6 6" xfId="61887"/>
    <cellStyle name="Output 2 5 2 3 6 7" xfId="61888"/>
    <cellStyle name="Output 2 5 2 3 6 8" xfId="61889"/>
    <cellStyle name="Output 2 5 2 3 7" xfId="61890"/>
    <cellStyle name="Output 2 5 2 3 7 2" xfId="61891"/>
    <cellStyle name="Output 2 5 2 3 7 3" xfId="61892"/>
    <cellStyle name="Output 2 5 2 3 7 4" xfId="61893"/>
    <cellStyle name="Output 2 5 2 3 7 5" xfId="61894"/>
    <cellStyle name="Output 2 5 2 3 7 6" xfId="61895"/>
    <cellStyle name="Output 2 5 2 3 7 7" xfId="61896"/>
    <cellStyle name="Output 2 5 2 3 7 8" xfId="61897"/>
    <cellStyle name="Output 2 5 2 3 8" xfId="61898"/>
    <cellStyle name="Output 2 5 2 3 9" xfId="61899"/>
    <cellStyle name="Output 2 5 2 4" xfId="61900"/>
    <cellStyle name="Output 2 5 2 4 2" xfId="61901"/>
    <cellStyle name="Output 2 5 2 4 3" xfId="61902"/>
    <cellStyle name="Output 2 5 2 4 4" xfId="61903"/>
    <cellStyle name="Output 2 5 2 4 5" xfId="61904"/>
    <cellStyle name="Output 2 5 2 4 6" xfId="61905"/>
    <cellStyle name="Output 2 5 2 4 7" xfId="61906"/>
    <cellStyle name="Output 2 5 2 4 8" xfId="61907"/>
    <cellStyle name="Output 2 5 2 4 9" xfId="61908"/>
    <cellStyle name="Output 2 5 2 5" xfId="61909"/>
    <cellStyle name="Output 2 5 2 5 2" xfId="61910"/>
    <cellStyle name="Output 2 5 2 5 3" xfId="61911"/>
    <cellStyle name="Output 2 5 2 5 4" xfId="61912"/>
    <cellStyle name="Output 2 5 2 5 5" xfId="61913"/>
    <cellStyle name="Output 2 5 2 5 6" xfId="61914"/>
    <cellStyle name="Output 2 5 2 5 7" xfId="61915"/>
    <cellStyle name="Output 2 5 2 5 8" xfId="61916"/>
    <cellStyle name="Output 2 5 2 5 9" xfId="61917"/>
    <cellStyle name="Output 2 5 2 6" xfId="61918"/>
    <cellStyle name="Output 2 5 2 6 2" xfId="61919"/>
    <cellStyle name="Output 2 5 2 6 3" xfId="61920"/>
    <cellStyle name="Output 2 5 2 6 4" xfId="61921"/>
    <cellStyle name="Output 2 5 2 6 5" xfId="61922"/>
    <cellStyle name="Output 2 5 2 6 6" xfId="61923"/>
    <cellStyle name="Output 2 5 2 6 7" xfId="61924"/>
    <cellStyle name="Output 2 5 2 6 8" xfId="61925"/>
    <cellStyle name="Output 2 5 2 6 9" xfId="61926"/>
    <cellStyle name="Output 2 5 2 7" xfId="61927"/>
    <cellStyle name="Output 2 5 2 7 2" xfId="61928"/>
    <cellStyle name="Output 2 5 2 7 3" xfId="61929"/>
    <cellStyle name="Output 2 5 2 7 4" xfId="61930"/>
    <cellStyle name="Output 2 5 2 7 5" xfId="61931"/>
    <cellStyle name="Output 2 5 2 7 6" xfId="61932"/>
    <cellStyle name="Output 2 5 2 7 7" xfId="61933"/>
    <cellStyle name="Output 2 5 2 7 8" xfId="61934"/>
    <cellStyle name="Output 2 5 2 7 9" xfId="61935"/>
    <cellStyle name="Output 2 5 2 8" xfId="61936"/>
    <cellStyle name="Output 2 5 2 8 2" xfId="61937"/>
    <cellStyle name="Output 2 5 2 8 3" xfId="61938"/>
    <cellStyle name="Output 2 5 2 8 4" xfId="61939"/>
    <cellStyle name="Output 2 5 2 8 5" xfId="61940"/>
    <cellStyle name="Output 2 5 2 8 6" xfId="61941"/>
    <cellStyle name="Output 2 5 2 8 7" xfId="61942"/>
    <cellStyle name="Output 2 5 2 8 8" xfId="61943"/>
    <cellStyle name="Output 2 5 2 8 9" xfId="61944"/>
    <cellStyle name="Output 2 5 2 9" xfId="61945"/>
    <cellStyle name="Output 2 5 2 9 2" xfId="61946"/>
    <cellStyle name="Output 2 5 2 9 3" xfId="61947"/>
    <cellStyle name="Output 2 5 2 9 4" xfId="61948"/>
    <cellStyle name="Output 2 5 2 9 5" xfId="61949"/>
    <cellStyle name="Output 2 5 2 9 6" xfId="61950"/>
    <cellStyle name="Output 2 5 2 9 7" xfId="61951"/>
    <cellStyle name="Output 2 5 2 9 8" xfId="61952"/>
    <cellStyle name="Output 2 5 20" xfId="61953"/>
    <cellStyle name="Output 2 5 21" xfId="61954"/>
    <cellStyle name="Output 2 5 22" xfId="61955"/>
    <cellStyle name="Output 2 5 23" xfId="61956"/>
    <cellStyle name="Output 2 5 24" xfId="61957"/>
    <cellStyle name="Output 2 5 25" xfId="61958"/>
    <cellStyle name="Output 2 5 26" xfId="61959"/>
    <cellStyle name="Output 2 5 3" xfId="61960"/>
    <cellStyle name="Output 2 5 3 10" xfId="61961"/>
    <cellStyle name="Output 2 5 3 11" xfId="61962"/>
    <cellStyle name="Output 2 5 3 12" xfId="61963"/>
    <cellStyle name="Output 2 5 3 13" xfId="61964"/>
    <cellStyle name="Output 2 5 3 14" xfId="61965"/>
    <cellStyle name="Output 2 5 3 15" xfId="61966"/>
    <cellStyle name="Output 2 5 3 16" xfId="61967"/>
    <cellStyle name="Output 2 5 3 17" xfId="61968"/>
    <cellStyle name="Output 2 5 3 18" xfId="61969"/>
    <cellStyle name="Output 2 5 3 19" xfId="61970"/>
    <cellStyle name="Output 2 5 3 2" xfId="61971"/>
    <cellStyle name="Output 2 5 3 2 10" xfId="61972"/>
    <cellStyle name="Output 2 5 3 2 11" xfId="61973"/>
    <cellStyle name="Output 2 5 3 2 12" xfId="61974"/>
    <cellStyle name="Output 2 5 3 2 13" xfId="61975"/>
    <cellStyle name="Output 2 5 3 2 14" xfId="61976"/>
    <cellStyle name="Output 2 5 3 2 15" xfId="61977"/>
    <cellStyle name="Output 2 5 3 2 2" xfId="61978"/>
    <cellStyle name="Output 2 5 3 2 2 2" xfId="61979"/>
    <cellStyle name="Output 2 5 3 2 2 3" xfId="61980"/>
    <cellStyle name="Output 2 5 3 2 2 4" xfId="61981"/>
    <cellStyle name="Output 2 5 3 2 2 5" xfId="61982"/>
    <cellStyle name="Output 2 5 3 2 2 6" xfId="61983"/>
    <cellStyle name="Output 2 5 3 2 2 7" xfId="61984"/>
    <cellStyle name="Output 2 5 3 2 2 8" xfId="61985"/>
    <cellStyle name="Output 2 5 3 2 2 9" xfId="61986"/>
    <cellStyle name="Output 2 5 3 2 3" xfId="61987"/>
    <cellStyle name="Output 2 5 3 2 3 2" xfId="61988"/>
    <cellStyle name="Output 2 5 3 2 3 3" xfId="61989"/>
    <cellStyle name="Output 2 5 3 2 3 4" xfId="61990"/>
    <cellStyle name="Output 2 5 3 2 3 5" xfId="61991"/>
    <cellStyle name="Output 2 5 3 2 3 6" xfId="61992"/>
    <cellStyle name="Output 2 5 3 2 3 7" xfId="61993"/>
    <cellStyle name="Output 2 5 3 2 3 8" xfId="61994"/>
    <cellStyle name="Output 2 5 3 2 3 9" xfId="61995"/>
    <cellStyle name="Output 2 5 3 2 4" xfId="61996"/>
    <cellStyle name="Output 2 5 3 2 4 2" xfId="61997"/>
    <cellStyle name="Output 2 5 3 2 4 3" xfId="61998"/>
    <cellStyle name="Output 2 5 3 2 4 4" xfId="61999"/>
    <cellStyle name="Output 2 5 3 2 4 5" xfId="62000"/>
    <cellStyle name="Output 2 5 3 2 4 6" xfId="62001"/>
    <cellStyle name="Output 2 5 3 2 4 7" xfId="62002"/>
    <cellStyle name="Output 2 5 3 2 4 8" xfId="62003"/>
    <cellStyle name="Output 2 5 3 2 4 9" xfId="62004"/>
    <cellStyle name="Output 2 5 3 2 5" xfId="62005"/>
    <cellStyle name="Output 2 5 3 2 5 2" xfId="62006"/>
    <cellStyle name="Output 2 5 3 2 5 3" xfId="62007"/>
    <cellStyle name="Output 2 5 3 2 5 4" xfId="62008"/>
    <cellStyle name="Output 2 5 3 2 5 5" xfId="62009"/>
    <cellStyle name="Output 2 5 3 2 5 6" xfId="62010"/>
    <cellStyle name="Output 2 5 3 2 5 7" xfId="62011"/>
    <cellStyle name="Output 2 5 3 2 5 8" xfId="62012"/>
    <cellStyle name="Output 2 5 3 2 6" xfId="62013"/>
    <cellStyle name="Output 2 5 3 2 6 2" xfId="62014"/>
    <cellStyle name="Output 2 5 3 2 6 3" xfId="62015"/>
    <cellStyle name="Output 2 5 3 2 6 4" xfId="62016"/>
    <cellStyle name="Output 2 5 3 2 6 5" xfId="62017"/>
    <cellStyle name="Output 2 5 3 2 6 6" xfId="62018"/>
    <cellStyle name="Output 2 5 3 2 6 7" xfId="62019"/>
    <cellStyle name="Output 2 5 3 2 6 8" xfId="62020"/>
    <cellStyle name="Output 2 5 3 2 7" xfId="62021"/>
    <cellStyle name="Output 2 5 3 2 7 2" xfId="62022"/>
    <cellStyle name="Output 2 5 3 2 7 3" xfId="62023"/>
    <cellStyle name="Output 2 5 3 2 7 4" xfId="62024"/>
    <cellStyle name="Output 2 5 3 2 7 5" xfId="62025"/>
    <cellStyle name="Output 2 5 3 2 7 6" xfId="62026"/>
    <cellStyle name="Output 2 5 3 2 7 7" xfId="62027"/>
    <cellStyle name="Output 2 5 3 2 7 8" xfId="62028"/>
    <cellStyle name="Output 2 5 3 2 8" xfId="62029"/>
    <cellStyle name="Output 2 5 3 2 9" xfId="62030"/>
    <cellStyle name="Output 2 5 3 20" xfId="62031"/>
    <cellStyle name="Output 2 5 3 21" xfId="62032"/>
    <cellStyle name="Output 2 5 3 22" xfId="62033"/>
    <cellStyle name="Output 2 5 3 23" xfId="62034"/>
    <cellStyle name="Output 2 5 3 24" xfId="62035"/>
    <cellStyle name="Output 2 5 3 25" xfId="62036"/>
    <cellStyle name="Output 2 5 3 26" xfId="62037"/>
    <cellStyle name="Output 2 5 3 27" xfId="62038"/>
    <cellStyle name="Output 2 5 3 3" xfId="62039"/>
    <cellStyle name="Output 2 5 3 3 10" xfId="62040"/>
    <cellStyle name="Output 2 5 3 3 11" xfId="62041"/>
    <cellStyle name="Output 2 5 3 3 12" xfId="62042"/>
    <cellStyle name="Output 2 5 3 3 13" xfId="62043"/>
    <cellStyle name="Output 2 5 3 3 14" xfId="62044"/>
    <cellStyle name="Output 2 5 3 3 15" xfId="62045"/>
    <cellStyle name="Output 2 5 3 3 2" xfId="62046"/>
    <cellStyle name="Output 2 5 3 3 2 2" xfId="62047"/>
    <cellStyle name="Output 2 5 3 3 2 3" xfId="62048"/>
    <cellStyle name="Output 2 5 3 3 2 4" xfId="62049"/>
    <cellStyle name="Output 2 5 3 3 2 5" xfId="62050"/>
    <cellStyle name="Output 2 5 3 3 2 6" xfId="62051"/>
    <cellStyle name="Output 2 5 3 3 2 7" xfId="62052"/>
    <cellStyle name="Output 2 5 3 3 2 8" xfId="62053"/>
    <cellStyle name="Output 2 5 3 3 3" xfId="62054"/>
    <cellStyle name="Output 2 5 3 3 3 2" xfId="62055"/>
    <cellStyle name="Output 2 5 3 3 3 3" xfId="62056"/>
    <cellStyle name="Output 2 5 3 3 3 4" xfId="62057"/>
    <cellStyle name="Output 2 5 3 3 3 5" xfId="62058"/>
    <cellStyle name="Output 2 5 3 3 3 6" xfId="62059"/>
    <cellStyle name="Output 2 5 3 3 3 7" xfId="62060"/>
    <cellStyle name="Output 2 5 3 3 3 8" xfId="62061"/>
    <cellStyle name="Output 2 5 3 3 4" xfId="62062"/>
    <cellStyle name="Output 2 5 3 3 4 2" xfId="62063"/>
    <cellStyle name="Output 2 5 3 3 4 3" xfId="62064"/>
    <cellStyle name="Output 2 5 3 3 4 4" xfId="62065"/>
    <cellStyle name="Output 2 5 3 3 4 5" xfId="62066"/>
    <cellStyle name="Output 2 5 3 3 4 6" xfId="62067"/>
    <cellStyle name="Output 2 5 3 3 4 7" xfId="62068"/>
    <cellStyle name="Output 2 5 3 3 4 8" xfId="62069"/>
    <cellStyle name="Output 2 5 3 3 5" xfId="62070"/>
    <cellStyle name="Output 2 5 3 3 5 2" xfId="62071"/>
    <cellStyle name="Output 2 5 3 3 5 3" xfId="62072"/>
    <cellStyle name="Output 2 5 3 3 5 4" xfId="62073"/>
    <cellStyle name="Output 2 5 3 3 5 5" xfId="62074"/>
    <cellStyle name="Output 2 5 3 3 5 6" xfId="62075"/>
    <cellStyle name="Output 2 5 3 3 5 7" xfId="62076"/>
    <cellStyle name="Output 2 5 3 3 5 8" xfId="62077"/>
    <cellStyle name="Output 2 5 3 3 6" xfId="62078"/>
    <cellStyle name="Output 2 5 3 3 6 2" xfId="62079"/>
    <cellStyle name="Output 2 5 3 3 6 3" xfId="62080"/>
    <cellStyle name="Output 2 5 3 3 6 4" xfId="62081"/>
    <cellStyle name="Output 2 5 3 3 6 5" xfId="62082"/>
    <cellStyle name="Output 2 5 3 3 6 6" xfId="62083"/>
    <cellStyle name="Output 2 5 3 3 6 7" xfId="62084"/>
    <cellStyle name="Output 2 5 3 3 6 8" xfId="62085"/>
    <cellStyle name="Output 2 5 3 3 7" xfId="62086"/>
    <cellStyle name="Output 2 5 3 3 7 2" xfId="62087"/>
    <cellStyle name="Output 2 5 3 3 7 3" xfId="62088"/>
    <cellStyle name="Output 2 5 3 3 7 4" xfId="62089"/>
    <cellStyle name="Output 2 5 3 3 7 5" xfId="62090"/>
    <cellStyle name="Output 2 5 3 3 7 6" xfId="62091"/>
    <cellStyle name="Output 2 5 3 3 7 7" xfId="62092"/>
    <cellStyle name="Output 2 5 3 3 7 8" xfId="62093"/>
    <cellStyle name="Output 2 5 3 3 8" xfId="62094"/>
    <cellStyle name="Output 2 5 3 3 9" xfId="62095"/>
    <cellStyle name="Output 2 5 3 4" xfId="62096"/>
    <cellStyle name="Output 2 5 3 4 2" xfId="62097"/>
    <cellStyle name="Output 2 5 3 4 3" xfId="62098"/>
    <cellStyle name="Output 2 5 3 4 4" xfId="62099"/>
    <cellStyle name="Output 2 5 3 4 5" xfId="62100"/>
    <cellStyle name="Output 2 5 3 4 6" xfId="62101"/>
    <cellStyle name="Output 2 5 3 4 7" xfId="62102"/>
    <cellStyle name="Output 2 5 3 4 8" xfId="62103"/>
    <cellStyle name="Output 2 5 3 4 9" xfId="62104"/>
    <cellStyle name="Output 2 5 3 5" xfId="62105"/>
    <cellStyle name="Output 2 5 3 5 2" xfId="62106"/>
    <cellStyle name="Output 2 5 3 5 3" xfId="62107"/>
    <cellStyle name="Output 2 5 3 5 4" xfId="62108"/>
    <cellStyle name="Output 2 5 3 5 5" xfId="62109"/>
    <cellStyle name="Output 2 5 3 5 6" xfId="62110"/>
    <cellStyle name="Output 2 5 3 5 7" xfId="62111"/>
    <cellStyle name="Output 2 5 3 5 8" xfId="62112"/>
    <cellStyle name="Output 2 5 3 5 9" xfId="62113"/>
    <cellStyle name="Output 2 5 3 6" xfId="62114"/>
    <cellStyle name="Output 2 5 3 6 2" xfId="62115"/>
    <cellStyle name="Output 2 5 3 6 3" xfId="62116"/>
    <cellStyle name="Output 2 5 3 6 4" xfId="62117"/>
    <cellStyle name="Output 2 5 3 6 5" xfId="62118"/>
    <cellStyle name="Output 2 5 3 6 6" xfId="62119"/>
    <cellStyle name="Output 2 5 3 6 7" xfId="62120"/>
    <cellStyle name="Output 2 5 3 6 8" xfId="62121"/>
    <cellStyle name="Output 2 5 3 6 9" xfId="62122"/>
    <cellStyle name="Output 2 5 3 7" xfId="62123"/>
    <cellStyle name="Output 2 5 3 7 2" xfId="62124"/>
    <cellStyle name="Output 2 5 3 7 3" xfId="62125"/>
    <cellStyle name="Output 2 5 3 7 4" xfId="62126"/>
    <cellStyle name="Output 2 5 3 7 5" xfId="62127"/>
    <cellStyle name="Output 2 5 3 7 6" xfId="62128"/>
    <cellStyle name="Output 2 5 3 7 7" xfId="62129"/>
    <cellStyle name="Output 2 5 3 7 8" xfId="62130"/>
    <cellStyle name="Output 2 5 3 8" xfId="62131"/>
    <cellStyle name="Output 2 5 3 8 2" xfId="62132"/>
    <cellStyle name="Output 2 5 3 8 3" xfId="62133"/>
    <cellStyle name="Output 2 5 3 8 4" xfId="62134"/>
    <cellStyle name="Output 2 5 3 8 5" xfId="62135"/>
    <cellStyle name="Output 2 5 3 8 6" xfId="62136"/>
    <cellStyle name="Output 2 5 3 8 7" xfId="62137"/>
    <cellStyle name="Output 2 5 3 8 8" xfId="62138"/>
    <cellStyle name="Output 2 5 3 9" xfId="62139"/>
    <cellStyle name="Output 2 5 3 9 2" xfId="62140"/>
    <cellStyle name="Output 2 5 3 9 3" xfId="62141"/>
    <cellStyle name="Output 2 5 3 9 4" xfId="62142"/>
    <cellStyle name="Output 2 5 3 9 5" xfId="62143"/>
    <cellStyle name="Output 2 5 3 9 6" xfId="62144"/>
    <cellStyle name="Output 2 5 3 9 7" xfId="62145"/>
    <cellStyle name="Output 2 5 3 9 8" xfId="62146"/>
    <cellStyle name="Output 2 5 4" xfId="62147"/>
    <cellStyle name="Output 2 5 4 10" xfId="62148"/>
    <cellStyle name="Output 2 5 4 11" xfId="62149"/>
    <cellStyle name="Output 2 5 4 12" xfId="62150"/>
    <cellStyle name="Output 2 5 4 13" xfId="62151"/>
    <cellStyle name="Output 2 5 4 14" xfId="62152"/>
    <cellStyle name="Output 2 5 4 15" xfId="62153"/>
    <cellStyle name="Output 2 5 4 16" xfId="62154"/>
    <cellStyle name="Output 2 5 4 17" xfId="62155"/>
    <cellStyle name="Output 2 5 4 18" xfId="62156"/>
    <cellStyle name="Output 2 5 4 19" xfId="62157"/>
    <cellStyle name="Output 2 5 4 2" xfId="62158"/>
    <cellStyle name="Output 2 5 4 2 2" xfId="62159"/>
    <cellStyle name="Output 2 5 4 2 3" xfId="62160"/>
    <cellStyle name="Output 2 5 4 2 4" xfId="62161"/>
    <cellStyle name="Output 2 5 4 2 5" xfId="62162"/>
    <cellStyle name="Output 2 5 4 2 6" xfId="62163"/>
    <cellStyle name="Output 2 5 4 2 7" xfId="62164"/>
    <cellStyle name="Output 2 5 4 2 8" xfId="62165"/>
    <cellStyle name="Output 2 5 4 2 9" xfId="62166"/>
    <cellStyle name="Output 2 5 4 20" xfId="62167"/>
    <cellStyle name="Output 2 5 4 21" xfId="62168"/>
    <cellStyle name="Output 2 5 4 22" xfId="62169"/>
    <cellStyle name="Output 2 5 4 23" xfId="62170"/>
    <cellStyle name="Output 2 5 4 24" xfId="62171"/>
    <cellStyle name="Output 2 5 4 3" xfId="62172"/>
    <cellStyle name="Output 2 5 4 3 2" xfId="62173"/>
    <cellStyle name="Output 2 5 4 3 3" xfId="62174"/>
    <cellStyle name="Output 2 5 4 3 4" xfId="62175"/>
    <cellStyle name="Output 2 5 4 3 5" xfId="62176"/>
    <cellStyle name="Output 2 5 4 3 6" xfId="62177"/>
    <cellStyle name="Output 2 5 4 3 7" xfId="62178"/>
    <cellStyle name="Output 2 5 4 3 8" xfId="62179"/>
    <cellStyle name="Output 2 5 4 3 9" xfId="62180"/>
    <cellStyle name="Output 2 5 4 4" xfId="62181"/>
    <cellStyle name="Output 2 5 4 4 2" xfId="62182"/>
    <cellStyle name="Output 2 5 4 4 3" xfId="62183"/>
    <cellStyle name="Output 2 5 4 4 4" xfId="62184"/>
    <cellStyle name="Output 2 5 4 4 5" xfId="62185"/>
    <cellStyle name="Output 2 5 4 4 6" xfId="62186"/>
    <cellStyle name="Output 2 5 4 4 7" xfId="62187"/>
    <cellStyle name="Output 2 5 4 4 8" xfId="62188"/>
    <cellStyle name="Output 2 5 4 4 9" xfId="62189"/>
    <cellStyle name="Output 2 5 4 5" xfId="62190"/>
    <cellStyle name="Output 2 5 4 5 2" xfId="62191"/>
    <cellStyle name="Output 2 5 4 5 3" xfId="62192"/>
    <cellStyle name="Output 2 5 4 5 4" xfId="62193"/>
    <cellStyle name="Output 2 5 4 5 5" xfId="62194"/>
    <cellStyle name="Output 2 5 4 5 6" xfId="62195"/>
    <cellStyle name="Output 2 5 4 5 7" xfId="62196"/>
    <cellStyle name="Output 2 5 4 5 8" xfId="62197"/>
    <cellStyle name="Output 2 5 4 6" xfId="62198"/>
    <cellStyle name="Output 2 5 4 6 2" xfId="62199"/>
    <cellStyle name="Output 2 5 4 6 3" xfId="62200"/>
    <cellStyle name="Output 2 5 4 6 4" xfId="62201"/>
    <cellStyle name="Output 2 5 4 6 5" xfId="62202"/>
    <cellStyle name="Output 2 5 4 6 6" xfId="62203"/>
    <cellStyle name="Output 2 5 4 6 7" xfId="62204"/>
    <cellStyle name="Output 2 5 4 6 8" xfId="62205"/>
    <cellStyle name="Output 2 5 4 7" xfId="62206"/>
    <cellStyle name="Output 2 5 4 7 2" xfId="62207"/>
    <cellStyle name="Output 2 5 4 7 3" xfId="62208"/>
    <cellStyle name="Output 2 5 4 7 4" xfId="62209"/>
    <cellStyle name="Output 2 5 4 7 5" xfId="62210"/>
    <cellStyle name="Output 2 5 4 7 6" xfId="62211"/>
    <cellStyle name="Output 2 5 4 7 7" xfId="62212"/>
    <cellStyle name="Output 2 5 4 7 8" xfId="62213"/>
    <cellStyle name="Output 2 5 4 8" xfId="62214"/>
    <cellStyle name="Output 2 5 4 9" xfId="62215"/>
    <cellStyle name="Output 2 5 5" xfId="62216"/>
    <cellStyle name="Output 2 5 5 2" xfId="62217"/>
    <cellStyle name="Output 2 5 5 3" xfId="62218"/>
    <cellStyle name="Output 2 5 5 4" xfId="62219"/>
    <cellStyle name="Output 2 5 5 5" xfId="62220"/>
    <cellStyle name="Output 2 5 5 6" xfId="62221"/>
    <cellStyle name="Output 2 5 5 7" xfId="62222"/>
    <cellStyle name="Output 2 5 5 8" xfId="62223"/>
    <cellStyle name="Output 2 5 5 9" xfId="62224"/>
    <cellStyle name="Output 2 5 6" xfId="62225"/>
    <cellStyle name="Output 2 5 6 2" xfId="62226"/>
    <cellStyle name="Output 2 5 6 3" xfId="62227"/>
    <cellStyle name="Output 2 5 6 4" xfId="62228"/>
    <cellStyle name="Output 2 5 6 5" xfId="62229"/>
    <cellStyle name="Output 2 5 6 6" xfId="62230"/>
    <cellStyle name="Output 2 5 6 7" xfId="62231"/>
    <cellStyle name="Output 2 5 6 8" xfId="62232"/>
    <cellStyle name="Output 2 5 6 9" xfId="62233"/>
    <cellStyle name="Output 2 5 7" xfId="62234"/>
    <cellStyle name="Output 2 5 7 2" xfId="62235"/>
    <cellStyle name="Output 2 5 7 3" xfId="62236"/>
    <cellStyle name="Output 2 5 7 4" xfId="62237"/>
    <cellStyle name="Output 2 5 7 5" xfId="62238"/>
    <cellStyle name="Output 2 5 7 6" xfId="62239"/>
    <cellStyle name="Output 2 5 7 7" xfId="62240"/>
    <cellStyle name="Output 2 5 7 8" xfId="62241"/>
    <cellStyle name="Output 2 5 7 9" xfId="62242"/>
    <cellStyle name="Output 2 5 8" xfId="62243"/>
    <cellStyle name="Output 2 5 8 2" xfId="62244"/>
    <cellStyle name="Output 2 5 8 3" xfId="62245"/>
    <cellStyle name="Output 2 5 8 4" xfId="62246"/>
    <cellStyle name="Output 2 5 8 5" xfId="62247"/>
    <cellStyle name="Output 2 5 8 6" xfId="62248"/>
    <cellStyle name="Output 2 5 8 7" xfId="62249"/>
    <cellStyle name="Output 2 5 8 8" xfId="62250"/>
    <cellStyle name="Output 2 5 8 9" xfId="62251"/>
    <cellStyle name="Output 2 5 9" xfId="62252"/>
    <cellStyle name="Output 2 5 9 2" xfId="62253"/>
    <cellStyle name="Output 2 5 9 3" xfId="62254"/>
    <cellStyle name="Output 2 5 9 4" xfId="62255"/>
    <cellStyle name="Output 2 5 9 5" xfId="62256"/>
    <cellStyle name="Output 2 5 9 6" xfId="62257"/>
    <cellStyle name="Output 2 5 9 7" xfId="62258"/>
    <cellStyle name="Output 2 5 9 8" xfId="62259"/>
    <cellStyle name="Output 2 5 9 9" xfId="62260"/>
    <cellStyle name="Output 2 6" xfId="4611"/>
    <cellStyle name="Output 2 6 10" xfId="62261"/>
    <cellStyle name="Output 2 6 11" xfId="62262"/>
    <cellStyle name="Output 2 6 12" xfId="62263"/>
    <cellStyle name="Output 2 6 13" xfId="62264"/>
    <cellStyle name="Output 2 6 14" xfId="62265"/>
    <cellStyle name="Output 2 6 15" xfId="62266"/>
    <cellStyle name="Output 2 6 16" xfId="62267"/>
    <cellStyle name="Output 2 6 17" xfId="62268"/>
    <cellStyle name="Output 2 6 18" xfId="62269"/>
    <cellStyle name="Output 2 6 19" xfId="62270"/>
    <cellStyle name="Output 2 6 2" xfId="62271"/>
    <cellStyle name="Output 2 6 2 10" xfId="62272"/>
    <cellStyle name="Output 2 6 2 11" xfId="62273"/>
    <cellStyle name="Output 2 6 2 12" xfId="62274"/>
    <cellStyle name="Output 2 6 2 13" xfId="62275"/>
    <cellStyle name="Output 2 6 2 14" xfId="62276"/>
    <cellStyle name="Output 2 6 2 15" xfId="62277"/>
    <cellStyle name="Output 2 6 2 16" xfId="62278"/>
    <cellStyle name="Output 2 6 2 17" xfId="62279"/>
    <cellStyle name="Output 2 6 2 18" xfId="62280"/>
    <cellStyle name="Output 2 6 2 19" xfId="62281"/>
    <cellStyle name="Output 2 6 2 2" xfId="62282"/>
    <cellStyle name="Output 2 6 2 2 10" xfId="62283"/>
    <cellStyle name="Output 2 6 2 2 11" xfId="62284"/>
    <cellStyle name="Output 2 6 2 2 12" xfId="62285"/>
    <cellStyle name="Output 2 6 2 2 13" xfId="62286"/>
    <cellStyle name="Output 2 6 2 2 14" xfId="62287"/>
    <cellStyle name="Output 2 6 2 2 15" xfId="62288"/>
    <cellStyle name="Output 2 6 2 2 2" xfId="62289"/>
    <cellStyle name="Output 2 6 2 2 2 2" xfId="62290"/>
    <cellStyle name="Output 2 6 2 2 2 3" xfId="62291"/>
    <cellStyle name="Output 2 6 2 2 2 4" xfId="62292"/>
    <cellStyle name="Output 2 6 2 2 2 5" xfId="62293"/>
    <cellStyle name="Output 2 6 2 2 2 6" xfId="62294"/>
    <cellStyle name="Output 2 6 2 2 2 7" xfId="62295"/>
    <cellStyle name="Output 2 6 2 2 2 8" xfId="62296"/>
    <cellStyle name="Output 2 6 2 2 3" xfId="62297"/>
    <cellStyle name="Output 2 6 2 2 3 2" xfId="62298"/>
    <cellStyle name="Output 2 6 2 2 3 3" xfId="62299"/>
    <cellStyle name="Output 2 6 2 2 3 4" xfId="62300"/>
    <cellStyle name="Output 2 6 2 2 3 5" xfId="62301"/>
    <cellStyle name="Output 2 6 2 2 3 6" xfId="62302"/>
    <cellStyle name="Output 2 6 2 2 3 7" xfId="62303"/>
    <cellStyle name="Output 2 6 2 2 3 8" xfId="62304"/>
    <cellStyle name="Output 2 6 2 2 4" xfId="62305"/>
    <cellStyle name="Output 2 6 2 2 4 2" xfId="62306"/>
    <cellStyle name="Output 2 6 2 2 4 3" xfId="62307"/>
    <cellStyle name="Output 2 6 2 2 4 4" xfId="62308"/>
    <cellStyle name="Output 2 6 2 2 4 5" xfId="62309"/>
    <cellStyle name="Output 2 6 2 2 4 6" xfId="62310"/>
    <cellStyle name="Output 2 6 2 2 4 7" xfId="62311"/>
    <cellStyle name="Output 2 6 2 2 4 8" xfId="62312"/>
    <cellStyle name="Output 2 6 2 2 5" xfId="62313"/>
    <cellStyle name="Output 2 6 2 2 5 2" xfId="62314"/>
    <cellStyle name="Output 2 6 2 2 5 3" xfId="62315"/>
    <cellStyle name="Output 2 6 2 2 5 4" xfId="62316"/>
    <cellStyle name="Output 2 6 2 2 5 5" xfId="62317"/>
    <cellStyle name="Output 2 6 2 2 5 6" xfId="62318"/>
    <cellStyle name="Output 2 6 2 2 5 7" xfId="62319"/>
    <cellStyle name="Output 2 6 2 2 5 8" xfId="62320"/>
    <cellStyle name="Output 2 6 2 2 6" xfId="62321"/>
    <cellStyle name="Output 2 6 2 2 6 2" xfId="62322"/>
    <cellStyle name="Output 2 6 2 2 6 3" xfId="62323"/>
    <cellStyle name="Output 2 6 2 2 6 4" xfId="62324"/>
    <cellStyle name="Output 2 6 2 2 6 5" xfId="62325"/>
    <cellStyle name="Output 2 6 2 2 6 6" xfId="62326"/>
    <cellStyle name="Output 2 6 2 2 6 7" xfId="62327"/>
    <cellStyle name="Output 2 6 2 2 6 8" xfId="62328"/>
    <cellStyle name="Output 2 6 2 2 7" xfId="62329"/>
    <cellStyle name="Output 2 6 2 2 7 2" xfId="62330"/>
    <cellStyle name="Output 2 6 2 2 7 3" xfId="62331"/>
    <cellStyle name="Output 2 6 2 2 7 4" xfId="62332"/>
    <cellStyle name="Output 2 6 2 2 7 5" xfId="62333"/>
    <cellStyle name="Output 2 6 2 2 7 6" xfId="62334"/>
    <cellStyle name="Output 2 6 2 2 7 7" xfId="62335"/>
    <cellStyle name="Output 2 6 2 2 7 8" xfId="62336"/>
    <cellStyle name="Output 2 6 2 2 8" xfId="62337"/>
    <cellStyle name="Output 2 6 2 2 9" xfId="62338"/>
    <cellStyle name="Output 2 6 2 20" xfId="62339"/>
    <cellStyle name="Output 2 6 2 21" xfId="62340"/>
    <cellStyle name="Output 2 6 2 22" xfId="62341"/>
    <cellStyle name="Output 2 6 2 23" xfId="62342"/>
    <cellStyle name="Output 2 6 2 24" xfId="62343"/>
    <cellStyle name="Output 2 6 2 25" xfId="62344"/>
    <cellStyle name="Output 2 6 2 26" xfId="62345"/>
    <cellStyle name="Output 2 6 2 27" xfId="62346"/>
    <cellStyle name="Output 2 6 2 3" xfId="62347"/>
    <cellStyle name="Output 2 6 2 3 10" xfId="62348"/>
    <cellStyle name="Output 2 6 2 3 11" xfId="62349"/>
    <cellStyle name="Output 2 6 2 3 12" xfId="62350"/>
    <cellStyle name="Output 2 6 2 3 13" xfId="62351"/>
    <cellStyle name="Output 2 6 2 3 14" xfId="62352"/>
    <cellStyle name="Output 2 6 2 3 15" xfId="62353"/>
    <cellStyle name="Output 2 6 2 3 2" xfId="62354"/>
    <cellStyle name="Output 2 6 2 3 2 2" xfId="62355"/>
    <cellStyle name="Output 2 6 2 3 2 3" xfId="62356"/>
    <cellStyle name="Output 2 6 2 3 2 4" xfId="62357"/>
    <cellStyle name="Output 2 6 2 3 2 5" xfId="62358"/>
    <cellStyle name="Output 2 6 2 3 2 6" xfId="62359"/>
    <cellStyle name="Output 2 6 2 3 2 7" xfId="62360"/>
    <cellStyle name="Output 2 6 2 3 2 8" xfId="62361"/>
    <cellStyle name="Output 2 6 2 3 3" xfId="62362"/>
    <cellStyle name="Output 2 6 2 3 3 2" xfId="62363"/>
    <cellStyle name="Output 2 6 2 3 3 3" xfId="62364"/>
    <cellStyle name="Output 2 6 2 3 3 4" xfId="62365"/>
    <cellStyle name="Output 2 6 2 3 3 5" xfId="62366"/>
    <cellStyle name="Output 2 6 2 3 3 6" xfId="62367"/>
    <cellStyle name="Output 2 6 2 3 3 7" xfId="62368"/>
    <cellStyle name="Output 2 6 2 3 3 8" xfId="62369"/>
    <cellStyle name="Output 2 6 2 3 4" xfId="62370"/>
    <cellStyle name="Output 2 6 2 3 4 2" xfId="62371"/>
    <cellStyle name="Output 2 6 2 3 4 3" xfId="62372"/>
    <cellStyle name="Output 2 6 2 3 4 4" xfId="62373"/>
    <cellStyle name="Output 2 6 2 3 4 5" xfId="62374"/>
    <cellStyle name="Output 2 6 2 3 4 6" xfId="62375"/>
    <cellStyle name="Output 2 6 2 3 4 7" xfId="62376"/>
    <cellStyle name="Output 2 6 2 3 4 8" xfId="62377"/>
    <cellStyle name="Output 2 6 2 3 5" xfId="62378"/>
    <cellStyle name="Output 2 6 2 3 5 2" xfId="62379"/>
    <cellStyle name="Output 2 6 2 3 5 3" xfId="62380"/>
    <cellStyle name="Output 2 6 2 3 5 4" xfId="62381"/>
    <cellStyle name="Output 2 6 2 3 5 5" xfId="62382"/>
    <cellStyle name="Output 2 6 2 3 5 6" xfId="62383"/>
    <cellStyle name="Output 2 6 2 3 5 7" xfId="62384"/>
    <cellStyle name="Output 2 6 2 3 5 8" xfId="62385"/>
    <cellStyle name="Output 2 6 2 3 6" xfId="62386"/>
    <cellStyle name="Output 2 6 2 3 6 2" xfId="62387"/>
    <cellStyle name="Output 2 6 2 3 6 3" xfId="62388"/>
    <cellStyle name="Output 2 6 2 3 6 4" xfId="62389"/>
    <cellStyle name="Output 2 6 2 3 6 5" xfId="62390"/>
    <cellStyle name="Output 2 6 2 3 6 6" xfId="62391"/>
    <cellStyle name="Output 2 6 2 3 6 7" xfId="62392"/>
    <cellStyle name="Output 2 6 2 3 6 8" xfId="62393"/>
    <cellStyle name="Output 2 6 2 3 7" xfId="62394"/>
    <cellStyle name="Output 2 6 2 3 7 2" xfId="62395"/>
    <cellStyle name="Output 2 6 2 3 7 3" xfId="62396"/>
    <cellStyle name="Output 2 6 2 3 7 4" xfId="62397"/>
    <cellStyle name="Output 2 6 2 3 7 5" xfId="62398"/>
    <cellStyle name="Output 2 6 2 3 7 6" xfId="62399"/>
    <cellStyle name="Output 2 6 2 3 7 7" xfId="62400"/>
    <cellStyle name="Output 2 6 2 3 7 8" xfId="62401"/>
    <cellStyle name="Output 2 6 2 3 8" xfId="62402"/>
    <cellStyle name="Output 2 6 2 3 9" xfId="62403"/>
    <cellStyle name="Output 2 6 2 4" xfId="62404"/>
    <cellStyle name="Output 2 6 2 4 2" xfId="62405"/>
    <cellStyle name="Output 2 6 2 4 3" xfId="62406"/>
    <cellStyle name="Output 2 6 2 4 4" xfId="62407"/>
    <cellStyle name="Output 2 6 2 4 5" xfId="62408"/>
    <cellStyle name="Output 2 6 2 4 6" xfId="62409"/>
    <cellStyle name="Output 2 6 2 4 7" xfId="62410"/>
    <cellStyle name="Output 2 6 2 4 8" xfId="62411"/>
    <cellStyle name="Output 2 6 2 4 9" xfId="62412"/>
    <cellStyle name="Output 2 6 2 5" xfId="62413"/>
    <cellStyle name="Output 2 6 2 5 2" xfId="62414"/>
    <cellStyle name="Output 2 6 2 5 3" xfId="62415"/>
    <cellStyle name="Output 2 6 2 5 4" xfId="62416"/>
    <cellStyle name="Output 2 6 2 5 5" xfId="62417"/>
    <cellStyle name="Output 2 6 2 5 6" xfId="62418"/>
    <cellStyle name="Output 2 6 2 5 7" xfId="62419"/>
    <cellStyle name="Output 2 6 2 5 8" xfId="62420"/>
    <cellStyle name="Output 2 6 2 6" xfId="62421"/>
    <cellStyle name="Output 2 6 2 6 2" xfId="62422"/>
    <cellStyle name="Output 2 6 2 6 3" xfId="62423"/>
    <cellStyle name="Output 2 6 2 6 4" xfId="62424"/>
    <cellStyle name="Output 2 6 2 6 5" xfId="62425"/>
    <cellStyle name="Output 2 6 2 6 6" xfId="62426"/>
    <cellStyle name="Output 2 6 2 6 7" xfId="62427"/>
    <cellStyle name="Output 2 6 2 6 8" xfId="62428"/>
    <cellStyle name="Output 2 6 2 7" xfId="62429"/>
    <cellStyle name="Output 2 6 2 7 2" xfId="62430"/>
    <cellStyle name="Output 2 6 2 7 3" xfId="62431"/>
    <cellStyle name="Output 2 6 2 7 4" xfId="62432"/>
    <cellStyle name="Output 2 6 2 7 5" xfId="62433"/>
    <cellStyle name="Output 2 6 2 7 6" xfId="62434"/>
    <cellStyle name="Output 2 6 2 7 7" xfId="62435"/>
    <cellStyle name="Output 2 6 2 7 8" xfId="62436"/>
    <cellStyle name="Output 2 6 2 8" xfId="62437"/>
    <cellStyle name="Output 2 6 2 8 2" xfId="62438"/>
    <cellStyle name="Output 2 6 2 8 3" xfId="62439"/>
    <cellStyle name="Output 2 6 2 8 4" xfId="62440"/>
    <cellStyle name="Output 2 6 2 8 5" xfId="62441"/>
    <cellStyle name="Output 2 6 2 8 6" xfId="62442"/>
    <cellStyle name="Output 2 6 2 8 7" xfId="62443"/>
    <cellStyle name="Output 2 6 2 8 8" xfId="62444"/>
    <cellStyle name="Output 2 6 2 9" xfId="62445"/>
    <cellStyle name="Output 2 6 2 9 2" xfId="62446"/>
    <cellStyle name="Output 2 6 2 9 3" xfId="62447"/>
    <cellStyle name="Output 2 6 2 9 4" xfId="62448"/>
    <cellStyle name="Output 2 6 2 9 5" xfId="62449"/>
    <cellStyle name="Output 2 6 2 9 6" xfId="62450"/>
    <cellStyle name="Output 2 6 2 9 7" xfId="62451"/>
    <cellStyle name="Output 2 6 2 9 8" xfId="62452"/>
    <cellStyle name="Output 2 6 20" xfId="62453"/>
    <cellStyle name="Output 2 6 21" xfId="62454"/>
    <cellStyle name="Output 2 6 22" xfId="62455"/>
    <cellStyle name="Output 2 6 23" xfId="62456"/>
    <cellStyle name="Output 2 6 3" xfId="62457"/>
    <cellStyle name="Output 2 6 3 10" xfId="62458"/>
    <cellStyle name="Output 2 6 3 11" xfId="62459"/>
    <cellStyle name="Output 2 6 3 12" xfId="62460"/>
    <cellStyle name="Output 2 6 3 13" xfId="62461"/>
    <cellStyle name="Output 2 6 3 14" xfId="62462"/>
    <cellStyle name="Output 2 6 3 15" xfId="62463"/>
    <cellStyle name="Output 2 6 3 16" xfId="62464"/>
    <cellStyle name="Output 2 6 3 17" xfId="62465"/>
    <cellStyle name="Output 2 6 3 18" xfId="62466"/>
    <cellStyle name="Output 2 6 3 19" xfId="62467"/>
    <cellStyle name="Output 2 6 3 2" xfId="62468"/>
    <cellStyle name="Output 2 6 3 2 2" xfId="62469"/>
    <cellStyle name="Output 2 6 3 2 3" xfId="62470"/>
    <cellStyle name="Output 2 6 3 2 4" xfId="62471"/>
    <cellStyle name="Output 2 6 3 2 5" xfId="62472"/>
    <cellStyle name="Output 2 6 3 2 6" xfId="62473"/>
    <cellStyle name="Output 2 6 3 2 7" xfId="62474"/>
    <cellStyle name="Output 2 6 3 2 8" xfId="62475"/>
    <cellStyle name="Output 2 6 3 20" xfId="62476"/>
    <cellStyle name="Output 2 6 3 21" xfId="62477"/>
    <cellStyle name="Output 2 6 3 22" xfId="62478"/>
    <cellStyle name="Output 2 6 3 23" xfId="62479"/>
    <cellStyle name="Output 2 6 3 24" xfId="62480"/>
    <cellStyle name="Output 2 6 3 3" xfId="62481"/>
    <cellStyle name="Output 2 6 3 3 2" xfId="62482"/>
    <cellStyle name="Output 2 6 3 3 3" xfId="62483"/>
    <cellStyle name="Output 2 6 3 3 4" xfId="62484"/>
    <cellStyle name="Output 2 6 3 3 5" xfId="62485"/>
    <cellStyle name="Output 2 6 3 3 6" xfId="62486"/>
    <cellStyle name="Output 2 6 3 3 7" xfId="62487"/>
    <cellStyle name="Output 2 6 3 3 8" xfId="62488"/>
    <cellStyle name="Output 2 6 3 4" xfId="62489"/>
    <cellStyle name="Output 2 6 3 4 2" xfId="62490"/>
    <cellStyle name="Output 2 6 3 4 3" xfId="62491"/>
    <cellStyle name="Output 2 6 3 4 4" xfId="62492"/>
    <cellStyle name="Output 2 6 3 4 5" xfId="62493"/>
    <cellStyle name="Output 2 6 3 4 6" xfId="62494"/>
    <cellStyle name="Output 2 6 3 4 7" xfId="62495"/>
    <cellStyle name="Output 2 6 3 4 8" xfId="62496"/>
    <cellStyle name="Output 2 6 3 5" xfId="62497"/>
    <cellStyle name="Output 2 6 3 5 2" xfId="62498"/>
    <cellStyle name="Output 2 6 3 5 3" xfId="62499"/>
    <cellStyle name="Output 2 6 3 5 4" xfId="62500"/>
    <cellStyle name="Output 2 6 3 5 5" xfId="62501"/>
    <cellStyle name="Output 2 6 3 5 6" xfId="62502"/>
    <cellStyle name="Output 2 6 3 5 7" xfId="62503"/>
    <cellStyle name="Output 2 6 3 5 8" xfId="62504"/>
    <cellStyle name="Output 2 6 3 6" xfId="62505"/>
    <cellStyle name="Output 2 6 3 6 2" xfId="62506"/>
    <cellStyle name="Output 2 6 3 6 3" xfId="62507"/>
    <cellStyle name="Output 2 6 3 6 4" xfId="62508"/>
    <cellStyle name="Output 2 6 3 6 5" xfId="62509"/>
    <cellStyle name="Output 2 6 3 6 6" xfId="62510"/>
    <cellStyle name="Output 2 6 3 6 7" xfId="62511"/>
    <cellStyle name="Output 2 6 3 6 8" xfId="62512"/>
    <cellStyle name="Output 2 6 3 7" xfId="62513"/>
    <cellStyle name="Output 2 6 3 7 2" xfId="62514"/>
    <cellStyle name="Output 2 6 3 7 3" xfId="62515"/>
    <cellStyle name="Output 2 6 3 7 4" xfId="62516"/>
    <cellStyle name="Output 2 6 3 7 5" xfId="62517"/>
    <cellStyle name="Output 2 6 3 7 6" xfId="62518"/>
    <cellStyle name="Output 2 6 3 7 7" xfId="62519"/>
    <cellStyle name="Output 2 6 3 7 8" xfId="62520"/>
    <cellStyle name="Output 2 6 3 8" xfId="62521"/>
    <cellStyle name="Output 2 6 3 9" xfId="62522"/>
    <cellStyle name="Output 2 6 4" xfId="62523"/>
    <cellStyle name="Output 2 6 4 2" xfId="62524"/>
    <cellStyle name="Output 2 6 4 3" xfId="62525"/>
    <cellStyle name="Output 2 6 4 4" xfId="62526"/>
    <cellStyle name="Output 2 6 4 5" xfId="62527"/>
    <cellStyle name="Output 2 6 4 6" xfId="62528"/>
    <cellStyle name="Output 2 6 4 7" xfId="62529"/>
    <cellStyle name="Output 2 6 4 8" xfId="62530"/>
    <cellStyle name="Output 2 6 4 9" xfId="62531"/>
    <cellStyle name="Output 2 6 5" xfId="62532"/>
    <cellStyle name="Output 2 6 5 2" xfId="62533"/>
    <cellStyle name="Output 2 6 5 3" xfId="62534"/>
    <cellStyle name="Output 2 6 5 4" xfId="62535"/>
    <cellStyle name="Output 2 6 5 5" xfId="62536"/>
    <cellStyle name="Output 2 6 5 6" xfId="62537"/>
    <cellStyle name="Output 2 6 5 7" xfId="62538"/>
    <cellStyle name="Output 2 6 5 8" xfId="62539"/>
    <cellStyle name="Output 2 6 5 9" xfId="62540"/>
    <cellStyle name="Output 2 6 6" xfId="62541"/>
    <cellStyle name="Output 2 6 6 2" xfId="62542"/>
    <cellStyle name="Output 2 6 6 3" xfId="62543"/>
    <cellStyle name="Output 2 6 6 4" xfId="62544"/>
    <cellStyle name="Output 2 6 6 5" xfId="62545"/>
    <cellStyle name="Output 2 6 6 6" xfId="62546"/>
    <cellStyle name="Output 2 6 6 7" xfId="62547"/>
    <cellStyle name="Output 2 6 6 8" xfId="62548"/>
    <cellStyle name="Output 2 6 6 9" xfId="62549"/>
    <cellStyle name="Output 2 6 7" xfId="62550"/>
    <cellStyle name="Output 2 6 7 2" xfId="62551"/>
    <cellStyle name="Output 2 6 7 3" xfId="62552"/>
    <cellStyle name="Output 2 6 7 4" xfId="62553"/>
    <cellStyle name="Output 2 6 7 5" xfId="62554"/>
    <cellStyle name="Output 2 6 7 6" xfId="62555"/>
    <cellStyle name="Output 2 6 7 7" xfId="62556"/>
    <cellStyle name="Output 2 6 7 8" xfId="62557"/>
    <cellStyle name="Output 2 6 7 9" xfId="62558"/>
    <cellStyle name="Output 2 6 8" xfId="62559"/>
    <cellStyle name="Output 2 6 8 2" xfId="62560"/>
    <cellStyle name="Output 2 6 8 3" xfId="62561"/>
    <cellStyle name="Output 2 6 8 4" xfId="62562"/>
    <cellStyle name="Output 2 6 8 5" xfId="62563"/>
    <cellStyle name="Output 2 6 8 6" xfId="62564"/>
    <cellStyle name="Output 2 6 8 7" xfId="62565"/>
    <cellStyle name="Output 2 6 8 8" xfId="62566"/>
    <cellStyle name="Output 2 6 9" xfId="62567"/>
    <cellStyle name="Output 2 7" xfId="4612"/>
    <cellStyle name="Output 2 7 10" xfId="62568"/>
    <cellStyle name="Output 2 7 11" xfId="62569"/>
    <cellStyle name="Output 2 7 12" xfId="62570"/>
    <cellStyle name="Output 2 7 13" xfId="62571"/>
    <cellStyle name="Output 2 7 14" xfId="62572"/>
    <cellStyle name="Output 2 7 15" xfId="62573"/>
    <cellStyle name="Output 2 7 16" xfId="62574"/>
    <cellStyle name="Output 2 7 17" xfId="62575"/>
    <cellStyle name="Output 2 7 18" xfId="62576"/>
    <cellStyle name="Output 2 7 19" xfId="62577"/>
    <cellStyle name="Output 2 7 2" xfId="62578"/>
    <cellStyle name="Output 2 7 3" xfId="62579"/>
    <cellStyle name="Output 2 7 4" xfId="62580"/>
    <cellStyle name="Output 2 7 5" xfId="62581"/>
    <cellStyle name="Output 2 7 6" xfId="62582"/>
    <cellStyle name="Output 2 7 7" xfId="62583"/>
    <cellStyle name="Output 2 7 8" xfId="62584"/>
    <cellStyle name="Output 2 7 9" xfId="62585"/>
    <cellStyle name="Output 2 8" xfId="4613"/>
    <cellStyle name="Output 2 8 10" xfId="62586"/>
    <cellStyle name="Output 2 8 11" xfId="62587"/>
    <cellStyle name="Output 2 8 12" xfId="62588"/>
    <cellStyle name="Output 2 8 13" xfId="62589"/>
    <cellStyle name="Output 2 8 14" xfId="62590"/>
    <cellStyle name="Output 2 8 15" xfId="62591"/>
    <cellStyle name="Output 2 8 16" xfId="62592"/>
    <cellStyle name="Output 2 8 17" xfId="62593"/>
    <cellStyle name="Output 2 8 18" xfId="62594"/>
    <cellStyle name="Output 2 8 2" xfId="62595"/>
    <cellStyle name="Output 2 8 3" xfId="62596"/>
    <cellStyle name="Output 2 8 4" xfId="62597"/>
    <cellStyle name="Output 2 8 5" xfId="62598"/>
    <cellStyle name="Output 2 8 6" xfId="62599"/>
    <cellStyle name="Output 2 8 7" xfId="62600"/>
    <cellStyle name="Output 2 8 8" xfId="62601"/>
    <cellStyle name="Output 2 8 9" xfId="62602"/>
    <cellStyle name="Output 2 9" xfId="4614"/>
    <cellStyle name="Output 2 9 2" xfId="62603"/>
    <cellStyle name="Output 2 9 3" xfId="62604"/>
    <cellStyle name="Output 2 9 4" xfId="62605"/>
    <cellStyle name="Output 2 9 5" xfId="62606"/>
    <cellStyle name="Output 2 9 6" xfId="62607"/>
    <cellStyle name="Output 2 9 7" xfId="62608"/>
    <cellStyle name="Output 2 9 8" xfId="62609"/>
    <cellStyle name="Output 2 9 9" xfId="62610"/>
    <cellStyle name="Output 3" xfId="4615"/>
    <cellStyle name="Output 4" xfId="10188"/>
    <cellStyle name="Output 5" xfId="10227"/>
    <cellStyle name="Output 6" xfId="10321"/>
    <cellStyle name="Page Heading" xfId="4616"/>
    <cellStyle name="Page Heading Large" xfId="4617"/>
    <cellStyle name="Page Heading Small" xfId="4618"/>
    <cellStyle name="Page Number" xfId="4619"/>
    <cellStyle name="pb_page_heading_LS" xfId="4620"/>
    <cellStyle name="Per aandeel" xfId="4621"/>
    <cellStyle name="Percent" xfId="72" builtinId="5"/>
    <cellStyle name="Percent (1)" xfId="4622"/>
    <cellStyle name="Percent [0]" xfId="4623"/>
    <cellStyle name="Percent [00]" xfId="4624"/>
    <cellStyle name="Percent [1]" xfId="4625"/>
    <cellStyle name="Percent [1] 2" xfId="9890"/>
    <cellStyle name="Percent [1] 2 2" xfId="10166"/>
    <cellStyle name="Percent [1] 2 2 2" xfId="10304"/>
    <cellStyle name="Percent [1] 2 2 2 2" xfId="10497"/>
    <cellStyle name="Percent [1] 2 3" xfId="10258"/>
    <cellStyle name="Percent [1] 2 3 2" xfId="10471"/>
    <cellStyle name="Percent [1] 3" xfId="9823"/>
    <cellStyle name="Percent [1] 3 2" xfId="10244"/>
    <cellStyle name="Percent [1] 3 2 2" xfId="10460"/>
    <cellStyle name="Percent [1] 4" xfId="10213"/>
    <cellStyle name="Percent [1] 4 2" xfId="10431"/>
    <cellStyle name="Percent [1] 5" xfId="10365"/>
    <cellStyle name="Percent [2]" xfId="4626"/>
    <cellStyle name="Percent [2] 2" xfId="4627"/>
    <cellStyle name="Percent [2] 3" xfId="4628"/>
    <cellStyle name="Percent 1 dec" xfId="4629"/>
    <cellStyle name="Percent 1 dec - Input" xfId="4630"/>
    <cellStyle name="Percent 1 dec_Data" xfId="4631"/>
    <cellStyle name="Percent 10" xfId="4632"/>
    <cellStyle name="Percent 11" xfId="62611"/>
    <cellStyle name="Percent 12" xfId="62612"/>
    <cellStyle name="Percent 12 2" xfId="62613"/>
    <cellStyle name="Percent 12 2 2" xfId="62614"/>
    <cellStyle name="Percent 12 2 2 2" xfId="62615"/>
    <cellStyle name="Percent 12 2 3" xfId="62616"/>
    <cellStyle name="Percent 12 2 4" xfId="62617"/>
    <cellStyle name="Percent 12 3" xfId="62618"/>
    <cellStyle name="Percent 12 3 2" xfId="62619"/>
    <cellStyle name="Percent 12 4" xfId="62620"/>
    <cellStyle name="Percent 12 5" xfId="62621"/>
    <cellStyle name="Percent 12 6" xfId="62622"/>
    <cellStyle name="Percent 13" xfId="62623"/>
    <cellStyle name="Percent 13 2" xfId="62624"/>
    <cellStyle name="Percent 13 2 2" xfId="62625"/>
    <cellStyle name="Percent 13 2 2 2" xfId="62626"/>
    <cellStyle name="Percent 13 2 3" xfId="62627"/>
    <cellStyle name="Percent 13 2 4" xfId="62628"/>
    <cellStyle name="Percent 13 3" xfId="62629"/>
    <cellStyle name="Percent 13 3 2" xfId="62630"/>
    <cellStyle name="Percent 13 4" xfId="62631"/>
    <cellStyle name="Percent 13 5" xfId="62632"/>
    <cellStyle name="Percent 13 6" xfId="62633"/>
    <cellStyle name="Percent 14" xfId="62634"/>
    <cellStyle name="Percent 15" xfId="62635"/>
    <cellStyle name="Percent 2" xfId="8"/>
    <cellStyle name="Percent 2 10" xfId="4633"/>
    <cellStyle name="Percent 2 10 2" xfId="4634"/>
    <cellStyle name="Percent 2 10 2 2" xfId="4635"/>
    <cellStyle name="Percent 2 10 3" xfId="4636"/>
    <cellStyle name="Percent 2 11" xfId="4637"/>
    <cellStyle name="Percent 2 12" xfId="4638"/>
    <cellStyle name="Percent 2 12 2" xfId="4639"/>
    <cellStyle name="Percent 2 12 2 2" xfId="4640"/>
    <cellStyle name="Percent 2 12 3" xfId="4641"/>
    <cellStyle name="Percent 2 13" xfId="4642"/>
    <cellStyle name="Percent 2 13 2" xfId="4643"/>
    <cellStyle name="Percent 2 14" xfId="4644"/>
    <cellStyle name="Percent 2 15" xfId="4645"/>
    <cellStyle name="Percent 2 16" xfId="4646"/>
    <cellStyle name="Percent 2 17" xfId="4647"/>
    <cellStyle name="Percent 2 18" xfId="4648"/>
    <cellStyle name="Percent 2 19" xfId="4649"/>
    <cellStyle name="Percent 2 2" xfId="9"/>
    <cellStyle name="Percent 2 2 2" xfId="4650"/>
    <cellStyle name="Percent 2 2 3" xfId="4651"/>
    <cellStyle name="Percent 2 2 4" xfId="4652"/>
    <cellStyle name="Percent 2 2 4 2" xfId="4653"/>
    <cellStyle name="Percent 2 2 4 2 2" xfId="4654"/>
    <cellStyle name="Percent 2 2 4 2 2 2" xfId="4655"/>
    <cellStyle name="Percent 2 2 4 2 3" xfId="4656"/>
    <cellStyle name="Percent 2 2 4 3" xfId="4657"/>
    <cellStyle name="Percent 2 2 4 3 2" xfId="4658"/>
    <cellStyle name="Percent 2 2 4 4" xfId="4659"/>
    <cellStyle name="Percent 2 2 5" xfId="4660"/>
    <cellStyle name="Percent 2 2 6" xfId="4661"/>
    <cellStyle name="Percent 2 2 7" xfId="62636"/>
    <cellStyle name="Percent 2 20" xfId="62637"/>
    <cellStyle name="Percent 2 3" xfId="10"/>
    <cellStyle name="Percent 2 3 2" xfId="9891"/>
    <cellStyle name="Percent 2 3 2 2" xfId="62638"/>
    <cellStyle name="Percent 2 3 2 2 2" xfId="62639"/>
    <cellStyle name="Percent 2 3 2 2 2 2" xfId="62640"/>
    <cellStyle name="Percent 2 3 2 2 3" xfId="62641"/>
    <cellStyle name="Percent 2 3 2 2 4" xfId="62642"/>
    <cellStyle name="Percent 2 3 2 3" xfId="62643"/>
    <cellStyle name="Percent 2 3 2 3 2" xfId="62644"/>
    <cellStyle name="Percent 2 3 2 4" xfId="62645"/>
    <cellStyle name="Percent 2 3 2 5" xfId="62646"/>
    <cellStyle name="Percent 2 3 2 6" xfId="62647"/>
    <cellStyle name="Percent 2 3 2 7" xfId="62648"/>
    <cellStyle name="Percent 2 3 3" xfId="62649"/>
    <cellStyle name="Percent 2 3 3 2" xfId="62650"/>
    <cellStyle name="Percent 2 3 3 2 2" xfId="62651"/>
    <cellStyle name="Percent 2 3 3 3" xfId="62652"/>
    <cellStyle name="Percent 2 3 3 4" xfId="62653"/>
    <cellStyle name="Percent 2 3 3 5" xfId="62654"/>
    <cellStyle name="Percent 2 3 4" xfId="62655"/>
    <cellStyle name="Percent 2 3 4 2" xfId="62656"/>
    <cellStyle name="Percent 2 3 5" xfId="62657"/>
    <cellStyle name="Percent 2 3 6" xfId="62658"/>
    <cellStyle name="Percent 2 3 7" xfId="62659"/>
    <cellStyle name="Percent 2 4" xfId="4662"/>
    <cellStyle name="Percent 2 4 2" xfId="62660"/>
    <cellStyle name="Percent 2 4 2 2" xfId="62661"/>
    <cellStyle name="Percent 2 4 2 2 2" xfId="62662"/>
    <cellStyle name="Percent 2 4 2 3" xfId="62663"/>
    <cellStyle name="Percent 2 4 2 4" xfId="62664"/>
    <cellStyle name="Percent 2 4 2 5" xfId="62665"/>
    <cellStyle name="Percent 2 4 3" xfId="62666"/>
    <cellStyle name="Percent 2 4 3 2" xfId="62667"/>
    <cellStyle name="Percent 2 4 4" xfId="62668"/>
    <cellStyle name="Percent 2 4 5" xfId="62669"/>
    <cellStyle name="Percent 2 4 6" xfId="62670"/>
    <cellStyle name="Percent 2 4 7" xfId="62671"/>
    <cellStyle name="Percent 2 5" xfId="4663"/>
    <cellStyle name="Percent 2 5 2" xfId="4664"/>
    <cellStyle name="Percent 2 5 2 2" xfId="4665"/>
    <cellStyle name="Percent 2 5 2 2 2" xfId="4666"/>
    <cellStyle name="Percent 2 5 2 2 2 2" xfId="4667"/>
    <cellStyle name="Percent 2 5 2 2 3" xfId="4668"/>
    <cellStyle name="Percent 2 5 2 3" xfId="4669"/>
    <cellStyle name="Percent 2 5 2 3 2" xfId="4670"/>
    <cellStyle name="Percent 2 5 2 4" xfId="4671"/>
    <cellStyle name="Percent 2 5 3" xfId="4672"/>
    <cellStyle name="Percent 2 5 3 2" xfId="4673"/>
    <cellStyle name="Percent 2 5 3 2 2" xfId="4674"/>
    <cellStyle name="Percent 2 5 3 2 2 2" xfId="4675"/>
    <cellStyle name="Percent 2 5 3 2 3" xfId="4676"/>
    <cellStyle name="Percent 2 5 3 3" xfId="4677"/>
    <cellStyle name="Percent 2 5 3 3 2" xfId="4678"/>
    <cellStyle name="Percent 2 5 3 4" xfId="4679"/>
    <cellStyle name="Percent 2 5 4" xfId="4680"/>
    <cellStyle name="Percent 2 5 4 2" xfId="4681"/>
    <cellStyle name="Percent 2 5 4 2 2" xfId="4682"/>
    <cellStyle name="Percent 2 5 4 3" xfId="4683"/>
    <cellStyle name="Percent 2 5 5" xfId="4684"/>
    <cellStyle name="Percent 2 5 5 2" xfId="4685"/>
    <cellStyle name="Percent 2 5 6" xfId="4686"/>
    <cellStyle name="Percent 2 5 7" xfId="62672"/>
    <cellStyle name="Percent 2 6" xfId="4687"/>
    <cellStyle name="Percent 2 6 2" xfId="4688"/>
    <cellStyle name="Percent 2 6 2 2" xfId="4689"/>
    <cellStyle name="Percent 2 6 2 2 2" xfId="4690"/>
    <cellStyle name="Percent 2 6 2 2 2 2" xfId="4691"/>
    <cellStyle name="Percent 2 6 2 2 3" xfId="4692"/>
    <cellStyle name="Percent 2 6 2 3" xfId="4693"/>
    <cellStyle name="Percent 2 6 2 3 2" xfId="4694"/>
    <cellStyle name="Percent 2 6 2 4" xfId="4695"/>
    <cellStyle name="Percent 2 6 3" xfId="4696"/>
    <cellStyle name="Percent 2 6 3 2" xfId="4697"/>
    <cellStyle name="Percent 2 6 3 2 2" xfId="4698"/>
    <cellStyle name="Percent 2 6 3 2 2 2" xfId="4699"/>
    <cellStyle name="Percent 2 6 3 2 3" xfId="4700"/>
    <cellStyle name="Percent 2 6 3 3" xfId="4701"/>
    <cellStyle name="Percent 2 6 3 3 2" xfId="4702"/>
    <cellStyle name="Percent 2 6 3 4" xfId="4703"/>
    <cellStyle name="Percent 2 6 4" xfId="4704"/>
    <cellStyle name="Percent 2 6 4 2" xfId="4705"/>
    <cellStyle name="Percent 2 6 4 2 2" xfId="4706"/>
    <cellStyle name="Percent 2 6 4 3" xfId="4707"/>
    <cellStyle name="Percent 2 6 5" xfId="4708"/>
    <cellStyle name="Percent 2 6 5 2" xfId="4709"/>
    <cellStyle name="Percent 2 6 6" xfId="4710"/>
    <cellStyle name="Percent 2 6 7" xfId="62673"/>
    <cellStyle name="Percent 2 7" xfId="4711"/>
    <cellStyle name="Percent 2 7 2" xfId="4712"/>
    <cellStyle name="Percent 2 7 3" xfId="4713"/>
    <cellStyle name="Percent 2 7 4" xfId="4714"/>
    <cellStyle name="Percent 2 7 4 2" xfId="4715"/>
    <cellStyle name="Percent 2 7 4 2 2" xfId="4716"/>
    <cellStyle name="Percent 2 7 4 3" xfId="4717"/>
    <cellStyle name="Percent 2 7 5" xfId="4718"/>
    <cellStyle name="Percent 2 7 5 2" xfId="4719"/>
    <cellStyle name="Percent 2 7 6" xfId="4720"/>
    <cellStyle name="Percent 2 8" xfId="4721"/>
    <cellStyle name="Percent 2 8 2" xfId="4722"/>
    <cellStyle name="Percent 2 8 2 2" xfId="4723"/>
    <cellStyle name="Percent 2 8 2 2 2" xfId="4724"/>
    <cellStyle name="Percent 2 8 2 3" xfId="4725"/>
    <cellStyle name="Percent 2 8 3" xfId="4726"/>
    <cellStyle name="Percent 2 8 3 2" xfId="4727"/>
    <cellStyle name="Percent 2 8 4" xfId="4728"/>
    <cellStyle name="Percent 2 9" xfId="4729"/>
    <cellStyle name="Percent 3" xfId="58"/>
    <cellStyle name="Percent 3 2" xfId="75"/>
    <cellStyle name="Percent 3 2 10" xfId="62674"/>
    <cellStyle name="Percent 3 2 2" xfId="4730"/>
    <cellStyle name="Percent 3 2 2 2" xfId="4731"/>
    <cellStyle name="Percent 3 2 2 2 2" xfId="62675"/>
    <cellStyle name="Percent 3 2 2 2 2 2" xfId="62676"/>
    <cellStyle name="Percent 3 2 2 2 2 2 2" xfId="62677"/>
    <cellStyle name="Percent 3 2 2 2 2 3" xfId="62678"/>
    <cellStyle name="Percent 3 2 2 2 2 4" xfId="62679"/>
    <cellStyle name="Percent 3 2 2 2 3" xfId="62680"/>
    <cellStyle name="Percent 3 2 2 2 3 2" xfId="62681"/>
    <cellStyle name="Percent 3 2 2 2 4" xfId="62682"/>
    <cellStyle name="Percent 3 2 2 2 5" xfId="62683"/>
    <cellStyle name="Percent 3 2 2 2 6" xfId="62684"/>
    <cellStyle name="Percent 3 2 2 3" xfId="62685"/>
    <cellStyle name="Percent 3 2 2 3 2" xfId="62686"/>
    <cellStyle name="Percent 3 2 2 3 2 2" xfId="62687"/>
    <cellStyle name="Percent 3 2 2 3 3" xfId="62688"/>
    <cellStyle name="Percent 3 2 2 3 4" xfId="62689"/>
    <cellStyle name="Percent 3 2 2 4" xfId="62690"/>
    <cellStyle name="Percent 3 2 2 4 2" xfId="62691"/>
    <cellStyle name="Percent 3 2 2 5" xfId="62692"/>
    <cellStyle name="Percent 3 2 2 6" xfId="62693"/>
    <cellStyle name="Percent 3 2 2 7" xfId="62694"/>
    <cellStyle name="Percent 3 2 3" xfId="4732"/>
    <cellStyle name="Percent 3 2 3 2" xfId="62695"/>
    <cellStyle name="Percent 3 2 3 2 2" xfId="62696"/>
    <cellStyle name="Percent 3 2 3 2 2 2" xfId="62697"/>
    <cellStyle name="Percent 3 2 3 2 3" xfId="62698"/>
    <cellStyle name="Percent 3 2 3 2 4" xfId="62699"/>
    <cellStyle name="Percent 3 2 3 3" xfId="62700"/>
    <cellStyle name="Percent 3 2 3 3 2" xfId="62701"/>
    <cellStyle name="Percent 3 2 3 4" xfId="62702"/>
    <cellStyle name="Percent 3 2 3 5" xfId="62703"/>
    <cellStyle name="Percent 3 2 3 6" xfId="62704"/>
    <cellStyle name="Percent 3 2 4" xfId="4733"/>
    <cellStyle name="Percent 3 2 4 2" xfId="62705"/>
    <cellStyle name="Percent 3 2 4 2 2" xfId="62706"/>
    <cellStyle name="Percent 3 2 4 2 2 2" xfId="62707"/>
    <cellStyle name="Percent 3 2 4 2 3" xfId="62708"/>
    <cellStyle name="Percent 3 2 4 2 4" xfId="62709"/>
    <cellStyle name="Percent 3 2 4 3" xfId="62710"/>
    <cellStyle name="Percent 3 2 4 3 2" xfId="62711"/>
    <cellStyle name="Percent 3 2 4 4" xfId="62712"/>
    <cellStyle name="Percent 3 2 4 5" xfId="62713"/>
    <cellStyle name="Percent 3 2 4 6" xfId="62714"/>
    <cellStyle name="Percent 3 2 5" xfId="62715"/>
    <cellStyle name="Percent 3 2 5 2" xfId="62716"/>
    <cellStyle name="Percent 3 2 5 2 2" xfId="62717"/>
    <cellStyle name="Percent 3 2 5 3" xfId="62718"/>
    <cellStyle name="Percent 3 2 5 4" xfId="62719"/>
    <cellStyle name="Percent 3 2 6" xfId="62720"/>
    <cellStyle name="Percent 3 2 6 2" xfId="62721"/>
    <cellStyle name="Percent 3 2 7" xfId="62722"/>
    <cellStyle name="Percent 3 2 8" xfId="62723"/>
    <cellStyle name="Percent 3 2 9" xfId="62724"/>
    <cellStyle name="Percent 3 3" xfId="4734"/>
    <cellStyle name="Percent 3 4" xfId="4735"/>
    <cellStyle name="Percent 3 5" xfId="62725"/>
    <cellStyle name="Percent 4" xfId="4736"/>
    <cellStyle name="Percent 4 2" xfId="4737"/>
    <cellStyle name="Percent 4 2 2" xfId="4738"/>
    <cellStyle name="Percent 4 2 2 2" xfId="62726"/>
    <cellStyle name="Percent 4 2 2 2 2" xfId="62727"/>
    <cellStyle name="Percent 4 2 2 2 2 2" xfId="62728"/>
    <cellStyle name="Percent 4 2 2 2 2 2 2" xfId="62729"/>
    <cellStyle name="Percent 4 2 2 2 2 2 2 2" xfId="62730"/>
    <cellStyle name="Percent 4 2 2 2 2 2 3" xfId="62731"/>
    <cellStyle name="Percent 4 2 2 2 2 2 4" xfId="62732"/>
    <cellStyle name="Percent 4 2 2 2 2 3" xfId="62733"/>
    <cellStyle name="Percent 4 2 2 2 2 3 2" xfId="62734"/>
    <cellStyle name="Percent 4 2 2 2 2 4" xfId="62735"/>
    <cellStyle name="Percent 4 2 2 2 2 5" xfId="62736"/>
    <cellStyle name="Percent 4 2 2 2 2 6" xfId="62737"/>
    <cellStyle name="Percent 4 2 2 2 3" xfId="62738"/>
    <cellStyle name="Percent 4 2 2 2 3 2" xfId="62739"/>
    <cellStyle name="Percent 4 2 2 2 3 2 2" xfId="62740"/>
    <cellStyle name="Percent 4 2 2 2 3 3" xfId="62741"/>
    <cellStyle name="Percent 4 2 2 2 3 4" xfId="62742"/>
    <cellStyle name="Percent 4 2 2 2 4" xfId="62743"/>
    <cellStyle name="Percent 4 2 2 2 4 2" xfId="62744"/>
    <cellStyle name="Percent 4 2 2 2 5" xfId="62745"/>
    <cellStyle name="Percent 4 2 2 2 6" xfId="62746"/>
    <cellStyle name="Percent 4 2 2 2 7" xfId="62747"/>
    <cellStyle name="Percent 4 2 2 3" xfId="62748"/>
    <cellStyle name="Percent 4 2 2 3 2" xfId="62749"/>
    <cellStyle name="Percent 4 2 2 3 2 2" xfId="62750"/>
    <cellStyle name="Percent 4 2 2 3 2 2 2" xfId="62751"/>
    <cellStyle name="Percent 4 2 2 3 2 3" xfId="62752"/>
    <cellStyle name="Percent 4 2 2 3 2 4" xfId="62753"/>
    <cellStyle name="Percent 4 2 2 3 3" xfId="62754"/>
    <cellStyle name="Percent 4 2 2 3 3 2" xfId="62755"/>
    <cellStyle name="Percent 4 2 2 3 4" xfId="62756"/>
    <cellStyle name="Percent 4 2 2 3 5" xfId="62757"/>
    <cellStyle name="Percent 4 2 2 3 6" xfId="62758"/>
    <cellStyle name="Percent 4 2 2 4" xfId="62759"/>
    <cellStyle name="Percent 4 2 2 4 2" xfId="62760"/>
    <cellStyle name="Percent 4 2 2 4 2 2" xfId="62761"/>
    <cellStyle name="Percent 4 2 2 4 2 2 2" xfId="62762"/>
    <cellStyle name="Percent 4 2 2 4 2 3" xfId="62763"/>
    <cellStyle name="Percent 4 2 2 4 2 4" xfId="62764"/>
    <cellStyle name="Percent 4 2 2 4 3" xfId="62765"/>
    <cellStyle name="Percent 4 2 2 4 3 2" xfId="62766"/>
    <cellStyle name="Percent 4 2 2 4 4" xfId="62767"/>
    <cellStyle name="Percent 4 2 2 4 5" xfId="62768"/>
    <cellStyle name="Percent 4 2 2 4 6" xfId="62769"/>
    <cellStyle name="Percent 4 2 2 5" xfId="62770"/>
    <cellStyle name="Percent 4 2 2 5 2" xfId="62771"/>
    <cellStyle name="Percent 4 2 2 5 2 2" xfId="62772"/>
    <cellStyle name="Percent 4 2 2 5 3" xfId="62773"/>
    <cellStyle name="Percent 4 2 2 5 4" xfId="62774"/>
    <cellStyle name="Percent 4 2 2 6" xfId="62775"/>
    <cellStyle name="Percent 4 2 2 6 2" xfId="62776"/>
    <cellStyle name="Percent 4 2 2 7" xfId="62777"/>
    <cellStyle name="Percent 4 2 2 8" xfId="62778"/>
    <cellStyle name="Percent 4 2 2 9" xfId="62779"/>
    <cellStyle name="Percent 4 2 3" xfId="4739"/>
    <cellStyle name="Percent 4 3" xfId="4740"/>
    <cellStyle name="Percent 4 3 2" xfId="4741"/>
    <cellStyle name="Percent 4 3 2 2" xfId="4742"/>
    <cellStyle name="Percent 4 3 3" xfId="4743"/>
    <cellStyle name="Percent 4 3 4" xfId="62780"/>
    <cellStyle name="Percent 4 4" xfId="4744"/>
    <cellStyle name="Percent 4 4 2" xfId="62781"/>
    <cellStyle name="Percent 4 5" xfId="62782"/>
    <cellStyle name="Percent 5" xfId="4745"/>
    <cellStyle name="Percent 5 2" xfId="4746"/>
    <cellStyle name="Percent 5 2 2" xfId="4747"/>
    <cellStyle name="Percent 5 2 2 2" xfId="4748"/>
    <cellStyle name="Percent 5 2 2 2 2" xfId="62783"/>
    <cellStyle name="Percent 5 2 2 2 2 2" xfId="62784"/>
    <cellStyle name="Percent 5 2 2 2 2 2 2" xfId="62785"/>
    <cellStyle name="Percent 5 2 2 2 2 2 2 2" xfId="62786"/>
    <cellStyle name="Percent 5 2 2 2 2 2 3" xfId="62787"/>
    <cellStyle name="Percent 5 2 2 2 2 2 4" xfId="62788"/>
    <cellStyle name="Percent 5 2 2 2 2 3" xfId="62789"/>
    <cellStyle name="Percent 5 2 2 2 2 3 2" xfId="62790"/>
    <cellStyle name="Percent 5 2 2 2 2 4" xfId="62791"/>
    <cellStyle name="Percent 5 2 2 2 2 5" xfId="62792"/>
    <cellStyle name="Percent 5 2 2 2 2 6" xfId="62793"/>
    <cellStyle name="Percent 5 2 2 2 3" xfId="62794"/>
    <cellStyle name="Percent 5 2 2 2 3 2" xfId="62795"/>
    <cellStyle name="Percent 5 2 2 2 3 2 2" xfId="62796"/>
    <cellStyle name="Percent 5 2 2 2 3 3" xfId="62797"/>
    <cellStyle name="Percent 5 2 2 2 3 4" xfId="62798"/>
    <cellStyle name="Percent 5 2 2 2 4" xfId="62799"/>
    <cellStyle name="Percent 5 2 2 2 4 2" xfId="62800"/>
    <cellStyle name="Percent 5 2 2 2 5" xfId="62801"/>
    <cellStyle name="Percent 5 2 2 2 6" xfId="62802"/>
    <cellStyle name="Percent 5 2 2 2 7" xfId="62803"/>
    <cellStyle name="Percent 5 2 2 3" xfId="62804"/>
    <cellStyle name="Percent 5 2 2 3 2" xfId="62805"/>
    <cellStyle name="Percent 5 2 2 3 2 2" xfId="62806"/>
    <cellStyle name="Percent 5 2 2 3 2 2 2" xfId="62807"/>
    <cellStyle name="Percent 5 2 2 3 2 3" xfId="62808"/>
    <cellStyle name="Percent 5 2 2 3 2 4" xfId="62809"/>
    <cellStyle name="Percent 5 2 2 3 3" xfId="62810"/>
    <cellStyle name="Percent 5 2 2 3 3 2" xfId="62811"/>
    <cellStyle name="Percent 5 2 2 3 4" xfId="62812"/>
    <cellStyle name="Percent 5 2 2 3 5" xfId="62813"/>
    <cellStyle name="Percent 5 2 2 3 6" xfId="62814"/>
    <cellStyle name="Percent 5 2 2 4" xfId="62815"/>
    <cellStyle name="Percent 5 2 2 4 2" xfId="62816"/>
    <cellStyle name="Percent 5 2 2 4 2 2" xfId="62817"/>
    <cellStyle name="Percent 5 2 2 4 2 2 2" xfId="62818"/>
    <cellStyle name="Percent 5 2 2 4 2 3" xfId="62819"/>
    <cellStyle name="Percent 5 2 2 4 2 4" xfId="62820"/>
    <cellStyle name="Percent 5 2 2 4 3" xfId="62821"/>
    <cellStyle name="Percent 5 2 2 4 3 2" xfId="62822"/>
    <cellStyle name="Percent 5 2 2 4 4" xfId="62823"/>
    <cellStyle name="Percent 5 2 2 4 5" xfId="62824"/>
    <cellStyle name="Percent 5 2 2 4 6" xfId="62825"/>
    <cellStyle name="Percent 5 2 2 5" xfId="62826"/>
    <cellStyle name="Percent 5 2 2 5 2" xfId="62827"/>
    <cellStyle name="Percent 5 2 2 5 2 2" xfId="62828"/>
    <cellStyle name="Percent 5 2 2 5 3" xfId="62829"/>
    <cellStyle name="Percent 5 2 2 5 4" xfId="62830"/>
    <cellStyle name="Percent 5 2 2 6" xfId="62831"/>
    <cellStyle name="Percent 5 2 2 6 2" xfId="62832"/>
    <cellStyle name="Percent 5 2 2 7" xfId="62833"/>
    <cellStyle name="Percent 5 2 2 8" xfId="62834"/>
    <cellStyle name="Percent 5 2 2 9" xfId="62835"/>
    <cellStyle name="Percent 5 2 3" xfId="4749"/>
    <cellStyle name="Percent 5 2 3 2" xfId="62836"/>
    <cellStyle name="Percent 5 2 4" xfId="62837"/>
    <cellStyle name="Percent 6" xfId="4750"/>
    <cellStyle name="Percent 6 2" xfId="4751"/>
    <cellStyle name="Percent 6 2 2" xfId="4752"/>
    <cellStyle name="Percent 6 2 2 2" xfId="4753"/>
    <cellStyle name="Percent 6 2 2 2 2" xfId="62838"/>
    <cellStyle name="Percent 6 2 2 2 2 2" xfId="62839"/>
    <cellStyle name="Percent 6 2 2 2 2 2 2" xfId="62840"/>
    <cellStyle name="Percent 6 2 2 2 2 3" xfId="62841"/>
    <cellStyle name="Percent 6 2 2 2 2 4" xfId="62842"/>
    <cellStyle name="Percent 6 2 2 2 3" xfId="62843"/>
    <cellStyle name="Percent 6 2 2 2 3 2" xfId="62844"/>
    <cellStyle name="Percent 6 2 2 2 4" xfId="62845"/>
    <cellStyle name="Percent 6 2 2 2 5" xfId="62846"/>
    <cellStyle name="Percent 6 2 2 2 6" xfId="62847"/>
    <cellStyle name="Percent 6 2 2 3" xfId="62848"/>
    <cellStyle name="Percent 6 2 2 3 2" xfId="62849"/>
    <cellStyle name="Percent 6 2 2 3 2 2" xfId="62850"/>
    <cellStyle name="Percent 6 2 2 3 3" xfId="62851"/>
    <cellStyle name="Percent 6 2 2 3 4" xfId="62852"/>
    <cellStyle name="Percent 6 2 2 4" xfId="62853"/>
    <cellStyle name="Percent 6 2 2 4 2" xfId="62854"/>
    <cellStyle name="Percent 6 2 2 5" xfId="62855"/>
    <cellStyle name="Percent 6 2 2 6" xfId="62856"/>
    <cellStyle name="Percent 6 2 2 7" xfId="62857"/>
    <cellStyle name="Percent 6 2 3" xfId="4754"/>
    <cellStyle name="Percent 6 2 3 2" xfId="62858"/>
    <cellStyle name="Percent 6 2 3 2 2" xfId="62859"/>
    <cellStyle name="Percent 6 2 3 2 2 2" xfId="62860"/>
    <cellStyle name="Percent 6 2 3 2 3" xfId="62861"/>
    <cellStyle name="Percent 6 2 3 2 4" xfId="62862"/>
    <cellStyle name="Percent 6 2 3 3" xfId="62863"/>
    <cellStyle name="Percent 6 2 3 3 2" xfId="62864"/>
    <cellStyle name="Percent 6 2 3 4" xfId="62865"/>
    <cellStyle name="Percent 6 2 3 5" xfId="62866"/>
    <cellStyle name="Percent 6 2 3 6" xfId="62867"/>
    <cellStyle name="Percent 6 2 4" xfId="62868"/>
    <cellStyle name="Percent 6 2 4 2" xfId="62869"/>
    <cellStyle name="Percent 6 2 4 2 2" xfId="62870"/>
    <cellStyle name="Percent 6 2 4 2 2 2" xfId="62871"/>
    <cellStyle name="Percent 6 2 4 2 3" xfId="62872"/>
    <cellStyle name="Percent 6 2 4 2 4" xfId="62873"/>
    <cellStyle name="Percent 6 2 4 3" xfId="62874"/>
    <cellStyle name="Percent 6 2 4 3 2" xfId="62875"/>
    <cellStyle name="Percent 6 2 4 4" xfId="62876"/>
    <cellStyle name="Percent 6 2 4 5" xfId="62877"/>
    <cellStyle name="Percent 6 2 4 6" xfId="62878"/>
    <cellStyle name="Percent 6 2 5" xfId="62879"/>
    <cellStyle name="Percent 6 2 5 2" xfId="62880"/>
    <cellStyle name="Percent 6 2 5 2 2" xfId="62881"/>
    <cellStyle name="Percent 6 2 5 3" xfId="62882"/>
    <cellStyle name="Percent 6 2 5 4" xfId="62883"/>
    <cellStyle name="Percent 6 2 6" xfId="62884"/>
    <cellStyle name="Percent 6 2 6 2" xfId="62885"/>
    <cellStyle name="Percent 6 2 7" xfId="62886"/>
    <cellStyle name="Percent 6 2 8" xfId="62887"/>
    <cellStyle name="Percent 6 2 9" xfId="62888"/>
    <cellStyle name="Percent 6 3" xfId="4755"/>
    <cellStyle name="Percent 6 3 2" xfId="4756"/>
    <cellStyle name="Percent 6 3 2 2" xfId="4757"/>
    <cellStyle name="Percent 6 3 3" xfId="4758"/>
    <cellStyle name="Percent 6 3 4" xfId="62889"/>
    <cellStyle name="Percent 6 4" xfId="62890"/>
    <cellStyle name="Percent 7" xfId="4759"/>
    <cellStyle name="Percent 7 2" xfId="4760"/>
    <cellStyle name="Percent 7 2 2" xfId="4761"/>
    <cellStyle name="Percent 7 2 2 2" xfId="4762"/>
    <cellStyle name="Percent 7 2 2 2 2" xfId="62891"/>
    <cellStyle name="Percent 7 2 2 2 2 2" xfId="62892"/>
    <cellStyle name="Percent 7 2 2 2 3" xfId="62893"/>
    <cellStyle name="Percent 7 2 2 2 4" xfId="62894"/>
    <cellStyle name="Percent 7 2 2 3" xfId="62895"/>
    <cellStyle name="Percent 7 2 2 3 2" xfId="62896"/>
    <cellStyle name="Percent 7 2 2 4" xfId="62897"/>
    <cellStyle name="Percent 7 2 2 5" xfId="62898"/>
    <cellStyle name="Percent 7 2 2 6" xfId="62899"/>
    <cellStyle name="Percent 7 2 3" xfId="4763"/>
    <cellStyle name="Percent 7 2 3 2" xfId="62900"/>
    <cellStyle name="Percent 7 2 3 2 2" xfId="62901"/>
    <cellStyle name="Percent 7 2 3 3" xfId="62902"/>
    <cellStyle name="Percent 7 2 3 4" xfId="62903"/>
    <cellStyle name="Percent 7 2 4" xfId="62904"/>
    <cellStyle name="Percent 7 2 4 2" xfId="62905"/>
    <cellStyle name="Percent 7 2 5" xfId="62906"/>
    <cellStyle name="Percent 7 2 6" xfId="62907"/>
    <cellStyle name="Percent 7 2 7" xfId="62908"/>
    <cellStyle name="Percent 7 3" xfId="4764"/>
    <cellStyle name="Percent 7 3 2" xfId="4765"/>
    <cellStyle name="Percent 7 3 2 2" xfId="62909"/>
    <cellStyle name="Percent 7 3 2 2 2" xfId="62910"/>
    <cellStyle name="Percent 7 3 2 3" xfId="62911"/>
    <cellStyle name="Percent 7 3 2 4" xfId="62912"/>
    <cellStyle name="Percent 7 3 3" xfId="62913"/>
    <cellStyle name="Percent 7 3 3 2" xfId="62914"/>
    <cellStyle name="Percent 7 3 4" xfId="62915"/>
    <cellStyle name="Percent 7 3 5" xfId="62916"/>
    <cellStyle name="Percent 7 3 6" xfId="62917"/>
    <cellStyle name="Percent 7 4" xfId="4766"/>
    <cellStyle name="Percent 7 4 2" xfId="62918"/>
    <cellStyle name="Percent 7 4 2 2" xfId="62919"/>
    <cellStyle name="Percent 7 4 2 2 2" xfId="62920"/>
    <cellStyle name="Percent 7 4 2 3" xfId="62921"/>
    <cellStyle name="Percent 7 4 2 4" xfId="62922"/>
    <cellStyle name="Percent 7 4 3" xfId="62923"/>
    <cellStyle name="Percent 7 4 3 2" xfId="62924"/>
    <cellStyle name="Percent 7 4 4" xfId="62925"/>
    <cellStyle name="Percent 7 4 5" xfId="62926"/>
    <cellStyle name="Percent 7 4 6" xfId="62927"/>
    <cellStyle name="Percent 7 5" xfId="62928"/>
    <cellStyle name="Percent 7 5 2" xfId="62929"/>
    <cellStyle name="Percent 7 5 2 2" xfId="62930"/>
    <cellStyle name="Percent 7 5 3" xfId="62931"/>
    <cellStyle name="Percent 7 5 4" xfId="62932"/>
    <cellStyle name="Percent 7 6" xfId="62933"/>
    <cellStyle name="Percent 7 6 2" xfId="62934"/>
    <cellStyle name="Percent 7 7" xfId="62935"/>
    <cellStyle name="Percent 7 8" xfId="62936"/>
    <cellStyle name="Percent 7 9" xfId="62937"/>
    <cellStyle name="Percent 8" xfId="4767"/>
    <cellStyle name="Percent 8 2" xfId="62938"/>
    <cellStyle name="Percent 8 2 2" xfId="62939"/>
    <cellStyle name="Percent 8 2 2 2" xfId="62940"/>
    <cellStyle name="Percent 8 2 2 2 2" xfId="62941"/>
    <cellStyle name="Percent 8 2 2 2 2 2" xfId="62942"/>
    <cellStyle name="Percent 8 2 2 2 3" xfId="62943"/>
    <cellStyle name="Percent 8 2 2 2 4" xfId="62944"/>
    <cellStyle name="Percent 8 2 2 3" xfId="62945"/>
    <cellStyle name="Percent 8 2 2 3 2" xfId="62946"/>
    <cellStyle name="Percent 8 2 2 4" xfId="62947"/>
    <cellStyle name="Percent 8 2 2 5" xfId="62948"/>
    <cellStyle name="Percent 8 2 2 6" xfId="62949"/>
    <cellStyle name="Percent 8 2 3" xfId="62950"/>
    <cellStyle name="Percent 8 2 3 2" xfId="62951"/>
    <cellStyle name="Percent 8 2 3 2 2" xfId="62952"/>
    <cellStyle name="Percent 8 2 3 3" xfId="62953"/>
    <cellStyle name="Percent 8 2 3 4" xfId="62954"/>
    <cellStyle name="Percent 8 2 4" xfId="62955"/>
    <cellStyle name="Percent 8 2 4 2" xfId="62956"/>
    <cellStyle name="Percent 8 2 5" xfId="62957"/>
    <cellStyle name="Percent 8 2 6" xfId="62958"/>
    <cellStyle name="Percent 8 2 7" xfId="62959"/>
    <cellStyle name="Percent 8 3" xfId="62960"/>
    <cellStyle name="Percent 8 3 2" xfId="62961"/>
    <cellStyle name="Percent 8 3 2 2" xfId="62962"/>
    <cellStyle name="Percent 8 3 2 2 2" xfId="62963"/>
    <cellStyle name="Percent 8 3 2 3" xfId="62964"/>
    <cellStyle name="Percent 8 3 2 4" xfId="62965"/>
    <cellStyle name="Percent 8 3 3" xfId="62966"/>
    <cellStyle name="Percent 8 3 3 2" xfId="62967"/>
    <cellStyle name="Percent 8 3 4" xfId="62968"/>
    <cellStyle name="Percent 8 3 5" xfId="62969"/>
    <cellStyle name="Percent 8 3 6" xfId="62970"/>
    <cellStyle name="Percent 8 4" xfId="62971"/>
    <cellStyle name="Percent 8 4 2" xfId="62972"/>
    <cellStyle name="Percent 8 4 2 2" xfId="62973"/>
    <cellStyle name="Percent 8 4 2 2 2" xfId="62974"/>
    <cellStyle name="Percent 8 4 2 3" xfId="62975"/>
    <cellStyle name="Percent 8 4 2 4" xfId="62976"/>
    <cellStyle name="Percent 8 4 3" xfId="62977"/>
    <cellStyle name="Percent 8 4 3 2" xfId="62978"/>
    <cellStyle name="Percent 8 4 4" xfId="62979"/>
    <cellStyle name="Percent 8 4 5" xfId="62980"/>
    <cellStyle name="Percent 8 4 6" xfId="62981"/>
    <cellStyle name="Percent 8 5" xfId="62982"/>
    <cellStyle name="Percent 8 5 2" xfId="62983"/>
    <cellStyle name="Percent 8 5 2 2" xfId="62984"/>
    <cellStyle name="Percent 8 5 3" xfId="62985"/>
    <cellStyle name="Percent 8 5 4" xfId="62986"/>
    <cellStyle name="Percent 8 6" xfId="62987"/>
    <cellStyle name="Percent 8 6 2" xfId="62988"/>
    <cellStyle name="Percent 8 7" xfId="62989"/>
    <cellStyle name="Percent 8 8" xfId="62990"/>
    <cellStyle name="Percent 8 9" xfId="62991"/>
    <cellStyle name="Percent 9" xfId="4768"/>
    <cellStyle name="Percent 9 2" xfId="62992"/>
    <cellStyle name="Percent 9 2 2" xfId="62993"/>
    <cellStyle name="Percent 9 2 2 2" xfId="62994"/>
    <cellStyle name="Percent 9 2 2 2 2" xfId="62995"/>
    <cellStyle name="Percent 9 2 2 2 2 2" xfId="62996"/>
    <cellStyle name="Percent 9 2 2 2 3" xfId="62997"/>
    <cellStyle name="Percent 9 2 2 2 4" xfId="62998"/>
    <cellStyle name="Percent 9 2 2 3" xfId="62999"/>
    <cellStyle name="Percent 9 2 2 3 2" xfId="63000"/>
    <cellStyle name="Percent 9 2 2 4" xfId="63001"/>
    <cellStyle name="Percent 9 2 2 5" xfId="63002"/>
    <cellStyle name="Percent 9 2 2 6" xfId="63003"/>
    <cellStyle name="Percent 9 2 3" xfId="63004"/>
    <cellStyle name="Percent 9 2 3 2" xfId="63005"/>
    <cellStyle name="Percent 9 2 3 2 2" xfId="63006"/>
    <cellStyle name="Percent 9 2 3 3" xfId="63007"/>
    <cellStyle name="Percent 9 2 3 4" xfId="63008"/>
    <cellStyle name="Percent 9 2 4" xfId="63009"/>
    <cellStyle name="Percent 9 2 4 2" xfId="63010"/>
    <cellStyle name="Percent 9 2 5" xfId="63011"/>
    <cellStyle name="Percent 9 2 6" xfId="63012"/>
    <cellStyle name="Percent 9 2 7" xfId="63013"/>
    <cellStyle name="Percent 9 3" xfId="63014"/>
    <cellStyle name="Percent 9 3 2" xfId="63015"/>
    <cellStyle name="Percent 9 3 2 2" xfId="63016"/>
    <cellStyle name="Percent 9 3 2 2 2" xfId="63017"/>
    <cellStyle name="Percent 9 3 2 3" xfId="63018"/>
    <cellStyle name="Percent 9 3 2 4" xfId="63019"/>
    <cellStyle name="Percent 9 3 3" xfId="63020"/>
    <cellStyle name="Percent 9 3 3 2" xfId="63021"/>
    <cellStyle name="Percent 9 3 4" xfId="63022"/>
    <cellStyle name="Percent 9 3 5" xfId="63023"/>
    <cellStyle name="Percent 9 3 6" xfId="63024"/>
    <cellStyle name="Percent 9 4" xfId="63025"/>
    <cellStyle name="Percent 9 4 2" xfId="63026"/>
    <cellStyle name="Percent 9 4 2 2" xfId="63027"/>
    <cellStyle name="Percent 9 4 2 2 2" xfId="63028"/>
    <cellStyle name="Percent 9 4 2 3" xfId="63029"/>
    <cellStyle name="Percent 9 4 2 4" xfId="63030"/>
    <cellStyle name="Percent 9 4 3" xfId="63031"/>
    <cellStyle name="Percent 9 4 3 2" xfId="63032"/>
    <cellStyle name="Percent 9 4 4" xfId="63033"/>
    <cellStyle name="Percent 9 4 5" xfId="63034"/>
    <cellStyle name="Percent 9 4 6" xfId="63035"/>
    <cellStyle name="Percent 9 5" xfId="63036"/>
    <cellStyle name="Percent 9 5 2" xfId="63037"/>
    <cellStyle name="Percent 9 5 2 2" xfId="63038"/>
    <cellStyle name="Percent 9 5 3" xfId="63039"/>
    <cellStyle name="Percent 9 5 4" xfId="63040"/>
    <cellStyle name="Percent 9 6" xfId="63041"/>
    <cellStyle name="Percent 9 6 2" xfId="63042"/>
    <cellStyle name="Percent 9 7" xfId="63043"/>
    <cellStyle name="Percent 9 8" xfId="63044"/>
    <cellStyle name="Percent 9 9" xfId="63045"/>
    <cellStyle name="Percent Hard" xfId="4769"/>
    <cellStyle name="percentage" xfId="4770"/>
    <cellStyle name="PercentChange" xfId="4771"/>
    <cellStyle name="PLAN1" xfId="4772"/>
    <cellStyle name="Porcentaje" xfId="4773"/>
    <cellStyle name="Pourcentage_Profit &amp; Loss" xfId="4774"/>
    <cellStyle name="PrePop Currency (0)" xfId="4775"/>
    <cellStyle name="PrePop Currency (2)" xfId="4776"/>
    <cellStyle name="PrePop Units (0)" xfId="4777"/>
    <cellStyle name="PrePop Units (1)" xfId="4778"/>
    <cellStyle name="PrePop Units (2)" xfId="4779"/>
    <cellStyle name="Procenten" xfId="4780"/>
    <cellStyle name="Procenten estimate" xfId="4781"/>
    <cellStyle name="Procenten_EMI" xfId="4782"/>
    <cellStyle name="Profit figure" xfId="4783"/>
    <cellStyle name="Protected" xfId="4784"/>
    <cellStyle name="ProtectedDates" xfId="4785"/>
    <cellStyle name="PSChar" xfId="4786"/>
    <cellStyle name="PSDate" xfId="4787"/>
    <cellStyle name="PSDec" xfId="4788"/>
    <cellStyle name="PSHeading" xfId="4789"/>
    <cellStyle name="PSHeading 2" xfId="63046"/>
    <cellStyle name="PSInt" xfId="4790"/>
    <cellStyle name="PSSpacer" xfId="4791"/>
    <cellStyle name="RatioX" xfId="4792"/>
    <cellStyle name="Red font" xfId="4793"/>
    <cellStyle name="ref" xfId="4794"/>
    <cellStyle name="Right" xfId="4795"/>
    <cellStyle name="Salomon Logo" xfId="4796"/>
    <cellStyle name="ScripFactor" xfId="4797"/>
    <cellStyle name="SectionHeading" xfId="4798"/>
    <cellStyle name="SectionHeading 2" xfId="9892"/>
    <cellStyle name="SectionHeading 2 2" xfId="10167"/>
    <cellStyle name="SectionHeading 2 2 2" xfId="10305"/>
    <cellStyle name="SectionHeading 2 2 2 2" xfId="10498"/>
    <cellStyle name="SectionHeading 2 3" xfId="10259"/>
    <cellStyle name="SectionHeading 2 3 2" xfId="10472"/>
    <cellStyle name="SectionHeading 3" xfId="9822"/>
    <cellStyle name="SectionHeading 3 2" xfId="10243"/>
    <cellStyle name="SectionHeading 3 2 2" xfId="10459"/>
    <cellStyle name="SectionHeading 4" xfId="10214"/>
    <cellStyle name="SectionHeading 4 2" xfId="10432"/>
    <cellStyle name="SectionHeading 5" xfId="10366"/>
    <cellStyle name="Shade" xfId="4799"/>
    <cellStyle name="Shaded" xfId="4800"/>
    <cellStyle name="Single Accounting" xfId="4801"/>
    <cellStyle name="Single Accounting 2" xfId="63047"/>
    <cellStyle name="SingleLineAcctgn" xfId="4802"/>
    <cellStyle name="SingleLineAcctgn 2" xfId="63048"/>
    <cellStyle name="SingleLinePercent" xfId="4803"/>
    <cellStyle name="Source Superscript" xfId="4804"/>
    <cellStyle name="Source Text" xfId="4805"/>
    <cellStyle name="ssp " xfId="4806"/>
    <cellStyle name="ssp  10" xfId="63049"/>
    <cellStyle name="ssp  11" xfId="63050"/>
    <cellStyle name="ssp  12" xfId="63051"/>
    <cellStyle name="ssp  13" xfId="63052"/>
    <cellStyle name="ssp  2" xfId="63053"/>
    <cellStyle name="ssp  2 10" xfId="63054"/>
    <cellStyle name="ssp  2 11" xfId="63055"/>
    <cellStyle name="ssp  2 2" xfId="63056"/>
    <cellStyle name="ssp  2 3" xfId="63057"/>
    <cellStyle name="ssp  2 4" xfId="63058"/>
    <cellStyle name="ssp  2 5" xfId="63059"/>
    <cellStyle name="ssp  2 6" xfId="63060"/>
    <cellStyle name="ssp  2 7" xfId="63061"/>
    <cellStyle name="ssp  2 8" xfId="63062"/>
    <cellStyle name="ssp  2 9" xfId="63063"/>
    <cellStyle name="ssp  3" xfId="63064"/>
    <cellStyle name="ssp  4" xfId="63065"/>
    <cellStyle name="ssp  5" xfId="63066"/>
    <cellStyle name="ssp  6" xfId="63067"/>
    <cellStyle name="ssp  7" xfId="63068"/>
    <cellStyle name="ssp  8" xfId="63069"/>
    <cellStyle name="ssp  9" xfId="63070"/>
    <cellStyle name="Standard" xfId="4807"/>
    <cellStyle name="Style 1" xfId="4808"/>
    <cellStyle name="Style 1 2" xfId="63071"/>
    <cellStyle name="Style 1 3" xfId="63072"/>
    <cellStyle name="Style 1 4" xfId="63073"/>
    <cellStyle name="Style 1 5" xfId="63074"/>
    <cellStyle name="Style 10" xfId="4809"/>
    <cellStyle name="Style 100" xfId="4810"/>
    <cellStyle name="Style 101" xfId="4811"/>
    <cellStyle name="Style 102" xfId="4812"/>
    <cellStyle name="Style 103" xfId="4813"/>
    <cellStyle name="Style 104" xfId="4814"/>
    <cellStyle name="Style 105" xfId="4815"/>
    <cellStyle name="Style 106" xfId="4816"/>
    <cellStyle name="Style 107" xfId="4817"/>
    <cellStyle name="Style 108" xfId="4818"/>
    <cellStyle name="Style 109" xfId="4819"/>
    <cellStyle name="Style 11" xfId="4820"/>
    <cellStyle name="Style 110" xfId="4821"/>
    <cellStyle name="Style 111" xfId="4822"/>
    <cellStyle name="Style 112" xfId="4823"/>
    <cellStyle name="Style 113" xfId="4824"/>
    <cellStyle name="Style 114" xfId="4825"/>
    <cellStyle name="Style 115" xfId="4826"/>
    <cellStyle name="Style 116" xfId="4827"/>
    <cellStyle name="Style 117" xfId="4828"/>
    <cellStyle name="Style 118" xfId="4829"/>
    <cellStyle name="Style 119" xfId="4830"/>
    <cellStyle name="Style 12" xfId="4831"/>
    <cellStyle name="Style 120" xfId="4832"/>
    <cellStyle name="Style 121" xfId="4833"/>
    <cellStyle name="Style 122" xfId="4834"/>
    <cellStyle name="Style 123" xfId="4835"/>
    <cellStyle name="Style 124" xfId="4836"/>
    <cellStyle name="Style 125" xfId="4837"/>
    <cellStyle name="Style 126" xfId="4838"/>
    <cellStyle name="Style 127" xfId="4839"/>
    <cellStyle name="Style 128" xfId="4840"/>
    <cellStyle name="Style 129" xfId="4841"/>
    <cellStyle name="Style 13" xfId="4842"/>
    <cellStyle name="Style 130" xfId="4843"/>
    <cellStyle name="Style 131" xfId="4844"/>
    <cellStyle name="Style 132" xfId="4845"/>
    <cellStyle name="Style 133" xfId="4846"/>
    <cellStyle name="Style 134" xfId="4847"/>
    <cellStyle name="Style 135" xfId="4848"/>
    <cellStyle name="Style 136" xfId="4849"/>
    <cellStyle name="Style 137" xfId="4850"/>
    <cellStyle name="Style 138" xfId="4851"/>
    <cellStyle name="Style 139" xfId="4852"/>
    <cellStyle name="Style 14" xfId="4853"/>
    <cellStyle name="Style 140" xfId="4854"/>
    <cellStyle name="Style 141" xfId="4855"/>
    <cellStyle name="Style 142" xfId="4856"/>
    <cellStyle name="Style 143" xfId="4857"/>
    <cellStyle name="Style 144" xfId="4858"/>
    <cellStyle name="Style 145" xfId="4859"/>
    <cellStyle name="Style 146" xfId="4860"/>
    <cellStyle name="Style 147" xfId="4861"/>
    <cellStyle name="Style 148" xfId="4862"/>
    <cellStyle name="Style 149" xfId="4863"/>
    <cellStyle name="Style 15" xfId="4864"/>
    <cellStyle name="Style 150" xfId="4865"/>
    <cellStyle name="Style 151" xfId="4866"/>
    <cellStyle name="Style 152" xfId="4867"/>
    <cellStyle name="Style 153" xfId="4868"/>
    <cellStyle name="Style 154" xfId="4869"/>
    <cellStyle name="Style 155" xfId="4870"/>
    <cellStyle name="Style 156" xfId="4871"/>
    <cellStyle name="Style 157" xfId="4872"/>
    <cellStyle name="Style 158" xfId="4873"/>
    <cellStyle name="Style 159" xfId="4874"/>
    <cellStyle name="Style 16" xfId="4875"/>
    <cellStyle name="Style 160" xfId="4876"/>
    <cellStyle name="Style 161" xfId="4877"/>
    <cellStyle name="Style 162" xfId="4878"/>
    <cellStyle name="Style 163" xfId="4879"/>
    <cellStyle name="Style 164" xfId="4880"/>
    <cellStyle name="Style 165" xfId="4881"/>
    <cellStyle name="Style 166" xfId="4882"/>
    <cellStyle name="Style 167" xfId="4883"/>
    <cellStyle name="Style 168" xfId="4884"/>
    <cellStyle name="Style 168 2" xfId="63075"/>
    <cellStyle name="Style 169" xfId="4885"/>
    <cellStyle name="Style 17" xfId="4886"/>
    <cellStyle name="Style 170" xfId="4887"/>
    <cellStyle name="Style 171" xfId="4888"/>
    <cellStyle name="Style 172" xfId="4889"/>
    <cellStyle name="Style 173" xfId="4890"/>
    <cellStyle name="Style 174" xfId="4891"/>
    <cellStyle name="Style 175" xfId="4892"/>
    <cellStyle name="Style 176" xfId="4893"/>
    <cellStyle name="Style 177" xfId="4894"/>
    <cellStyle name="Style 178" xfId="4895"/>
    <cellStyle name="Style 179" xfId="4896"/>
    <cellStyle name="Style 18" xfId="4897"/>
    <cellStyle name="Style 180" xfId="4898"/>
    <cellStyle name="Style 181" xfId="4899"/>
    <cellStyle name="Style 182" xfId="4900"/>
    <cellStyle name="Style 183" xfId="4901"/>
    <cellStyle name="Style 184" xfId="4902"/>
    <cellStyle name="Style 185" xfId="4903"/>
    <cellStyle name="Style 186" xfId="4904"/>
    <cellStyle name="Style 187" xfId="4905"/>
    <cellStyle name="Style 188" xfId="4906"/>
    <cellStyle name="Style 189" xfId="4907"/>
    <cellStyle name="Style 19" xfId="4908"/>
    <cellStyle name="Style 190" xfId="4909"/>
    <cellStyle name="Style 191" xfId="4910"/>
    <cellStyle name="Style 192" xfId="4911"/>
    <cellStyle name="Style 193" xfId="4912"/>
    <cellStyle name="Style 194" xfId="4913"/>
    <cellStyle name="Style 195" xfId="4914"/>
    <cellStyle name="Style 196" xfId="4915"/>
    <cellStyle name="Style 197" xfId="4916"/>
    <cellStyle name="Style 198" xfId="4917"/>
    <cellStyle name="Style 199" xfId="4918"/>
    <cellStyle name="Style 2" xfId="4919"/>
    <cellStyle name="Style 2 2" xfId="63076"/>
    <cellStyle name="Style 20" xfId="4920"/>
    <cellStyle name="Style 200" xfId="4921"/>
    <cellStyle name="Style 201" xfId="4922"/>
    <cellStyle name="Style 202" xfId="4923"/>
    <cellStyle name="Style 203" xfId="4924"/>
    <cellStyle name="Style 204" xfId="4925"/>
    <cellStyle name="Style 205" xfId="4926"/>
    <cellStyle name="Style 206" xfId="4927"/>
    <cellStyle name="Style 207" xfId="4928"/>
    <cellStyle name="Style 208" xfId="4929"/>
    <cellStyle name="Style 209" xfId="4930"/>
    <cellStyle name="Style 21" xfId="4931"/>
    <cellStyle name="Style 21 10" xfId="63077"/>
    <cellStyle name="Style 21 11" xfId="63078"/>
    <cellStyle name="Style 21 2" xfId="4932"/>
    <cellStyle name="Style 21 2 10" xfId="63079"/>
    <cellStyle name="Style 21 2 11" xfId="63080"/>
    <cellStyle name="Style 21 2 12" xfId="63081"/>
    <cellStyle name="Style 21 2 13" xfId="63082"/>
    <cellStyle name="Style 21 2 14" xfId="63083"/>
    <cellStyle name="Style 21 2 15" xfId="63084"/>
    <cellStyle name="Style 21 2 16" xfId="63085"/>
    <cellStyle name="Style 21 2 17" xfId="63086"/>
    <cellStyle name="Style 21 2 18" xfId="63087"/>
    <cellStyle name="Style 21 2 19" xfId="63088"/>
    <cellStyle name="Style 21 2 2" xfId="63089"/>
    <cellStyle name="Style 21 2 2 10" xfId="63090"/>
    <cellStyle name="Style 21 2 2 11" xfId="63091"/>
    <cellStyle name="Style 21 2 2 2" xfId="63092"/>
    <cellStyle name="Style 21 2 2 2 10" xfId="63093"/>
    <cellStyle name="Style 21 2 2 2 11" xfId="63094"/>
    <cellStyle name="Style 21 2 2 2 12" xfId="63095"/>
    <cellStyle name="Style 21 2 2 2 13" xfId="63096"/>
    <cellStyle name="Style 21 2 2 2 2" xfId="63097"/>
    <cellStyle name="Style 21 2 2 2 2 2" xfId="63098"/>
    <cellStyle name="Style 21 2 2 2 2 2 2" xfId="63099"/>
    <cellStyle name="Style 21 2 2 2 2 3" xfId="63100"/>
    <cellStyle name="Style 21 2 2 2 2 4" xfId="63101"/>
    <cellStyle name="Style 21 2 2 2 3" xfId="63102"/>
    <cellStyle name="Style 21 2 2 2 3 2" xfId="63103"/>
    <cellStyle name="Style 21 2 2 2 3 3" xfId="63104"/>
    <cellStyle name="Style 21 2 2 2 4" xfId="63105"/>
    <cellStyle name="Style 21 2 2 2 4 2" xfId="63106"/>
    <cellStyle name="Style 21 2 2 2 5" xfId="63107"/>
    <cellStyle name="Style 21 2 2 2 5 2" xfId="63108"/>
    <cellStyle name="Style 21 2 2 2 6" xfId="63109"/>
    <cellStyle name="Style 21 2 2 2 7" xfId="63110"/>
    <cellStyle name="Style 21 2 2 2 8" xfId="63111"/>
    <cellStyle name="Style 21 2 2 2 9" xfId="63112"/>
    <cellStyle name="Style 21 2 2 3" xfId="63113"/>
    <cellStyle name="Style 21 2 2 3 10" xfId="63114"/>
    <cellStyle name="Style 21 2 2 3 11" xfId="63115"/>
    <cellStyle name="Style 21 2 2 3 2" xfId="63116"/>
    <cellStyle name="Style 21 2 2 3 2 2" xfId="63117"/>
    <cellStyle name="Style 21 2 2 3 3" xfId="63118"/>
    <cellStyle name="Style 21 2 2 3 3 2" xfId="63119"/>
    <cellStyle name="Style 21 2 2 3 4" xfId="63120"/>
    <cellStyle name="Style 21 2 2 3 5" xfId="63121"/>
    <cellStyle name="Style 21 2 2 3 6" xfId="63122"/>
    <cellStyle name="Style 21 2 2 3 7" xfId="63123"/>
    <cellStyle name="Style 21 2 2 3 8" xfId="63124"/>
    <cellStyle name="Style 21 2 2 3 9" xfId="63125"/>
    <cellStyle name="Style 21 2 2 4" xfId="63126"/>
    <cellStyle name="Style 21 2 2 4 10" xfId="63127"/>
    <cellStyle name="Style 21 2 2 4 11" xfId="63128"/>
    <cellStyle name="Style 21 2 2 4 2" xfId="63129"/>
    <cellStyle name="Style 21 2 2 4 2 2" xfId="63130"/>
    <cellStyle name="Style 21 2 2 4 3" xfId="63131"/>
    <cellStyle name="Style 21 2 2 4 4" xfId="63132"/>
    <cellStyle name="Style 21 2 2 4 5" xfId="63133"/>
    <cellStyle name="Style 21 2 2 4 6" xfId="63134"/>
    <cellStyle name="Style 21 2 2 4 7" xfId="63135"/>
    <cellStyle name="Style 21 2 2 4 8" xfId="63136"/>
    <cellStyle name="Style 21 2 2 4 9" xfId="63137"/>
    <cellStyle name="Style 21 2 2 5" xfId="63138"/>
    <cellStyle name="Style 21 2 2 5 2" xfId="63139"/>
    <cellStyle name="Style 21 2 2 5 3" xfId="63140"/>
    <cellStyle name="Style 21 2 2 6" xfId="63141"/>
    <cellStyle name="Style 21 2 2 6 2" xfId="63142"/>
    <cellStyle name="Style 21 2 2 7" xfId="63143"/>
    <cellStyle name="Style 21 2 2 8" xfId="63144"/>
    <cellStyle name="Style 21 2 2 9" xfId="63145"/>
    <cellStyle name="Style 21 2 20" xfId="63146"/>
    <cellStyle name="Style 21 2 21" xfId="63147"/>
    <cellStyle name="Style 21 2 22" xfId="63148"/>
    <cellStyle name="Style 21 2 23" xfId="63149"/>
    <cellStyle name="Style 21 2 24" xfId="63150"/>
    <cellStyle name="Style 21 2 25" xfId="63151"/>
    <cellStyle name="Style 21 2 3" xfId="63152"/>
    <cellStyle name="Style 21 2 3 10" xfId="63153"/>
    <cellStyle name="Style 21 2 3 11" xfId="63154"/>
    <cellStyle name="Style 21 2 3 2" xfId="63155"/>
    <cellStyle name="Style 21 2 3 2 10" xfId="63156"/>
    <cellStyle name="Style 21 2 3 2 11" xfId="63157"/>
    <cellStyle name="Style 21 2 3 2 12" xfId="63158"/>
    <cellStyle name="Style 21 2 3 2 13" xfId="63159"/>
    <cellStyle name="Style 21 2 3 2 2" xfId="63160"/>
    <cellStyle name="Style 21 2 3 2 2 2" xfId="63161"/>
    <cellStyle name="Style 21 2 3 2 2 2 2" xfId="63162"/>
    <cellStyle name="Style 21 2 3 2 2 3" xfId="63163"/>
    <cellStyle name="Style 21 2 3 2 2 4" xfId="63164"/>
    <cellStyle name="Style 21 2 3 2 3" xfId="63165"/>
    <cellStyle name="Style 21 2 3 2 3 2" xfId="63166"/>
    <cellStyle name="Style 21 2 3 2 3 3" xfId="63167"/>
    <cellStyle name="Style 21 2 3 2 4" xfId="63168"/>
    <cellStyle name="Style 21 2 3 2 4 2" xfId="63169"/>
    <cellStyle name="Style 21 2 3 2 5" xfId="63170"/>
    <cellStyle name="Style 21 2 3 2 5 2" xfId="63171"/>
    <cellStyle name="Style 21 2 3 2 6" xfId="63172"/>
    <cellStyle name="Style 21 2 3 2 7" xfId="63173"/>
    <cellStyle name="Style 21 2 3 2 8" xfId="63174"/>
    <cellStyle name="Style 21 2 3 2 9" xfId="63175"/>
    <cellStyle name="Style 21 2 3 3" xfId="63176"/>
    <cellStyle name="Style 21 2 3 3 10" xfId="63177"/>
    <cellStyle name="Style 21 2 3 3 11" xfId="63178"/>
    <cellStyle name="Style 21 2 3 3 2" xfId="63179"/>
    <cellStyle name="Style 21 2 3 3 2 2" xfId="63180"/>
    <cellStyle name="Style 21 2 3 3 3" xfId="63181"/>
    <cellStyle name="Style 21 2 3 3 3 2" xfId="63182"/>
    <cellStyle name="Style 21 2 3 3 4" xfId="63183"/>
    <cellStyle name="Style 21 2 3 3 5" xfId="63184"/>
    <cellStyle name="Style 21 2 3 3 6" xfId="63185"/>
    <cellStyle name="Style 21 2 3 3 7" xfId="63186"/>
    <cellStyle name="Style 21 2 3 3 8" xfId="63187"/>
    <cellStyle name="Style 21 2 3 3 9" xfId="63188"/>
    <cellStyle name="Style 21 2 3 4" xfId="63189"/>
    <cellStyle name="Style 21 2 3 4 10" xfId="63190"/>
    <cellStyle name="Style 21 2 3 4 11" xfId="63191"/>
    <cellStyle name="Style 21 2 3 4 2" xfId="63192"/>
    <cellStyle name="Style 21 2 3 4 2 2" xfId="63193"/>
    <cellStyle name="Style 21 2 3 4 3" xfId="63194"/>
    <cellStyle name="Style 21 2 3 4 4" xfId="63195"/>
    <cellStyle name="Style 21 2 3 4 5" xfId="63196"/>
    <cellStyle name="Style 21 2 3 4 6" xfId="63197"/>
    <cellStyle name="Style 21 2 3 4 7" xfId="63198"/>
    <cellStyle name="Style 21 2 3 4 8" xfId="63199"/>
    <cellStyle name="Style 21 2 3 4 9" xfId="63200"/>
    <cellStyle name="Style 21 2 3 5" xfId="63201"/>
    <cellStyle name="Style 21 2 3 5 2" xfId="63202"/>
    <cellStyle name="Style 21 2 3 5 3" xfId="63203"/>
    <cellStyle name="Style 21 2 3 6" xfId="63204"/>
    <cellStyle name="Style 21 2 3 6 2" xfId="63205"/>
    <cellStyle name="Style 21 2 3 7" xfId="63206"/>
    <cellStyle name="Style 21 2 3 8" xfId="63207"/>
    <cellStyle name="Style 21 2 3 9" xfId="63208"/>
    <cellStyle name="Style 21 2 4" xfId="63209"/>
    <cellStyle name="Style 21 2 4 10" xfId="63210"/>
    <cellStyle name="Style 21 2 4 11" xfId="63211"/>
    <cellStyle name="Style 21 2 4 12" xfId="63212"/>
    <cellStyle name="Style 21 2 4 13" xfId="63213"/>
    <cellStyle name="Style 21 2 4 14" xfId="63214"/>
    <cellStyle name="Style 21 2 4 2" xfId="63215"/>
    <cellStyle name="Style 21 2 4 2 2" xfId="63216"/>
    <cellStyle name="Style 21 2 4 2 2 2" xfId="63217"/>
    <cellStyle name="Style 21 2 4 2 3" xfId="63218"/>
    <cellStyle name="Style 21 2 4 2 4" xfId="63219"/>
    <cellStyle name="Style 21 2 4 3" xfId="63220"/>
    <cellStyle name="Style 21 2 4 3 2" xfId="63221"/>
    <cellStyle name="Style 21 2 4 3 3" xfId="63222"/>
    <cellStyle name="Style 21 2 4 4" xfId="63223"/>
    <cellStyle name="Style 21 2 4 4 2" xfId="63224"/>
    <cellStyle name="Style 21 2 4 5" xfId="63225"/>
    <cellStyle name="Style 21 2 4 5 2" xfId="63226"/>
    <cellStyle name="Style 21 2 4 6" xfId="63227"/>
    <cellStyle name="Style 21 2 4 7" xfId="63228"/>
    <cellStyle name="Style 21 2 4 8" xfId="63229"/>
    <cellStyle name="Style 21 2 4 9" xfId="63230"/>
    <cellStyle name="Style 21 2 5" xfId="63231"/>
    <cellStyle name="Style 21 2 5 10" xfId="63232"/>
    <cellStyle name="Style 21 2 5 11" xfId="63233"/>
    <cellStyle name="Style 21 2 5 12" xfId="63234"/>
    <cellStyle name="Style 21 2 5 2" xfId="63235"/>
    <cellStyle name="Style 21 2 5 2 2" xfId="63236"/>
    <cellStyle name="Style 21 2 5 3" xfId="63237"/>
    <cellStyle name="Style 21 2 5 4" xfId="63238"/>
    <cellStyle name="Style 21 2 5 5" xfId="63239"/>
    <cellStyle name="Style 21 2 5 6" xfId="63240"/>
    <cellStyle name="Style 21 2 5 7" xfId="63241"/>
    <cellStyle name="Style 21 2 5 8" xfId="63242"/>
    <cellStyle name="Style 21 2 5 9" xfId="63243"/>
    <cellStyle name="Style 21 2 6" xfId="63244"/>
    <cellStyle name="Style 21 2 6 10" xfId="63245"/>
    <cellStyle name="Style 21 2 6 11" xfId="63246"/>
    <cellStyle name="Style 21 2 6 12" xfId="63247"/>
    <cellStyle name="Style 21 2 6 13" xfId="63248"/>
    <cellStyle name="Style 21 2 6 14" xfId="63249"/>
    <cellStyle name="Style 21 2 6 15" xfId="63250"/>
    <cellStyle name="Style 21 2 6 16" xfId="63251"/>
    <cellStyle name="Style 21 2 6 17" xfId="63252"/>
    <cellStyle name="Style 21 2 6 18" xfId="63253"/>
    <cellStyle name="Style 21 2 6 2" xfId="63254"/>
    <cellStyle name="Style 21 2 6 3" xfId="63255"/>
    <cellStyle name="Style 21 2 6 4" xfId="63256"/>
    <cellStyle name="Style 21 2 6 5" xfId="63257"/>
    <cellStyle name="Style 21 2 6 6" xfId="63258"/>
    <cellStyle name="Style 21 2 6 7" xfId="63259"/>
    <cellStyle name="Style 21 2 6 8" xfId="63260"/>
    <cellStyle name="Style 21 2 6 9" xfId="63261"/>
    <cellStyle name="Style 21 2 7" xfId="63262"/>
    <cellStyle name="Style 21 2 7 10" xfId="63263"/>
    <cellStyle name="Style 21 2 7 11" xfId="63264"/>
    <cellStyle name="Style 21 2 7 2" xfId="63265"/>
    <cellStyle name="Style 21 2 7 3" xfId="63266"/>
    <cellStyle name="Style 21 2 7 4" xfId="63267"/>
    <cellStyle name="Style 21 2 7 5" xfId="63268"/>
    <cellStyle name="Style 21 2 7 6" xfId="63269"/>
    <cellStyle name="Style 21 2 7 7" xfId="63270"/>
    <cellStyle name="Style 21 2 7 8" xfId="63271"/>
    <cellStyle name="Style 21 2 7 9" xfId="63272"/>
    <cellStyle name="Style 21 2 8" xfId="63273"/>
    <cellStyle name="Style 21 2 8 10" xfId="63274"/>
    <cellStyle name="Style 21 2 8 11" xfId="63275"/>
    <cellStyle name="Style 21 2 8 2" xfId="63276"/>
    <cellStyle name="Style 21 2 8 3" xfId="63277"/>
    <cellStyle name="Style 21 2 8 4" xfId="63278"/>
    <cellStyle name="Style 21 2 8 5" xfId="63279"/>
    <cellStyle name="Style 21 2 8 6" xfId="63280"/>
    <cellStyle name="Style 21 2 8 7" xfId="63281"/>
    <cellStyle name="Style 21 2 8 8" xfId="63282"/>
    <cellStyle name="Style 21 2 8 9" xfId="63283"/>
    <cellStyle name="Style 21 2 9" xfId="63284"/>
    <cellStyle name="Style 21 3" xfId="9893"/>
    <cellStyle name="Style 21 3 10" xfId="63285"/>
    <cellStyle name="Style 21 3 11" xfId="63286"/>
    <cellStyle name="Style 21 3 12" xfId="63287"/>
    <cellStyle name="Style 21 3 2" xfId="10168"/>
    <cellStyle name="Style 21 3 2 10" xfId="63288"/>
    <cellStyle name="Style 21 3 2 11" xfId="63289"/>
    <cellStyle name="Style 21 3 2 12" xfId="63290"/>
    <cellStyle name="Style 21 3 2 13" xfId="63291"/>
    <cellStyle name="Style 21 3 2 2" xfId="10306"/>
    <cellStyle name="Style 21 3 2 2 2" xfId="10499"/>
    <cellStyle name="Style 21 3 2 2 2 2" xfId="63292"/>
    <cellStyle name="Style 21 3 2 2 3" xfId="63293"/>
    <cellStyle name="Style 21 3 2 2 4" xfId="63294"/>
    <cellStyle name="Style 21 3 2 3" xfId="63295"/>
    <cellStyle name="Style 21 3 2 3 2" xfId="63296"/>
    <cellStyle name="Style 21 3 2 3 3" xfId="63297"/>
    <cellStyle name="Style 21 3 2 4" xfId="63298"/>
    <cellStyle name="Style 21 3 2 4 2" xfId="63299"/>
    <cellStyle name="Style 21 3 2 5" xfId="63300"/>
    <cellStyle name="Style 21 3 2 5 2" xfId="63301"/>
    <cellStyle name="Style 21 3 2 6" xfId="63302"/>
    <cellStyle name="Style 21 3 2 7" xfId="63303"/>
    <cellStyle name="Style 21 3 2 8" xfId="63304"/>
    <cellStyle name="Style 21 3 2 9" xfId="63305"/>
    <cellStyle name="Style 21 3 3" xfId="10260"/>
    <cellStyle name="Style 21 3 3 10" xfId="63306"/>
    <cellStyle name="Style 21 3 3 11" xfId="63307"/>
    <cellStyle name="Style 21 3 3 2" xfId="10473"/>
    <cellStyle name="Style 21 3 3 2 2" xfId="63308"/>
    <cellStyle name="Style 21 3 3 3" xfId="63309"/>
    <cellStyle name="Style 21 3 3 3 2" xfId="63310"/>
    <cellStyle name="Style 21 3 3 4" xfId="63311"/>
    <cellStyle name="Style 21 3 3 5" xfId="63312"/>
    <cellStyle name="Style 21 3 3 6" xfId="63313"/>
    <cellStyle name="Style 21 3 3 7" xfId="63314"/>
    <cellStyle name="Style 21 3 3 8" xfId="63315"/>
    <cellStyle name="Style 21 3 3 9" xfId="63316"/>
    <cellStyle name="Style 21 3 4" xfId="63317"/>
    <cellStyle name="Style 21 3 4 10" xfId="63318"/>
    <cellStyle name="Style 21 3 4 11" xfId="63319"/>
    <cellStyle name="Style 21 3 4 2" xfId="63320"/>
    <cellStyle name="Style 21 3 4 2 2" xfId="63321"/>
    <cellStyle name="Style 21 3 4 3" xfId="63322"/>
    <cellStyle name="Style 21 3 4 4" xfId="63323"/>
    <cellStyle name="Style 21 3 4 5" xfId="63324"/>
    <cellStyle name="Style 21 3 4 6" xfId="63325"/>
    <cellStyle name="Style 21 3 4 7" xfId="63326"/>
    <cellStyle name="Style 21 3 4 8" xfId="63327"/>
    <cellStyle name="Style 21 3 4 9" xfId="63328"/>
    <cellStyle name="Style 21 3 5" xfId="63329"/>
    <cellStyle name="Style 21 3 5 2" xfId="63330"/>
    <cellStyle name="Style 21 3 5 3" xfId="63331"/>
    <cellStyle name="Style 21 3 6" xfId="63332"/>
    <cellStyle name="Style 21 3 6 2" xfId="63333"/>
    <cellStyle name="Style 21 3 7" xfId="63334"/>
    <cellStyle name="Style 21 3 8" xfId="63335"/>
    <cellStyle name="Style 21 3 9" xfId="63336"/>
    <cellStyle name="Style 21 4" xfId="9821"/>
    <cellStyle name="Style 21 4 10" xfId="63337"/>
    <cellStyle name="Style 21 4 11" xfId="63338"/>
    <cellStyle name="Style 21 4 2" xfId="10242"/>
    <cellStyle name="Style 21 4 2 10" xfId="63339"/>
    <cellStyle name="Style 21 4 2 11" xfId="63340"/>
    <cellStyle name="Style 21 4 2 12" xfId="63341"/>
    <cellStyle name="Style 21 4 2 13" xfId="63342"/>
    <cellStyle name="Style 21 4 2 2" xfId="10458"/>
    <cellStyle name="Style 21 4 2 2 2" xfId="63343"/>
    <cellStyle name="Style 21 4 2 2 2 2" xfId="63344"/>
    <cellStyle name="Style 21 4 2 2 3" xfId="63345"/>
    <cellStyle name="Style 21 4 2 2 4" xfId="63346"/>
    <cellStyle name="Style 21 4 2 3" xfId="63347"/>
    <cellStyle name="Style 21 4 2 3 2" xfId="63348"/>
    <cellStyle name="Style 21 4 2 3 3" xfId="63349"/>
    <cellStyle name="Style 21 4 2 4" xfId="63350"/>
    <cellStyle name="Style 21 4 2 4 2" xfId="63351"/>
    <cellStyle name="Style 21 4 2 5" xfId="63352"/>
    <cellStyle name="Style 21 4 2 5 2" xfId="63353"/>
    <cellStyle name="Style 21 4 2 6" xfId="63354"/>
    <cellStyle name="Style 21 4 2 7" xfId="63355"/>
    <cellStyle name="Style 21 4 2 8" xfId="63356"/>
    <cellStyle name="Style 21 4 2 9" xfId="63357"/>
    <cellStyle name="Style 21 4 3" xfId="63358"/>
    <cellStyle name="Style 21 4 3 10" xfId="63359"/>
    <cellStyle name="Style 21 4 3 11" xfId="63360"/>
    <cellStyle name="Style 21 4 3 12" xfId="63361"/>
    <cellStyle name="Style 21 4 3 2" xfId="63362"/>
    <cellStyle name="Style 21 4 3 2 2" xfId="63363"/>
    <cellStyle name="Style 21 4 3 3" xfId="63364"/>
    <cellStyle name="Style 21 4 3 3 2" xfId="63365"/>
    <cellStyle name="Style 21 4 3 4" xfId="63366"/>
    <cellStyle name="Style 21 4 3 5" xfId="63367"/>
    <cellStyle name="Style 21 4 3 6" xfId="63368"/>
    <cellStyle name="Style 21 4 3 7" xfId="63369"/>
    <cellStyle name="Style 21 4 3 8" xfId="63370"/>
    <cellStyle name="Style 21 4 3 9" xfId="63371"/>
    <cellStyle name="Style 21 4 4" xfId="63372"/>
    <cellStyle name="Style 21 4 4 10" xfId="63373"/>
    <cellStyle name="Style 21 4 4 11" xfId="63374"/>
    <cellStyle name="Style 21 4 4 2" xfId="63375"/>
    <cellStyle name="Style 21 4 4 2 2" xfId="63376"/>
    <cellStyle name="Style 21 4 4 3" xfId="63377"/>
    <cellStyle name="Style 21 4 4 4" xfId="63378"/>
    <cellStyle name="Style 21 4 4 5" xfId="63379"/>
    <cellStyle name="Style 21 4 4 6" xfId="63380"/>
    <cellStyle name="Style 21 4 4 7" xfId="63381"/>
    <cellStyle name="Style 21 4 4 8" xfId="63382"/>
    <cellStyle name="Style 21 4 4 9" xfId="63383"/>
    <cellStyle name="Style 21 4 5" xfId="63384"/>
    <cellStyle name="Style 21 4 5 2" xfId="63385"/>
    <cellStyle name="Style 21 4 5 3" xfId="63386"/>
    <cellStyle name="Style 21 4 6" xfId="63387"/>
    <cellStyle name="Style 21 4 6 2" xfId="63388"/>
    <cellStyle name="Style 21 4 7" xfId="63389"/>
    <cellStyle name="Style 21 4 8" xfId="63390"/>
    <cellStyle name="Style 21 4 9" xfId="63391"/>
    <cellStyle name="Style 21 5" xfId="10215"/>
    <cellStyle name="Style 21 5 2" xfId="10433"/>
    <cellStyle name="Style 21 5 2 2" xfId="63392"/>
    <cellStyle name="Style 21 5 2 2 2" xfId="63393"/>
    <cellStyle name="Style 21 5 2 3" xfId="63394"/>
    <cellStyle name="Style 21 5 2 4" xfId="63395"/>
    <cellStyle name="Style 21 5 3" xfId="63396"/>
    <cellStyle name="Style 21 5 3 2" xfId="63397"/>
    <cellStyle name="Style 21 5 3 3" xfId="63398"/>
    <cellStyle name="Style 21 5 4" xfId="63399"/>
    <cellStyle name="Style 21 5 5" xfId="63400"/>
    <cellStyle name="Style 21 5 6" xfId="63401"/>
    <cellStyle name="Style 21 5 7" xfId="63402"/>
    <cellStyle name="Style 21 6" xfId="10367"/>
    <cellStyle name="Style 21 6 2" xfId="63403"/>
    <cellStyle name="Style 21 7" xfId="63404"/>
    <cellStyle name="Style 21 7 2" xfId="63405"/>
    <cellStyle name="Style 21 7 3" xfId="63406"/>
    <cellStyle name="Style 21 7 4" xfId="63407"/>
    <cellStyle name="Style 21 7 5" xfId="63408"/>
    <cellStyle name="Style 21 7 6" xfId="63409"/>
    <cellStyle name="Style 21 7 7" xfId="63410"/>
    <cellStyle name="Style 21 7 8" xfId="63411"/>
    <cellStyle name="Style 21 8" xfId="63412"/>
    <cellStyle name="Style 21 8 2" xfId="63413"/>
    <cellStyle name="Style 21 9" xfId="63414"/>
    <cellStyle name="Style 22" xfId="4933"/>
    <cellStyle name="Style 22 10" xfId="63415"/>
    <cellStyle name="Style 22 10 2" xfId="63416"/>
    <cellStyle name="Style 22 11" xfId="63417"/>
    <cellStyle name="Style 22 12" xfId="63418"/>
    <cellStyle name="Style 22 13" xfId="63419"/>
    <cellStyle name="Style 22 2" xfId="4934"/>
    <cellStyle name="Style 22 2 10" xfId="63420"/>
    <cellStyle name="Style 22 2 2" xfId="9895"/>
    <cellStyle name="Style 22 2 2 10" xfId="63421"/>
    <cellStyle name="Style 22 2 2 11" xfId="63422"/>
    <cellStyle name="Style 22 2 2 12" xfId="63423"/>
    <cellStyle name="Style 22 2 2 13" xfId="63424"/>
    <cellStyle name="Style 22 2 2 14" xfId="63425"/>
    <cellStyle name="Style 22 2 2 15" xfId="63426"/>
    <cellStyle name="Style 22 2 2 16" xfId="63427"/>
    <cellStyle name="Style 22 2 2 17" xfId="63428"/>
    <cellStyle name="Style 22 2 2 18" xfId="63429"/>
    <cellStyle name="Style 22 2 2 19" xfId="63430"/>
    <cellStyle name="Style 22 2 2 2" xfId="10170"/>
    <cellStyle name="Style 22 2 2 2 10" xfId="63431"/>
    <cellStyle name="Style 22 2 2 2 11" xfId="63432"/>
    <cellStyle name="Style 22 2 2 2 2" xfId="10308"/>
    <cellStyle name="Style 22 2 2 2 2 10" xfId="63433"/>
    <cellStyle name="Style 22 2 2 2 2 11" xfId="63434"/>
    <cellStyle name="Style 22 2 2 2 2 12" xfId="63435"/>
    <cellStyle name="Style 22 2 2 2 2 13" xfId="63436"/>
    <cellStyle name="Style 22 2 2 2 2 2" xfId="10501"/>
    <cellStyle name="Style 22 2 2 2 2 2 2" xfId="63437"/>
    <cellStyle name="Style 22 2 2 2 2 2 2 2" xfId="63438"/>
    <cellStyle name="Style 22 2 2 2 2 2 3" xfId="63439"/>
    <cellStyle name="Style 22 2 2 2 2 2 4" xfId="63440"/>
    <cellStyle name="Style 22 2 2 2 2 3" xfId="63441"/>
    <cellStyle name="Style 22 2 2 2 2 3 2" xfId="63442"/>
    <cellStyle name="Style 22 2 2 2 2 3 3" xfId="63443"/>
    <cellStyle name="Style 22 2 2 2 2 4" xfId="63444"/>
    <cellStyle name="Style 22 2 2 2 2 4 2" xfId="63445"/>
    <cellStyle name="Style 22 2 2 2 2 5" xfId="63446"/>
    <cellStyle name="Style 22 2 2 2 2 5 2" xfId="63447"/>
    <cellStyle name="Style 22 2 2 2 2 6" xfId="63448"/>
    <cellStyle name="Style 22 2 2 2 2 7" xfId="63449"/>
    <cellStyle name="Style 22 2 2 2 2 8" xfId="63450"/>
    <cellStyle name="Style 22 2 2 2 2 9" xfId="63451"/>
    <cellStyle name="Style 22 2 2 2 3" xfId="63452"/>
    <cellStyle name="Style 22 2 2 2 3 10" xfId="63453"/>
    <cellStyle name="Style 22 2 2 2 3 11" xfId="63454"/>
    <cellStyle name="Style 22 2 2 2 3 2" xfId="63455"/>
    <cellStyle name="Style 22 2 2 2 3 2 2" xfId="63456"/>
    <cellStyle name="Style 22 2 2 2 3 3" xfId="63457"/>
    <cellStyle name="Style 22 2 2 2 3 3 2" xfId="63458"/>
    <cellStyle name="Style 22 2 2 2 3 4" xfId="63459"/>
    <cellStyle name="Style 22 2 2 2 3 5" xfId="63460"/>
    <cellStyle name="Style 22 2 2 2 3 6" xfId="63461"/>
    <cellStyle name="Style 22 2 2 2 3 7" xfId="63462"/>
    <cellStyle name="Style 22 2 2 2 3 8" xfId="63463"/>
    <cellStyle name="Style 22 2 2 2 3 9" xfId="63464"/>
    <cellStyle name="Style 22 2 2 2 4" xfId="63465"/>
    <cellStyle name="Style 22 2 2 2 4 10" xfId="63466"/>
    <cellStyle name="Style 22 2 2 2 4 11" xfId="63467"/>
    <cellStyle name="Style 22 2 2 2 4 2" xfId="63468"/>
    <cellStyle name="Style 22 2 2 2 4 2 2" xfId="63469"/>
    <cellStyle name="Style 22 2 2 2 4 3" xfId="63470"/>
    <cellStyle name="Style 22 2 2 2 4 4" xfId="63471"/>
    <cellStyle name="Style 22 2 2 2 4 5" xfId="63472"/>
    <cellStyle name="Style 22 2 2 2 4 6" xfId="63473"/>
    <cellStyle name="Style 22 2 2 2 4 7" xfId="63474"/>
    <cellStyle name="Style 22 2 2 2 4 8" xfId="63475"/>
    <cellStyle name="Style 22 2 2 2 4 9" xfId="63476"/>
    <cellStyle name="Style 22 2 2 2 5" xfId="63477"/>
    <cellStyle name="Style 22 2 2 2 5 2" xfId="63478"/>
    <cellStyle name="Style 22 2 2 2 5 3" xfId="63479"/>
    <cellStyle name="Style 22 2 2 2 6" xfId="63480"/>
    <cellStyle name="Style 22 2 2 2 6 2" xfId="63481"/>
    <cellStyle name="Style 22 2 2 2 7" xfId="63482"/>
    <cellStyle name="Style 22 2 2 2 8" xfId="63483"/>
    <cellStyle name="Style 22 2 2 2 9" xfId="63484"/>
    <cellStyle name="Style 22 2 2 20" xfId="63485"/>
    <cellStyle name="Style 22 2 2 21" xfId="63486"/>
    <cellStyle name="Style 22 2 2 22" xfId="63487"/>
    <cellStyle name="Style 22 2 2 23" xfId="63488"/>
    <cellStyle name="Style 22 2 2 24" xfId="63489"/>
    <cellStyle name="Style 22 2 2 25" xfId="63490"/>
    <cellStyle name="Style 22 2 2 3" xfId="10262"/>
    <cellStyle name="Style 22 2 2 3 10" xfId="63491"/>
    <cellStyle name="Style 22 2 2 3 11" xfId="63492"/>
    <cellStyle name="Style 22 2 2 3 2" xfId="10475"/>
    <cellStyle name="Style 22 2 2 3 2 10" xfId="63493"/>
    <cellStyle name="Style 22 2 2 3 2 11" xfId="63494"/>
    <cellStyle name="Style 22 2 2 3 2 12" xfId="63495"/>
    <cellStyle name="Style 22 2 2 3 2 13" xfId="63496"/>
    <cellStyle name="Style 22 2 2 3 2 2" xfId="63497"/>
    <cellStyle name="Style 22 2 2 3 2 2 2" xfId="63498"/>
    <cellStyle name="Style 22 2 2 3 2 2 2 2" xfId="63499"/>
    <cellStyle name="Style 22 2 2 3 2 2 3" xfId="63500"/>
    <cellStyle name="Style 22 2 2 3 2 2 4" xfId="63501"/>
    <cellStyle name="Style 22 2 2 3 2 3" xfId="63502"/>
    <cellStyle name="Style 22 2 2 3 2 3 2" xfId="63503"/>
    <cellStyle name="Style 22 2 2 3 2 3 3" xfId="63504"/>
    <cellStyle name="Style 22 2 2 3 2 4" xfId="63505"/>
    <cellStyle name="Style 22 2 2 3 2 4 2" xfId="63506"/>
    <cellStyle name="Style 22 2 2 3 2 5" xfId="63507"/>
    <cellStyle name="Style 22 2 2 3 2 5 2" xfId="63508"/>
    <cellStyle name="Style 22 2 2 3 2 6" xfId="63509"/>
    <cellStyle name="Style 22 2 2 3 2 7" xfId="63510"/>
    <cellStyle name="Style 22 2 2 3 2 8" xfId="63511"/>
    <cellStyle name="Style 22 2 2 3 2 9" xfId="63512"/>
    <cellStyle name="Style 22 2 2 3 3" xfId="63513"/>
    <cellStyle name="Style 22 2 2 3 3 10" xfId="63514"/>
    <cellStyle name="Style 22 2 2 3 3 11" xfId="63515"/>
    <cellStyle name="Style 22 2 2 3 3 2" xfId="63516"/>
    <cellStyle name="Style 22 2 2 3 3 2 2" xfId="63517"/>
    <cellStyle name="Style 22 2 2 3 3 3" xfId="63518"/>
    <cellStyle name="Style 22 2 2 3 3 3 2" xfId="63519"/>
    <cellStyle name="Style 22 2 2 3 3 4" xfId="63520"/>
    <cellStyle name="Style 22 2 2 3 3 5" xfId="63521"/>
    <cellStyle name="Style 22 2 2 3 3 6" xfId="63522"/>
    <cellStyle name="Style 22 2 2 3 3 7" xfId="63523"/>
    <cellStyle name="Style 22 2 2 3 3 8" xfId="63524"/>
    <cellStyle name="Style 22 2 2 3 3 9" xfId="63525"/>
    <cellStyle name="Style 22 2 2 3 4" xfId="63526"/>
    <cellStyle name="Style 22 2 2 3 4 10" xfId="63527"/>
    <cellStyle name="Style 22 2 2 3 4 11" xfId="63528"/>
    <cellStyle name="Style 22 2 2 3 4 2" xfId="63529"/>
    <cellStyle name="Style 22 2 2 3 4 2 2" xfId="63530"/>
    <cellStyle name="Style 22 2 2 3 4 3" xfId="63531"/>
    <cellStyle name="Style 22 2 2 3 4 4" xfId="63532"/>
    <cellStyle name="Style 22 2 2 3 4 5" xfId="63533"/>
    <cellStyle name="Style 22 2 2 3 4 6" xfId="63534"/>
    <cellStyle name="Style 22 2 2 3 4 7" xfId="63535"/>
    <cellStyle name="Style 22 2 2 3 4 8" xfId="63536"/>
    <cellStyle name="Style 22 2 2 3 4 9" xfId="63537"/>
    <cellStyle name="Style 22 2 2 3 5" xfId="63538"/>
    <cellStyle name="Style 22 2 2 3 5 2" xfId="63539"/>
    <cellStyle name="Style 22 2 2 3 5 3" xfId="63540"/>
    <cellStyle name="Style 22 2 2 3 6" xfId="63541"/>
    <cellStyle name="Style 22 2 2 3 6 2" xfId="63542"/>
    <cellStyle name="Style 22 2 2 3 7" xfId="63543"/>
    <cellStyle name="Style 22 2 2 3 8" xfId="63544"/>
    <cellStyle name="Style 22 2 2 3 9" xfId="63545"/>
    <cellStyle name="Style 22 2 2 4" xfId="63546"/>
    <cellStyle name="Style 22 2 2 4 10" xfId="63547"/>
    <cellStyle name="Style 22 2 2 4 11" xfId="63548"/>
    <cellStyle name="Style 22 2 2 4 12" xfId="63549"/>
    <cellStyle name="Style 22 2 2 4 13" xfId="63550"/>
    <cellStyle name="Style 22 2 2 4 14" xfId="63551"/>
    <cellStyle name="Style 22 2 2 4 2" xfId="63552"/>
    <cellStyle name="Style 22 2 2 4 2 2" xfId="63553"/>
    <cellStyle name="Style 22 2 2 4 2 2 2" xfId="63554"/>
    <cellStyle name="Style 22 2 2 4 2 3" xfId="63555"/>
    <cellStyle name="Style 22 2 2 4 2 4" xfId="63556"/>
    <cellStyle name="Style 22 2 2 4 3" xfId="63557"/>
    <cellStyle name="Style 22 2 2 4 3 2" xfId="63558"/>
    <cellStyle name="Style 22 2 2 4 3 3" xfId="63559"/>
    <cellStyle name="Style 22 2 2 4 4" xfId="63560"/>
    <cellStyle name="Style 22 2 2 4 4 2" xfId="63561"/>
    <cellStyle name="Style 22 2 2 4 5" xfId="63562"/>
    <cellStyle name="Style 22 2 2 4 5 2" xfId="63563"/>
    <cellStyle name="Style 22 2 2 4 6" xfId="63564"/>
    <cellStyle name="Style 22 2 2 4 7" xfId="63565"/>
    <cellStyle name="Style 22 2 2 4 8" xfId="63566"/>
    <cellStyle name="Style 22 2 2 4 9" xfId="63567"/>
    <cellStyle name="Style 22 2 2 5" xfId="63568"/>
    <cellStyle name="Style 22 2 2 5 10" xfId="63569"/>
    <cellStyle name="Style 22 2 2 5 11" xfId="63570"/>
    <cellStyle name="Style 22 2 2 5 12" xfId="63571"/>
    <cellStyle name="Style 22 2 2 5 2" xfId="63572"/>
    <cellStyle name="Style 22 2 2 5 2 2" xfId="63573"/>
    <cellStyle name="Style 22 2 2 5 3" xfId="63574"/>
    <cellStyle name="Style 22 2 2 5 4" xfId="63575"/>
    <cellStyle name="Style 22 2 2 5 5" xfId="63576"/>
    <cellStyle name="Style 22 2 2 5 6" xfId="63577"/>
    <cellStyle name="Style 22 2 2 5 7" xfId="63578"/>
    <cellStyle name="Style 22 2 2 5 8" xfId="63579"/>
    <cellStyle name="Style 22 2 2 5 9" xfId="63580"/>
    <cellStyle name="Style 22 2 2 6" xfId="63581"/>
    <cellStyle name="Style 22 2 2 6 10" xfId="63582"/>
    <cellStyle name="Style 22 2 2 6 11" xfId="63583"/>
    <cellStyle name="Style 22 2 2 6 12" xfId="63584"/>
    <cellStyle name="Style 22 2 2 6 13" xfId="63585"/>
    <cellStyle name="Style 22 2 2 6 14" xfId="63586"/>
    <cellStyle name="Style 22 2 2 6 15" xfId="63587"/>
    <cellStyle name="Style 22 2 2 6 16" xfId="63588"/>
    <cellStyle name="Style 22 2 2 6 17" xfId="63589"/>
    <cellStyle name="Style 22 2 2 6 18" xfId="63590"/>
    <cellStyle name="Style 22 2 2 6 2" xfId="63591"/>
    <cellStyle name="Style 22 2 2 6 3" xfId="63592"/>
    <cellStyle name="Style 22 2 2 6 4" xfId="63593"/>
    <cellStyle name="Style 22 2 2 6 5" xfId="63594"/>
    <cellStyle name="Style 22 2 2 6 6" xfId="63595"/>
    <cellStyle name="Style 22 2 2 6 7" xfId="63596"/>
    <cellStyle name="Style 22 2 2 6 8" xfId="63597"/>
    <cellStyle name="Style 22 2 2 6 9" xfId="63598"/>
    <cellStyle name="Style 22 2 2 7" xfId="63599"/>
    <cellStyle name="Style 22 2 2 7 10" xfId="63600"/>
    <cellStyle name="Style 22 2 2 7 11" xfId="63601"/>
    <cellStyle name="Style 22 2 2 7 2" xfId="63602"/>
    <cellStyle name="Style 22 2 2 7 3" xfId="63603"/>
    <cellStyle name="Style 22 2 2 7 4" xfId="63604"/>
    <cellStyle name="Style 22 2 2 7 5" xfId="63605"/>
    <cellStyle name="Style 22 2 2 7 6" xfId="63606"/>
    <cellStyle name="Style 22 2 2 7 7" xfId="63607"/>
    <cellStyle name="Style 22 2 2 7 8" xfId="63608"/>
    <cellStyle name="Style 22 2 2 7 9" xfId="63609"/>
    <cellStyle name="Style 22 2 2 8" xfId="63610"/>
    <cellStyle name="Style 22 2 2 8 10" xfId="63611"/>
    <cellStyle name="Style 22 2 2 8 11" xfId="63612"/>
    <cellStyle name="Style 22 2 2 8 2" xfId="63613"/>
    <cellStyle name="Style 22 2 2 8 3" xfId="63614"/>
    <cellStyle name="Style 22 2 2 8 4" xfId="63615"/>
    <cellStyle name="Style 22 2 2 8 5" xfId="63616"/>
    <cellStyle name="Style 22 2 2 8 6" xfId="63617"/>
    <cellStyle name="Style 22 2 2 8 7" xfId="63618"/>
    <cellStyle name="Style 22 2 2 8 8" xfId="63619"/>
    <cellStyle name="Style 22 2 2 8 9" xfId="63620"/>
    <cellStyle name="Style 22 2 2 9" xfId="63621"/>
    <cellStyle name="Style 22 2 3" xfId="9819"/>
    <cellStyle name="Style 22 2 3 10" xfId="63622"/>
    <cellStyle name="Style 22 2 3 11" xfId="63623"/>
    <cellStyle name="Style 22 2 3 2" xfId="10240"/>
    <cellStyle name="Style 22 2 3 2 10" xfId="63624"/>
    <cellStyle name="Style 22 2 3 2 11" xfId="63625"/>
    <cellStyle name="Style 22 2 3 2 12" xfId="63626"/>
    <cellStyle name="Style 22 2 3 2 13" xfId="63627"/>
    <cellStyle name="Style 22 2 3 2 2" xfId="10456"/>
    <cellStyle name="Style 22 2 3 2 2 2" xfId="63628"/>
    <cellStyle name="Style 22 2 3 2 2 2 2" xfId="63629"/>
    <cellStyle name="Style 22 2 3 2 2 3" xfId="63630"/>
    <cellStyle name="Style 22 2 3 2 2 4" xfId="63631"/>
    <cellStyle name="Style 22 2 3 2 3" xfId="63632"/>
    <cellStyle name="Style 22 2 3 2 3 2" xfId="63633"/>
    <cellStyle name="Style 22 2 3 2 3 3" xfId="63634"/>
    <cellStyle name="Style 22 2 3 2 4" xfId="63635"/>
    <cellStyle name="Style 22 2 3 2 4 2" xfId="63636"/>
    <cellStyle name="Style 22 2 3 2 5" xfId="63637"/>
    <cellStyle name="Style 22 2 3 2 5 2" xfId="63638"/>
    <cellStyle name="Style 22 2 3 2 6" xfId="63639"/>
    <cellStyle name="Style 22 2 3 2 7" xfId="63640"/>
    <cellStyle name="Style 22 2 3 2 8" xfId="63641"/>
    <cellStyle name="Style 22 2 3 2 9" xfId="63642"/>
    <cellStyle name="Style 22 2 3 3" xfId="63643"/>
    <cellStyle name="Style 22 2 3 3 10" xfId="63644"/>
    <cellStyle name="Style 22 2 3 3 11" xfId="63645"/>
    <cellStyle name="Style 22 2 3 3 2" xfId="63646"/>
    <cellStyle name="Style 22 2 3 3 2 2" xfId="63647"/>
    <cellStyle name="Style 22 2 3 3 3" xfId="63648"/>
    <cellStyle name="Style 22 2 3 3 3 2" xfId="63649"/>
    <cellStyle name="Style 22 2 3 3 4" xfId="63650"/>
    <cellStyle name="Style 22 2 3 3 5" xfId="63651"/>
    <cellStyle name="Style 22 2 3 3 6" xfId="63652"/>
    <cellStyle name="Style 22 2 3 3 7" xfId="63653"/>
    <cellStyle name="Style 22 2 3 3 8" xfId="63654"/>
    <cellStyle name="Style 22 2 3 3 9" xfId="63655"/>
    <cellStyle name="Style 22 2 3 4" xfId="63656"/>
    <cellStyle name="Style 22 2 3 4 10" xfId="63657"/>
    <cellStyle name="Style 22 2 3 4 11" xfId="63658"/>
    <cellStyle name="Style 22 2 3 4 2" xfId="63659"/>
    <cellStyle name="Style 22 2 3 4 2 2" xfId="63660"/>
    <cellStyle name="Style 22 2 3 4 3" xfId="63661"/>
    <cellStyle name="Style 22 2 3 4 4" xfId="63662"/>
    <cellStyle name="Style 22 2 3 4 5" xfId="63663"/>
    <cellStyle name="Style 22 2 3 4 6" xfId="63664"/>
    <cellStyle name="Style 22 2 3 4 7" xfId="63665"/>
    <cellStyle name="Style 22 2 3 4 8" xfId="63666"/>
    <cellStyle name="Style 22 2 3 4 9" xfId="63667"/>
    <cellStyle name="Style 22 2 3 5" xfId="63668"/>
    <cellStyle name="Style 22 2 3 5 2" xfId="63669"/>
    <cellStyle name="Style 22 2 3 5 3" xfId="63670"/>
    <cellStyle name="Style 22 2 3 6" xfId="63671"/>
    <cellStyle name="Style 22 2 3 6 2" xfId="63672"/>
    <cellStyle name="Style 22 2 3 7" xfId="63673"/>
    <cellStyle name="Style 22 2 3 8" xfId="63674"/>
    <cellStyle name="Style 22 2 3 9" xfId="63675"/>
    <cellStyle name="Style 22 2 4" xfId="10217"/>
    <cellStyle name="Style 22 2 4 10" xfId="63676"/>
    <cellStyle name="Style 22 2 4 2" xfId="10435"/>
    <cellStyle name="Style 22 2 4 2 10" xfId="63677"/>
    <cellStyle name="Style 22 2 4 2 11" xfId="63678"/>
    <cellStyle name="Style 22 2 4 2 12" xfId="63679"/>
    <cellStyle name="Style 22 2 4 2 13" xfId="63680"/>
    <cellStyle name="Style 22 2 4 2 2" xfId="63681"/>
    <cellStyle name="Style 22 2 4 2 2 2" xfId="63682"/>
    <cellStyle name="Style 22 2 4 2 2 2 2" xfId="63683"/>
    <cellStyle name="Style 22 2 4 2 2 3" xfId="63684"/>
    <cellStyle name="Style 22 2 4 2 2 4" xfId="63685"/>
    <cellStyle name="Style 22 2 4 2 3" xfId="63686"/>
    <cellStyle name="Style 22 2 4 2 3 2" xfId="63687"/>
    <cellStyle name="Style 22 2 4 2 3 3" xfId="63688"/>
    <cellStyle name="Style 22 2 4 2 4" xfId="63689"/>
    <cellStyle name="Style 22 2 4 2 4 2" xfId="63690"/>
    <cellStyle name="Style 22 2 4 2 5" xfId="63691"/>
    <cellStyle name="Style 22 2 4 2 5 2" xfId="63692"/>
    <cellStyle name="Style 22 2 4 2 6" xfId="63693"/>
    <cellStyle name="Style 22 2 4 2 7" xfId="63694"/>
    <cellStyle name="Style 22 2 4 2 8" xfId="63695"/>
    <cellStyle name="Style 22 2 4 2 9" xfId="63696"/>
    <cellStyle name="Style 22 2 4 3" xfId="63697"/>
    <cellStyle name="Style 22 2 4 3 10" xfId="63698"/>
    <cellStyle name="Style 22 2 4 3 11" xfId="63699"/>
    <cellStyle name="Style 22 2 4 3 12" xfId="63700"/>
    <cellStyle name="Style 22 2 4 3 2" xfId="63701"/>
    <cellStyle name="Style 22 2 4 3 2 2" xfId="63702"/>
    <cellStyle name="Style 22 2 4 3 3" xfId="63703"/>
    <cellStyle name="Style 22 2 4 3 3 2" xfId="63704"/>
    <cellStyle name="Style 22 2 4 3 4" xfId="63705"/>
    <cellStyle name="Style 22 2 4 3 5" xfId="63706"/>
    <cellStyle name="Style 22 2 4 3 6" xfId="63707"/>
    <cellStyle name="Style 22 2 4 3 7" xfId="63708"/>
    <cellStyle name="Style 22 2 4 3 8" xfId="63709"/>
    <cellStyle name="Style 22 2 4 3 9" xfId="63710"/>
    <cellStyle name="Style 22 2 4 4" xfId="63711"/>
    <cellStyle name="Style 22 2 4 4 10" xfId="63712"/>
    <cellStyle name="Style 22 2 4 4 11" xfId="63713"/>
    <cellStyle name="Style 22 2 4 4 2" xfId="63714"/>
    <cellStyle name="Style 22 2 4 4 2 2" xfId="63715"/>
    <cellStyle name="Style 22 2 4 4 3" xfId="63716"/>
    <cellStyle name="Style 22 2 4 4 4" xfId="63717"/>
    <cellStyle name="Style 22 2 4 4 5" xfId="63718"/>
    <cellStyle name="Style 22 2 4 4 6" xfId="63719"/>
    <cellStyle name="Style 22 2 4 4 7" xfId="63720"/>
    <cellStyle name="Style 22 2 4 4 8" xfId="63721"/>
    <cellStyle name="Style 22 2 4 4 9" xfId="63722"/>
    <cellStyle name="Style 22 2 4 5" xfId="63723"/>
    <cellStyle name="Style 22 2 4 5 2" xfId="63724"/>
    <cellStyle name="Style 22 2 4 5 3" xfId="63725"/>
    <cellStyle name="Style 22 2 4 6" xfId="63726"/>
    <cellStyle name="Style 22 2 4 6 2" xfId="63727"/>
    <cellStyle name="Style 22 2 4 7" xfId="63728"/>
    <cellStyle name="Style 22 2 4 8" xfId="63729"/>
    <cellStyle name="Style 22 2 4 9" xfId="63730"/>
    <cellStyle name="Style 22 2 5" xfId="10369"/>
    <cellStyle name="Style 22 2 5 2" xfId="63731"/>
    <cellStyle name="Style 22 2 5 2 2" xfId="63732"/>
    <cellStyle name="Style 22 2 5 2 2 2" xfId="63733"/>
    <cellStyle name="Style 22 2 5 2 3" xfId="63734"/>
    <cellStyle name="Style 22 2 5 2 4" xfId="63735"/>
    <cellStyle name="Style 22 2 5 3" xfId="63736"/>
    <cellStyle name="Style 22 2 5 3 2" xfId="63737"/>
    <cellStyle name="Style 22 2 5 3 3" xfId="63738"/>
    <cellStyle name="Style 22 2 5 4" xfId="63739"/>
    <cellStyle name="Style 22 2 5 5" xfId="63740"/>
    <cellStyle name="Style 22 2 5 6" xfId="63741"/>
    <cellStyle name="Style 22 2 6" xfId="63742"/>
    <cellStyle name="Style 22 2 6 2" xfId="63743"/>
    <cellStyle name="Style 22 2 7" xfId="63744"/>
    <cellStyle name="Style 22 2 7 2" xfId="63745"/>
    <cellStyle name="Style 22 2 7 3" xfId="63746"/>
    <cellStyle name="Style 22 2 7 4" xfId="63747"/>
    <cellStyle name="Style 22 2 7 5" xfId="63748"/>
    <cellStyle name="Style 22 2 7 6" xfId="63749"/>
    <cellStyle name="Style 22 2 7 7" xfId="63750"/>
    <cellStyle name="Style 22 2 7 8" xfId="63751"/>
    <cellStyle name="Style 22 2 8" xfId="63752"/>
    <cellStyle name="Style 22 2 8 2" xfId="63753"/>
    <cellStyle name="Style 22 2 9" xfId="63754"/>
    <cellStyle name="Style 22 3" xfId="4935"/>
    <cellStyle name="Style 22 3 10" xfId="63755"/>
    <cellStyle name="Style 22 3 2" xfId="9896"/>
    <cellStyle name="Style 22 3 2 10" xfId="63756"/>
    <cellStyle name="Style 22 3 2 11" xfId="63757"/>
    <cellStyle name="Style 22 3 2 12" xfId="63758"/>
    <cellStyle name="Style 22 3 2 13" xfId="63759"/>
    <cellStyle name="Style 22 3 2 14" xfId="63760"/>
    <cellStyle name="Style 22 3 2 15" xfId="63761"/>
    <cellStyle name="Style 22 3 2 16" xfId="63762"/>
    <cellStyle name="Style 22 3 2 17" xfId="63763"/>
    <cellStyle name="Style 22 3 2 18" xfId="63764"/>
    <cellStyle name="Style 22 3 2 19" xfId="63765"/>
    <cellStyle name="Style 22 3 2 2" xfId="10171"/>
    <cellStyle name="Style 22 3 2 2 10" xfId="63766"/>
    <cellStyle name="Style 22 3 2 2 11" xfId="63767"/>
    <cellStyle name="Style 22 3 2 2 2" xfId="10309"/>
    <cellStyle name="Style 22 3 2 2 2 10" xfId="63768"/>
    <cellStyle name="Style 22 3 2 2 2 11" xfId="63769"/>
    <cellStyle name="Style 22 3 2 2 2 12" xfId="63770"/>
    <cellStyle name="Style 22 3 2 2 2 13" xfId="63771"/>
    <cellStyle name="Style 22 3 2 2 2 2" xfId="10502"/>
    <cellStyle name="Style 22 3 2 2 2 2 2" xfId="63772"/>
    <cellStyle name="Style 22 3 2 2 2 2 2 2" xfId="63773"/>
    <cellStyle name="Style 22 3 2 2 2 2 3" xfId="63774"/>
    <cellStyle name="Style 22 3 2 2 2 2 4" xfId="63775"/>
    <cellStyle name="Style 22 3 2 2 2 3" xfId="63776"/>
    <cellStyle name="Style 22 3 2 2 2 3 2" xfId="63777"/>
    <cellStyle name="Style 22 3 2 2 2 3 3" xfId="63778"/>
    <cellStyle name="Style 22 3 2 2 2 4" xfId="63779"/>
    <cellStyle name="Style 22 3 2 2 2 4 2" xfId="63780"/>
    <cellStyle name="Style 22 3 2 2 2 5" xfId="63781"/>
    <cellStyle name="Style 22 3 2 2 2 5 2" xfId="63782"/>
    <cellStyle name="Style 22 3 2 2 2 6" xfId="63783"/>
    <cellStyle name="Style 22 3 2 2 2 7" xfId="63784"/>
    <cellStyle name="Style 22 3 2 2 2 8" xfId="63785"/>
    <cellStyle name="Style 22 3 2 2 2 9" xfId="63786"/>
    <cellStyle name="Style 22 3 2 2 3" xfId="63787"/>
    <cellStyle name="Style 22 3 2 2 3 10" xfId="63788"/>
    <cellStyle name="Style 22 3 2 2 3 11" xfId="63789"/>
    <cellStyle name="Style 22 3 2 2 3 2" xfId="63790"/>
    <cellStyle name="Style 22 3 2 2 3 2 2" xfId="63791"/>
    <cellStyle name="Style 22 3 2 2 3 3" xfId="63792"/>
    <cellStyle name="Style 22 3 2 2 3 3 2" xfId="63793"/>
    <cellStyle name="Style 22 3 2 2 3 4" xfId="63794"/>
    <cellStyle name="Style 22 3 2 2 3 5" xfId="63795"/>
    <cellStyle name="Style 22 3 2 2 3 6" xfId="63796"/>
    <cellStyle name="Style 22 3 2 2 3 7" xfId="63797"/>
    <cellStyle name="Style 22 3 2 2 3 8" xfId="63798"/>
    <cellStyle name="Style 22 3 2 2 3 9" xfId="63799"/>
    <cellStyle name="Style 22 3 2 2 4" xfId="63800"/>
    <cellStyle name="Style 22 3 2 2 4 10" xfId="63801"/>
    <cellStyle name="Style 22 3 2 2 4 11" xfId="63802"/>
    <cellStyle name="Style 22 3 2 2 4 2" xfId="63803"/>
    <cellStyle name="Style 22 3 2 2 4 2 2" xfId="63804"/>
    <cellStyle name="Style 22 3 2 2 4 3" xfId="63805"/>
    <cellStyle name="Style 22 3 2 2 4 4" xfId="63806"/>
    <cellStyle name="Style 22 3 2 2 4 5" xfId="63807"/>
    <cellStyle name="Style 22 3 2 2 4 6" xfId="63808"/>
    <cellStyle name="Style 22 3 2 2 4 7" xfId="63809"/>
    <cellStyle name="Style 22 3 2 2 4 8" xfId="63810"/>
    <cellStyle name="Style 22 3 2 2 4 9" xfId="63811"/>
    <cellStyle name="Style 22 3 2 2 5" xfId="63812"/>
    <cellStyle name="Style 22 3 2 2 5 2" xfId="63813"/>
    <cellStyle name="Style 22 3 2 2 5 3" xfId="63814"/>
    <cellStyle name="Style 22 3 2 2 6" xfId="63815"/>
    <cellStyle name="Style 22 3 2 2 6 2" xfId="63816"/>
    <cellStyle name="Style 22 3 2 2 7" xfId="63817"/>
    <cellStyle name="Style 22 3 2 2 8" xfId="63818"/>
    <cellStyle name="Style 22 3 2 2 9" xfId="63819"/>
    <cellStyle name="Style 22 3 2 20" xfId="63820"/>
    <cellStyle name="Style 22 3 2 21" xfId="63821"/>
    <cellStyle name="Style 22 3 2 22" xfId="63822"/>
    <cellStyle name="Style 22 3 2 23" xfId="63823"/>
    <cellStyle name="Style 22 3 2 24" xfId="63824"/>
    <cellStyle name="Style 22 3 2 25" xfId="63825"/>
    <cellStyle name="Style 22 3 2 3" xfId="10263"/>
    <cellStyle name="Style 22 3 2 3 10" xfId="63826"/>
    <cellStyle name="Style 22 3 2 3 11" xfId="63827"/>
    <cellStyle name="Style 22 3 2 3 2" xfId="10476"/>
    <cellStyle name="Style 22 3 2 3 2 10" xfId="63828"/>
    <cellStyle name="Style 22 3 2 3 2 11" xfId="63829"/>
    <cellStyle name="Style 22 3 2 3 2 12" xfId="63830"/>
    <cellStyle name="Style 22 3 2 3 2 13" xfId="63831"/>
    <cellStyle name="Style 22 3 2 3 2 2" xfId="63832"/>
    <cellStyle name="Style 22 3 2 3 2 2 2" xfId="63833"/>
    <cellStyle name="Style 22 3 2 3 2 2 2 2" xfId="63834"/>
    <cellStyle name="Style 22 3 2 3 2 2 3" xfId="63835"/>
    <cellStyle name="Style 22 3 2 3 2 2 4" xfId="63836"/>
    <cellStyle name="Style 22 3 2 3 2 3" xfId="63837"/>
    <cellStyle name="Style 22 3 2 3 2 3 2" xfId="63838"/>
    <cellStyle name="Style 22 3 2 3 2 3 3" xfId="63839"/>
    <cellStyle name="Style 22 3 2 3 2 4" xfId="63840"/>
    <cellStyle name="Style 22 3 2 3 2 4 2" xfId="63841"/>
    <cellStyle name="Style 22 3 2 3 2 5" xfId="63842"/>
    <cellStyle name="Style 22 3 2 3 2 5 2" xfId="63843"/>
    <cellStyle name="Style 22 3 2 3 2 6" xfId="63844"/>
    <cellStyle name="Style 22 3 2 3 2 7" xfId="63845"/>
    <cellStyle name="Style 22 3 2 3 2 8" xfId="63846"/>
    <cellStyle name="Style 22 3 2 3 2 9" xfId="63847"/>
    <cellStyle name="Style 22 3 2 3 3" xfId="63848"/>
    <cellStyle name="Style 22 3 2 3 3 10" xfId="63849"/>
    <cellStyle name="Style 22 3 2 3 3 11" xfId="63850"/>
    <cellStyle name="Style 22 3 2 3 3 2" xfId="63851"/>
    <cellStyle name="Style 22 3 2 3 3 2 2" xfId="63852"/>
    <cellStyle name="Style 22 3 2 3 3 3" xfId="63853"/>
    <cellStyle name="Style 22 3 2 3 3 3 2" xfId="63854"/>
    <cellStyle name="Style 22 3 2 3 3 4" xfId="63855"/>
    <cellStyle name="Style 22 3 2 3 3 5" xfId="63856"/>
    <cellStyle name="Style 22 3 2 3 3 6" xfId="63857"/>
    <cellStyle name="Style 22 3 2 3 3 7" xfId="63858"/>
    <cellStyle name="Style 22 3 2 3 3 8" xfId="63859"/>
    <cellStyle name="Style 22 3 2 3 3 9" xfId="63860"/>
    <cellStyle name="Style 22 3 2 3 4" xfId="63861"/>
    <cellStyle name="Style 22 3 2 3 4 10" xfId="63862"/>
    <cellStyle name="Style 22 3 2 3 4 11" xfId="63863"/>
    <cellStyle name="Style 22 3 2 3 4 2" xfId="63864"/>
    <cellStyle name="Style 22 3 2 3 4 2 2" xfId="63865"/>
    <cellStyle name="Style 22 3 2 3 4 3" xfId="63866"/>
    <cellStyle name="Style 22 3 2 3 4 4" xfId="63867"/>
    <cellStyle name="Style 22 3 2 3 4 5" xfId="63868"/>
    <cellStyle name="Style 22 3 2 3 4 6" xfId="63869"/>
    <cellStyle name="Style 22 3 2 3 4 7" xfId="63870"/>
    <cellStyle name="Style 22 3 2 3 4 8" xfId="63871"/>
    <cellStyle name="Style 22 3 2 3 4 9" xfId="63872"/>
    <cellStyle name="Style 22 3 2 3 5" xfId="63873"/>
    <cellStyle name="Style 22 3 2 3 5 2" xfId="63874"/>
    <cellStyle name="Style 22 3 2 3 5 3" xfId="63875"/>
    <cellStyle name="Style 22 3 2 3 6" xfId="63876"/>
    <cellStyle name="Style 22 3 2 3 6 2" xfId="63877"/>
    <cellStyle name="Style 22 3 2 3 7" xfId="63878"/>
    <cellStyle name="Style 22 3 2 3 8" xfId="63879"/>
    <cellStyle name="Style 22 3 2 3 9" xfId="63880"/>
    <cellStyle name="Style 22 3 2 4" xfId="63881"/>
    <cellStyle name="Style 22 3 2 4 10" xfId="63882"/>
    <cellStyle name="Style 22 3 2 4 11" xfId="63883"/>
    <cellStyle name="Style 22 3 2 4 12" xfId="63884"/>
    <cellStyle name="Style 22 3 2 4 13" xfId="63885"/>
    <cellStyle name="Style 22 3 2 4 14" xfId="63886"/>
    <cellStyle name="Style 22 3 2 4 2" xfId="63887"/>
    <cellStyle name="Style 22 3 2 4 2 2" xfId="63888"/>
    <cellStyle name="Style 22 3 2 4 2 2 2" xfId="63889"/>
    <cellStyle name="Style 22 3 2 4 2 3" xfId="63890"/>
    <cellStyle name="Style 22 3 2 4 2 4" xfId="63891"/>
    <cellStyle name="Style 22 3 2 4 3" xfId="63892"/>
    <cellStyle name="Style 22 3 2 4 3 2" xfId="63893"/>
    <cellStyle name="Style 22 3 2 4 3 3" xfId="63894"/>
    <cellStyle name="Style 22 3 2 4 4" xfId="63895"/>
    <cellStyle name="Style 22 3 2 4 4 2" xfId="63896"/>
    <cellStyle name="Style 22 3 2 4 5" xfId="63897"/>
    <cellStyle name="Style 22 3 2 4 5 2" xfId="63898"/>
    <cellStyle name="Style 22 3 2 4 6" xfId="63899"/>
    <cellStyle name="Style 22 3 2 4 7" xfId="63900"/>
    <cellStyle name="Style 22 3 2 4 8" xfId="63901"/>
    <cellStyle name="Style 22 3 2 4 9" xfId="63902"/>
    <cellStyle name="Style 22 3 2 5" xfId="63903"/>
    <cellStyle name="Style 22 3 2 5 10" xfId="63904"/>
    <cellStyle name="Style 22 3 2 5 11" xfId="63905"/>
    <cellStyle name="Style 22 3 2 5 12" xfId="63906"/>
    <cellStyle name="Style 22 3 2 5 2" xfId="63907"/>
    <cellStyle name="Style 22 3 2 5 2 2" xfId="63908"/>
    <cellStyle name="Style 22 3 2 5 3" xfId="63909"/>
    <cellStyle name="Style 22 3 2 5 4" xfId="63910"/>
    <cellStyle name="Style 22 3 2 5 5" xfId="63911"/>
    <cellStyle name="Style 22 3 2 5 6" xfId="63912"/>
    <cellStyle name="Style 22 3 2 5 7" xfId="63913"/>
    <cellStyle name="Style 22 3 2 5 8" xfId="63914"/>
    <cellStyle name="Style 22 3 2 5 9" xfId="63915"/>
    <cellStyle name="Style 22 3 2 6" xfId="63916"/>
    <cellStyle name="Style 22 3 2 6 10" xfId="63917"/>
    <cellStyle name="Style 22 3 2 6 11" xfId="63918"/>
    <cellStyle name="Style 22 3 2 6 12" xfId="63919"/>
    <cellStyle name="Style 22 3 2 6 13" xfId="63920"/>
    <cellStyle name="Style 22 3 2 6 14" xfId="63921"/>
    <cellStyle name="Style 22 3 2 6 15" xfId="63922"/>
    <cellStyle name="Style 22 3 2 6 16" xfId="63923"/>
    <cellStyle name="Style 22 3 2 6 17" xfId="63924"/>
    <cellStyle name="Style 22 3 2 6 18" xfId="63925"/>
    <cellStyle name="Style 22 3 2 6 2" xfId="63926"/>
    <cellStyle name="Style 22 3 2 6 3" xfId="63927"/>
    <cellStyle name="Style 22 3 2 6 4" xfId="63928"/>
    <cellStyle name="Style 22 3 2 6 5" xfId="63929"/>
    <cellStyle name="Style 22 3 2 6 6" xfId="63930"/>
    <cellStyle name="Style 22 3 2 6 7" xfId="63931"/>
    <cellStyle name="Style 22 3 2 6 8" xfId="63932"/>
    <cellStyle name="Style 22 3 2 6 9" xfId="63933"/>
    <cellStyle name="Style 22 3 2 7" xfId="63934"/>
    <cellStyle name="Style 22 3 2 7 10" xfId="63935"/>
    <cellStyle name="Style 22 3 2 7 11" xfId="63936"/>
    <cellStyle name="Style 22 3 2 7 2" xfId="63937"/>
    <cellStyle name="Style 22 3 2 7 3" xfId="63938"/>
    <cellStyle name="Style 22 3 2 7 4" xfId="63939"/>
    <cellStyle name="Style 22 3 2 7 5" xfId="63940"/>
    <cellStyle name="Style 22 3 2 7 6" xfId="63941"/>
    <cellStyle name="Style 22 3 2 7 7" xfId="63942"/>
    <cellStyle name="Style 22 3 2 7 8" xfId="63943"/>
    <cellStyle name="Style 22 3 2 7 9" xfId="63944"/>
    <cellStyle name="Style 22 3 2 8" xfId="63945"/>
    <cellStyle name="Style 22 3 2 8 10" xfId="63946"/>
    <cellStyle name="Style 22 3 2 8 11" xfId="63947"/>
    <cellStyle name="Style 22 3 2 8 2" xfId="63948"/>
    <cellStyle name="Style 22 3 2 8 3" xfId="63949"/>
    <cellStyle name="Style 22 3 2 8 4" xfId="63950"/>
    <cellStyle name="Style 22 3 2 8 5" xfId="63951"/>
    <cellStyle name="Style 22 3 2 8 6" xfId="63952"/>
    <cellStyle name="Style 22 3 2 8 7" xfId="63953"/>
    <cellStyle name="Style 22 3 2 8 8" xfId="63954"/>
    <cellStyle name="Style 22 3 2 8 9" xfId="63955"/>
    <cellStyle name="Style 22 3 2 9" xfId="63956"/>
    <cellStyle name="Style 22 3 3" xfId="9818"/>
    <cellStyle name="Style 22 3 3 10" xfId="63957"/>
    <cellStyle name="Style 22 3 3 11" xfId="63958"/>
    <cellStyle name="Style 22 3 3 2" xfId="10239"/>
    <cellStyle name="Style 22 3 3 2 10" xfId="63959"/>
    <cellStyle name="Style 22 3 3 2 11" xfId="63960"/>
    <cellStyle name="Style 22 3 3 2 12" xfId="63961"/>
    <cellStyle name="Style 22 3 3 2 13" xfId="63962"/>
    <cellStyle name="Style 22 3 3 2 2" xfId="10455"/>
    <cellStyle name="Style 22 3 3 2 2 2" xfId="63963"/>
    <cellStyle name="Style 22 3 3 2 2 2 2" xfId="63964"/>
    <cellStyle name="Style 22 3 3 2 2 3" xfId="63965"/>
    <cellStyle name="Style 22 3 3 2 2 4" xfId="63966"/>
    <cellStyle name="Style 22 3 3 2 3" xfId="63967"/>
    <cellStyle name="Style 22 3 3 2 3 2" xfId="63968"/>
    <cellStyle name="Style 22 3 3 2 3 3" xfId="63969"/>
    <cellStyle name="Style 22 3 3 2 4" xfId="63970"/>
    <cellStyle name="Style 22 3 3 2 4 2" xfId="63971"/>
    <cellStyle name="Style 22 3 3 2 5" xfId="63972"/>
    <cellStyle name="Style 22 3 3 2 5 2" xfId="63973"/>
    <cellStyle name="Style 22 3 3 2 6" xfId="63974"/>
    <cellStyle name="Style 22 3 3 2 7" xfId="63975"/>
    <cellStyle name="Style 22 3 3 2 8" xfId="63976"/>
    <cellStyle name="Style 22 3 3 2 9" xfId="63977"/>
    <cellStyle name="Style 22 3 3 3" xfId="63978"/>
    <cellStyle name="Style 22 3 3 3 10" xfId="63979"/>
    <cellStyle name="Style 22 3 3 3 11" xfId="63980"/>
    <cellStyle name="Style 22 3 3 3 2" xfId="63981"/>
    <cellStyle name="Style 22 3 3 3 2 2" xfId="63982"/>
    <cellStyle name="Style 22 3 3 3 3" xfId="63983"/>
    <cellStyle name="Style 22 3 3 3 3 2" xfId="63984"/>
    <cellStyle name="Style 22 3 3 3 4" xfId="63985"/>
    <cellStyle name="Style 22 3 3 3 5" xfId="63986"/>
    <cellStyle name="Style 22 3 3 3 6" xfId="63987"/>
    <cellStyle name="Style 22 3 3 3 7" xfId="63988"/>
    <cellStyle name="Style 22 3 3 3 8" xfId="63989"/>
    <cellStyle name="Style 22 3 3 3 9" xfId="63990"/>
    <cellStyle name="Style 22 3 3 4" xfId="63991"/>
    <cellStyle name="Style 22 3 3 4 10" xfId="63992"/>
    <cellStyle name="Style 22 3 3 4 11" xfId="63993"/>
    <cellStyle name="Style 22 3 3 4 2" xfId="63994"/>
    <cellStyle name="Style 22 3 3 4 2 2" xfId="63995"/>
    <cellStyle name="Style 22 3 3 4 3" xfId="63996"/>
    <cellStyle name="Style 22 3 3 4 4" xfId="63997"/>
    <cellStyle name="Style 22 3 3 4 5" xfId="63998"/>
    <cellStyle name="Style 22 3 3 4 6" xfId="63999"/>
    <cellStyle name="Style 22 3 3 4 7" xfId="64000"/>
    <cellStyle name="Style 22 3 3 4 8" xfId="64001"/>
    <cellStyle name="Style 22 3 3 4 9" xfId="64002"/>
    <cellStyle name="Style 22 3 3 5" xfId="64003"/>
    <cellStyle name="Style 22 3 3 5 2" xfId="64004"/>
    <cellStyle name="Style 22 3 3 5 3" xfId="64005"/>
    <cellStyle name="Style 22 3 3 6" xfId="64006"/>
    <cellStyle name="Style 22 3 3 6 2" xfId="64007"/>
    <cellStyle name="Style 22 3 3 7" xfId="64008"/>
    <cellStyle name="Style 22 3 3 8" xfId="64009"/>
    <cellStyle name="Style 22 3 3 9" xfId="64010"/>
    <cellStyle name="Style 22 3 4" xfId="10218"/>
    <cellStyle name="Style 22 3 4 10" xfId="64011"/>
    <cellStyle name="Style 22 3 4 2" xfId="10436"/>
    <cellStyle name="Style 22 3 4 2 10" xfId="64012"/>
    <cellStyle name="Style 22 3 4 2 11" xfId="64013"/>
    <cellStyle name="Style 22 3 4 2 12" xfId="64014"/>
    <cellStyle name="Style 22 3 4 2 13" xfId="64015"/>
    <cellStyle name="Style 22 3 4 2 2" xfId="64016"/>
    <cellStyle name="Style 22 3 4 2 2 2" xfId="64017"/>
    <cellStyle name="Style 22 3 4 2 2 2 2" xfId="64018"/>
    <cellStyle name="Style 22 3 4 2 2 3" xfId="64019"/>
    <cellStyle name="Style 22 3 4 2 2 4" xfId="64020"/>
    <cellStyle name="Style 22 3 4 2 3" xfId="64021"/>
    <cellStyle name="Style 22 3 4 2 3 2" xfId="64022"/>
    <cellStyle name="Style 22 3 4 2 3 3" xfId="64023"/>
    <cellStyle name="Style 22 3 4 2 4" xfId="64024"/>
    <cellStyle name="Style 22 3 4 2 4 2" xfId="64025"/>
    <cellStyle name="Style 22 3 4 2 5" xfId="64026"/>
    <cellStyle name="Style 22 3 4 2 5 2" xfId="64027"/>
    <cellStyle name="Style 22 3 4 2 6" xfId="64028"/>
    <cellStyle name="Style 22 3 4 2 7" xfId="64029"/>
    <cellStyle name="Style 22 3 4 2 8" xfId="64030"/>
    <cellStyle name="Style 22 3 4 2 9" xfId="64031"/>
    <cellStyle name="Style 22 3 4 3" xfId="64032"/>
    <cellStyle name="Style 22 3 4 3 10" xfId="64033"/>
    <cellStyle name="Style 22 3 4 3 11" xfId="64034"/>
    <cellStyle name="Style 22 3 4 3 12" xfId="64035"/>
    <cellStyle name="Style 22 3 4 3 2" xfId="64036"/>
    <cellStyle name="Style 22 3 4 3 2 2" xfId="64037"/>
    <cellStyle name="Style 22 3 4 3 3" xfId="64038"/>
    <cellStyle name="Style 22 3 4 3 3 2" xfId="64039"/>
    <cellStyle name="Style 22 3 4 3 4" xfId="64040"/>
    <cellStyle name="Style 22 3 4 3 5" xfId="64041"/>
    <cellStyle name="Style 22 3 4 3 6" xfId="64042"/>
    <cellStyle name="Style 22 3 4 3 7" xfId="64043"/>
    <cellStyle name="Style 22 3 4 3 8" xfId="64044"/>
    <cellStyle name="Style 22 3 4 3 9" xfId="64045"/>
    <cellStyle name="Style 22 3 4 4" xfId="64046"/>
    <cellStyle name="Style 22 3 4 4 10" xfId="64047"/>
    <cellStyle name="Style 22 3 4 4 11" xfId="64048"/>
    <cellStyle name="Style 22 3 4 4 2" xfId="64049"/>
    <cellStyle name="Style 22 3 4 4 2 2" xfId="64050"/>
    <cellStyle name="Style 22 3 4 4 3" xfId="64051"/>
    <cellStyle name="Style 22 3 4 4 4" xfId="64052"/>
    <cellStyle name="Style 22 3 4 4 5" xfId="64053"/>
    <cellStyle name="Style 22 3 4 4 6" xfId="64054"/>
    <cellStyle name="Style 22 3 4 4 7" xfId="64055"/>
    <cellStyle name="Style 22 3 4 4 8" xfId="64056"/>
    <cellStyle name="Style 22 3 4 4 9" xfId="64057"/>
    <cellStyle name="Style 22 3 4 5" xfId="64058"/>
    <cellStyle name="Style 22 3 4 5 2" xfId="64059"/>
    <cellStyle name="Style 22 3 4 5 3" xfId="64060"/>
    <cellStyle name="Style 22 3 4 6" xfId="64061"/>
    <cellStyle name="Style 22 3 4 6 2" xfId="64062"/>
    <cellStyle name="Style 22 3 4 7" xfId="64063"/>
    <cellStyle name="Style 22 3 4 8" xfId="64064"/>
    <cellStyle name="Style 22 3 4 9" xfId="64065"/>
    <cellStyle name="Style 22 3 5" xfId="10370"/>
    <cellStyle name="Style 22 3 5 2" xfId="64066"/>
    <cellStyle name="Style 22 3 5 2 2" xfId="64067"/>
    <cellStyle name="Style 22 3 5 2 2 2" xfId="64068"/>
    <cellStyle name="Style 22 3 5 2 3" xfId="64069"/>
    <cellStyle name="Style 22 3 5 2 4" xfId="64070"/>
    <cellStyle name="Style 22 3 5 3" xfId="64071"/>
    <cellStyle name="Style 22 3 5 3 2" xfId="64072"/>
    <cellStyle name="Style 22 3 5 3 3" xfId="64073"/>
    <cellStyle name="Style 22 3 5 4" xfId="64074"/>
    <cellStyle name="Style 22 3 5 5" xfId="64075"/>
    <cellStyle name="Style 22 3 5 6" xfId="64076"/>
    <cellStyle name="Style 22 3 6" xfId="64077"/>
    <cellStyle name="Style 22 3 6 2" xfId="64078"/>
    <cellStyle name="Style 22 3 7" xfId="64079"/>
    <cellStyle name="Style 22 3 7 2" xfId="64080"/>
    <cellStyle name="Style 22 3 7 3" xfId="64081"/>
    <cellStyle name="Style 22 3 7 4" xfId="64082"/>
    <cellStyle name="Style 22 3 7 5" xfId="64083"/>
    <cellStyle name="Style 22 3 7 6" xfId="64084"/>
    <cellStyle name="Style 22 3 7 7" xfId="64085"/>
    <cellStyle name="Style 22 3 7 8" xfId="64086"/>
    <cellStyle name="Style 22 3 8" xfId="64087"/>
    <cellStyle name="Style 22 3 8 2" xfId="64088"/>
    <cellStyle name="Style 22 3 9" xfId="64089"/>
    <cellStyle name="Style 22 4" xfId="4936"/>
    <cellStyle name="Style 22 4 10" xfId="64090"/>
    <cellStyle name="Style 22 4 11" xfId="64091"/>
    <cellStyle name="Style 22 4 12" xfId="64092"/>
    <cellStyle name="Style 22 4 13" xfId="64093"/>
    <cellStyle name="Style 22 4 14" xfId="64094"/>
    <cellStyle name="Style 22 4 15" xfId="64095"/>
    <cellStyle name="Style 22 4 16" xfId="64096"/>
    <cellStyle name="Style 22 4 17" xfId="64097"/>
    <cellStyle name="Style 22 4 18" xfId="64098"/>
    <cellStyle name="Style 22 4 19" xfId="64099"/>
    <cellStyle name="Style 22 4 2" xfId="64100"/>
    <cellStyle name="Style 22 4 2 10" xfId="64101"/>
    <cellStyle name="Style 22 4 2 11" xfId="64102"/>
    <cellStyle name="Style 22 4 2 2" xfId="64103"/>
    <cellStyle name="Style 22 4 2 2 10" xfId="64104"/>
    <cellStyle name="Style 22 4 2 2 11" xfId="64105"/>
    <cellStyle name="Style 22 4 2 2 12" xfId="64106"/>
    <cellStyle name="Style 22 4 2 2 13" xfId="64107"/>
    <cellStyle name="Style 22 4 2 2 2" xfId="64108"/>
    <cellStyle name="Style 22 4 2 2 2 2" xfId="64109"/>
    <cellStyle name="Style 22 4 2 2 2 2 2" xfId="64110"/>
    <cellStyle name="Style 22 4 2 2 2 3" xfId="64111"/>
    <cellStyle name="Style 22 4 2 2 2 4" xfId="64112"/>
    <cellStyle name="Style 22 4 2 2 3" xfId="64113"/>
    <cellStyle name="Style 22 4 2 2 3 2" xfId="64114"/>
    <cellStyle name="Style 22 4 2 2 3 3" xfId="64115"/>
    <cellStyle name="Style 22 4 2 2 4" xfId="64116"/>
    <cellStyle name="Style 22 4 2 2 4 2" xfId="64117"/>
    <cellStyle name="Style 22 4 2 2 5" xfId="64118"/>
    <cellStyle name="Style 22 4 2 2 5 2" xfId="64119"/>
    <cellStyle name="Style 22 4 2 2 6" xfId="64120"/>
    <cellStyle name="Style 22 4 2 2 7" xfId="64121"/>
    <cellStyle name="Style 22 4 2 2 8" xfId="64122"/>
    <cellStyle name="Style 22 4 2 2 9" xfId="64123"/>
    <cellStyle name="Style 22 4 2 3" xfId="64124"/>
    <cellStyle name="Style 22 4 2 3 10" xfId="64125"/>
    <cellStyle name="Style 22 4 2 3 11" xfId="64126"/>
    <cellStyle name="Style 22 4 2 3 2" xfId="64127"/>
    <cellStyle name="Style 22 4 2 3 2 2" xfId="64128"/>
    <cellStyle name="Style 22 4 2 3 3" xfId="64129"/>
    <cellStyle name="Style 22 4 2 3 3 2" xfId="64130"/>
    <cellStyle name="Style 22 4 2 3 4" xfId="64131"/>
    <cellStyle name="Style 22 4 2 3 5" xfId="64132"/>
    <cellStyle name="Style 22 4 2 3 6" xfId="64133"/>
    <cellStyle name="Style 22 4 2 3 7" xfId="64134"/>
    <cellStyle name="Style 22 4 2 3 8" xfId="64135"/>
    <cellStyle name="Style 22 4 2 3 9" xfId="64136"/>
    <cellStyle name="Style 22 4 2 4" xfId="64137"/>
    <cellStyle name="Style 22 4 2 4 10" xfId="64138"/>
    <cellStyle name="Style 22 4 2 4 11" xfId="64139"/>
    <cellStyle name="Style 22 4 2 4 2" xfId="64140"/>
    <cellStyle name="Style 22 4 2 4 2 2" xfId="64141"/>
    <cellStyle name="Style 22 4 2 4 3" xfId="64142"/>
    <cellStyle name="Style 22 4 2 4 4" xfId="64143"/>
    <cellStyle name="Style 22 4 2 4 5" xfId="64144"/>
    <cellStyle name="Style 22 4 2 4 6" xfId="64145"/>
    <cellStyle name="Style 22 4 2 4 7" xfId="64146"/>
    <cellStyle name="Style 22 4 2 4 8" xfId="64147"/>
    <cellStyle name="Style 22 4 2 4 9" xfId="64148"/>
    <cellStyle name="Style 22 4 2 5" xfId="64149"/>
    <cellStyle name="Style 22 4 2 5 2" xfId="64150"/>
    <cellStyle name="Style 22 4 2 5 3" xfId="64151"/>
    <cellStyle name="Style 22 4 2 6" xfId="64152"/>
    <cellStyle name="Style 22 4 2 6 2" xfId="64153"/>
    <cellStyle name="Style 22 4 2 7" xfId="64154"/>
    <cellStyle name="Style 22 4 2 8" xfId="64155"/>
    <cellStyle name="Style 22 4 2 9" xfId="64156"/>
    <cellStyle name="Style 22 4 20" xfId="64157"/>
    <cellStyle name="Style 22 4 21" xfId="64158"/>
    <cellStyle name="Style 22 4 22" xfId="64159"/>
    <cellStyle name="Style 22 4 23" xfId="64160"/>
    <cellStyle name="Style 22 4 24" xfId="64161"/>
    <cellStyle name="Style 22 4 25" xfId="64162"/>
    <cellStyle name="Style 22 4 3" xfId="64163"/>
    <cellStyle name="Style 22 4 3 10" xfId="64164"/>
    <cellStyle name="Style 22 4 3 11" xfId="64165"/>
    <cellStyle name="Style 22 4 3 2" xfId="64166"/>
    <cellStyle name="Style 22 4 3 2 10" xfId="64167"/>
    <cellStyle name="Style 22 4 3 2 11" xfId="64168"/>
    <cellStyle name="Style 22 4 3 2 12" xfId="64169"/>
    <cellStyle name="Style 22 4 3 2 13" xfId="64170"/>
    <cellStyle name="Style 22 4 3 2 2" xfId="64171"/>
    <cellStyle name="Style 22 4 3 2 2 2" xfId="64172"/>
    <cellStyle name="Style 22 4 3 2 2 2 2" xfId="64173"/>
    <cellStyle name="Style 22 4 3 2 2 3" xfId="64174"/>
    <cellStyle name="Style 22 4 3 2 2 4" xfId="64175"/>
    <cellStyle name="Style 22 4 3 2 3" xfId="64176"/>
    <cellStyle name="Style 22 4 3 2 3 2" xfId="64177"/>
    <cellStyle name="Style 22 4 3 2 3 3" xfId="64178"/>
    <cellStyle name="Style 22 4 3 2 4" xfId="64179"/>
    <cellStyle name="Style 22 4 3 2 4 2" xfId="64180"/>
    <cellStyle name="Style 22 4 3 2 5" xfId="64181"/>
    <cellStyle name="Style 22 4 3 2 5 2" xfId="64182"/>
    <cellStyle name="Style 22 4 3 2 6" xfId="64183"/>
    <cellStyle name="Style 22 4 3 2 7" xfId="64184"/>
    <cellStyle name="Style 22 4 3 2 8" xfId="64185"/>
    <cellStyle name="Style 22 4 3 2 9" xfId="64186"/>
    <cellStyle name="Style 22 4 3 3" xfId="64187"/>
    <cellStyle name="Style 22 4 3 3 10" xfId="64188"/>
    <cellStyle name="Style 22 4 3 3 11" xfId="64189"/>
    <cellStyle name="Style 22 4 3 3 2" xfId="64190"/>
    <cellStyle name="Style 22 4 3 3 2 2" xfId="64191"/>
    <cellStyle name="Style 22 4 3 3 3" xfId="64192"/>
    <cellStyle name="Style 22 4 3 3 3 2" xfId="64193"/>
    <cellStyle name="Style 22 4 3 3 4" xfId="64194"/>
    <cellStyle name="Style 22 4 3 3 5" xfId="64195"/>
    <cellStyle name="Style 22 4 3 3 6" xfId="64196"/>
    <cellStyle name="Style 22 4 3 3 7" xfId="64197"/>
    <cellStyle name="Style 22 4 3 3 8" xfId="64198"/>
    <cellStyle name="Style 22 4 3 3 9" xfId="64199"/>
    <cellStyle name="Style 22 4 3 4" xfId="64200"/>
    <cellStyle name="Style 22 4 3 4 10" xfId="64201"/>
    <cellStyle name="Style 22 4 3 4 11" xfId="64202"/>
    <cellStyle name="Style 22 4 3 4 2" xfId="64203"/>
    <cellStyle name="Style 22 4 3 4 2 2" xfId="64204"/>
    <cellStyle name="Style 22 4 3 4 3" xfId="64205"/>
    <cellStyle name="Style 22 4 3 4 4" xfId="64206"/>
    <cellStyle name="Style 22 4 3 4 5" xfId="64207"/>
    <cellStyle name="Style 22 4 3 4 6" xfId="64208"/>
    <cellStyle name="Style 22 4 3 4 7" xfId="64209"/>
    <cellStyle name="Style 22 4 3 4 8" xfId="64210"/>
    <cellStyle name="Style 22 4 3 4 9" xfId="64211"/>
    <cellStyle name="Style 22 4 3 5" xfId="64212"/>
    <cellStyle name="Style 22 4 3 5 2" xfId="64213"/>
    <cellStyle name="Style 22 4 3 5 3" xfId="64214"/>
    <cellStyle name="Style 22 4 3 6" xfId="64215"/>
    <cellStyle name="Style 22 4 3 6 2" xfId="64216"/>
    <cellStyle name="Style 22 4 3 7" xfId="64217"/>
    <cellStyle name="Style 22 4 3 8" xfId="64218"/>
    <cellStyle name="Style 22 4 3 9" xfId="64219"/>
    <cellStyle name="Style 22 4 4" xfId="64220"/>
    <cellStyle name="Style 22 4 4 10" xfId="64221"/>
    <cellStyle name="Style 22 4 4 11" xfId="64222"/>
    <cellStyle name="Style 22 4 4 12" xfId="64223"/>
    <cellStyle name="Style 22 4 4 13" xfId="64224"/>
    <cellStyle name="Style 22 4 4 14" xfId="64225"/>
    <cellStyle name="Style 22 4 4 2" xfId="64226"/>
    <cellStyle name="Style 22 4 4 2 2" xfId="64227"/>
    <cellStyle name="Style 22 4 4 2 2 2" xfId="64228"/>
    <cellStyle name="Style 22 4 4 2 3" xfId="64229"/>
    <cellStyle name="Style 22 4 4 2 4" xfId="64230"/>
    <cellStyle name="Style 22 4 4 3" xfId="64231"/>
    <cellStyle name="Style 22 4 4 3 2" xfId="64232"/>
    <cellStyle name="Style 22 4 4 3 3" xfId="64233"/>
    <cellStyle name="Style 22 4 4 4" xfId="64234"/>
    <cellStyle name="Style 22 4 4 4 2" xfId="64235"/>
    <cellStyle name="Style 22 4 4 5" xfId="64236"/>
    <cellStyle name="Style 22 4 4 5 2" xfId="64237"/>
    <cellStyle name="Style 22 4 4 6" xfId="64238"/>
    <cellStyle name="Style 22 4 4 7" xfId="64239"/>
    <cellStyle name="Style 22 4 4 8" xfId="64240"/>
    <cellStyle name="Style 22 4 4 9" xfId="64241"/>
    <cellStyle name="Style 22 4 5" xfId="64242"/>
    <cellStyle name="Style 22 4 5 10" xfId="64243"/>
    <cellStyle name="Style 22 4 5 11" xfId="64244"/>
    <cellStyle name="Style 22 4 5 12" xfId="64245"/>
    <cellStyle name="Style 22 4 5 2" xfId="64246"/>
    <cellStyle name="Style 22 4 5 2 2" xfId="64247"/>
    <cellStyle name="Style 22 4 5 3" xfId="64248"/>
    <cellStyle name="Style 22 4 5 4" xfId="64249"/>
    <cellStyle name="Style 22 4 5 5" xfId="64250"/>
    <cellStyle name="Style 22 4 5 6" xfId="64251"/>
    <cellStyle name="Style 22 4 5 7" xfId="64252"/>
    <cellStyle name="Style 22 4 5 8" xfId="64253"/>
    <cellStyle name="Style 22 4 5 9" xfId="64254"/>
    <cellStyle name="Style 22 4 6" xfId="64255"/>
    <cellStyle name="Style 22 4 6 10" xfId="64256"/>
    <cellStyle name="Style 22 4 6 11" xfId="64257"/>
    <cellStyle name="Style 22 4 6 12" xfId="64258"/>
    <cellStyle name="Style 22 4 6 13" xfId="64259"/>
    <cellStyle name="Style 22 4 6 14" xfId="64260"/>
    <cellStyle name="Style 22 4 6 15" xfId="64261"/>
    <cellStyle name="Style 22 4 6 16" xfId="64262"/>
    <cellStyle name="Style 22 4 6 17" xfId="64263"/>
    <cellStyle name="Style 22 4 6 18" xfId="64264"/>
    <cellStyle name="Style 22 5" xfId="9894"/>
    <cellStyle name="Style 22 5 2" xfId="10169"/>
    <cellStyle name="Style 22 5 2 2" xfId="10307"/>
    <cellStyle name="Style 22 5 2 2 2" xfId="10500"/>
    <cellStyle name="Style 22 5 3" xfId="10261"/>
    <cellStyle name="Style 22 5 3 2" xfId="10474"/>
    <cellStyle name="Style 22 6" xfId="9820"/>
    <cellStyle name="Style 22 6 2" xfId="10241"/>
    <cellStyle name="Style 22 6 2 2" xfId="10457"/>
    <cellStyle name="Style 22 7" xfId="10216"/>
    <cellStyle name="Style 22 7 2" xfId="10434"/>
    <cellStyle name="Style 22 8" xfId="10368"/>
    <cellStyle name="Style 23" xfId="59"/>
    <cellStyle name="Style 23 2" xfId="60"/>
    <cellStyle name="Style 23 2 2" xfId="76"/>
    <cellStyle name="Style 23 2 2 2" xfId="121"/>
    <cellStyle name="Style 23 2 2 2 2" xfId="9980"/>
    <cellStyle name="Style 23 2 2 2 2 2" xfId="10272"/>
    <cellStyle name="Style 23 2 2 2 2 2 2" xfId="10485"/>
    <cellStyle name="Style 23 2 2 2 3" xfId="10206"/>
    <cellStyle name="Style 23 2 2 2 3 2" xfId="10424"/>
    <cellStyle name="Style 23 2 2 2 4" xfId="10349"/>
    <cellStyle name="Style 23 2 2 3" xfId="9758"/>
    <cellStyle name="Style 23 2 2 3 2" xfId="10090"/>
    <cellStyle name="Style 23 2 2 3 2 2" xfId="10275"/>
    <cellStyle name="Style 23 2 2 3 2 2 2" xfId="10488"/>
    <cellStyle name="Style 23 2 2 3 3" xfId="10229"/>
    <cellStyle name="Style 23 2 2 3 3 2" xfId="10445"/>
    <cellStyle name="Style 23 2 2 4" xfId="9792"/>
    <cellStyle name="Style 23 2 2 4 2" xfId="10124"/>
    <cellStyle name="Style 23 2 2 4 2 2" xfId="10277"/>
    <cellStyle name="Style 23 2 2 4 2 2 2" xfId="10490"/>
    <cellStyle name="Style 23 2 2 4 3" xfId="10231"/>
    <cellStyle name="Style 23 2 2 4 3 2" xfId="10447"/>
    <cellStyle name="Style 23 2 2 5" xfId="9969"/>
    <cellStyle name="Style 23 2 2 5 2" xfId="10269"/>
    <cellStyle name="Style 23 2 2 5 2 2" xfId="10482"/>
    <cellStyle name="Style 23 2 2 6" xfId="10195"/>
    <cellStyle name="Style 23 2 2 6 2" xfId="10413"/>
    <cellStyle name="Style 23 2 2 7" xfId="10334"/>
    <cellStyle name="Style 23 2 3" xfId="9816"/>
    <cellStyle name="Style 23 2 3 2" xfId="10237"/>
    <cellStyle name="Style 23 2 3 2 2" xfId="10453"/>
    <cellStyle name="Style 23 2 4" xfId="10192"/>
    <cellStyle name="Style 23 2 4 2" xfId="10410"/>
    <cellStyle name="Style 23 3" xfId="77"/>
    <cellStyle name="Style 23 3 2" xfId="120"/>
    <cellStyle name="Style 23 3 2 2" xfId="9979"/>
    <cellStyle name="Style 23 3 2 2 2" xfId="10271"/>
    <cellStyle name="Style 23 3 2 2 2 2" xfId="10484"/>
    <cellStyle name="Style 23 3 2 3" xfId="10205"/>
    <cellStyle name="Style 23 3 2 3 2" xfId="10423"/>
    <cellStyle name="Style 23 3 2 4" xfId="10348"/>
    <cellStyle name="Style 23 3 3" xfId="9759"/>
    <cellStyle name="Style 23 3 3 2" xfId="10091"/>
    <cellStyle name="Style 23 3 3 2 2" xfId="10276"/>
    <cellStyle name="Style 23 3 3 2 2 2" xfId="10489"/>
    <cellStyle name="Style 23 3 3 3" xfId="10230"/>
    <cellStyle name="Style 23 3 3 3 2" xfId="10446"/>
    <cellStyle name="Style 23 3 4" xfId="9793"/>
    <cellStyle name="Style 23 3 4 2" xfId="10125"/>
    <cellStyle name="Style 23 3 4 2 2" xfId="10278"/>
    <cellStyle name="Style 23 3 4 2 2 2" xfId="10491"/>
    <cellStyle name="Style 23 3 4 3" xfId="10232"/>
    <cellStyle name="Style 23 3 4 3 2" xfId="10448"/>
    <cellStyle name="Style 23 3 5" xfId="9897"/>
    <cellStyle name="Style 23 3 6" xfId="9970"/>
    <cellStyle name="Style 23 3 6 2" xfId="10270"/>
    <cellStyle name="Style 23 3 6 2 2" xfId="10483"/>
    <cellStyle name="Style 23 3 7" xfId="10196"/>
    <cellStyle name="Style 23 3 7 2" xfId="10414"/>
    <cellStyle name="Style 23 3 8" xfId="10335"/>
    <cellStyle name="Style 23 4" xfId="9817"/>
    <cellStyle name="Style 23 4 2" xfId="10238"/>
    <cellStyle name="Style 23 4 2 2" xfId="10454"/>
    <cellStyle name="Style 23 5" xfId="10191"/>
    <cellStyle name="Style 23 5 2" xfId="10409"/>
    <cellStyle name="Style 24" xfId="4937"/>
    <cellStyle name="Style 24 2" xfId="4938"/>
    <cellStyle name="Style 24 3" xfId="4939"/>
    <cellStyle name="Style 24 4" xfId="4940"/>
    <cellStyle name="Style 24 5" xfId="9898"/>
    <cellStyle name="Style 24 5 2" xfId="10172"/>
    <cellStyle name="Style 24 5 2 2" xfId="10310"/>
    <cellStyle name="Style 24 5 2 2 2" xfId="10503"/>
    <cellStyle name="Style 24 5 3" xfId="10264"/>
    <cellStyle name="Style 24 5 3 2" xfId="10477"/>
    <cellStyle name="Style 24 6" xfId="9815"/>
    <cellStyle name="Style 24 6 2" xfId="10236"/>
    <cellStyle name="Style 24 6 2 2" xfId="10452"/>
    <cellStyle name="Style 24 7" xfId="10219"/>
    <cellStyle name="Style 24 7 2" xfId="10437"/>
    <cellStyle name="Style 24 8" xfId="10371"/>
    <cellStyle name="Style 25" xfId="4941"/>
    <cellStyle name="Style 25 2" xfId="4942"/>
    <cellStyle name="Style 25 2 2" xfId="9900"/>
    <cellStyle name="Style 25 2 2 2" xfId="10174"/>
    <cellStyle name="Style 25 2 2 2 2" xfId="10312"/>
    <cellStyle name="Style 25 2 2 2 2 2" xfId="10505"/>
    <cellStyle name="Style 25 2 2 3" xfId="10266"/>
    <cellStyle name="Style 25 2 2 3 2" xfId="10479"/>
    <cellStyle name="Style 25 2 3" xfId="9813"/>
    <cellStyle name="Style 25 2 3 2" xfId="10234"/>
    <cellStyle name="Style 25 2 3 2 2" xfId="10450"/>
    <cellStyle name="Style 25 2 4" xfId="10221"/>
    <cellStyle name="Style 25 2 4 2" xfId="10439"/>
    <cellStyle name="Style 25 2 5" xfId="10373"/>
    <cellStyle name="Style 25 3" xfId="4943"/>
    <cellStyle name="Style 25 4" xfId="9899"/>
    <cellStyle name="Style 25 4 2" xfId="10173"/>
    <cellStyle name="Style 25 4 2 2" xfId="10311"/>
    <cellStyle name="Style 25 4 2 2 2" xfId="10504"/>
    <cellStyle name="Style 25 4 3" xfId="10265"/>
    <cellStyle name="Style 25 4 3 2" xfId="10478"/>
    <cellStyle name="Style 25 5" xfId="9814"/>
    <cellStyle name="Style 25 5 2" xfId="10235"/>
    <cellStyle name="Style 25 5 2 2" xfId="10451"/>
    <cellStyle name="Style 25 6" xfId="10220"/>
    <cellStyle name="Style 25 6 2" xfId="10438"/>
    <cellStyle name="Style 25 7" xfId="10372"/>
    <cellStyle name="Style 26" xfId="4944"/>
    <cellStyle name="Style 26 2" xfId="4945"/>
    <cellStyle name="Style 26 3" xfId="4946"/>
    <cellStyle name="Style 26 4" xfId="4947"/>
    <cellStyle name="Style 26 5" xfId="9901"/>
    <cellStyle name="Style 26 5 2" xfId="10175"/>
    <cellStyle name="Style 26 5 2 2" xfId="10313"/>
    <cellStyle name="Style 26 5 2 2 2" xfId="10506"/>
    <cellStyle name="Style 26 5 3" xfId="10267"/>
    <cellStyle name="Style 26 5 3 2" xfId="10480"/>
    <cellStyle name="Style 26 6" xfId="9812"/>
    <cellStyle name="Style 26 6 2" xfId="10233"/>
    <cellStyle name="Style 26 6 2 2" xfId="10449"/>
    <cellStyle name="Style 26 7" xfId="10222"/>
    <cellStyle name="Style 26 7 2" xfId="10440"/>
    <cellStyle name="Style 26 8" xfId="10374"/>
    <cellStyle name="Style 27" xfId="4948"/>
    <cellStyle name="Style 28" xfId="4949"/>
    <cellStyle name="Style 29" xfId="4950"/>
    <cellStyle name="Style 3" xfId="4951"/>
    <cellStyle name="Style 30" xfId="4952"/>
    <cellStyle name="Style 31" xfId="4953"/>
    <cellStyle name="Style 32" xfId="4954"/>
    <cellStyle name="Style 33" xfId="4955"/>
    <cellStyle name="Style 34" xfId="4956"/>
    <cellStyle name="Style 35" xfId="4957"/>
    <cellStyle name="Style 36" xfId="4958"/>
    <cellStyle name="Style 37" xfId="4959"/>
    <cellStyle name="Style 38" xfId="4960"/>
    <cellStyle name="Style 39" xfId="4961"/>
    <cellStyle name="Style 4" xfId="4962"/>
    <cellStyle name="Style 40" xfId="4963"/>
    <cellStyle name="Style 41" xfId="4964"/>
    <cellStyle name="Style 42" xfId="4965"/>
    <cellStyle name="Style 43" xfId="4966"/>
    <cellStyle name="Style 44" xfId="4967"/>
    <cellStyle name="Style 45" xfId="4968"/>
    <cellStyle name="Style 46" xfId="4969"/>
    <cellStyle name="Style 47" xfId="4970"/>
    <cellStyle name="Style 48" xfId="4971"/>
    <cellStyle name="Style 49" xfId="4972"/>
    <cellStyle name="Style 5" xfId="4973"/>
    <cellStyle name="Style 50" xfId="4974"/>
    <cellStyle name="Style 51" xfId="4975"/>
    <cellStyle name="Style 52" xfId="4976"/>
    <cellStyle name="Style 53" xfId="4977"/>
    <cellStyle name="Style 54" xfId="4978"/>
    <cellStyle name="Style 55" xfId="4979"/>
    <cellStyle name="Style 56" xfId="4980"/>
    <cellStyle name="Style 57" xfId="4981"/>
    <cellStyle name="Style 58" xfId="4982"/>
    <cellStyle name="Style 59" xfId="4983"/>
    <cellStyle name="Style 6" xfId="4984"/>
    <cellStyle name="Style 60" xfId="4985"/>
    <cellStyle name="Style 61" xfId="4986"/>
    <cellStyle name="Style 62" xfId="4987"/>
    <cellStyle name="Style 63" xfId="4988"/>
    <cellStyle name="Style 64" xfId="4989"/>
    <cellStyle name="Style 65" xfId="4990"/>
    <cellStyle name="Style 66" xfId="4991"/>
    <cellStyle name="Style 67" xfId="4992"/>
    <cellStyle name="Style 68" xfId="4993"/>
    <cellStyle name="Style 69" xfId="4994"/>
    <cellStyle name="Style 7" xfId="4995"/>
    <cellStyle name="Style 70" xfId="4996"/>
    <cellStyle name="Style 71" xfId="4997"/>
    <cellStyle name="Style 72" xfId="4998"/>
    <cellStyle name="Style 73" xfId="4999"/>
    <cellStyle name="Style 74" xfId="5000"/>
    <cellStyle name="Style 75" xfId="5001"/>
    <cellStyle name="Style 76" xfId="5002"/>
    <cellStyle name="Style 77" xfId="5003"/>
    <cellStyle name="Style 78" xfId="5004"/>
    <cellStyle name="Style 79" xfId="5005"/>
    <cellStyle name="Style 8" xfId="5006"/>
    <cellStyle name="Style 80" xfId="5007"/>
    <cellStyle name="Style 81" xfId="5008"/>
    <cellStyle name="Style 82" xfId="5009"/>
    <cellStyle name="Style 83" xfId="5010"/>
    <cellStyle name="Style 84" xfId="5011"/>
    <cellStyle name="Style 85" xfId="5012"/>
    <cellStyle name="Style 86" xfId="5013"/>
    <cellStyle name="Style 87" xfId="5014"/>
    <cellStyle name="Style 88" xfId="5015"/>
    <cellStyle name="Style 89" xfId="5016"/>
    <cellStyle name="Style 9" xfId="5017"/>
    <cellStyle name="Style 90" xfId="5018"/>
    <cellStyle name="Style 91" xfId="5019"/>
    <cellStyle name="Style 92" xfId="5020"/>
    <cellStyle name="Style 93" xfId="5021"/>
    <cellStyle name="Style 94" xfId="5022"/>
    <cellStyle name="Style 95" xfId="5023"/>
    <cellStyle name="Style 96" xfId="5024"/>
    <cellStyle name="Style 97" xfId="5025"/>
    <cellStyle name="Style 98" xfId="5026"/>
    <cellStyle name="Style 99" xfId="5027"/>
    <cellStyle name="STYLE1" xfId="5028"/>
    <cellStyle name="STYLE2" xfId="5029"/>
    <cellStyle name="STYLE3" xfId="5030"/>
    <cellStyle name="Subhead" xfId="5031"/>
    <cellStyle name="Subtotal_left" xfId="5032"/>
    <cellStyle name="SwitchCell" xfId="5033"/>
    <cellStyle name="t" xfId="5034"/>
    <cellStyle name="Table Col Head" xfId="5035"/>
    <cellStyle name="Table Head" xfId="5036"/>
    <cellStyle name="Table Head Aligned" xfId="5037"/>
    <cellStyle name="Table Head Aligned 2" xfId="6209"/>
    <cellStyle name="Table Head Blue" xfId="5038"/>
    <cellStyle name="Table Head Green" xfId="5039"/>
    <cellStyle name="Table Head Green 2" xfId="6211"/>
    <cellStyle name="Table Head_Val_Sum_Graph" xfId="5040"/>
    <cellStyle name="Table Sub Head" xfId="5041"/>
    <cellStyle name="Table Text" xfId="5042"/>
    <cellStyle name="Table Title" xfId="5043"/>
    <cellStyle name="Table Units" xfId="5044"/>
    <cellStyle name="Table_Header" xfId="5045"/>
    <cellStyle name="TableBorder" xfId="5046"/>
    <cellStyle name="TableColumnHeader" xfId="5047"/>
    <cellStyle name="TableColumnHeader 2" xfId="8566"/>
    <cellStyle name="TableColumnHeader 2 2" xfId="10076"/>
    <cellStyle name="TableColumnHeader 2 3" xfId="10226"/>
    <cellStyle name="TableColumnHeader 2 3 2" xfId="10444"/>
    <cellStyle name="TableColumnHeader 2 4" xfId="10379"/>
    <cellStyle name="TableColumnHeader 3" xfId="9902"/>
    <cellStyle name="TableColumnHeader 3 2" xfId="10176"/>
    <cellStyle name="TableColumnHeader 3 2 2" xfId="10314"/>
    <cellStyle name="TableColumnHeader 3 2 3" xfId="10401"/>
    <cellStyle name="TableColumnHeader 4" xfId="10375"/>
    <cellStyle name="TableHeading" xfId="5048"/>
    <cellStyle name="TableHighlight" xfId="5049"/>
    <cellStyle name="TableNote" xfId="5050"/>
    <cellStyle name="test a style" xfId="5051"/>
    <cellStyle name="test a style 2" xfId="6212"/>
    <cellStyle name="test a style 3" xfId="9903"/>
    <cellStyle name="Text 1" xfId="5052"/>
    <cellStyle name="Text Head 1" xfId="5053"/>
    <cellStyle name="Text Indent A" xfId="5054"/>
    <cellStyle name="Text Indent B" xfId="5055"/>
    <cellStyle name="Text Indent C" xfId="5056"/>
    <cellStyle name="Text Wrap" xfId="5057"/>
    <cellStyle name="Time" xfId="5058"/>
    <cellStyle name="Times 10" xfId="5059"/>
    <cellStyle name="Times 12" xfId="5060"/>
    <cellStyle name="Times New Roman" xfId="5061"/>
    <cellStyle name="Title" xfId="9918" builtinId="15" customBuiltin="1"/>
    <cellStyle name="Title 2" xfId="61"/>
    <cellStyle name="Title 2 2" xfId="5062"/>
    <cellStyle name="Title 3" xfId="5063"/>
    <cellStyle name="Title 4" xfId="10186"/>
    <cellStyle name="title1" xfId="5065"/>
    <cellStyle name="title2" xfId="5066"/>
    <cellStyle name="Title-2" xfId="5064"/>
    <cellStyle name="Titles" xfId="5067"/>
    <cellStyle name="titre_col" xfId="5068"/>
    <cellStyle name="TOC" xfId="5069"/>
    <cellStyle name="Total" xfId="9933" builtinId="25" customBuiltin="1"/>
    <cellStyle name="Total 2" xfId="62"/>
    <cellStyle name="Total 2 10" xfId="5070"/>
    <cellStyle name="Total 2 11" xfId="9751"/>
    <cellStyle name="Total 2 11 2" xfId="10083"/>
    <cellStyle name="Total 2 12" xfId="9794"/>
    <cellStyle name="Total 2 12 2" xfId="10126"/>
    <cellStyle name="Total 2 13" xfId="9904"/>
    <cellStyle name="Total 2 13 2" xfId="10177"/>
    <cellStyle name="Total 2 13 2 2" xfId="10315"/>
    <cellStyle name="Total 2 13 2 3" xfId="10402"/>
    <cellStyle name="Total 2 14" xfId="10327"/>
    <cellStyle name="Total 2 2" xfId="69"/>
    <cellStyle name="Total 2 2 2" xfId="89"/>
    <cellStyle name="Total 2 2 2 2" xfId="9771"/>
    <cellStyle name="Total 2 2 2 2 2" xfId="10103"/>
    <cellStyle name="Total 2 2 2 3" xfId="9795"/>
    <cellStyle name="Total 2 2 2 3 2" xfId="10127"/>
    <cellStyle name="Total 2 2 2 4" xfId="9906"/>
    <cellStyle name="Total 2 2 2 5" xfId="9978"/>
    <cellStyle name="Total 2 2 2 6" xfId="10204"/>
    <cellStyle name="Total 2 2 2 6 2" xfId="10422"/>
    <cellStyle name="Total 2 2 2 7" xfId="10347"/>
    <cellStyle name="Total 2 2 3" xfId="9757"/>
    <cellStyle name="Total 2 2 3 2" xfId="10089"/>
    <cellStyle name="Total 2 2 4" xfId="9796"/>
    <cellStyle name="Total 2 2 4 2" xfId="10128"/>
    <cellStyle name="Total 2 2 5" xfId="9905"/>
    <cellStyle name="Total 2 2 5 2" xfId="10178"/>
    <cellStyle name="Total 2 2 5 2 2" xfId="10316"/>
    <cellStyle name="Total 2 2 5 2 3" xfId="10403"/>
    <cellStyle name="Total 2 2 6" xfId="10333"/>
    <cellStyle name="Total 2 3" xfId="83"/>
    <cellStyle name="Total 2 3 2" xfId="9765"/>
    <cellStyle name="Total 2 3 2 2" xfId="10097"/>
    <cellStyle name="Total 2 3 3" xfId="9797"/>
    <cellStyle name="Total 2 3 3 2" xfId="10129"/>
    <cellStyle name="Total 2 3 4" xfId="9907"/>
    <cellStyle name="Total 2 3 4 2" xfId="10179"/>
    <cellStyle name="Total 2 3 4 2 2" xfId="10317"/>
    <cellStyle name="Total 2 3 4 2 3" xfId="10404"/>
    <cellStyle name="Total 2 3 5" xfId="10341"/>
    <cellStyle name="Total 2 4" xfId="5071"/>
    <cellStyle name="Total 2 5" xfId="5072"/>
    <cellStyle name="Total 2 6" xfId="5073"/>
    <cellStyle name="Total 2 7" xfId="5074"/>
    <cellStyle name="Total 2 8" xfId="5075"/>
    <cellStyle name="Total 2 9" xfId="5076"/>
    <cellStyle name="Total 3" xfId="5077"/>
    <cellStyle name="Total 3 2" xfId="9916"/>
    <cellStyle name="Total Bold" xfId="5078"/>
    <cellStyle name="Total Bold 2" xfId="9917"/>
    <cellStyle name="Totals" xfId="5079"/>
    <cellStyle name="Totals 2" xfId="8567"/>
    <cellStyle name="Totals 2 2" xfId="10077"/>
    <cellStyle name="Totals 2 2 2" xfId="10274"/>
    <cellStyle name="Totals 2 2 2 2" xfId="10487"/>
    <cellStyle name="Totals 3" xfId="9908"/>
    <cellStyle name="Totals 3 2" xfId="10268"/>
    <cellStyle name="Totals 3 2 2" xfId="10481"/>
    <cellStyle name="Totals 3 3" xfId="10380"/>
    <cellStyle name="Totals 4" xfId="10072"/>
    <cellStyle name="Totals 4 2" xfId="10273"/>
    <cellStyle name="Totals 4 2 2" xfId="10486"/>
    <cellStyle name="Underline_Single" xfId="5080"/>
    <cellStyle name="UnProtectedCalc" xfId="5081"/>
    <cellStyle name="UnProtectedCalc 2" xfId="6213"/>
    <cellStyle name="Valuta (0)_Sheet1" xfId="5082"/>
    <cellStyle name="Valuta_piv_polio" xfId="5083"/>
    <cellStyle name="Währung [0]_A17 - 31.03.1998" xfId="5084"/>
    <cellStyle name="Währung_A17 - 31.03.1998" xfId="5085"/>
    <cellStyle name="Warburg" xfId="5086"/>
    <cellStyle name="Warning Text" xfId="9931" builtinId="11" customBuiltin="1"/>
    <cellStyle name="Warning Text 2" xfId="63"/>
    <cellStyle name="Warning Text 2 2" xfId="5087"/>
    <cellStyle name="Warning Text 2 3" xfId="5088"/>
    <cellStyle name="Warning Text 2 4" xfId="5089"/>
    <cellStyle name="Warning Text 2 5" xfId="5090"/>
    <cellStyle name="Warning Text 2 6" xfId="5091"/>
    <cellStyle name="Warning Text 2 7" xfId="5092"/>
    <cellStyle name="Warning Text 2 8" xfId="5093"/>
    <cellStyle name="Warning Text 2 9" xfId="5094"/>
    <cellStyle name="Warning Text 3" xfId="5095"/>
    <cellStyle name="wild guess" xfId="5096"/>
    <cellStyle name="Wildguess" xfId="5097"/>
    <cellStyle name="Year" xfId="5098"/>
    <cellStyle name="Year Estimate" xfId="5099"/>
    <cellStyle name="Year, Actual" xfId="5100"/>
    <cellStyle name="YearE_ Pies " xfId="5101"/>
    <cellStyle name="YearFormat" xfId="5102"/>
    <cellStyle name="YearFormat 2" xfId="6214"/>
    <cellStyle name="YearFormat 3" xfId="9912"/>
    <cellStyle name="Yen" xfId="5103"/>
    <cellStyle name="YesNo" xfId="5104"/>
    <cellStyle name="쬞\?1@" xfId="5105"/>
    <cellStyle name="千位分隔 2" xfId="5106"/>
    <cellStyle name="常规 2" xfId="5107"/>
    <cellStyle name="標準_car_JP" xfId="5108"/>
  </cellStyles>
  <dxfs count="0"/>
  <tableStyles count="0" defaultTableStyle="TableStyleMedium9" defaultPivotStyle="PivotStyleLight16"/>
  <colors>
    <mruColors>
      <color rgb="FFFFFF66"/>
      <color rgb="FFFFCCFF"/>
      <color rgb="FFFFFF99"/>
      <color rgb="FF66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188259</xdr:colOff>
      <xdr:row>16</xdr:row>
      <xdr:rowOff>11206</xdr:rowOff>
    </xdr:from>
    <xdr:to>
      <xdr:col>2</xdr:col>
      <xdr:colOff>7655859</xdr:colOff>
      <xdr:row>23</xdr:row>
      <xdr:rowOff>96931</xdr:rowOff>
    </xdr:to>
    <xdr:sp macro="" textlink="">
      <xdr:nvSpPr>
        <xdr:cNvPr id="2" name="Text Box 50">
          <a:extLst>
            <a:ext uri="{FF2B5EF4-FFF2-40B4-BE49-F238E27FC236}">
              <a16:creationId xmlns:a16="http://schemas.microsoft.com/office/drawing/2014/main" id="{00000000-0008-0000-0000-000002000000}"/>
            </a:ext>
          </a:extLst>
        </xdr:cNvPr>
        <xdr:cNvSpPr txBox="1">
          <a:spLocks noChangeArrowheads="1"/>
        </xdr:cNvSpPr>
      </xdr:nvSpPr>
      <xdr:spPr bwMode="auto">
        <a:xfrm>
          <a:off x="188259" y="6465794"/>
          <a:ext cx="10213041" cy="14192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twoCellAnchor>
    <xdr:from>
      <xdr:col>0</xdr:col>
      <xdr:colOff>33616</xdr:colOff>
      <xdr:row>0</xdr:row>
      <xdr:rowOff>0</xdr:rowOff>
    </xdr:from>
    <xdr:to>
      <xdr:col>4</xdr:col>
      <xdr:colOff>33617</xdr:colOff>
      <xdr:row>1</xdr:row>
      <xdr:rowOff>134469</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33616" y="0"/>
          <a:ext cx="10915651" cy="2344269"/>
          <a:chOff x="10997237" y="5479676"/>
          <a:chExt cx="8857420" cy="2005848"/>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000-000006000000}"/>
              </a:ext>
            </a:extLst>
          </xdr:cNvPr>
          <xdr:cNvSpPr/>
        </xdr:nvSpPr>
        <xdr:spPr>
          <a:xfrm>
            <a:off x="11107770" y="5940347"/>
            <a:ext cx="8566570" cy="1545177"/>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Lost Revenue Adjustment Mechanism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 Variance Account (LRAMVA) </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0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2</xdr:col>
      <xdr:colOff>6297705</xdr:colOff>
      <xdr:row>0</xdr:row>
      <xdr:rowOff>1748117</xdr:rowOff>
    </xdr:from>
    <xdr:to>
      <xdr:col>3</xdr:col>
      <xdr:colOff>306481</xdr:colOff>
      <xdr:row>0</xdr:row>
      <xdr:rowOff>1995767</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9043146" y="1748117"/>
          <a:ext cx="162877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0</xdr:row>
      <xdr:rowOff>134471</xdr:rowOff>
    </xdr:from>
    <xdr:to>
      <xdr:col>24</xdr:col>
      <xdr:colOff>508000</xdr:colOff>
      <xdr:row>11</xdr:row>
      <xdr:rowOff>137094</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321277" y="128807"/>
          <a:ext cx="12845963" cy="1996180"/>
          <a:chOff x="10997237" y="5479676"/>
          <a:chExt cx="8857420" cy="1900278"/>
        </a:xfrm>
      </xdr:grpSpPr>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A00-000004000000}"/>
              </a:ext>
            </a:extLst>
          </xdr:cNvPr>
          <xdr:cNvSpPr/>
        </xdr:nvSpPr>
        <xdr:spPr>
          <a:xfrm>
            <a:off x="11148967" y="6041838"/>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2015 - 2020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grpSp>
    <xdr:clientData/>
  </xdr:twoCellAnchor>
  <xdr:twoCellAnchor>
    <xdr:from>
      <xdr:col>20</xdr:col>
      <xdr:colOff>433917</xdr:colOff>
      <xdr:row>8</xdr:row>
      <xdr:rowOff>149412</xdr:rowOff>
    </xdr:from>
    <xdr:to>
      <xdr:col>24</xdr:col>
      <xdr:colOff>46689</xdr:colOff>
      <xdr:row>11</xdr:row>
      <xdr:rowOff>0</xdr:rowOff>
    </xdr:to>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6160750" y="1673412"/>
          <a:ext cx="2068106" cy="42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twoCellAnchor>
    <xdr:from>
      <xdr:col>1</xdr:col>
      <xdr:colOff>280147</xdr:colOff>
      <xdr:row>2</xdr:row>
      <xdr:rowOff>115800</xdr:rowOff>
    </xdr:from>
    <xdr:to>
      <xdr:col>1</xdr:col>
      <xdr:colOff>828814</xdr:colOff>
      <xdr:row>5</xdr:row>
      <xdr:rowOff>116044</xdr:rowOff>
    </xdr:to>
    <xdr:pic>
      <xdr:nvPicPr>
        <xdr:cNvPr id="8" name="Picture 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16323" y="496800"/>
          <a:ext cx="548667" cy="571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1045875</xdr:colOff>
      <xdr:row>2</xdr:row>
      <xdr:rowOff>89025</xdr:rowOff>
    </xdr:from>
    <xdr:to>
      <xdr:col>2</xdr:col>
      <xdr:colOff>288311</xdr:colOff>
      <xdr:row>4</xdr:row>
      <xdr:rowOff>123246</xdr:rowOff>
    </xdr:to>
    <xdr:sp macro="" textlink="">
      <xdr:nvSpPr>
        <xdr:cNvPr id="9" name="Rectangle 8">
          <a:extLst>
            <a:ext uri="{FF2B5EF4-FFF2-40B4-BE49-F238E27FC236}">
              <a16:creationId xmlns:a16="http://schemas.microsoft.com/office/drawing/2014/main" id="{00000000-0008-0000-0A00-000009000000}"/>
            </a:ext>
          </a:extLst>
        </xdr:cNvPr>
        <xdr:cNvSpPr/>
      </xdr:nvSpPr>
      <xdr:spPr>
        <a:xfrm>
          <a:off x="1352792" y="470025"/>
          <a:ext cx="3317019" cy="41522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193302</xdr:colOff>
      <xdr:row>0</xdr:row>
      <xdr:rowOff>25774</xdr:rowOff>
    </xdr:from>
    <xdr:to>
      <xdr:col>22</xdr:col>
      <xdr:colOff>133350</xdr:colOff>
      <xdr:row>11</xdr:row>
      <xdr:rowOff>142876</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205126" y="23475"/>
          <a:ext cx="14215067" cy="2075967"/>
          <a:chOff x="10997237" y="5479676"/>
          <a:chExt cx="8857420" cy="1900278"/>
        </a:xfrm>
      </xdr:grpSpPr>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B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347998" cy="3783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B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19050</xdr:colOff>
      <xdr:row>9</xdr:row>
      <xdr:rowOff>0</xdr:rowOff>
    </xdr:from>
    <xdr:to>
      <xdr:col>21</xdr:col>
      <xdr:colOff>382933</xdr:colOff>
      <xdr:row>10</xdr:row>
      <xdr:rowOff>99280</xdr:rowOff>
    </xdr:to>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11601450" y="1714500"/>
          <a:ext cx="1583083"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100361" y="200722"/>
          <a:ext cx="35802849" cy="2267415"/>
          <a:chOff x="10997237" y="5479676"/>
          <a:chExt cx="8857420" cy="1900278"/>
        </a:xfrm>
      </xdr:grpSpPr>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C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C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100584" y="201168"/>
          <a:ext cx="37911024" cy="2276856"/>
          <a:chOff x="10997237" y="5479676"/>
          <a:chExt cx="8857420" cy="1900278"/>
        </a:xfrm>
      </xdr:grpSpPr>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D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2012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D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102781" y="194930"/>
          <a:ext cx="31681479" cy="2208028"/>
          <a:chOff x="10997237" y="5479676"/>
          <a:chExt cx="8857420" cy="1900278"/>
        </a:xfrm>
      </xdr:grpSpPr>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E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2013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E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101600" y="198966"/>
          <a:ext cx="33358666" cy="2269067"/>
          <a:chOff x="10997237" y="5479676"/>
          <a:chExt cx="8857420" cy="1900278"/>
        </a:xfrm>
      </xdr:grpSpPr>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F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2014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F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102781" y="194930"/>
          <a:ext cx="22012940" cy="2208028"/>
          <a:chOff x="10997237" y="5479676"/>
          <a:chExt cx="8857420" cy="1900278"/>
        </a:xfrm>
      </xdr:grpSpPr>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10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2015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10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95250</xdr:colOff>
      <xdr:row>1</xdr:row>
      <xdr:rowOff>19050</xdr:rowOff>
    </xdr:from>
    <xdr:to>
      <xdr:col>38</xdr:col>
      <xdr:colOff>381000</xdr:colOff>
      <xdr:row>13</xdr:row>
      <xdr:rowOff>104775</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101600" y="198966"/>
          <a:ext cx="21750866" cy="2269067"/>
          <a:chOff x="10997237" y="5479676"/>
          <a:chExt cx="8857420" cy="1900278"/>
        </a:xfrm>
      </xdr:grpSpPr>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11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Supporting Documentation:</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2016 LDC Persistence Savings Results from IESO</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52902" y="5668151"/>
            <a:ext cx="278569" cy="499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1100-000006000000}"/>
              </a:ext>
            </a:extLst>
          </xdr:cNvPr>
          <xdr:cNvSpPr/>
        </xdr:nvSpPr>
        <xdr:spPr>
          <a:xfrm>
            <a:off x="11516930" y="5647451"/>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266700</xdr:colOff>
      <xdr:row>0</xdr:row>
      <xdr:rowOff>180975</xdr:rowOff>
    </xdr:from>
    <xdr:to>
      <xdr:col>22</xdr:col>
      <xdr:colOff>561975</xdr:colOff>
      <xdr:row>10</xdr:row>
      <xdr:rowOff>170391</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66700" y="180975"/>
          <a:ext cx="17602200" cy="1894416"/>
        </a:xfrm>
        <a:prstGeom prst="rect">
          <a:avLst/>
        </a:prstGeom>
        <a:ln>
          <a:noFill/>
        </a:ln>
        <a:effectLst>
          <a:softEdge rad="112500"/>
        </a:effectLst>
      </xdr:spPr>
    </xdr:pic>
    <xdr:clientData/>
  </xdr:twoCellAnchor>
  <xdr:twoCellAnchor>
    <xdr:from>
      <xdr:col>1</xdr:col>
      <xdr:colOff>209550</xdr:colOff>
      <xdr:row>4</xdr:row>
      <xdr:rowOff>28575</xdr:rowOff>
    </xdr:from>
    <xdr:to>
      <xdr:col>21</xdr:col>
      <xdr:colOff>311572</xdr:colOff>
      <xdr:row>10</xdr:row>
      <xdr:rowOff>158148</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819150" y="790575"/>
          <a:ext cx="16189747" cy="127257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Documentation for Streetlighting Projects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695325" y="514350"/>
          <a:ext cx="704730" cy="575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8</xdr:col>
      <xdr:colOff>343118</xdr:colOff>
      <xdr:row>5</xdr:row>
      <xdr:rowOff>14660</xdr:rowOff>
    </xdr:to>
    <xdr:sp macro="" textlink="">
      <xdr:nvSpPr>
        <xdr:cNvPr id="5" name="Rectangle 4">
          <a:extLst>
            <a:ext uri="{FF2B5EF4-FFF2-40B4-BE49-F238E27FC236}">
              <a16:creationId xmlns:a16="http://schemas.microsoft.com/office/drawing/2014/main" id="{00000000-0008-0000-1200-000005000000}"/>
            </a:ext>
          </a:extLst>
        </xdr:cNvPr>
        <xdr:cNvSpPr/>
      </xdr:nvSpPr>
      <xdr:spPr>
        <a:xfrm>
          <a:off x="1481567" y="585879"/>
          <a:ext cx="5681451" cy="38128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18</xdr:col>
      <xdr:colOff>371475</xdr:colOff>
      <xdr:row>8</xdr:row>
      <xdr:rowOff>47625</xdr:rowOff>
    </xdr:from>
    <xdr:to>
      <xdr:col>22</xdr:col>
      <xdr:colOff>249767</xdr:colOff>
      <xdr:row>9</xdr:row>
      <xdr:rowOff>104775</xdr:rowOff>
    </xdr:to>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15240000" y="1571625"/>
          <a:ext cx="2316692"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4.0 (2020)</a:t>
          </a:r>
          <a:endParaRPr lang="en-CA" sz="14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6</xdr:col>
      <xdr:colOff>338667</xdr:colOff>
      <xdr:row>1</xdr:row>
      <xdr:rowOff>190500</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123825" y="76200"/>
          <a:ext cx="18969567" cy="1971675"/>
          <a:chOff x="10997237" y="5479676"/>
          <a:chExt cx="8857420" cy="1900278"/>
        </a:xfrm>
      </xdr:grpSpPr>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6" name="Rectangle 5">
            <a:extLst>
              <a:ext uri="{FF2B5EF4-FFF2-40B4-BE49-F238E27FC236}">
                <a16:creationId xmlns:a16="http://schemas.microsoft.com/office/drawing/2014/main" id="{00000000-0008-0000-0100-000006000000}"/>
              </a:ext>
            </a:extLst>
          </xdr:cNvPr>
          <xdr:cNvSpPr/>
        </xdr:nvSpPr>
        <xdr:spPr>
          <a:xfrm>
            <a:off x="11107770" y="5940347"/>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Inputs-Outputs Schematic</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01704"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Rectangle 7">
            <a:extLst>
              <a:ext uri="{FF2B5EF4-FFF2-40B4-BE49-F238E27FC236}">
                <a16:creationId xmlns:a16="http://schemas.microsoft.com/office/drawing/2014/main" id="{00000000-0008-0000-0100-000008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5</xdr:col>
      <xdr:colOff>1058333</xdr:colOff>
      <xdr:row>0</xdr:row>
      <xdr:rowOff>1291166</xdr:rowOff>
    </xdr:from>
    <xdr:to>
      <xdr:col>5</xdr:col>
      <xdr:colOff>2751667</xdr:colOff>
      <xdr:row>0</xdr:row>
      <xdr:rowOff>1725083</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15472833" y="1291166"/>
          <a:ext cx="1693334" cy="43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45508</xdr:colOff>
      <xdr:row>0</xdr:row>
      <xdr:rowOff>58212</xdr:rowOff>
    </xdr:from>
    <xdr:to>
      <xdr:col>12</xdr:col>
      <xdr:colOff>21166</xdr:colOff>
      <xdr:row>1</xdr:row>
      <xdr:rowOff>583406</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45508" y="58212"/>
          <a:ext cx="20041658" cy="2353994"/>
          <a:chOff x="10964411" y="5491703"/>
          <a:chExt cx="8857420" cy="1913598"/>
        </a:xfrm>
      </xdr:grpSpPr>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300-000004000000}"/>
              </a:ext>
            </a:extLst>
          </xdr:cNvPr>
          <xdr:cNvSpPr/>
        </xdr:nvSpPr>
        <xdr:spPr>
          <a:xfrm>
            <a:off x="11224639" y="6246193"/>
            <a:ext cx="8566570" cy="1159108"/>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Tab</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2290" y="5723550"/>
            <a:ext cx="246534" cy="53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300-000006000000}"/>
              </a:ext>
            </a:extLst>
          </xdr:cNvPr>
          <xdr:cNvSpPr/>
        </xdr:nvSpPr>
        <xdr:spPr>
          <a:xfrm>
            <a:off x="11423441" y="574435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10</xdr:col>
      <xdr:colOff>715855</xdr:colOff>
      <xdr:row>0</xdr:row>
      <xdr:rowOff>1747574</xdr:rowOff>
    </xdr:from>
    <xdr:to>
      <xdr:col>11</xdr:col>
      <xdr:colOff>1103578</xdr:colOff>
      <xdr:row>1</xdr:row>
      <xdr:rowOff>351896</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17490438" y="1747574"/>
          <a:ext cx="1837640" cy="4352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mc:AlternateContent xmlns:mc="http://schemas.openxmlformats.org/markup-compatibility/2006">
    <mc:Choice xmlns:a14="http://schemas.microsoft.com/office/drawing/2010/main" Requires="a14">
      <xdr:twoCellAnchor editAs="oneCell">
        <xdr:from>
          <xdr:col>2</xdr:col>
          <xdr:colOff>952500</xdr:colOff>
          <xdr:row>52</xdr:row>
          <xdr:rowOff>7620</xdr:rowOff>
        </xdr:from>
        <xdr:to>
          <xdr:col>2</xdr:col>
          <xdr:colOff>1371600</xdr:colOff>
          <xdr:row>53</xdr:row>
          <xdr:rowOff>144780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55</xdr:row>
          <xdr:rowOff>0</xdr:rowOff>
        </xdr:from>
        <xdr:to>
          <xdr:col>2</xdr:col>
          <xdr:colOff>1371600</xdr:colOff>
          <xdr:row>56</xdr:row>
          <xdr:rowOff>137160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3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57</xdr:row>
          <xdr:rowOff>182880</xdr:rowOff>
        </xdr:from>
        <xdr:to>
          <xdr:col>2</xdr:col>
          <xdr:colOff>1371600</xdr:colOff>
          <xdr:row>59</xdr:row>
          <xdr:rowOff>114300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60</xdr:row>
          <xdr:rowOff>175260</xdr:rowOff>
        </xdr:from>
        <xdr:to>
          <xdr:col>2</xdr:col>
          <xdr:colOff>1371600</xdr:colOff>
          <xdr:row>62</xdr:row>
          <xdr:rowOff>106680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952500</xdr:colOff>
          <xdr:row>63</xdr:row>
          <xdr:rowOff>160020</xdr:rowOff>
        </xdr:from>
        <xdr:to>
          <xdr:col>2</xdr:col>
          <xdr:colOff>1371600</xdr:colOff>
          <xdr:row>65</xdr:row>
          <xdr:rowOff>99060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238125</xdr:colOff>
      <xdr:row>0</xdr:row>
      <xdr:rowOff>38100</xdr:rowOff>
    </xdr:from>
    <xdr:to>
      <xdr:col>8</xdr:col>
      <xdr:colOff>504825</xdr:colOff>
      <xdr:row>11</xdr:row>
      <xdr:rowOff>133350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55037" y="37322"/>
          <a:ext cx="17289625" cy="2108718"/>
          <a:chOff x="10964411" y="5491703"/>
          <a:chExt cx="8857420" cy="1913598"/>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64411" y="5491703"/>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400-000004000000}"/>
              </a:ext>
            </a:extLst>
          </xdr:cNvPr>
          <xdr:cNvSpPr/>
        </xdr:nvSpPr>
        <xdr:spPr>
          <a:xfrm>
            <a:off x="11224639" y="6103270"/>
            <a:ext cx="8566570"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Summary of Changes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37781" y="5753274"/>
            <a:ext cx="334523" cy="404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400-000006000000}"/>
              </a:ext>
            </a:extLst>
          </xdr:cNvPr>
          <xdr:cNvSpPr/>
        </xdr:nvSpPr>
        <xdr:spPr>
          <a:xfrm>
            <a:off x="11507160" y="571939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6</xdr:col>
      <xdr:colOff>4114800</xdr:colOff>
      <xdr:row>8</xdr:row>
      <xdr:rowOff>133350</xdr:rowOff>
    </xdr:from>
    <xdr:to>
      <xdr:col>8</xdr:col>
      <xdr:colOff>371475</xdr:colOff>
      <xdr:row>10</xdr:row>
      <xdr:rowOff>185472</xdr:rowOff>
    </xdr:to>
    <xdr:sp macro="" textlink="">
      <xdr:nvSpPr>
        <xdr:cNvPr id="7" name="TextBox 6">
          <a:extLst>
            <a:ext uri="{FF2B5EF4-FFF2-40B4-BE49-F238E27FC236}">
              <a16:creationId xmlns:a16="http://schemas.microsoft.com/office/drawing/2014/main" id="{00000000-0008-0000-0400-000007000000}"/>
            </a:ext>
          </a:extLst>
        </xdr:cNvPr>
        <xdr:cNvSpPr txBox="1"/>
      </xdr:nvSpPr>
      <xdr:spPr>
        <a:xfrm>
          <a:off x="14201775" y="1657350"/>
          <a:ext cx="1714500" cy="4331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102950</xdr:colOff>
      <xdr:row>0</xdr:row>
      <xdr:rowOff>0</xdr:rowOff>
    </xdr:from>
    <xdr:to>
      <xdr:col>12</xdr:col>
      <xdr:colOff>1354667</xdr:colOff>
      <xdr:row>1</xdr:row>
      <xdr:rowOff>258535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109300" y="0"/>
          <a:ext cx="15810150" cy="2106385"/>
          <a:chOff x="10997237" y="5479676"/>
          <a:chExt cx="8857420" cy="1900278"/>
        </a:xfrm>
      </xdr:grpSpPr>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500-000004000000}"/>
              </a:ext>
            </a:extLst>
          </xdr:cNvPr>
          <xdr:cNvSpPr/>
        </xdr:nvSpPr>
        <xdr:spPr>
          <a:xfrm>
            <a:off x="11081640" y="6083808"/>
            <a:ext cx="8566570" cy="111876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Forecast Lost Revenues </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20144" cy="566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500-000006000000}"/>
              </a:ext>
            </a:extLst>
          </xdr:cNvPr>
          <xdr:cNvSpPr/>
        </xdr:nvSpPr>
        <xdr:spPr>
          <a:xfrm>
            <a:off x="11516930" y="5637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11</xdr:col>
      <xdr:colOff>357716</xdr:colOff>
      <xdr:row>0</xdr:row>
      <xdr:rowOff>1568161</xdr:rowOff>
    </xdr:from>
    <xdr:to>
      <xdr:col>12</xdr:col>
      <xdr:colOff>698020</xdr:colOff>
      <xdr:row>0</xdr:row>
      <xdr:rowOff>1896534</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17047633" y="1568161"/>
          <a:ext cx="1821970" cy="3283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201083</xdr:colOff>
      <xdr:row>0</xdr:row>
      <xdr:rowOff>0</xdr:rowOff>
    </xdr:from>
    <xdr:to>
      <xdr:col>15</xdr:col>
      <xdr:colOff>1016001</xdr:colOff>
      <xdr:row>1</xdr:row>
      <xdr:rowOff>74083</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1083" y="0"/>
          <a:ext cx="18245668" cy="1894416"/>
        </a:xfrm>
        <a:prstGeom prst="rect">
          <a:avLst/>
        </a:prstGeom>
        <a:ln>
          <a:noFill/>
        </a:ln>
        <a:effectLst>
          <a:softEdge rad="112500"/>
        </a:effectLst>
      </xdr:spPr>
    </xdr:pic>
    <xdr:clientData/>
  </xdr:twoCellAnchor>
  <xdr:twoCellAnchor>
    <xdr:from>
      <xdr:col>0</xdr:col>
      <xdr:colOff>430863</xdr:colOff>
      <xdr:row>0</xdr:row>
      <xdr:rowOff>323775</xdr:rowOff>
    </xdr:from>
    <xdr:to>
      <xdr:col>13</xdr:col>
      <xdr:colOff>793752</xdr:colOff>
      <xdr:row>1</xdr:row>
      <xdr:rowOff>31748</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455530" y="312540"/>
          <a:ext cx="13737208" cy="1468633"/>
          <a:chOff x="11176383" y="5668151"/>
          <a:chExt cx="9030930" cy="1347806"/>
        </a:xfrm>
      </xdr:grpSpPr>
      <xdr:sp macro="" textlink="">
        <xdr:nvSpPr>
          <xdr:cNvPr id="5" name="Rectangle 4">
            <a:extLst>
              <a:ext uri="{FF2B5EF4-FFF2-40B4-BE49-F238E27FC236}">
                <a16:creationId xmlns:a16="http://schemas.microsoft.com/office/drawing/2014/main" id="{00000000-0008-0000-0600-000005000000}"/>
              </a:ext>
            </a:extLst>
          </xdr:cNvPr>
          <xdr:cNvSpPr/>
        </xdr:nvSpPr>
        <xdr:spPr>
          <a:xfrm>
            <a:off x="12656772" y="5893681"/>
            <a:ext cx="7550541" cy="1122276"/>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Distribution Rates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389282" cy="50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600-000007000000}"/>
              </a:ext>
            </a:extLst>
          </xdr:cNvPr>
          <xdr:cNvSpPr/>
        </xdr:nvSpPr>
        <xdr:spPr>
          <a:xfrm>
            <a:off x="11628401" y="5693897"/>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13</xdr:col>
      <xdr:colOff>793751</xdr:colOff>
      <xdr:row>0</xdr:row>
      <xdr:rowOff>1312334</xdr:rowOff>
    </xdr:from>
    <xdr:to>
      <xdr:col>15</xdr:col>
      <xdr:colOff>750360</xdr:colOff>
      <xdr:row>0</xdr:row>
      <xdr:rowOff>1559984</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16129001" y="1312334"/>
          <a:ext cx="185102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23</xdr:col>
      <xdr:colOff>581025</xdr:colOff>
      <xdr:row>11</xdr:row>
      <xdr:rowOff>103716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0" y="297180"/>
          <a:ext cx="14666595" cy="1818216"/>
        </a:xfrm>
        <a:prstGeom prst="rect">
          <a:avLst/>
        </a:prstGeom>
        <a:ln>
          <a:noFill/>
        </a:ln>
        <a:effectLst>
          <a:softEdge rad="112500"/>
        </a:effectLst>
      </xdr:spPr>
    </xdr:pic>
    <xdr:clientData/>
  </xdr:twoCellAnchor>
  <xdr:twoCellAnchor>
    <xdr:from>
      <xdr:col>1</xdr:col>
      <xdr:colOff>219075</xdr:colOff>
      <xdr:row>4</xdr:row>
      <xdr:rowOff>114300</xdr:rowOff>
    </xdr:from>
    <xdr:to>
      <xdr:col>22</xdr:col>
      <xdr:colOff>321097</xdr:colOff>
      <xdr:row>11</xdr:row>
      <xdr:rowOff>53373</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843915" y="845820"/>
          <a:ext cx="13223662" cy="121923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Determination of Rate Class Allocations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clientData/>
  </xdr:twoCellAnchor>
  <xdr:twoCellAnchor>
    <xdr:from>
      <xdr:col>1</xdr:col>
      <xdr:colOff>85725</xdr:colOff>
      <xdr:row>2</xdr:row>
      <xdr:rowOff>133350</xdr:rowOff>
    </xdr:from>
    <xdr:to>
      <xdr:col>2</xdr:col>
      <xdr:colOff>114180</xdr:colOff>
      <xdr:row>5</xdr:row>
      <xdr:rowOff>137654</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710565" y="499110"/>
          <a:ext cx="653295" cy="5529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195692</xdr:colOff>
      <xdr:row>3</xdr:row>
      <xdr:rowOff>14379</xdr:rowOff>
    </xdr:from>
    <xdr:to>
      <xdr:col>9</xdr:col>
      <xdr:colOff>343118</xdr:colOff>
      <xdr:row>5</xdr:row>
      <xdr:rowOff>14660</xdr:rowOff>
    </xdr:to>
    <xdr:sp macro="" textlink="">
      <xdr:nvSpPr>
        <xdr:cNvPr id="5" name="Rectangle 4">
          <a:extLst>
            <a:ext uri="{FF2B5EF4-FFF2-40B4-BE49-F238E27FC236}">
              <a16:creationId xmlns:a16="http://schemas.microsoft.com/office/drawing/2014/main" id="{00000000-0008-0000-0700-000005000000}"/>
            </a:ext>
          </a:extLst>
        </xdr:cNvPr>
        <xdr:cNvSpPr/>
      </xdr:nvSpPr>
      <xdr:spPr>
        <a:xfrm>
          <a:off x="1445372" y="563019"/>
          <a:ext cx="4521306" cy="366041"/>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xdr:from>
      <xdr:col>19</xdr:col>
      <xdr:colOff>352425</xdr:colOff>
      <xdr:row>9</xdr:row>
      <xdr:rowOff>9525</xdr:rowOff>
    </xdr:from>
    <xdr:to>
      <xdr:col>23</xdr:col>
      <xdr:colOff>230717</xdr:colOff>
      <xdr:row>10</xdr:row>
      <xdr:rowOff>66675</xdr:rowOff>
    </xdr:to>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2224385" y="1655445"/>
          <a:ext cx="2377652" cy="2400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4.0 (2020)</a:t>
          </a:r>
          <a:endParaRPr lang="en-CA" sz="14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132291</xdr:colOff>
      <xdr:row>0</xdr:row>
      <xdr:rowOff>63501</xdr:rowOff>
    </xdr:from>
    <xdr:to>
      <xdr:col>24</xdr:col>
      <xdr:colOff>275165</xdr:colOff>
      <xdr:row>1</xdr:row>
      <xdr:rowOff>158750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32291" y="63501"/>
          <a:ext cx="18991791" cy="2180166"/>
        </a:xfrm>
        <a:prstGeom prst="rect">
          <a:avLst/>
        </a:prstGeom>
        <a:ln>
          <a:noFill/>
        </a:ln>
        <a:effectLst>
          <a:softEdge rad="112500"/>
        </a:effectLst>
      </xdr:spPr>
    </xdr:pic>
    <xdr:clientData/>
  </xdr:twoCellAnchor>
  <xdr:twoCellAnchor>
    <xdr:from>
      <xdr:col>1</xdr:col>
      <xdr:colOff>100211</xdr:colOff>
      <xdr:row>0</xdr:row>
      <xdr:rowOff>216648</xdr:rowOff>
    </xdr:from>
    <xdr:to>
      <xdr:col>22</xdr:col>
      <xdr:colOff>327293</xdr:colOff>
      <xdr:row>2</xdr:row>
      <xdr:rowOff>83418</xdr:rowOff>
    </xdr:to>
    <xdr:grpSp>
      <xdr:nvGrpSpPr>
        <xdr:cNvPr id="3" name="Group 2">
          <a:extLst>
            <a:ext uri="{FF2B5EF4-FFF2-40B4-BE49-F238E27FC236}">
              <a16:creationId xmlns:a16="http://schemas.microsoft.com/office/drawing/2014/main" id="{00000000-0008-0000-0800-000003000000}"/>
            </a:ext>
          </a:extLst>
        </xdr:cNvPr>
        <xdr:cNvGrpSpPr/>
      </xdr:nvGrpSpPr>
      <xdr:grpSpPr>
        <a:xfrm>
          <a:off x="441485" y="205729"/>
          <a:ext cx="7802983" cy="2148589"/>
          <a:chOff x="11176383" y="5659979"/>
          <a:chExt cx="6311801" cy="1821373"/>
        </a:xfrm>
      </xdr:grpSpPr>
      <xdr:sp macro="" textlink="">
        <xdr:nvSpPr>
          <xdr:cNvPr id="4" name="Rectangle 3">
            <a:extLst>
              <a:ext uri="{FF2B5EF4-FFF2-40B4-BE49-F238E27FC236}">
                <a16:creationId xmlns:a16="http://schemas.microsoft.com/office/drawing/2014/main" id="{00000000-0008-0000-0800-000004000000}"/>
              </a:ext>
            </a:extLst>
          </xdr:cNvPr>
          <xdr:cNvSpPr/>
        </xdr:nvSpPr>
        <xdr:spPr>
          <a:xfrm>
            <a:off x="11479798" y="6179321"/>
            <a:ext cx="6008386" cy="1302031"/>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2011 - 2014 Lost Revenues Work Form</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76383" y="5668151"/>
            <a:ext cx="197681" cy="463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800-000006000000}"/>
              </a:ext>
            </a:extLst>
          </xdr:cNvPr>
          <xdr:cNvSpPr/>
        </xdr:nvSpPr>
        <xdr:spPr>
          <a:xfrm>
            <a:off x="11397663" y="5659979"/>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19</xdr:col>
      <xdr:colOff>614269</xdr:colOff>
      <xdr:row>0</xdr:row>
      <xdr:rowOff>1475797</xdr:rowOff>
    </xdr:from>
    <xdr:to>
      <xdr:col>23</xdr:col>
      <xdr:colOff>380377</xdr:colOff>
      <xdr:row>0</xdr:row>
      <xdr:rowOff>1875243</xdr:rowOff>
    </xdr:to>
    <xdr:sp macro="" textlink="">
      <xdr:nvSpPr>
        <xdr:cNvPr id="7" name="TextBox 6">
          <a:extLst>
            <a:ext uri="{FF2B5EF4-FFF2-40B4-BE49-F238E27FC236}">
              <a16:creationId xmlns:a16="http://schemas.microsoft.com/office/drawing/2014/main" id="{00000000-0008-0000-0800-000007000000}"/>
            </a:ext>
          </a:extLst>
        </xdr:cNvPr>
        <xdr:cNvSpPr txBox="1"/>
      </xdr:nvSpPr>
      <xdr:spPr>
        <a:xfrm>
          <a:off x="16341102" y="1475797"/>
          <a:ext cx="2263775" cy="39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465667</xdr:colOff>
      <xdr:row>1</xdr:row>
      <xdr:rowOff>42334</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0" y="0"/>
          <a:ext cx="15873984" cy="1906186"/>
          <a:chOff x="10997237" y="5479676"/>
          <a:chExt cx="8857420" cy="1900278"/>
        </a:xfrm>
      </xdr:grpSpPr>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10997237" y="5479676"/>
            <a:ext cx="8857420" cy="1900278"/>
          </a:xfrm>
          <a:prstGeom prst="rect">
            <a:avLst/>
          </a:prstGeom>
          <a:ln>
            <a:noFill/>
          </a:ln>
          <a:effectLst>
            <a:softEdge rad="112500"/>
          </a:effectLst>
        </xdr:spPr>
      </xdr:pic>
      <xdr:sp macro="" textlink="">
        <xdr:nvSpPr>
          <xdr:cNvPr id="4" name="Rectangle 3">
            <a:extLst>
              <a:ext uri="{FF2B5EF4-FFF2-40B4-BE49-F238E27FC236}">
                <a16:creationId xmlns:a16="http://schemas.microsoft.com/office/drawing/2014/main" id="{00000000-0008-0000-0900-000004000000}"/>
              </a:ext>
            </a:extLst>
          </xdr:cNvPr>
          <xdr:cNvSpPr/>
        </xdr:nvSpPr>
        <xdr:spPr>
          <a:xfrm>
            <a:off x="11107770" y="6116284"/>
            <a:ext cx="8566570" cy="1126093"/>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LRAMVA Work Form:</a:t>
            </a:r>
          </a:p>
          <a:p>
            <a:pPr algn="ctr" rtl="0"/>
            <a:r>
              <a:rPr lang="en-CA" sz="2900" b="1" i="0" cap="none" spc="0" baseline="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latin typeface="+mn-lt"/>
                <a:ea typeface="+mn-ea"/>
                <a:cs typeface="+mn-cs"/>
              </a:rPr>
              <a:t>Carrying Charges by Rate Class</a:t>
            </a:r>
            <a:endParaRPr lang="en-CA" sz="2900" b="1" cap="none" spc="0">
              <a:ln w="11430">
                <a:solidFill>
                  <a:schemeClr val="tx1">
                    <a:lumMod val="95000"/>
                    <a:lumOff val="5000"/>
                  </a:schemeClr>
                </a:solidFill>
              </a:ln>
              <a:solidFill>
                <a:schemeClr val="tx1"/>
              </a:solidFill>
              <a:effectLst>
                <a:outerShdw blurRad="152400" dist="254000" dir="11400000" sx="80000" sy="80000" kx="-1800000" algn="bl" rotWithShape="0">
                  <a:schemeClr val="bg1">
                    <a:lumMod val="50000"/>
                    <a:alpha val="65000"/>
                  </a:schemeClr>
                </a:outerShdw>
              </a:effectLst>
            </a:endParaRPr>
          </a:p>
        </xdr:txBody>
      </xdr:sp>
      <xdr:pic>
        <xdr:nvPicPr>
          <xdr:cNvPr id="5" name="Pictur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11140788" y="5681270"/>
            <a:ext cx="278569" cy="59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Rectangle 5">
            <a:extLst>
              <a:ext uri="{FF2B5EF4-FFF2-40B4-BE49-F238E27FC236}">
                <a16:creationId xmlns:a16="http://schemas.microsoft.com/office/drawing/2014/main" id="{00000000-0008-0000-0900-000006000000}"/>
              </a:ext>
            </a:extLst>
          </xdr:cNvPr>
          <xdr:cNvSpPr/>
        </xdr:nvSpPr>
        <xdr:spPr>
          <a:xfrm>
            <a:off x="11468474" y="574294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17</xdr:col>
      <xdr:colOff>292364</xdr:colOff>
      <xdr:row>0</xdr:row>
      <xdr:rowOff>1398262</xdr:rowOff>
    </xdr:from>
    <xdr:to>
      <xdr:col>18</xdr:col>
      <xdr:colOff>827696</xdr:colOff>
      <xdr:row>0</xdr:row>
      <xdr:rowOff>1688042</xdr:rowOff>
    </xdr:to>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7299781" y="1398262"/>
          <a:ext cx="1583082" cy="289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CA" sz="14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Version  2.0 (2017)</a:t>
          </a:r>
          <a:endParaRPr lang="en-CA" sz="14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common\Financials%202008\Journal%20Entries\Adj%20Minority%20interest%20journal%20entry%20Holdings%20Inc%20(co%2091)%20Mar%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common\PROGRAMS\Portfolio%20of%20Programs%20-%20Consolidated%20View\Reports\LDC%20Quarterly%20Report%20Template\Results%20by%20LD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rds.ontarioenergyboard.ca/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Template"/>
      <sheetName val="Acct Master"/>
      <sheetName val="Rollup Accts"/>
      <sheetName val="Companies"/>
      <sheetName val="Reversing"/>
      <sheetName val="Module1"/>
    </sheetNames>
    <sheetDataSet>
      <sheetData sheetId="0"/>
      <sheetData sheetId="1"/>
      <sheetData sheetId="2"/>
      <sheetData sheetId="3"/>
      <sheetData sheetId="4">
        <row r="4">
          <cell r="B4" t="str">
            <v>Yes</v>
          </cell>
        </row>
        <row r="5">
          <cell r="B5" t="str">
            <v>No</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 val="Funding Mechanism List"/>
      <sheetName val="LDC List"/>
      <sheetName val="Program List"/>
      <sheetName val="Framework List"/>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www.oeb.ca/industry/rules-codes-and-requirements/prescribed-interest-r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6"/>
  <sheetViews>
    <sheetView view="pageBreakPreview" topLeftCell="A4" zoomScaleNormal="100" zoomScaleSheetLayoutView="100" workbookViewId="0">
      <selection activeCell="D13" sqref="D13"/>
    </sheetView>
  </sheetViews>
  <sheetFormatPr defaultColWidth="9.109375" defaultRowHeight="14.4"/>
  <cols>
    <col min="1" max="1" width="9.109375" style="9"/>
    <col min="2" max="2" width="32.109375" style="27" customWidth="1"/>
    <col min="3" max="3" width="114.33203125" style="9" customWidth="1"/>
    <col min="4" max="4" width="8.109375" style="9" customWidth="1"/>
    <col min="5" max="16384" width="9.109375" style="9"/>
  </cols>
  <sheetData>
    <row r="1" spans="1:3" ht="174" customHeight="1"/>
    <row r="3" spans="1:3" ht="20.399999999999999">
      <c r="B3" s="773" t="s">
        <v>175</v>
      </c>
      <c r="C3" s="773"/>
    </row>
    <row r="4" spans="1:3" ht="21" customHeight="1"/>
    <row r="5" spans="1:3" s="30" customFormat="1" ht="25.5" customHeight="1">
      <c r="B5" s="62" t="s">
        <v>423</v>
      </c>
      <c r="C5" s="62" t="s">
        <v>174</v>
      </c>
    </row>
    <row r="6" spans="1:3" s="189" customFormat="1" ht="30" customHeight="1">
      <c r="A6" s="256"/>
      <c r="B6" s="640" t="s">
        <v>171</v>
      </c>
      <c r="C6" s="649" t="s">
        <v>551</v>
      </c>
    </row>
    <row r="7" spans="1:3" s="189" customFormat="1" ht="30" customHeight="1">
      <c r="A7" s="256"/>
      <c r="B7" s="632" t="s">
        <v>611</v>
      </c>
      <c r="C7" s="650" t="s">
        <v>640</v>
      </c>
    </row>
    <row r="8" spans="1:3" s="189" customFormat="1" ht="30" customHeight="1">
      <c r="B8" s="632" t="s">
        <v>371</v>
      </c>
      <c r="C8" s="257" t="s">
        <v>552</v>
      </c>
    </row>
    <row r="9" spans="1:3" s="189" customFormat="1" ht="30" customHeight="1">
      <c r="B9" s="632" t="s">
        <v>170</v>
      </c>
      <c r="C9" s="257" t="s">
        <v>553</v>
      </c>
    </row>
    <row r="10" spans="1:3" s="189" customFormat="1" ht="30" customHeight="1">
      <c r="B10" s="759" t="s">
        <v>767</v>
      </c>
      <c r="C10" s="650" t="s">
        <v>768</v>
      </c>
    </row>
    <row r="11" spans="1:3" s="189" customFormat="1" ht="30" customHeight="1">
      <c r="B11" s="651" t="s">
        <v>372</v>
      </c>
      <c r="C11" s="258" t="s">
        <v>554</v>
      </c>
    </row>
    <row r="12" spans="1:3" s="189" customFormat="1" ht="30" customHeight="1">
      <c r="B12" s="632" t="s">
        <v>373</v>
      </c>
      <c r="C12" s="257" t="s">
        <v>555</v>
      </c>
    </row>
    <row r="13" spans="1:3" s="189" customFormat="1" ht="30" customHeight="1">
      <c r="B13" s="632" t="s">
        <v>374</v>
      </c>
      <c r="C13" s="257" t="s">
        <v>532</v>
      </c>
    </row>
    <row r="14" spans="1:3" s="189" customFormat="1" ht="30" customHeight="1">
      <c r="B14" s="632" t="s">
        <v>543</v>
      </c>
      <c r="C14" s="554" t="s">
        <v>595</v>
      </c>
    </row>
    <row r="15" spans="1:3" s="189" customFormat="1" ht="30" customHeight="1">
      <c r="B15" s="760" t="s">
        <v>769</v>
      </c>
      <c r="C15" s="761" t="s">
        <v>770</v>
      </c>
    </row>
    <row r="16" spans="1:3" s="104" customFormat="1" ht="15.6">
      <c r="B16" s="189"/>
    </row>
  </sheetData>
  <mergeCells count="1">
    <mergeCell ref="B3:C3"/>
  </mergeCells>
  <hyperlinks>
    <hyperlink ref="B6" location="'1.  LRAMVA Summary'!A1" display="1.  LRAMVA Summary"/>
    <hyperlink ref="B8" location="'2. LRAMVA Threshold'!Print_Area" display="2.  LRAMVA Threshold"/>
    <hyperlink ref="B9" location="'3.  Distribution Rates'!A1" display="3.  Distribution Rates"/>
    <hyperlink ref="B13" location="'6.  Carrying Charges'!Print_Area" display="6.  Carrying Charges"/>
    <hyperlink ref="B12" location="'5.  2015-2020 LRAM'!Print_Area" display="5.  2015-2020 LRAM"/>
    <hyperlink ref="B11" location="'4.  2011-2014 LRAM'!Print_Area" display="4.  2011-2014 LRAM"/>
    <hyperlink ref="B14" location="'7. Persistence Data'!A1" display="7.  Persistence Data"/>
    <hyperlink ref="B7" location="'1-a.  Summary of Changes'!A1" display="1-a.  Summary of Changes"/>
    <hyperlink ref="B10" location="'3-a.  Rate Class Allocations'!A1" display="3-a.  Rate Class Allocations"/>
    <hyperlink ref="B15" location="'8.  Streetlighting'!A1" display="8.  Streetlighting"/>
  </hyperlinks>
  <pageMargins left="0.70866141732283472" right="0.70866141732283472" top="0.74803149606299213" bottom="0.74803149606299213" header="0.31496062992125984" footer="0.31496062992125984"/>
  <pageSetup scale="75" fitToHeight="0"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65"/>
  <sheetViews>
    <sheetView view="pageBreakPreview" topLeftCell="D112" zoomScaleNormal="90" zoomScaleSheetLayoutView="100" workbookViewId="0">
      <selection activeCell="F121" sqref="F121"/>
    </sheetView>
  </sheetViews>
  <sheetFormatPr defaultColWidth="9.109375" defaultRowHeight="14.4"/>
  <cols>
    <col min="1" max="1" width="4.5546875" style="12" customWidth="1"/>
    <col min="2" max="2" width="19.5546875" style="11" customWidth="1"/>
    <col min="3" max="3" width="30.88671875" style="12" customWidth="1"/>
    <col min="4" max="4" width="5" style="12" customWidth="1"/>
    <col min="5" max="5" width="14.33203125" style="12" customWidth="1"/>
    <col min="6" max="6" width="15.109375" style="12" customWidth="1"/>
    <col min="7" max="7" width="11.44140625" style="12" customWidth="1"/>
    <col min="8" max="8" width="13" style="18" customWidth="1"/>
    <col min="9" max="10" width="14" style="12" customWidth="1"/>
    <col min="11" max="11" width="18" style="12" customWidth="1"/>
    <col min="12" max="12" width="19.109375" style="12" customWidth="1"/>
    <col min="13" max="13" width="16.88671875" style="12" customWidth="1"/>
    <col min="14" max="14" width="16" style="12" customWidth="1"/>
    <col min="15" max="15" width="14.5546875" style="12" customWidth="1"/>
    <col min="16" max="16" width="14.6640625" style="12" hidden="1" customWidth="1"/>
    <col min="17" max="17" width="14" style="12" hidden="1" customWidth="1"/>
    <col min="18" max="18" width="15.6640625" style="12" hidden="1" customWidth="1"/>
    <col min="19" max="19" width="14.109375" style="12" hidden="1" customWidth="1"/>
    <col min="20" max="22" width="15" style="12" hidden="1" customWidth="1"/>
    <col min="23" max="23" width="13.44140625" style="12" customWidth="1"/>
    <col min="24" max="24" width="4.109375" style="12" customWidth="1"/>
    <col min="25" max="25" width="21.109375" style="12" bestFit="1" customWidth="1"/>
    <col min="26" max="16384" width="9.109375" style="12"/>
  </cols>
  <sheetData>
    <row r="1" spans="1:28" ht="153" customHeight="1">
      <c r="E1" s="1"/>
      <c r="G1" s="1"/>
      <c r="I1" s="1"/>
      <c r="J1" s="1"/>
      <c r="K1" s="1"/>
      <c r="L1" s="1"/>
      <c r="M1" s="1"/>
      <c r="N1" s="1"/>
      <c r="O1" s="1"/>
      <c r="W1" s="1"/>
      <c r="X1" s="1"/>
      <c r="Y1" s="1"/>
      <c r="Z1" s="1"/>
      <c r="AA1" s="1"/>
    </row>
    <row r="3" spans="1:28" ht="14.25" customHeight="1" thickBot="1">
      <c r="B3" s="23"/>
      <c r="C3" s="58"/>
      <c r="D3" s="58"/>
      <c r="E3" s="59"/>
      <c r="F3" s="59"/>
      <c r="G3" s="59"/>
      <c r="H3" s="59"/>
      <c r="I3" s="59"/>
      <c r="J3" s="59"/>
      <c r="K3" s="59"/>
      <c r="L3" s="59"/>
      <c r="M3" s="59"/>
      <c r="N3" s="59"/>
      <c r="O3" s="59"/>
      <c r="P3" s="59"/>
      <c r="Q3" s="59"/>
      <c r="R3" s="59"/>
      <c r="S3" s="59"/>
      <c r="T3" s="59"/>
      <c r="U3" s="59"/>
      <c r="V3" s="59"/>
      <c r="W3" s="59"/>
      <c r="Z3" s="2"/>
    </row>
    <row r="4" spans="1:28" s="9" customFormat="1" ht="30" customHeight="1" thickBot="1">
      <c r="B4" s="120" t="s">
        <v>172</v>
      </c>
      <c r="C4" s="128" t="s">
        <v>176</v>
      </c>
      <c r="D4" s="17"/>
      <c r="E4" s="17"/>
      <c r="F4" s="17"/>
      <c r="G4" s="190"/>
      <c r="H4" s="191"/>
      <c r="I4" s="192"/>
      <c r="J4" s="192"/>
      <c r="K4" s="192"/>
      <c r="L4" s="192"/>
      <c r="M4" s="192"/>
      <c r="N4" s="190"/>
      <c r="O4" s="190"/>
      <c r="P4" s="190"/>
      <c r="Q4" s="190"/>
      <c r="R4" s="190"/>
      <c r="S4" s="190"/>
      <c r="T4" s="190"/>
      <c r="U4" s="190"/>
      <c r="V4" s="190"/>
      <c r="W4" s="193"/>
    </row>
    <row r="5" spans="1:28" s="9" customFormat="1" ht="25.5" customHeight="1" thickBot="1">
      <c r="B5" s="49"/>
      <c r="C5" s="131" t="s">
        <v>173</v>
      </c>
      <c r="D5" s="190"/>
      <c r="E5" s="190"/>
      <c r="F5" s="17"/>
      <c r="G5" s="190"/>
      <c r="H5" s="191"/>
      <c r="I5" s="192"/>
      <c r="J5" s="192"/>
      <c r="K5" s="192"/>
      <c r="L5" s="192"/>
      <c r="M5" s="192"/>
      <c r="N5" s="190"/>
      <c r="O5" s="190"/>
      <c r="P5" s="190"/>
      <c r="Q5" s="190"/>
      <c r="R5" s="190"/>
      <c r="S5" s="190"/>
      <c r="T5" s="190"/>
      <c r="U5" s="190"/>
      <c r="V5" s="190"/>
      <c r="W5" s="17"/>
    </row>
    <row r="6" spans="1:28" s="9" customFormat="1" ht="31.5" customHeight="1" thickBot="1">
      <c r="B6" s="90"/>
      <c r="C6" s="630" t="s">
        <v>610</v>
      </c>
      <c r="D6" s="190"/>
      <c r="E6" s="190"/>
      <c r="F6" s="17"/>
      <c r="G6" s="190"/>
      <c r="H6" s="191"/>
      <c r="I6" s="192"/>
      <c r="J6" s="192"/>
      <c r="K6" s="192"/>
      <c r="L6" s="192"/>
      <c r="M6" s="192"/>
      <c r="N6" s="190"/>
      <c r="O6" s="190"/>
      <c r="P6" s="190"/>
      <c r="Q6" s="190"/>
      <c r="R6" s="190"/>
      <c r="S6" s="190"/>
      <c r="T6" s="190"/>
      <c r="U6" s="190"/>
      <c r="V6" s="190"/>
      <c r="W6" s="17"/>
    </row>
    <row r="7" spans="1:28" s="9" customFormat="1" ht="18.75" customHeight="1">
      <c r="B7" s="90"/>
      <c r="C7" s="190"/>
      <c r="D7" s="190"/>
      <c r="E7" s="190"/>
      <c r="F7" s="17"/>
      <c r="G7" s="190"/>
      <c r="H7" s="191"/>
      <c r="I7" s="192"/>
      <c r="J7" s="192"/>
      <c r="K7" s="192"/>
      <c r="L7" s="192"/>
      <c r="M7" s="192"/>
      <c r="N7" s="190"/>
      <c r="O7" s="190"/>
      <c r="P7" s="190"/>
      <c r="Q7" s="190"/>
      <c r="R7" s="190"/>
      <c r="S7" s="190"/>
      <c r="T7" s="190"/>
      <c r="U7" s="190"/>
      <c r="V7" s="190"/>
      <c r="W7" s="17"/>
    </row>
    <row r="8" spans="1:28" s="9" customFormat="1" ht="36" customHeight="1">
      <c r="A8" s="26"/>
      <c r="B8" s="117" t="s">
        <v>518</v>
      </c>
      <c r="C8" s="827" t="s">
        <v>649</v>
      </c>
      <c r="D8" s="827"/>
      <c r="E8" s="827"/>
      <c r="F8" s="827"/>
      <c r="G8" s="827"/>
      <c r="H8" s="827"/>
      <c r="I8" s="827"/>
      <c r="J8" s="827"/>
      <c r="K8" s="827"/>
      <c r="L8" s="827"/>
      <c r="M8" s="827"/>
      <c r="N8" s="827"/>
      <c r="O8" s="827"/>
      <c r="P8" s="827"/>
      <c r="Q8" s="827"/>
      <c r="R8" s="827"/>
      <c r="S8" s="827"/>
      <c r="T8" s="106"/>
      <c r="U8" s="106"/>
      <c r="V8" s="106"/>
      <c r="W8" s="106"/>
    </row>
    <row r="9" spans="1:28" s="9" customFormat="1" ht="45" customHeight="1">
      <c r="B9" s="57"/>
      <c r="C9" s="827" t="s">
        <v>639</v>
      </c>
      <c r="D9" s="827"/>
      <c r="E9" s="827"/>
      <c r="F9" s="827"/>
      <c r="G9" s="827"/>
      <c r="H9" s="827"/>
      <c r="I9" s="827"/>
      <c r="J9" s="827"/>
      <c r="K9" s="827"/>
      <c r="L9" s="827"/>
      <c r="M9" s="827"/>
      <c r="N9" s="827"/>
      <c r="O9" s="827"/>
      <c r="P9" s="827"/>
      <c r="Q9" s="827"/>
      <c r="R9" s="827"/>
      <c r="S9" s="827"/>
      <c r="T9" s="106"/>
      <c r="U9" s="106"/>
      <c r="V9" s="106"/>
      <c r="W9" s="106"/>
    </row>
    <row r="10" spans="1:28" s="9" customFormat="1" ht="18.75" customHeight="1">
      <c r="B10" s="90"/>
      <c r="C10" s="90"/>
      <c r="D10" s="54"/>
      <c r="E10" s="90"/>
      <c r="F10" s="90"/>
      <c r="G10" s="90"/>
      <c r="H10" s="57"/>
      <c r="I10" s="43"/>
      <c r="J10" s="43"/>
      <c r="K10" s="43"/>
      <c r="L10" s="43"/>
      <c r="M10" s="43"/>
      <c r="N10" s="90"/>
      <c r="O10" s="90"/>
      <c r="P10" s="90"/>
      <c r="Q10" s="90"/>
      <c r="R10" s="90"/>
      <c r="S10" s="90"/>
      <c r="T10" s="90"/>
      <c r="U10" s="90"/>
      <c r="V10" s="90"/>
    </row>
    <row r="11" spans="1:28" ht="15" customHeight="1">
      <c r="B11" s="23"/>
      <c r="C11" s="23"/>
      <c r="D11" s="46"/>
      <c r="E11" s="24"/>
      <c r="F11" s="24"/>
      <c r="G11" s="24"/>
      <c r="H11" s="59"/>
      <c r="I11" s="44"/>
      <c r="J11" s="44"/>
      <c r="K11" s="44"/>
      <c r="L11" s="44"/>
      <c r="M11" s="44"/>
      <c r="N11" s="24"/>
      <c r="O11" s="24"/>
      <c r="P11" s="24"/>
      <c r="Q11" s="24"/>
      <c r="R11" s="24"/>
      <c r="S11" s="24"/>
      <c r="T11" s="24"/>
      <c r="U11" s="24"/>
      <c r="V11" s="24"/>
      <c r="W11" s="24"/>
      <c r="Y11" s="9"/>
      <c r="Z11" s="9"/>
      <c r="AA11" s="9"/>
      <c r="AB11" s="9"/>
    </row>
    <row r="12" spans="1:28" s="51" customFormat="1" ht="17.25" customHeight="1">
      <c r="B12" s="826" t="s">
        <v>238</v>
      </c>
      <c r="C12" s="826"/>
      <c r="D12" s="194"/>
      <c r="E12" s="195" t="s">
        <v>239</v>
      </c>
      <c r="F12" s="52"/>
      <c r="G12" s="52"/>
      <c r="H12" s="45"/>
      <c r="I12" s="52"/>
      <c r="K12" s="603" t="s">
        <v>585</v>
      </c>
      <c r="L12" s="53"/>
      <c r="M12" s="53"/>
      <c r="N12" s="53"/>
      <c r="O12" s="53"/>
      <c r="P12" s="53"/>
      <c r="Q12" s="53"/>
      <c r="R12" s="53"/>
      <c r="S12" s="53"/>
      <c r="T12" s="53"/>
      <c r="U12" s="53"/>
      <c r="V12" s="53"/>
      <c r="W12" s="53"/>
      <c r="Y12" s="9"/>
      <c r="Z12" s="9"/>
      <c r="AA12" s="9"/>
      <c r="AB12" s="9"/>
    </row>
    <row r="13" spans="1:28" s="2" customFormat="1" ht="11.25" customHeight="1">
      <c r="B13" s="21"/>
      <c r="E13" s="8"/>
      <c r="F13" s="8"/>
      <c r="G13" s="1"/>
      <c r="H13" s="18"/>
      <c r="I13" s="1"/>
      <c r="J13" s="1"/>
      <c r="K13" s="1"/>
      <c r="L13" s="1"/>
      <c r="M13" s="1"/>
      <c r="N13" s="1"/>
      <c r="O13" s="1"/>
      <c r="P13" s="12"/>
      <c r="Q13" s="12"/>
      <c r="R13" s="12"/>
      <c r="S13" s="12"/>
      <c r="T13" s="12"/>
      <c r="U13" s="12"/>
      <c r="V13" s="12"/>
      <c r="W13" s="1"/>
      <c r="Y13" s="9"/>
      <c r="Z13" s="9"/>
      <c r="AA13" s="9"/>
      <c r="AB13" s="9"/>
    </row>
    <row r="14" spans="1:28" s="9" customFormat="1" ht="63" customHeight="1">
      <c r="B14" s="216" t="s">
        <v>63</v>
      </c>
      <c r="C14" s="217" t="s">
        <v>476</v>
      </c>
      <c r="D14" s="218"/>
      <c r="E14" s="219" t="s">
        <v>62</v>
      </c>
      <c r="F14" s="219" t="s">
        <v>506</v>
      </c>
      <c r="G14" s="219" t="s">
        <v>63</v>
      </c>
      <c r="H14" s="219" t="s">
        <v>64</v>
      </c>
      <c r="I14" s="219" t="str">
        <f>'1.  LRAMVA Summary'!D51</f>
        <v>Residential</v>
      </c>
      <c r="J14" s="219" t="str">
        <f>'1.  LRAMVA Summary'!E51</f>
        <v>GS&lt;50 kW</v>
      </c>
      <c r="K14" s="219" t="str">
        <f>'1.  LRAMVA Summary'!F51</f>
        <v>General Service 50 to 4,999 kW</v>
      </c>
      <c r="L14" s="219" t="str">
        <f>'1.  LRAMVA Summary'!G51</f>
        <v>Large Use</v>
      </c>
      <c r="M14" s="219" t="str">
        <f>'1.  LRAMVA Summary'!H51</f>
        <v>Large Use</v>
      </c>
      <c r="N14" s="219" t="str">
        <f>'1.  LRAMVA Summary'!I51</f>
        <v>Street Lighting</v>
      </c>
      <c r="O14" s="219" t="str">
        <f>'1.  LRAMVA Summary'!J51</f>
        <v>Unmetered Scattered Load</v>
      </c>
      <c r="P14" s="219" t="str">
        <f>'1.  LRAMVA Summary'!K51</f>
        <v/>
      </c>
      <c r="Q14" s="219" t="str">
        <f>'1.  LRAMVA Summary'!L51</f>
        <v/>
      </c>
      <c r="R14" s="219" t="str">
        <f>'1.  LRAMVA Summary'!M51</f>
        <v/>
      </c>
      <c r="S14" s="219" t="str">
        <f>'1.  LRAMVA Summary'!N51</f>
        <v/>
      </c>
      <c r="T14" s="219" t="str">
        <f>'1.  LRAMVA Summary'!O51</f>
        <v/>
      </c>
      <c r="U14" s="219" t="str">
        <f>'1.  LRAMVA Summary'!P51</f>
        <v/>
      </c>
      <c r="V14" s="219" t="str">
        <f>'1.  LRAMVA Summary'!Q51</f>
        <v/>
      </c>
      <c r="W14" s="219" t="str">
        <f>'1.  LRAMVA Summary'!R51</f>
        <v>Total</v>
      </c>
    </row>
    <row r="15" spans="1:28" s="9" customFormat="1">
      <c r="B15" s="220" t="s">
        <v>44</v>
      </c>
      <c r="C15" s="220">
        <v>1.47E-2</v>
      </c>
      <c r="D15" s="221"/>
      <c r="E15" s="222">
        <v>40544</v>
      </c>
      <c r="F15" s="223">
        <v>2011</v>
      </c>
      <c r="G15" s="224" t="s">
        <v>65</v>
      </c>
      <c r="H15" s="225">
        <f>C$15/12</f>
        <v>1.225E-3</v>
      </c>
      <c r="I15" s="226">
        <f>SUM('1.  LRAMVA Summary'!D$53:D$54)*(MONTH($E15)-1)/12*$H15</f>
        <v>0</v>
      </c>
      <c r="J15" s="226">
        <f>SUM('1.  LRAMVA Summary'!E$53:E$54)*(MONTH($E15)-1)/12*$H15</f>
        <v>0</v>
      </c>
      <c r="K15" s="226">
        <f>SUM('1.  LRAMVA Summary'!F$53:F$54)*(MONTH($E15)-1)/12*$H15</f>
        <v>0</v>
      </c>
      <c r="L15" s="226">
        <f>SUM('1.  LRAMVA Summary'!G$53:G$54)*(MONTH($E15)-1)/12*$H15</f>
        <v>0</v>
      </c>
      <c r="M15" s="226">
        <f>SUM('1.  LRAMVA Summary'!H$53:H$54)*(MONTH($E15)-1)/12*$H15</f>
        <v>0</v>
      </c>
      <c r="N15" s="226">
        <f>SUM('1.  LRAMVA Summary'!I$53:I$54)*(MONTH($E15)-1)/12*$H15</f>
        <v>0</v>
      </c>
      <c r="O15" s="226">
        <f>SUM('1.  LRAMVA Summary'!J$53:J$54)*(MONTH($E15)-1)/12*$H15</f>
        <v>0</v>
      </c>
      <c r="P15" s="226">
        <f>SUM('1.  LRAMVA Summary'!K$53:K$54)*(MONTH($E15)-1)/12*$H15</f>
        <v>0</v>
      </c>
      <c r="Q15" s="226">
        <f>SUM('1.  LRAMVA Summary'!L$53:L$54)*(MONTH($E15)-1)/12*$H15</f>
        <v>0</v>
      </c>
      <c r="R15" s="226">
        <f>SUM('1.  LRAMVA Summary'!M$53:M$54)*(MONTH($E15)-1)/12*$H15</f>
        <v>0</v>
      </c>
      <c r="S15" s="226">
        <f>SUM('1.  LRAMVA Summary'!N$53:N$54)*(MONTH($E15)-1)/12*$H15</f>
        <v>0</v>
      </c>
      <c r="T15" s="226">
        <f>SUM('1.  LRAMVA Summary'!O$53:O$54)*(MONTH($E15)-1)/12*$H15</f>
        <v>0</v>
      </c>
      <c r="U15" s="226">
        <f>SUM('1.  LRAMVA Summary'!P$53:P$54)*(MONTH($E15)-1)/12*$H15</f>
        <v>0</v>
      </c>
      <c r="V15" s="226">
        <f>SUM('1.  LRAMVA Summary'!Q$53:Q$54)*(MONTH($E15)-1)/12*$H15</f>
        <v>0</v>
      </c>
      <c r="W15" s="227">
        <f>SUM(I15:V15)</f>
        <v>0</v>
      </c>
    </row>
    <row r="16" spans="1:28" s="9" customFormat="1">
      <c r="B16" s="228" t="s">
        <v>45</v>
      </c>
      <c r="C16" s="228">
        <v>1.47E-2</v>
      </c>
      <c r="D16" s="221"/>
      <c r="E16" s="222">
        <v>40575</v>
      </c>
      <c r="F16" s="223">
        <v>2011</v>
      </c>
      <c r="G16" s="224" t="s">
        <v>65</v>
      </c>
      <c r="H16" s="225">
        <f>C$15/12</f>
        <v>1.225E-3</v>
      </c>
      <c r="I16" s="226">
        <f>SUM('1.  LRAMVA Summary'!D$53:D$54)*(MONTH($E16)-1)/12*$H16</f>
        <v>0</v>
      </c>
      <c r="J16" s="226">
        <f>SUM('1.  LRAMVA Summary'!E$53:E$54)*(MONTH($E16)-1)/12*$H16</f>
        <v>0</v>
      </c>
      <c r="K16" s="226">
        <f>SUM('1.  LRAMVA Summary'!F$53:F$54)*(MONTH($E16)-1)/12*$H16</f>
        <v>0</v>
      </c>
      <c r="L16" s="226">
        <f>SUM('1.  LRAMVA Summary'!G$53:G$54)*(MONTH($E16)-1)/12*$H16</f>
        <v>0</v>
      </c>
      <c r="M16" s="226">
        <f>SUM('1.  LRAMVA Summary'!H$53:H$54)*(MONTH($E16)-1)/12*$H16</f>
        <v>0</v>
      </c>
      <c r="N16" s="226">
        <f>SUM('1.  LRAMVA Summary'!I$53:I$54)*(MONTH($E16)-1)/12*$H16</f>
        <v>0</v>
      </c>
      <c r="O16" s="226">
        <f>SUM('1.  LRAMVA Summary'!J$53:J$54)*(MONTH($E16)-1)/12*$H16</f>
        <v>0</v>
      </c>
      <c r="P16" s="226">
        <f>SUM('1.  LRAMVA Summary'!K$53:K$54)*(MONTH($E16)-1)/12*$H16</f>
        <v>0</v>
      </c>
      <c r="Q16" s="226">
        <f>SUM('1.  LRAMVA Summary'!L$53:L$54)*(MONTH($E16)-1)/12*$H16</f>
        <v>0</v>
      </c>
      <c r="R16" s="226">
        <f>SUM('1.  LRAMVA Summary'!M$53:M$54)*(MONTH($E16)-1)/12*$H16</f>
        <v>0</v>
      </c>
      <c r="S16" s="226">
        <f>SUM('1.  LRAMVA Summary'!N$53:N$54)*(MONTH($E16)-1)/12*$H16</f>
        <v>0</v>
      </c>
      <c r="T16" s="226">
        <f>SUM('1.  LRAMVA Summary'!O$53:O$54)*(MONTH($E16)-1)/12*$H16</f>
        <v>0</v>
      </c>
      <c r="U16" s="226">
        <f>SUM('1.  LRAMVA Summary'!P$53:P$54)*(MONTH($E16)-1)/12*$H16</f>
        <v>0</v>
      </c>
      <c r="V16" s="226">
        <f>SUM('1.  LRAMVA Summary'!Q$53:Q$54)*(MONTH($E16)-1)/12*$H16</f>
        <v>0</v>
      </c>
      <c r="W16" s="227">
        <f t="shared" ref="W16:W25" si="0">SUM(I16:V16)</f>
        <v>0</v>
      </c>
    </row>
    <row r="17" spans="2:23" s="9" customFormat="1">
      <c r="B17" s="228" t="s">
        <v>46</v>
      </c>
      <c r="C17" s="228">
        <v>1.47E-2</v>
      </c>
      <c r="D17" s="221"/>
      <c r="E17" s="222">
        <v>40603</v>
      </c>
      <c r="F17" s="223">
        <v>2011</v>
      </c>
      <c r="G17" s="224" t="s">
        <v>65</v>
      </c>
      <c r="H17" s="225">
        <f>C$15/12</f>
        <v>1.225E-3</v>
      </c>
      <c r="I17" s="226">
        <f>SUM('1.  LRAMVA Summary'!D$53:D$54)*(MONTH($E17)-1)/12*$H17</f>
        <v>0</v>
      </c>
      <c r="J17" s="226">
        <f>SUM('1.  LRAMVA Summary'!E$53:E$54)*(MONTH($E17)-1)/12*$H17</f>
        <v>0</v>
      </c>
      <c r="K17" s="226">
        <f>SUM('1.  LRAMVA Summary'!F$53:F$54)*(MONTH($E17)-1)/12*$H17</f>
        <v>0</v>
      </c>
      <c r="L17" s="226">
        <f>SUM('1.  LRAMVA Summary'!G$53:G$54)*(MONTH($E17)-1)/12*$H17</f>
        <v>0</v>
      </c>
      <c r="M17" s="226">
        <f>SUM('1.  LRAMVA Summary'!H$53:H$54)*(MONTH($E17)-1)/12*$H17</f>
        <v>0</v>
      </c>
      <c r="N17" s="226">
        <f>SUM('1.  LRAMVA Summary'!I$53:I$54)*(MONTH($E17)-1)/12*$H17</f>
        <v>0</v>
      </c>
      <c r="O17" s="226">
        <f>SUM('1.  LRAMVA Summary'!J$53:J$54)*(MONTH($E17)-1)/12*$H17</f>
        <v>0</v>
      </c>
      <c r="P17" s="226">
        <f>SUM('1.  LRAMVA Summary'!K$53:K$54)*(MONTH($E17)-1)/12*$H17</f>
        <v>0</v>
      </c>
      <c r="Q17" s="226">
        <f>SUM('1.  LRAMVA Summary'!L$53:L$54)*(MONTH($E17)-1)/12*$H17</f>
        <v>0</v>
      </c>
      <c r="R17" s="226">
        <f>SUM('1.  LRAMVA Summary'!M$53:M$54)*(MONTH($E17)-1)/12*$H17</f>
        <v>0</v>
      </c>
      <c r="S17" s="226">
        <f>SUM('1.  LRAMVA Summary'!N$53:N$54)*(MONTH($E17)-1)/12*$H17</f>
        <v>0</v>
      </c>
      <c r="T17" s="226">
        <f>SUM('1.  LRAMVA Summary'!O$53:O$54)*(MONTH($E17)-1)/12*$H17</f>
        <v>0</v>
      </c>
      <c r="U17" s="226">
        <f>SUM('1.  LRAMVA Summary'!P$53:P$54)*(MONTH($E17)-1)/12*$H17</f>
        <v>0</v>
      </c>
      <c r="V17" s="226">
        <f>SUM('1.  LRAMVA Summary'!Q$53:Q$54)*(MONTH($E17)-1)/12*$H17</f>
        <v>0</v>
      </c>
      <c r="W17" s="227">
        <f>SUM(I17:V17)</f>
        <v>0</v>
      </c>
    </row>
    <row r="18" spans="2:23" s="9" customFormat="1">
      <c r="B18" s="228" t="s">
        <v>47</v>
      </c>
      <c r="C18" s="228">
        <v>1.47E-2</v>
      </c>
      <c r="D18" s="221"/>
      <c r="E18" s="229">
        <v>40634</v>
      </c>
      <c r="F18" s="223">
        <v>2011</v>
      </c>
      <c r="G18" s="230" t="s">
        <v>66</v>
      </c>
      <c r="H18" s="225">
        <f>C$16/12</f>
        <v>1.225E-3</v>
      </c>
      <c r="I18" s="226">
        <f>SUM('1.  LRAMVA Summary'!D$53:D$54)*(MONTH($E18)-1)/12*$H18</f>
        <v>0</v>
      </c>
      <c r="J18" s="226">
        <f>SUM('1.  LRAMVA Summary'!E$53:E$54)*(MONTH($E18)-1)/12*$H18</f>
        <v>0</v>
      </c>
      <c r="K18" s="226">
        <f>SUM('1.  LRAMVA Summary'!F$53:F$54)*(MONTH($E18)-1)/12*$H18</f>
        <v>0</v>
      </c>
      <c r="L18" s="226">
        <f>SUM('1.  LRAMVA Summary'!G$53:G$54)*(MONTH($E18)-1)/12*$H18</f>
        <v>0</v>
      </c>
      <c r="M18" s="226">
        <f>SUM('1.  LRAMVA Summary'!H$53:H$54)*(MONTH($E18)-1)/12*$H18</f>
        <v>0</v>
      </c>
      <c r="N18" s="226">
        <f>SUM('1.  LRAMVA Summary'!I$53:I$54)*(MONTH($E18)-1)/12*$H18</f>
        <v>0</v>
      </c>
      <c r="O18" s="226">
        <f>SUM('1.  LRAMVA Summary'!J$53:J$54)*(MONTH($E18)-1)/12*$H18</f>
        <v>0</v>
      </c>
      <c r="P18" s="226">
        <f>SUM('1.  LRAMVA Summary'!K$53:K$54)*(MONTH($E18)-1)/12*$H18</f>
        <v>0</v>
      </c>
      <c r="Q18" s="226">
        <f>SUM('1.  LRAMVA Summary'!L$53:L$54)*(MONTH($E18)-1)/12*$H18</f>
        <v>0</v>
      </c>
      <c r="R18" s="226">
        <f>SUM('1.  LRAMVA Summary'!M$53:M$54)*(MONTH($E18)-1)/12*$H18</f>
        <v>0</v>
      </c>
      <c r="S18" s="226">
        <f>SUM('1.  LRAMVA Summary'!N$53:N$54)*(MONTH($E18)-1)/12*$H18</f>
        <v>0</v>
      </c>
      <c r="T18" s="226">
        <f>SUM('1.  LRAMVA Summary'!O$53:O$54)*(MONTH($E18)-1)/12*$H18</f>
        <v>0</v>
      </c>
      <c r="U18" s="226">
        <f>SUM('1.  LRAMVA Summary'!P$53:P$54)*(MONTH($E18)-1)/12*$H18</f>
        <v>0</v>
      </c>
      <c r="V18" s="226">
        <f>SUM('1.  LRAMVA Summary'!Q$53:Q$54)*(MONTH($E18)-1)/12*$H18</f>
        <v>0</v>
      </c>
      <c r="W18" s="227">
        <f>SUM(I18:V18)</f>
        <v>0</v>
      </c>
    </row>
    <row r="19" spans="2:23" s="9" customFormat="1">
      <c r="B19" s="228" t="s">
        <v>48</v>
      </c>
      <c r="C19" s="228">
        <v>1.47E-2</v>
      </c>
      <c r="D19" s="221"/>
      <c r="E19" s="229">
        <v>40664</v>
      </c>
      <c r="F19" s="223">
        <v>2011</v>
      </c>
      <c r="G19" s="230" t="s">
        <v>66</v>
      </c>
      <c r="H19" s="225">
        <f>C$16/12</f>
        <v>1.225E-3</v>
      </c>
      <c r="I19" s="226">
        <f>SUM('1.  LRAMVA Summary'!D$53:D$54)*(MONTH($E19)-1)/12*$H19</f>
        <v>0</v>
      </c>
      <c r="J19" s="226">
        <f>SUM('1.  LRAMVA Summary'!E$53:E$54)*(MONTH($E19)-1)/12*$H19</f>
        <v>0</v>
      </c>
      <c r="K19" s="226">
        <f>SUM('1.  LRAMVA Summary'!F$53:F$54)*(MONTH($E19)-1)/12*$H19</f>
        <v>0</v>
      </c>
      <c r="L19" s="226">
        <f>SUM('1.  LRAMVA Summary'!G$53:G$54)*(MONTH($E19)-1)/12*$H19</f>
        <v>0</v>
      </c>
      <c r="M19" s="226">
        <f>SUM('1.  LRAMVA Summary'!H$53:H$54)*(MONTH($E19)-1)/12*$H19</f>
        <v>0</v>
      </c>
      <c r="N19" s="226">
        <f>SUM('1.  LRAMVA Summary'!I$53:I$54)*(MONTH($E19)-1)/12*$H19</f>
        <v>0</v>
      </c>
      <c r="O19" s="226">
        <f>SUM('1.  LRAMVA Summary'!J$53:J$54)*(MONTH($E19)-1)/12*$H19</f>
        <v>0</v>
      </c>
      <c r="P19" s="226">
        <f>SUM('1.  LRAMVA Summary'!K$53:K$54)*(MONTH($E19)-1)/12*$H19</f>
        <v>0</v>
      </c>
      <c r="Q19" s="226">
        <f>SUM('1.  LRAMVA Summary'!L$53:L$54)*(MONTH($E19)-1)/12*$H19</f>
        <v>0</v>
      </c>
      <c r="R19" s="226">
        <f>SUM('1.  LRAMVA Summary'!M$53:M$54)*(MONTH($E19)-1)/12*$H19</f>
        <v>0</v>
      </c>
      <c r="S19" s="226">
        <f>SUM('1.  LRAMVA Summary'!N$53:N$54)*(MONTH($E19)-1)/12*$H19</f>
        <v>0</v>
      </c>
      <c r="T19" s="226">
        <f>SUM('1.  LRAMVA Summary'!O$53:O$54)*(MONTH($E19)-1)/12*$H19</f>
        <v>0</v>
      </c>
      <c r="U19" s="226">
        <f>SUM('1.  LRAMVA Summary'!P$53:P$54)*(MONTH($E19)-1)/12*$H19</f>
        <v>0</v>
      </c>
      <c r="V19" s="226">
        <f>SUM('1.  LRAMVA Summary'!Q$53:Q$54)*(MONTH($E19)-1)/12*$H19</f>
        <v>0</v>
      </c>
      <c r="W19" s="227">
        <f t="shared" si="0"/>
        <v>0</v>
      </c>
    </row>
    <row r="20" spans="2:23" s="9" customFormat="1">
      <c r="B20" s="228" t="s">
        <v>49</v>
      </c>
      <c r="C20" s="228">
        <v>1.47E-2</v>
      </c>
      <c r="D20" s="221"/>
      <c r="E20" s="229">
        <v>40695</v>
      </c>
      <c r="F20" s="223">
        <v>2011</v>
      </c>
      <c r="G20" s="230" t="s">
        <v>66</v>
      </c>
      <c r="H20" s="225">
        <f>C$16/12</f>
        <v>1.225E-3</v>
      </c>
      <c r="I20" s="226">
        <f>SUM('1.  LRAMVA Summary'!D$53:D$54)*(MONTH($E20)-1)/12*$H20</f>
        <v>0</v>
      </c>
      <c r="J20" s="226">
        <f>SUM('1.  LRAMVA Summary'!E$53:E$54)*(MONTH($E20)-1)/12*$H20</f>
        <v>0</v>
      </c>
      <c r="K20" s="226">
        <f>SUM('1.  LRAMVA Summary'!F$53:F$54)*(MONTH($E20)-1)/12*$H20</f>
        <v>0</v>
      </c>
      <c r="L20" s="226">
        <f>SUM('1.  LRAMVA Summary'!G$53:G$54)*(MONTH($E20)-1)/12*$H20</f>
        <v>0</v>
      </c>
      <c r="M20" s="226">
        <f>SUM('1.  LRAMVA Summary'!H$53:H$54)*(MONTH($E20)-1)/12*$H20</f>
        <v>0</v>
      </c>
      <c r="N20" s="226">
        <f>SUM('1.  LRAMVA Summary'!I$53:I$54)*(MONTH($E20)-1)/12*$H20</f>
        <v>0</v>
      </c>
      <c r="O20" s="226">
        <f>SUM('1.  LRAMVA Summary'!J$53:J$54)*(MONTH($E20)-1)/12*$H20</f>
        <v>0</v>
      </c>
      <c r="P20" s="226">
        <f>SUM('1.  LRAMVA Summary'!K$53:K$54)*(MONTH($E20)-1)/12*$H20</f>
        <v>0</v>
      </c>
      <c r="Q20" s="226">
        <f>SUM('1.  LRAMVA Summary'!L$53:L$54)*(MONTH($E20)-1)/12*$H20</f>
        <v>0</v>
      </c>
      <c r="R20" s="226">
        <f>SUM('1.  LRAMVA Summary'!M$53:M$54)*(MONTH($E20)-1)/12*$H20</f>
        <v>0</v>
      </c>
      <c r="S20" s="226">
        <f>SUM('1.  LRAMVA Summary'!N$53:N$54)*(MONTH($E20)-1)/12*$H20</f>
        <v>0</v>
      </c>
      <c r="T20" s="226">
        <f>SUM('1.  LRAMVA Summary'!O$53:O$54)*(MONTH($E20)-1)/12*$H20</f>
        <v>0</v>
      </c>
      <c r="U20" s="226">
        <f>SUM('1.  LRAMVA Summary'!P$53:P$54)*(MONTH($E20)-1)/12*$H20</f>
        <v>0</v>
      </c>
      <c r="V20" s="226">
        <f>SUM('1.  LRAMVA Summary'!Q$53:Q$54)*(MONTH($E20)-1)/12*$H20</f>
        <v>0</v>
      </c>
      <c r="W20" s="227">
        <f t="shared" si="0"/>
        <v>0</v>
      </c>
    </row>
    <row r="21" spans="2:23" s="9" customFormat="1">
      <c r="B21" s="228" t="s">
        <v>50</v>
      </c>
      <c r="C21" s="228">
        <v>1.47E-2</v>
      </c>
      <c r="D21" s="221"/>
      <c r="E21" s="229">
        <v>40725</v>
      </c>
      <c r="F21" s="223">
        <v>2011</v>
      </c>
      <c r="G21" s="230" t="s">
        <v>68</v>
      </c>
      <c r="H21" s="225">
        <f>C$17/12</f>
        <v>1.225E-3</v>
      </c>
      <c r="I21" s="226">
        <f>SUM('1.  LRAMVA Summary'!D$53:D$54)*(MONTH($E21)-1)/12*$H21</f>
        <v>0</v>
      </c>
      <c r="J21" s="226">
        <f>SUM('1.  LRAMVA Summary'!E$53:E$54)*(MONTH($E21)-1)/12*$H21</f>
        <v>0</v>
      </c>
      <c r="K21" s="226">
        <f>SUM('1.  LRAMVA Summary'!F$53:F$54)*(MONTH($E21)-1)/12*$H21</f>
        <v>0</v>
      </c>
      <c r="L21" s="226">
        <f>SUM('1.  LRAMVA Summary'!G$53:G$54)*(MONTH($E21)-1)/12*$H21</f>
        <v>0</v>
      </c>
      <c r="M21" s="226">
        <f>SUM('1.  LRAMVA Summary'!H$53:H$54)*(MONTH($E21)-1)/12*$H21</f>
        <v>0</v>
      </c>
      <c r="N21" s="226">
        <f>SUM('1.  LRAMVA Summary'!I$53:I$54)*(MONTH($E21)-1)/12*$H21</f>
        <v>0</v>
      </c>
      <c r="O21" s="226">
        <f>SUM('1.  LRAMVA Summary'!J$53:J$54)*(MONTH($E21)-1)/12*$H21</f>
        <v>0</v>
      </c>
      <c r="P21" s="226">
        <f>SUM('1.  LRAMVA Summary'!K$53:K$54)*(MONTH($E21)-1)/12*$H21</f>
        <v>0</v>
      </c>
      <c r="Q21" s="226">
        <f>SUM('1.  LRAMVA Summary'!L$53:L$54)*(MONTH($E21)-1)/12*$H21</f>
        <v>0</v>
      </c>
      <c r="R21" s="226">
        <f>SUM('1.  LRAMVA Summary'!M$53:M$54)*(MONTH($E21)-1)/12*$H21</f>
        <v>0</v>
      </c>
      <c r="S21" s="226">
        <f>SUM('1.  LRAMVA Summary'!N$53:N$54)*(MONTH($E21)-1)/12*$H21</f>
        <v>0</v>
      </c>
      <c r="T21" s="226">
        <f>SUM('1.  LRAMVA Summary'!O$53:O$54)*(MONTH($E21)-1)/12*$H21</f>
        <v>0</v>
      </c>
      <c r="U21" s="226">
        <f>SUM('1.  LRAMVA Summary'!P$53:P$54)*(MONTH($E21)-1)/12*$H21</f>
        <v>0</v>
      </c>
      <c r="V21" s="226">
        <f>SUM('1.  LRAMVA Summary'!Q$53:Q$54)*(MONTH($E21)-1)/12*$H21</f>
        <v>0</v>
      </c>
      <c r="W21" s="227">
        <f t="shared" si="0"/>
        <v>0</v>
      </c>
    </row>
    <row r="22" spans="2:23" s="9" customFormat="1">
      <c r="B22" s="228" t="s">
        <v>51</v>
      </c>
      <c r="C22" s="228">
        <v>1.47E-2</v>
      </c>
      <c r="D22" s="221"/>
      <c r="E22" s="229">
        <v>40756</v>
      </c>
      <c r="F22" s="223">
        <v>2011</v>
      </c>
      <c r="G22" s="230" t="s">
        <v>68</v>
      </c>
      <c r="H22" s="225">
        <f>C$17/12</f>
        <v>1.225E-3</v>
      </c>
      <c r="I22" s="226">
        <f>SUM('1.  LRAMVA Summary'!D$53:D$54)*(MONTH($E22)-1)/12*$H22</f>
        <v>0</v>
      </c>
      <c r="J22" s="226">
        <f>SUM('1.  LRAMVA Summary'!E$53:E$54)*(MONTH($E22)-1)/12*$H22</f>
        <v>0</v>
      </c>
      <c r="K22" s="226">
        <f>SUM('1.  LRAMVA Summary'!F$53:F$54)*(MONTH($E22)-1)/12*$H22</f>
        <v>0</v>
      </c>
      <c r="L22" s="226">
        <f>SUM('1.  LRAMVA Summary'!G$53:G$54)*(MONTH($E22)-1)/12*$H22</f>
        <v>0</v>
      </c>
      <c r="M22" s="226">
        <f>SUM('1.  LRAMVA Summary'!H$53:H$54)*(MONTH($E22)-1)/12*$H22</f>
        <v>0</v>
      </c>
      <c r="N22" s="226">
        <f>SUM('1.  LRAMVA Summary'!I$53:I$54)*(MONTH($E22)-1)/12*$H22</f>
        <v>0</v>
      </c>
      <c r="O22" s="226">
        <f>SUM('1.  LRAMVA Summary'!J$53:J$54)*(MONTH($E22)-1)/12*$H22</f>
        <v>0</v>
      </c>
      <c r="P22" s="226">
        <f>SUM('1.  LRAMVA Summary'!K$53:K$54)*(MONTH($E22)-1)/12*$H22</f>
        <v>0</v>
      </c>
      <c r="Q22" s="226">
        <f>SUM('1.  LRAMVA Summary'!L$53:L$54)*(MONTH($E22)-1)/12*$H22</f>
        <v>0</v>
      </c>
      <c r="R22" s="226">
        <f>SUM('1.  LRAMVA Summary'!M$53:M$54)*(MONTH($E22)-1)/12*$H22</f>
        <v>0</v>
      </c>
      <c r="S22" s="226">
        <f>SUM('1.  LRAMVA Summary'!N$53:N$54)*(MONTH($E22)-1)/12*$H22</f>
        <v>0</v>
      </c>
      <c r="T22" s="226">
        <f>SUM('1.  LRAMVA Summary'!O$53:O$54)*(MONTH($E22)-1)/12*$H22</f>
        <v>0</v>
      </c>
      <c r="U22" s="226">
        <f>SUM('1.  LRAMVA Summary'!P$53:P$54)*(MONTH($E22)-1)/12*$H22</f>
        <v>0</v>
      </c>
      <c r="V22" s="226">
        <f>SUM('1.  LRAMVA Summary'!Q$53:Q$54)*(MONTH($E22)-1)/12*$H22</f>
        <v>0</v>
      </c>
      <c r="W22" s="227">
        <f t="shared" si="0"/>
        <v>0</v>
      </c>
    </row>
    <row r="23" spans="2:23" s="9" customFormat="1">
      <c r="B23" s="228" t="s">
        <v>52</v>
      </c>
      <c r="C23" s="228">
        <v>1.47E-2</v>
      </c>
      <c r="D23" s="221"/>
      <c r="E23" s="229">
        <v>40787</v>
      </c>
      <c r="F23" s="223">
        <v>2011</v>
      </c>
      <c r="G23" s="230" t="s">
        <v>68</v>
      </c>
      <c r="H23" s="225">
        <f>C$17/12</f>
        <v>1.225E-3</v>
      </c>
      <c r="I23" s="226">
        <f>SUM('1.  LRAMVA Summary'!D$53:D$54)*(MONTH($E23)-1)/12*$H23</f>
        <v>0</v>
      </c>
      <c r="J23" s="226">
        <f>SUM('1.  LRAMVA Summary'!E$53:E$54)*(MONTH($E23)-1)/12*$H23</f>
        <v>0</v>
      </c>
      <c r="K23" s="226">
        <f>SUM('1.  LRAMVA Summary'!F$53:F$54)*(MONTH($E23)-1)/12*$H23</f>
        <v>0</v>
      </c>
      <c r="L23" s="226">
        <f>SUM('1.  LRAMVA Summary'!G$53:G$54)*(MONTH($E23)-1)/12*$H23</f>
        <v>0</v>
      </c>
      <c r="M23" s="226">
        <f>SUM('1.  LRAMVA Summary'!H$53:H$54)*(MONTH($E23)-1)/12*$H23</f>
        <v>0</v>
      </c>
      <c r="N23" s="226">
        <f>SUM('1.  LRAMVA Summary'!I$53:I$54)*(MONTH($E23)-1)/12*$H23</f>
        <v>0</v>
      </c>
      <c r="O23" s="226">
        <f>SUM('1.  LRAMVA Summary'!J$53:J$54)*(MONTH($E23)-1)/12*$H23</f>
        <v>0</v>
      </c>
      <c r="P23" s="226">
        <f>SUM('1.  LRAMVA Summary'!K$53:K$54)*(MONTH($E23)-1)/12*$H23</f>
        <v>0</v>
      </c>
      <c r="Q23" s="226">
        <f>SUM('1.  LRAMVA Summary'!L$53:L$54)*(MONTH($E23)-1)/12*$H23</f>
        <v>0</v>
      </c>
      <c r="R23" s="226">
        <f>SUM('1.  LRAMVA Summary'!M$53:M$54)*(MONTH($E23)-1)/12*$H23</f>
        <v>0</v>
      </c>
      <c r="S23" s="226">
        <f>SUM('1.  LRAMVA Summary'!N$53:N$54)*(MONTH($E23)-1)/12*$H23</f>
        <v>0</v>
      </c>
      <c r="T23" s="226">
        <f>SUM('1.  LRAMVA Summary'!O$53:O$54)*(MONTH($E23)-1)/12*$H23</f>
        <v>0</v>
      </c>
      <c r="U23" s="226">
        <f>SUM('1.  LRAMVA Summary'!P$53:P$54)*(MONTH($E23)-1)/12*$H23</f>
        <v>0</v>
      </c>
      <c r="V23" s="226">
        <f>SUM('1.  LRAMVA Summary'!Q$53:Q$54)*(MONTH($E23)-1)/12*$H23</f>
        <v>0</v>
      </c>
      <c r="W23" s="227">
        <f t="shared" si="0"/>
        <v>0</v>
      </c>
    </row>
    <row r="24" spans="2:23" s="9" customFormat="1">
      <c r="B24" s="228" t="s">
        <v>53</v>
      </c>
      <c r="C24" s="228">
        <v>1.47E-2</v>
      </c>
      <c r="D24" s="221"/>
      <c r="E24" s="229">
        <v>40817</v>
      </c>
      <c r="F24" s="223">
        <v>2011</v>
      </c>
      <c r="G24" s="230" t="s">
        <v>69</v>
      </c>
      <c r="H24" s="225">
        <f>C$18/12</f>
        <v>1.225E-3</v>
      </c>
      <c r="I24" s="226">
        <f>SUM('1.  LRAMVA Summary'!D$53:D$54)*(MONTH($E24)-1)/12*$H24</f>
        <v>0</v>
      </c>
      <c r="J24" s="226">
        <f>SUM('1.  LRAMVA Summary'!E$53:E$54)*(MONTH($E24)-1)/12*$H24</f>
        <v>0</v>
      </c>
      <c r="K24" s="226">
        <f>SUM('1.  LRAMVA Summary'!F$53:F$54)*(MONTH($E24)-1)/12*$H24</f>
        <v>0</v>
      </c>
      <c r="L24" s="226">
        <f>SUM('1.  LRAMVA Summary'!G$53:G$54)*(MONTH($E24)-1)/12*$H24</f>
        <v>0</v>
      </c>
      <c r="M24" s="226">
        <f>SUM('1.  LRAMVA Summary'!H$53:H$54)*(MONTH($E24)-1)/12*$H24</f>
        <v>0</v>
      </c>
      <c r="N24" s="226">
        <f>SUM('1.  LRAMVA Summary'!I$53:I$54)*(MONTH($E24)-1)/12*$H24</f>
        <v>0</v>
      </c>
      <c r="O24" s="226">
        <f>SUM('1.  LRAMVA Summary'!J$53:J$54)*(MONTH($E24)-1)/12*$H24</f>
        <v>0</v>
      </c>
      <c r="P24" s="226">
        <f>SUM('1.  LRAMVA Summary'!K$53:K$54)*(MONTH($E24)-1)/12*$H24</f>
        <v>0</v>
      </c>
      <c r="Q24" s="226">
        <f>SUM('1.  LRAMVA Summary'!L$53:L$54)*(MONTH($E24)-1)/12*$H24</f>
        <v>0</v>
      </c>
      <c r="R24" s="226">
        <f>SUM('1.  LRAMVA Summary'!M$53:M$54)*(MONTH($E24)-1)/12*$H24</f>
        <v>0</v>
      </c>
      <c r="S24" s="226">
        <f>SUM('1.  LRAMVA Summary'!N$53:N$54)*(MONTH($E24)-1)/12*$H24</f>
        <v>0</v>
      </c>
      <c r="T24" s="226">
        <f>SUM('1.  LRAMVA Summary'!O$53:O$54)*(MONTH($E24)-1)/12*$H24</f>
        <v>0</v>
      </c>
      <c r="U24" s="226">
        <f>SUM('1.  LRAMVA Summary'!P$53:P$54)*(MONTH($E24)-1)/12*$H24</f>
        <v>0</v>
      </c>
      <c r="V24" s="226">
        <f>SUM('1.  LRAMVA Summary'!Q$53:Q$54)*(MONTH($E24)-1)/12*$H24</f>
        <v>0</v>
      </c>
      <c r="W24" s="227">
        <f t="shared" si="0"/>
        <v>0</v>
      </c>
    </row>
    <row r="25" spans="2:23" s="9" customFormat="1">
      <c r="B25" s="228" t="s">
        <v>54</v>
      </c>
      <c r="C25" s="228">
        <v>1.47E-2</v>
      </c>
      <c r="D25" s="221"/>
      <c r="E25" s="229">
        <v>40848</v>
      </c>
      <c r="F25" s="223">
        <v>2011</v>
      </c>
      <c r="G25" s="230" t="s">
        <v>69</v>
      </c>
      <c r="H25" s="225">
        <f>C$18/12</f>
        <v>1.225E-3</v>
      </c>
      <c r="I25" s="226">
        <f>SUM('1.  LRAMVA Summary'!D$53:D$54)*(MONTH($E25)-1)/12*$H25</f>
        <v>0</v>
      </c>
      <c r="J25" s="226">
        <f>SUM('1.  LRAMVA Summary'!E$53:E$54)*(MONTH($E25)-1)/12*$H25</f>
        <v>0</v>
      </c>
      <c r="K25" s="226">
        <f>SUM('1.  LRAMVA Summary'!F$53:F$54)*(MONTH($E25)-1)/12*$H25</f>
        <v>0</v>
      </c>
      <c r="L25" s="226">
        <f>SUM('1.  LRAMVA Summary'!G$53:G$54)*(MONTH($E25)-1)/12*$H25</f>
        <v>0</v>
      </c>
      <c r="M25" s="226">
        <f>SUM('1.  LRAMVA Summary'!H$53:H$54)*(MONTH($E25)-1)/12*$H25</f>
        <v>0</v>
      </c>
      <c r="N25" s="226">
        <f>SUM('1.  LRAMVA Summary'!I$53:I$54)*(MONTH($E25)-1)/12*$H25</f>
        <v>0</v>
      </c>
      <c r="O25" s="226">
        <f>SUM('1.  LRAMVA Summary'!J$53:J$54)*(MONTH($E25)-1)/12*$H25</f>
        <v>0</v>
      </c>
      <c r="P25" s="226">
        <f>SUM('1.  LRAMVA Summary'!K$53:K$54)*(MONTH($E25)-1)/12*$H25</f>
        <v>0</v>
      </c>
      <c r="Q25" s="226">
        <f>SUM('1.  LRAMVA Summary'!L$53:L$54)*(MONTH($E25)-1)/12*$H25</f>
        <v>0</v>
      </c>
      <c r="R25" s="226">
        <f>SUM('1.  LRAMVA Summary'!M$53:M$54)*(MONTH($E25)-1)/12*$H25</f>
        <v>0</v>
      </c>
      <c r="S25" s="226">
        <f>SUM('1.  LRAMVA Summary'!N$53:N$54)*(MONTH($E25)-1)/12*$H25</f>
        <v>0</v>
      </c>
      <c r="T25" s="226">
        <f>SUM('1.  LRAMVA Summary'!O$53:O$54)*(MONTH($E25)-1)/12*$H25</f>
        <v>0</v>
      </c>
      <c r="U25" s="226">
        <f>SUM('1.  LRAMVA Summary'!P$53:P$54)*(MONTH($E25)-1)/12*$H25</f>
        <v>0</v>
      </c>
      <c r="V25" s="226">
        <f>SUM('1.  LRAMVA Summary'!Q$53:Q$54)*(MONTH($E25)-1)/12*$H25</f>
        <v>0</v>
      </c>
      <c r="W25" s="227">
        <f t="shared" si="0"/>
        <v>0</v>
      </c>
    </row>
    <row r="26" spans="2:23" s="9" customFormat="1">
      <c r="B26" s="228" t="s">
        <v>55</v>
      </c>
      <c r="C26" s="228">
        <v>1.47E-2</v>
      </c>
      <c r="D26" s="221"/>
      <c r="E26" s="229">
        <v>40878</v>
      </c>
      <c r="F26" s="223">
        <v>2011</v>
      </c>
      <c r="G26" s="230" t="s">
        <v>69</v>
      </c>
      <c r="H26" s="225">
        <f>C$18/12</f>
        <v>1.225E-3</v>
      </c>
      <c r="I26" s="226">
        <f>SUM('1.  LRAMVA Summary'!D$53:D$54)*(MONTH($E26)-1)/12*$H26</f>
        <v>0</v>
      </c>
      <c r="J26" s="226">
        <f>SUM('1.  LRAMVA Summary'!E$53:E$54)*(MONTH($E26)-1)/12*$H26</f>
        <v>0</v>
      </c>
      <c r="K26" s="226">
        <f>SUM('1.  LRAMVA Summary'!F$53:F$54)*(MONTH($E26)-1)/12*$H26</f>
        <v>0</v>
      </c>
      <c r="L26" s="226">
        <f>SUM('1.  LRAMVA Summary'!G$53:G$54)*(MONTH($E26)-1)/12*$H26</f>
        <v>0</v>
      </c>
      <c r="M26" s="226">
        <f>SUM('1.  LRAMVA Summary'!H$53:H$54)*(MONTH($E26)-1)/12*$H26</f>
        <v>0</v>
      </c>
      <c r="N26" s="226">
        <f>SUM('1.  LRAMVA Summary'!I$53:I$54)*(MONTH($E26)-1)/12*$H26</f>
        <v>0</v>
      </c>
      <c r="O26" s="226">
        <f>SUM('1.  LRAMVA Summary'!J$53:J$54)*(MONTH($E26)-1)/12*$H26</f>
        <v>0</v>
      </c>
      <c r="P26" s="226">
        <f>SUM('1.  LRAMVA Summary'!K$53:K$54)*(MONTH($E26)-1)/12*$H26</f>
        <v>0</v>
      </c>
      <c r="Q26" s="226">
        <f>SUM('1.  LRAMVA Summary'!L$53:L$54)*(MONTH($E26)-1)/12*$H26</f>
        <v>0</v>
      </c>
      <c r="R26" s="226">
        <f>SUM('1.  LRAMVA Summary'!M$53:M$54)*(MONTH($E26)-1)/12*$H26</f>
        <v>0</v>
      </c>
      <c r="S26" s="226">
        <f>SUM('1.  LRAMVA Summary'!N$53:N$54)*(MONTH($E26)-1)/12*$H26</f>
        <v>0</v>
      </c>
      <c r="T26" s="226">
        <f>SUM('1.  LRAMVA Summary'!O$53:O$54)*(MONTH($E26)-1)/12*$H26</f>
        <v>0</v>
      </c>
      <c r="U26" s="226">
        <f>SUM('1.  LRAMVA Summary'!P$53:P$54)*(MONTH($E26)-1)/12*$H26</f>
        <v>0</v>
      </c>
      <c r="V26" s="226">
        <f>SUM('1.  LRAMVA Summary'!Q$53:Q$54)*(MONTH($E26)-1)/12*$H26</f>
        <v>0</v>
      </c>
      <c r="W26" s="227">
        <f>SUM(I26:V26)</f>
        <v>0</v>
      </c>
    </row>
    <row r="27" spans="2:23" s="9" customFormat="1" ht="15" thickBot="1">
      <c r="B27" s="228" t="s">
        <v>56</v>
      </c>
      <c r="C27" s="228">
        <v>1.47E-2</v>
      </c>
      <c r="D27" s="221"/>
      <c r="E27" s="231" t="s">
        <v>465</v>
      </c>
      <c r="F27" s="231"/>
      <c r="G27" s="232"/>
      <c r="H27" s="233"/>
      <c r="I27" s="234">
        <f>SUM(I15:I26)</f>
        <v>0</v>
      </c>
      <c r="J27" s="234">
        <f t="shared" ref="J27:O27" si="1">SUM(J15:J26)</f>
        <v>0</v>
      </c>
      <c r="K27" s="234">
        <f t="shared" si="1"/>
        <v>0</v>
      </c>
      <c r="L27" s="234">
        <f t="shared" si="1"/>
        <v>0</v>
      </c>
      <c r="M27" s="234">
        <f t="shared" si="1"/>
        <v>0</v>
      </c>
      <c r="N27" s="234">
        <f t="shared" si="1"/>
        <v>0</v>
      </c>
      <c r="O27" s="234">
        <f t="shared" si="1"/>
        <v>0</v>
      </c>
      <c r="P27" s="234">
        <f t="shared" ref="P27:V27" si="2">SUM(P15:P26)</f>
        <v>0</v>
      </c>
      <c r="Q27" s="234">
        <f t="shared" si="2"/>
        <v>0</v>
      </c>
      <c r="R27" s="234">
        <f t="shared" si="2"/>
        <v>0</v>
      </c>
      <c r="S27" s="234">
        <f t="shared" si="2"/>
        <v>0</v>
      </c>
      <c r="T27" s="234">
        <f t="shared" si="2"/>
        <v>0</v>
      </c>
      <c r="U27" s="234">
        <f t="shared" si="2"/>
        <v>0</v>
      </c>
      <c r="V27" s="234">
        <f t="shared" si="2"/>
        <v>0</v>
      </c>
      <c r="W27" s="234">
        <f>SUM(W15:W26)</f>
        <v>0</v>
      </c>
    </row>
    <row r="28" spans="2:23" s="9" customFormat="1" ht="15" thickTop="1">
      <c r="B28" s="228" t="s">
        <v>57</v>
      </c>
      <c r="C28" s="228">
        <v>1.47E-2</v>
      </c>
      <c r="D28" s="221"/>
      <c r="E28" s="235" t="s">
        <v>67</v>
      </c>
      <c r="F28" s="235"/>
      <c r="G28" s="236"/>
      <c r="H28" s="237"/>
      <c r="I28" s="238"/>
      <c r="J28" s="238"/>
      <c r="K28" s="238"/>
      <c r="L28" s="238"/>
      <c r="M28" s="238"/>
      <c r="N28" s="238"/>
      <c r="O28" s="238"/>
      <c r="P28" s="238"/>
      <c r="Q28" s="238"/>
      <c r="R28" s="238"/>
      <c r="S28" s="238"/>
      <c r="T28" s="238"/>
      <c r="U28" s="238"/>
      <c r="V28" s="238"/>
      <c r="W28" s="239"/>
    </row>
    <row r="29" spans="2:23" s="9" customFormat="1">
      <c r="B29" s="228" t="s">
        <v>58</v>
      </c>
      <c r="C29" s="228">
        <v>1.47E-2</v>
      </c>
      <c r="D29" s="221"/>
      <c r="E29" s="240" t="s">
        <v>428</v>
      </c>
      <c r="F29" s="240"/>
      <c r="G29" s="241"/>
      <c r="H29" s="242"/>
      <c r="I29" s="243">
        <f>I27+I28</f>
        <v>0</v>
      </c>
      <c r="J29" s="243">
        <f t="shared" ref="J29:M29" si="3">J27+J28</f>
        <v>0</v>
      </c>
      <c r="K29" s="243">
        <f t="shared" si="3"/>
        <v>0</v>
      </c>
      <c r="L29" s="243">
        <f t="shared" si="3"/>
        <v>0</v>
      </c>
      <c r="M29" s="243">
        <f t="shared" si="3"/>
        <v>0</v>
      </c>
      <c r="N29" s="243">
        <f>N27+N28</f>
        <v>0</v>
      </c>
      <c r="O29" s="243">
        <f>O27+O28</f>
        <v>0</v>
      </c>
      <c r="P29" s="243">
        <f t="shared" ref="P29:V29" si="4">P27+P28</f>
        <v>0</v>
      </c>
      <c r="Q29" s="243">
        <f t="shared" si="4"/>
        <v>0</v>
      </c>
      <c r="R29" s="243">
        <f t="shared" si="4"/>
        <v>0</v>
      </c>
      <c r="S29" s="243">
        <f t="shared" si="4"/>
        <v>0</v>
      </c>
      <c r="T29" s="243">
        <f t="shared" si="4"/>
        <v>0</v>
      </c>
      <c r="U29" s="243">
        <f t="shared" si="4"/>
        <v>0</v>
      </c>
      <c r="V29" s="243">
        <f t="shared" si="4"/>
        <v>0</v>
      </c>
      <c r="W29" s="243">
        <f>W27+W28</f>
        <v>0</v>
      </c>
    </row>
    <row r="30" spans="2:23" s="9" customFormat="1">
      <c r="B30" s="228" t="s">
        <v>59</v>
      </c>
      <c r="C30" s="228">
        <v>1.47E-2</v>
      </c>
      <c r="D30" s="221"/>
      <c r="E30" s="229">
        <v>40909</v>
      </c>
      <c r="F30" s="229" t="s">
        <v>179</v>
      </c>
      <c r="G30" s="230" t="s">
        <v>65</v>
      </c>
      <c r="H30" s="244">
        <f>C$19/12</f>
        <v>1.225E-3</v>
      </c>
      <c r="I30" s="245">
        <f>(SUM('1.  LRAMVA Summary'!D$53:D$55)+SUM('1.  LRAMVA Summary'!D$56:D$57)*(MONTH($E30)-1)/12)*$H30</f>
        <v>0</v>
      </c>
      <c r="J30" s="245">
        <f>(SUM('1.  LRAMVA Summary'!E$53:E$55)+SUM('1.  LRAMVA Summary'!E$56:E$57)*(MONTH($E30)-1)/12)*$H30</f>
        <v>0</v>
      </c>
      <c r="K30" s="245">
        <f>(SUM('1.  LRAMVA Summary'!F$53:F$55)+SUM('1.  LRAMVA Summary'!F$56:F$57)*(MONTH($E30)-1)/12)*$H30</f>
        <v>0</v>
      </c>
      <c r="L30" s="245">
        <f>(SUM('1.  LRAMVA Summary'!G$53:G$55)+SUM('1.  LRAMVA Summary'!G$56:G$57)*(MONTH($E30)-1)/12)*$H30</f>
        <v>0</v>
      </c>
      <c r="M30" s="245">
        <f>(SUM('1.  LRAMVA Summary'!H$53:H$55)+SUM('1.  LRAMVA Summary'!H$56:H$57)*(MONTH($E30)-1)/12)*$H30</f>
        <v>0</v>
      </c>
      <c r="N30" s="245">
        <f>(SUM('1.  LRAMVA Summary'!I$53:I$55)+SUM('1.  LRAMVA Summary'!I$56:I$57)*(MONTH($E30)-1)/12)*$H30</f>
        <v>0</v>
      </c>
      <c r="O30" s="245">
        <f>(SUM('1.  LRAMVA Summary'!J$53:J$55)+SUM('1.  LRAMVA Summary'!J$56:J$57)*(MONTH($E30)-1)/12)*$H30</f>
        <v>0</v>
      </c>
      <c r="P30" s="245">
        <f>(SUM('1.  LRAMVA Summary'!K$53:K$55)+SUM('1.  LRAMVA Summary'!K$56:K$57)*(MONTH($E30)-1)/12)*$H30</f>
        <v>0</v>
      </c>
      <c r="Q30" s="245">
        <f>(SUM('1.  LRAMVA Summary'!L$53:L$55)+SUM('1.  LRAMVA Summary'!L$56:L$57)*(MONTH($E30)-1)/12)*$H30</f>
        <v>0</v>
      </c>
      <c r="R30" s="245">
        <f>(SUM('1.  LRAMVA Summary'!M$53:M$55)+SUM('1.  LRAMVA Summary'!M$56:M$57)*(MONTH($E30)-1)/12)*$H30</f>
        <v>0</v>
      </c>
      <c r="S30" s="245">
        <f>(SUM('1.  LRAMVA Summary'!N$53:N$55)+SUM('1.  LRAMVA Summary'!N$56:N$57)*(MONTH($E30)-1)/12)*$H30</f>
        <v>0</v>
      </c>
      <c r="T30" s="245">
        <f>(SUM('1.  LRAMVA Summary'!O$53:O$55)+SUM('1.  LRAMVA Summary'!O$56:O$57)*(MONTH($E30)-1)/12)*$H30</f>
        <v>0</v>
      </c>
      <c r="U30" s="245">
        <f>(SUM('1.  LRAMVA Summary'!P$53:P$55)+SUM('1.  LRAMVA Summary'!P$56:P$57)*(MONTH($E30)-1)/12)*$H30</f>
        <v>0</v>
      </c>
      <c r="V30" s="245">
        <f>(SUM('1.  LRAMVA Summary'!Q$53:Q$55)+SUM('1.  LRAMVA Summary'!Q$56:Q$57)*(MONTH($E30)-1)/12)*$H30</f>
        <v>0</v>
      </c>
      <c r="W30" s="246">
        <f>SUM(I30:V30)</f>
        <v>0</v>
      </c>
    </row>
    <row r="31" spans="2:23" s="9" customFormat="1">
      <c r="B31" s="228" t="s">
        <v>60</v>
      </c>
      <c r="C31" s="228">
        <v>1.47E-2</v>
      </c>
      <c r="D31" s="221"/>
      <c r="E31" s="229">
        <v>40940</v>
      </c>
      <c r="F31" s="229" t="s">
        <v>179</v>
      </c>
      <c r="G31" s="230" t="s">
        <v>65</v>
      </c>
      <c r="H31" s="244">
        <f>C$19/12</f>
        <v>1.225E-3</v>
      </c>
      <c r="I31" s="245">
        <f>(SUM('1.  LRAMVA Summary'!D$53:D$55)+SUM('1.  LRAMVA Summary'!D$56:D$57)*(MONTH($E31)-1)/12)*$H31</f>
        <v>0</v>
      </c>
      <c r="J31" s="245">
        <f>(SUM('1.  LRAMVA Summary'!E$53:E$55)+SUM('1.  LRAMVA Summary'!E$56:E$57)*(MONTH($E31)-1)/12)*$H31</f>
        <v>0</v>
      </c>
      <c r="K31" s="245">
        <f>(SUM('1.  LRAMVA Summary'!F$53:F$55)+SUM('1.  LRAMVA Summary'!F$56:F$57)*(MONTH($E31)-1)/12)*$H31</f>
        <v>0</v>
      </c>
      <c r="L31" s="245">
        <f>(SUM('1.  LRAMVA Summary'!G$53:G$55)+SUM('1.  LRAMVA Summary'!G$56:G$57)*(MONTH($E31)-1)/12)*$H31</f>
        <v>0</v>
      </c>
      <c r="M31" s="245">
        <f>(SUM('1.  LRAMVA Summary'!H$53:H$55)+SUM('1.  LRAMVA Summary'!H$56:H$57)*(MONTH($E31)-1)/12)*$H31</f>
        <v>0</v>
      </c>
      <c r="N31" s="245">
        <f>(SUM('1.  LRAMVA Summary'!I$53:I$55)+SUM('1.  LRAMVA Summary'!I$56:I$57)*(MONTH($E31)-1)/12)*$H31</f>
        <v>0</v>
      </c>
      <c r="O31" s="245">
        <f>(SUM('1.  LRAMVA Summary'!J$53:J$55)+SUM('1.  LRAMVA Summary'!J$56:J$57)*(MONTH($E31)-1)/12)*$H31</f>
        <v>0</v>
      </c>
      <c r="P31" s="245">
        <f>(SUM('1.  LRAMVA Summary'!K$53:K$55)+SUM('1.  LRAMVA Summary'!K$56:K$57)*(MONTH($E31)-1)/12)*$H31</f>
        <v>0</v>
      </c>
      <c r="Q31" s="245">
        <f>(SUM('1.  LRAMVA Summary'!L$53:L$55)+SUM('1.  LRAMVA Summary'!L$56:L$57)*(MONTH($E31)-1)/12)*$H31</f>
        <v>0</v>
      </c>
      <c r="R31" s="245">
        <f>(SUM('1.  LRAMVA Summary'!M$53:M$55)+SUM('1.  LRAMVA Summary'!M$56:M$57)*(MONTH($E31)-1)/12)*$H31</f>
        <v>0</v>
      </c>
      <c r="S31" s="245">
        <f>(SUM('1.  LRAMVA Summary'!N$53:N$55)+SUM('1.  LRAMVA Summary'!N$56:N$57)*(MONTH($E31)-1)/12)*$H31</f>
        <v>0</v>
      </c>
      <c r="T31" s="245">
        <f>(SUM('1.  LRAMVA Summary'!O$53:O$55)+SUM('1.  LRAMVA Summary'!O$56:O$57)*(MONTH($E31)-1)/12)*$H31</f>
        <v>0</v>
      </c>
      <c r="U31" s="245">
        <f>(SUM('1.  LRAMVA Summary'!P$53:P$55)+SUM('1.  LRAMVA Summary'!P$56:P$57)*(MONTH($E31)-1)/12)*$H31</f>
        <v>0</v>
      </c>
      <c r="V31" s="245">
        <f>(SUM('1.  LRAMVA Summary'!Q$53:Q$55)+SUM('1.  LRAMVA Summary'!Q$56:Q$57)*(MONTH($E31)-1)/12)*$H31</f>
        <v>0</v>
      </c>
      <c r="W31" s="246">
        <f t="shared" ref="W31:W40" si="5">SUM(I31:V31)</f>
        <v>0</v>
      </c>
    </row>
    <row r="32" spans="2:23" s="9" customFormat="1">
      <c r="B32" s="228" t="s">
        <v>61</v>
      </c>
      <c r="C32" s="228">
        <v>1.0999999999999999E-2</v>
      </c>
      <c r="D32" s="221"/>
      <c r="E32" s="229">
        <v>40969</v>
      </c>
      <c r="F32" s="229" t="s">
        <v>179</v>
      </c>
      <c r="G32" s="230" t="s">
        <v>65</v>
      </c>
      <c r="H32" s="244">
        <f>C$19/12</f>
        <v>1.225E-3</v>
      </c>
      <c r="I32" s="245">
        <f>(SUM('1.  LRAMVA Summary'!D$53:D$55)+SUM('1.  LRAMVA Summary'!D$56:D$57)*(MONTH($E32)-1)/12)*$H32</f>
        <v>0</v>
      </c>
      <c r="J32" s="245">
        <f>(SUM('1.  LRAMVA Summary'!E$53:E$55)+SUM('1.  LRAMVA Summary'!E$56:E$57)*(MONTH($E32)-1)/12)*$H32</f>
        <v>0</v>
      </c>
      <c r="K32" s="245">
        <f>(SUM('1.  LRAMVA Summary'!F$53:F$55)+SUM('1.  LRAMVA Summary'!F$56:F$57)*(MONTH($E32)-1)/12)*$H32</f>
        <v>0</v>
      </c>
      <c r="L32" s="245">
        <f>(SUM('1.  LRAMVA Summary'!G$53:G$55)+SUM('1.  LRAMVA Summary'!G$56:G$57)*(MONTH($E32)-1)/12)*$H32</f>
        <v>0</v>
      </c>
      <c r="M32" s="245">
        <f>(SUM('1.  LRAMVA Summary'!H$53:H$55)+SUM('1.  LRAMVA Summary'!H$56:H$57)*(MONTH($E32)-1)/12)*$H32</f>
        <v>0</v>
      </c>
      <c r="N32" s="245">
        <f>(SUM('1.  LRAMVA Summary'!I$53:I$55)+SUM('1.  LRAMVA Summary'!I$56:I$57)*(MONTH($E32)-1)/12)*$H32</f>
        <v>0</v>
      </c>
      <c r="O32" s="245">
        <f>(SUM('1.  LRAMVA Summary'!J$53:J$55)+SUM('1.  LRAMVA Summary'!J$56:J$57)*(MONTH($E32)-1)/12)*$H32</f>
        <v>0</v>
      </c>
      <c r="P32" s="245">
        <f>(SUM('1.  LRAMVA Summary'!K$53:K$55)+SUM('1.  LRAMVA Summary'!K$56:K$57)*(MONTH($E32)-1)/12)*$H32</f>
        <v>0</v>
      </c>
      <c r="Q32" s="245">
        <f>(SUM('1.  LRAMVA Summary'!L$53:L$55)+SUM('1.  LRAMVA Summary'!L$56:L$57)*(MONTH($E32)-1)/12)*$H32</f>
        <v>0</v>
      </c>
      <c r="R32" s="245">
        <f>(SUM('1.  LRAMVA Summary'!M$53:M$55)+SUM('1.  LRAMVA Summary'!M$56:M$57)*(MONTH($E32)-1)/12)*$H32</f>
        <v>0</v>
      </c>
      <c r="S32" s="245">
        <f>(SUM('1.  LRAMVA Summary'!N$53:N$55)+SUM('1.  LRAMVA Summary'!N$56:N$57)*(MONTH($E32)-1)/12)*$H32</f>
        <v>0</v>
      </c>
      <c r="T32" s="245">
        <f>(SUM('1.  LRAMVA Summary'!O$53:O$55)+SUM('1.  LRAMVA Summary'!O$56:O$57)*(MONTH($E32)-1)/12)*$H32</f>
        <v>0</v>
      </c>
      <c r="U32" s="245">
        <f>(SUM('1.  LRAMVA Summary'!P$53:P$55)+SUM('1.  LRAMVA Summary'!P$56:P$57)*(MONTH($E32)-1)/12)*$H32</f>
        <v>0</v>
      </c>
      <c r="V32" s="245">
        <f>(SUM('1.  LRAMVA Summary'!Q$53:Q$55)+SUM('1.  LRAMVA Summary'!Q$56:Q$57)*(MONTH($E32)-1)/12)*$H32</f>
        <v>0</v>
      </c>
      <c r="W32" s="246">
        <f t="shared" si="5"/>
        <v>0</v>
      </c>
    </row>
    <row r="33" spans="2:23" s="9" customFormat="1">
      <c r="B33" s="228" t="s">
        <v>177</v>
      </c>
      <c r="C33" s="228">
        <v>1.0999999999999999E-2</v>
      </c>
      <c r="D33" s="221"/>
      <c r="E33" s="229">
        <v>41000</v>
      </c>
      <c r="F33" s="229" t="s">
        <v>179</v>
      </c>
      <c r="G33" s="230" t="s">
        <v>66</v>
      </c>
      <c r="H33" s="247">
        <f>C$20/12</f>
        <v>1.225E-3</v>
      </c>
      <c r="I33" s="245">
        <f>(SUM('1.  LRAMVA Summary'!D$53:D$55)+SUM('1.  LRAMVA Summary'!D$56:D$57)*(MONTH($E33)-1)/12)*$H33</f>
        <v>0</v>
      </c>
      <c r="J33" s="245">
        <f>(SUM('1.  LRAMVA Summary'!E$53:E$55)+SUM('1.  LRAMVA Summary'!E$56:E$57)*(MONTH($E33)-1)/12)*$H33</f>
        <v>0</v>
      </c>
      <c r="K33" s="245">
        <f>(SUM('1.  LRAMVA Summary'!F$53:F$55)+SUM('1.  LRAMVA Summary'!F$56:F$57)*(MONTH($E33)-1)/12)*$H33</f>
        <v>0</v>
      </c>
      <c r="L33" s="245">
        <f>(SUM('1.  LRAMVA Summary'!G$53:G$55)+SUM('1.  LRAMVA Summary'!G$56:G$57)*(MONTH($E33)-1)/12)*$H33</f>
        <v>0</v>
      </c>
      <c r="M33" s="245">
        <f>(SUM('1.  LRAMVA Summary'!H$53:H$55)+SUM('1.  LRAMVA Summary'!H$56:H$57)*(MONTH($E33)-1)/12)*$H33</f>
        <v>0</v>
      </c>
      <c r="N33" s="245">
        <f>(SUM('1.  LRAMVA Summary'!I$53:I$55)+SUM('1.  LRAMVA Summary'!I$56:I$57)*(MONTH($E33)-1)/12)*$H33</f>
        <v>0</v>
      </c>
      <c r="O33" s="245">
        <f>(SUM('1.  LRAMVA Summary'!J$53:J$55)+SUM('1.  LRAMVA Summary'!J$56:J$57)*(MONTH($E33)-1)/12)*$H33</f>
        <v>0</v>
      </c>
      <c r="P33" s="245">
        <f>(SUM('1.  LRAMVA Summary'!K$53:K$55)+SUM('1.  LRAMVA Summary'!K$56:K$57)*(MONTH($E33)-1)/12)*$H33</f>
        <v>0</v>
      </c>
      <c r="Q33" s="245">
        <f>(SUM('1.  LRAMVA Summary'!L$53:L$55)+SUM('1.  LRAMVA Summary'!L$56:L$57)*(MONTH($E33)-1)/12)*$H33</f>
        <v>0</v>
      </c>
      <c r="R33" s="245">
        <f>(SUM('1.  LRAMVA Summary'!M$53:M$55)+SUM('1.  LRAMVA Summary'!M$56:M$57)*(MONTH($E33)-1)/12)*$H33</f>
        <v>0</v>
      </c>
      <c r="S33" s="245">
        <f>(SUM('1.  LRAMVA Summary'!N$53:N$55)+SUM('1.  LRAMVA Summary'!N$56:N$57)*(MONTH($E33)-1)/12)*$H33</f>
        <v>0</v>
      </c>
      <c r="T33" s="245">
        <f>(SUM('1.  LRAMVA Summary'!O$53:O$55)+SUM('1.  LRAMVA Summary'!O$56:O$57)*(MONTH($E33)-1)/12)*$H33</f>
        <v>0</v>
      </c>
      <c r="U33" s="245">
        <f>(SUM('1.  LRAMVA Summary'!P$53:P$55)+SUM('1.  LRAMVA Summary'!P$56:P$57)*(MONTH($E33)-1)/12)*$H33</f>
        <v>0</v>
      </c>
      <c r="V33" s="245">
        <f>(SUM('1.  LRAMVA Summary'!Q$53:Q$55)+SUM('1.  LRAMVA Summary'!Q$56:Q$57)*(MONTH($E33)-1)/12)*$H33</f>
        <v>0</v>
      </c>
      <c r="W33" s="246">
        <f t="shared" si="5"/>
        <v>0</v>
      </c>
    </row>
    <row r="34" spans="2:23" s="9" customFormat="1">
      <c r="B34" s="228" t="s">
        <v>178</v>
      </c>
      <c r="C34" s="228">
        <v>1.0999999999999999E-2</v>
      </c>
      <c r="D34" s="221"/>
      <c r="E34" s="229">
        <v>41030</v>
      </c>
      <c r="F34" s="229" t="s">
        <v>179</v>
      </c>
      <c r="G34" s="230" t="s">
        <v>66</v>
      </c>
      <c r="H34" s="244">
        <f>C$20/12</f>
        <v>1.225E-3</v>
      </c>
      <c r="I34" s="245">
        <f>(SUM('1.  LRAMVA Summary'!D$53:D$55)+SUM('1.  LRAMVA Summary'!D$56:D$57)*(MONTH($E34)-1)/12)*$H34</f>
        <v>0</v>
      </c>
      <c r="J34" s="245">
        <f>(SUM('1.  LRAMVA Summary'!E$53:E$55)+SUM('1.  LRAMVA Summary'!E$56:E$57)*(MONTH($E34)-1)/12)*$H34</f>
        <v>0</v>
      </c>
      <c r="K34" s="245">
        <f>(SUM('1.  LRAMVA Summary'!F$53:F$55)+SUM('1.  LRAMVA Summary'!F$56:F$57)*(MONTH($E34)-1)/12)*$H34</f>
        <v>0</v>
      </c>
      <c r="L34" s="245">
        <f>(SUM('1.  LRAMVA Summary'!G$53:G$55)+SUM('1.  LRAMVA Summary'!G$56:G$57)*(MONTH($E34)-1)/12)*$H34</f>
        <v>0</v>
      </c>
      <c r="M34" s="245">
        <f>(SUM('1.  LRAMVA Summary'!H$53:H$55)+SUM('1.  LRAMVA Summary'!H$56:H$57)*(MONTH($E34)-1)/12)*$H34</f>
        <v>0</v>
      </c>
      <c r="N34" s="245">
        <f>(SUM('1.  LRAMVA Summary'!I$53:I$55)+SUM('1.  LRAMVA Summary'!I$56:I$57)*(MONTH($E34)-1)/12)*$H34</f>
        <v>0</v>
      </c>
      <c r="O34" s="245">
        <f>(SUM('1.  LRAMVA Summary'!J$53:J$55)+SUM('1.  LRAMVA Summary'!J$56:J$57)*(MONTH($E34)-1)/12)*$H34</f>
        <v>0</v>
      </c>
      <c r="P34" s="245">
        <f>(SUM('1.  LRAMVA Summary'!K$53:K$55)+SUM('1.  LRAMVA Summary'!K$56:K$57)*(MONTH($E34)-1)/12)*$H34</f>
        <v>0</v>
      </c>
      <c r="Q34" s="245">
        <f>(SUM('1.  LRAMVA Summary'!L$53:L$55)+SUM('1.  LRAMVA Summary'!L$56:L$57)*(MONTH($E34)-1)/12)*$H34</f>
        <v>0</v>
      </c>
      <c r="R34" s="245">
        <f>(SUM('1.  LRAMVA Summary'!M$53:M$55)+SUM('1.  LRAMVA Summary'!M$56:M$57)*(MONTH($E34)-1)/12)*$H34</f>
        <v>0</v>
      </c>
      <c r="S34" s="245">
        <f>(SUM('1.  LRAMVA Summary'!N$53:N$55)+SUM('1.  LRAMVA Summary'!N$56:N$57)*(MONTH($E34)-1)/12)*$H34</f>
        <v>0</v>
      </c>
      <c r="T34" s="245">
        <f>(SUM('1.  LRAMVA Summary'!O$53:O$55)+SUM('1.  LRAMVA Summary'!O$56:O$57)*(MONTH($E34)-1)/12)*$H34</f>
        <v>0</v>
      </c>
      <c r="U34" s="245">
        <f>(SUM('1.  LRAMVA Summary'!P$53:P$55)+SUM('1.  LRAMVA Summary'!P$56:P$57)*(MONTH($E34)-1)/12)*$H34</f>
        <v>0</v>
      </c>
      <c r="V34" s="245">
        <f>(SUM('1.  LRAMVA Summary'!Q$53:Q$55)+SUM('1.  LRAMVA Summary'!Q$56:Q$57)*(MONTH($E34)-1)/12)*$H34</f>
        <v>0</v>
      </c>
      <c r="W34" s="246">
        <f t="shared" si="5"/>
        <v>0</v>
      </c>
    </row>
    <row r="35" spans="2:23" s="9" customFormat="1">
      <c r="B35" s="228" t="s">
        <v>73</v>
      </c>
      <c r="C35" s="228">
        <v>1.0999999999999999E-2</v>
      </c>
      <c r="D35" s="221"/>
      <c r="E35" s="229">
        <v>41061</v>
      </c>
      <c r="F35" s="229" t="s">
        <v>179</v>
      </c>
      <c r="G35" s="230" t="s">
        <v>66</v>
      </c>
      <c r="H35" s="244">
        <f>C$20/12</f>
        <v>1.225E-3</v>
      </c>
      <c r="I35" s="245">
        <f>(SUM('1.  LRAMVA Summary'!D$53:D$55)+SUM('1.  LRAMVA Summary'!D$56:D$57)*(MONTH($E35)-1)/12)*$H35</f>
        <v>0</v>
      </c>
      <c r="J35" s="245">
        <f>(SUM('1.  LRAMVA Summary'!E$53:E$55)+SUM('1.  LRAMVA Summary'!E$56:E$57)*(MONTH($E35)-1)/12)*$H35</f>
        <v>0</v>
      </c>
      <c r="K35" s="245">
        <f>(SUM('1.  LRAMVA Summary'!F$53:F$55)+SUM('1.  LRAMVA Summary'!F$56:F$57)*(MONTH($E35)-1)/12)*$H35</f>
        <v>0</v>
      </c>
      <c r="L35" s="245">
        <f>(SUM('1.  LRAMVA Summary'!G$53:G$55)+SUM('1.  LRAMVA Summary'!G$56:G$57)*(MONTH($E35)-1)/12)*$H35</f>
        <v>0</v>
      </c>
      <c r="M35" s="245">
        <f>(SUM('1.  LRAMVA Summary'!H$53:H$55)+SUM('1.  LRAMVA Summary'!H$56:H$57)*(MONTH($E35)-1)/12)*$H35</f>
        <v>0</v>
      </c>
      <c r="N35" s="245">
        <f>(SUM('1.  LRAMVA Summary'!I$53:I$55)+SUM('1.  LRAMVA Summary'!I$56:I$57)*(MONTH($E35)-1)/12)*$H35</f>
        <v>0</v>
      </c>
      <c r="O35" s="245">
        <f>(SUM('1.  LRAMVA Summary'!J$53:J$55)+SUM('1.  LRAMVA Summary'!J$56:J$57)*(MONTH($E35)-1)/12)*$H35</f>
        <v>0</v>
      </c>
      <c r="P35" s="245">
        <f>(SUM('1.  LRAMVA Summary'!K$53:K$55)+SUM('1.  LRAMVA Summary'!K$56:K$57)*(MONTH($E35)-1)/12)*$H35</f>
        <v>0</v>
      </c>
      <c r="Q35" s="245">
        <f>(SUM('1.  LRAMVA Summary'!L$53:L$55)+SUM('1.  LRAMVA Summary'!L$56:L$57)*(MONTH($E35)-1)/12)*$H35</f>
        <v>0</v>
      </c>
      <c r="R35" s="245">
        <f>(SUM('1.  LRAMVA Summary'!M$53:M$55)+SUM('1.  LRAMVA Summary'!M$56:M$57)*(MONTH($E35)-1)/12)*$H35</f>
        <v>0</v>
      </c>
      <c r="S35" s="245">
        <f>(SUM('1.  LRAMVA Summary'!N$53:N$55)+SUM('1.  LRAMVA Summary'!N$56:N$57)*(MONTH($E35)-1)/12)*$H35</f>
        <v>0</v>
      </c>
      <c r="T35" s="245">
        <f>(SUM('1.  LRAMVA Summary'!O$53:O$55)+SUM('1.  LRAMVA Summary'!O$56:O$57)*(MONTH($E35)-1)/12)*$H35</f>
        <v>0</v>
      </c>
      <c r="U35" s="245">
        <f>(SUM('1.  LRAMVA Summary'!P$53:P$55)+SUM('1.  LRAMVA Summary'!P$56:P$57)*(MONTH($E35)-1)/12)*$H35</f>
        <v>0</v>
      </c>
      <c r="V35" s="245">
        <f>(SUM('1.  LRAMVA Summary'!Q$53:Q$55)+SUM('1.  LRAMVA Summary'!Q$56:Q$57)*(MONTH($E35)-1)/12)*$H35</f>
        <v>0</v>
      </c>
      <c r="W35" s="246">
        <f t="shared" si="5"/>
        <v>0</v>
      </c>
    </row>
    <row r="36" spans="2:23" s="9" customFormat="1">
      <c r="B36" s="228" t="s">
        <v>74</v>
      </c>
      <c r="C36" s="228">
        <v>1.0999999999999999E-2</v>
      </c>
      <c r="D36" s="221"/>
      <c r="E36" s="229">
        <v>41091</v>
      </c>
      <c r="F36" s="229" t="s">
        <v>179</v>
      </c>
      <c r="G36" s="230" t="s">
        <v>68</v>
      </c>
      <c r="H36" s="247">
        <f>C$21/12</f>
        <v>1.225E-3</v>
      </c>
      <c r="I36" s="245">
        <f>(SUM('1.  LRAMVA Summary'!D$53:D$55)+SUM('1.  LRAMVA Summary'!D$56:D$57)*(MONTH($E36)-1)/12)*$H36</f>
        <v>0</v>
      </c>
      <c r="J36" s="245">
        <f>(SUM('1.  LRAMVA Summary'!E$53:E$55)+SUM('1.  LRAMVA Summary'!E$56:E$57)*(MONTH($E36)-1)/12)*$H36</f>
        <v>0</v>
      </c>
      <c r="K36" s="245">
        <f>(SUM('1.  LRAMVA Summary'!F$53:F$55)+SUM('1.  LRAMVA Summary'!F$56:F$57)*(MONTH($E36)-1)/12)*$H36</f>
        <v>0</v>
      </c>
      <c r="L36" s="245">
        <f>(SUM('1.  LRAMVA Summary'!G$53:G$55)+SUM('1.  LRAMVA Summary'!G$56:G$57)*(MONTH($E36)-1)/12)*$H36</f>
        <v>0</v>
      </c>
      <c r="M36" s="245">
        <f>(SUM('1.  LRAMVA Summary'!H$53:H$55)+SUM('1.  LRAMVA Summary'!H$56:H$57)*(MONTH($E36)-1)/12)*$H36</f>
        <v>0</v>
      </c>
      <c r="N36" s="245">
        <f>(SUM('1.  LRAMVA Summary'!I$53:I$55)+SUM('1.  LRAMVA Summary'!I$56:I$57)*(MONTH($E36)-1)/12)*$H36</f>
        <v>0</v>
      </c>
      <c r="O36" s="245">
        <f>(SUM('1.  LRAMVA Summary'!J$53:J$55)+SUM('1.  LRAMVA Summary'!J$56:J$57)*(MONTH($E36)-1)/12)*$H36</f>
        <v>0</v>
      </c>
      <c r="P36" s="245">
        <f>(SUM('1.  LRAMVA Summary'!K$53:K$55)+SUM('1.  LRAMVA Summary'!K$56:K$57)*(MONTH($E36)-1)/12)*$H36</f>
        <v>0</v>
      </c>
      <c r="Q36" s="245">
        <f>(SUM('1.  LRAMVA Summary'!L$53:L$55)+SUM('1.  LRAMVA Summary'!L$56:L$57)*(MONTH($E36)-1)/12)*$H36</f>
        <v>0</v>
      </c>
      <c r="R36" s="245">
        <f>(SUM('1.  LRAMVA Summary'!M$53:M$55)+SUM('1.  LRAMVA Summary'!M$56:M$57)*(MONTH($E36)-1)/12)*$H36</f>
        <v>0</v>
      </c>
      <c r="S36" s="245">
        <f>(SUM('1.  LRAMVA Summary'!N$53:N$55)+SUM('1.  LRAMVA Summary'!N$56:N$57)*(MONTH($E36)-1)/12)*$H36</f>
        <v>0</v>
      </c>
      <c r="T36" s="245">
        <f>(SUM('1.  LRAMVA Summary'!O$53:O$55)+SUM('1.  LRAMVA Summary'!O$56:O$57)*(MONTH($E36)-1)/12)*$H36</f>
        <v>0</v>
      </c>
      <c r="U36" s="245">
        <f>(SUM('1.  LRAMVA Summary'!P$53:P$55)+SUM('1.  LRAMVA Summary'!P$56:P$57)*(MONTH($E36)-1)/12)*$H36</f>
        <v>0</v>
      </c>
      <c r="V36" s="245">
        <f>(SUM('1.  LRAMVA Summary'!Q$53:Q$55)+SUM('1.  LRAMVA Summary'!Q$56:Q$57)*(MONTH($E36)-1)/12)*$H36</f>
        <v>0</v>
      </c>
      <c r="W36" s="246">
        <f t="shared" si="5"/>
        <v>0</v>
      </c>
    </row>
    <row r="37" spans="2:23" s="9" customFormat="1">
      <c r="B37" s="228" t="s">
        <v>75</v>
      </c>
      <c r="C37" s="228">
        <v>1.0999999999999999E-2</v>
      </c>
      <c r="D37" s="221"/>
      <c r="E37" s="229">
        <v>41122</v>
      </c>
      <c r="F37" s="229" t="s">
        <v>179</v>
      </c>
      <c r="G37" s="230" t="s">
        <v>68</v>
      </c>
      <c r="H37" s="244">
        <f>C$21/12</f>
        <v>1.225E-3</v>
      </c>
      <c r="I37" s="245">
        <f>(SUM('1.  LRAMVA Summary'!D$53:D$55)+SUM('1.  LRAMVA Summary'!D$56:D$57)*(MONTH($E37)-1)/12)*$H37</f>
        <v>0</v>
      </c>
      <c r="J37" s="245">
        <f>(SUM('1.  LRAMVA Summary'!E$53:E$55)+SUM('1.  LRAMVA Summary'!E$56:E$57)*(MONTH($E37)-1)/12)*$H37</f>
        <v>0</v>
      </c>
      <c r="K37" s="245">
        <f>(SUM('1.  LRAMVA Summary'!F$53:F$55)+SUM('1.  LRAMVA Summary'!F$56:F$57)*(MONTH($E37)-1)/12)*$H37</f>
        <v>0</v>
      </c>
      <c r="L37" s="245">
        <f>(SUM('1.  LRAMVA Summary'!G$53:G$55)+SUM('1.  LRAMVA Summary'!G$56:G$57)*(MONTH($E37)-1)/12)*$H37</f>
        <v>0</v>
      </c>
      <c r="M37" s="245">
        <f>(SUM('1.  LRAMVA Summary'!H$53:H$55)+SUM('1.  LRAMVA Summary'!H$56:H$57)*(MONTH($E37)-1)/12)*$H37</f>
        <v>0</v>
      </c>
      <c r="N37" s="245">
        <f>(SUM('1.  LRAMVA Summary'!I$53:I$55)+SUM('1.  LRAMVA Summary'!I$56:I$57)*(MONTH($E37)-1)/12)*$H37</f>
        <v>0</v>
      </c>
      <c r="O37" s="245">
        <f>(SUM('1.  LRAMVA Summary'!J$53:J$55)+SUM('1.  LRAMVA Summary'!J$56:J$57)*(MONTH($E37)-1)/12)*$H37</f>
        <v>0</v>
      </c>
      <c r="P37" s="245">
        <f>(SUM('1.  LRAMVA Summary'!K$53:K$55)+SUM('1.  LRAMVA Summary'!K$56:K$57)*(MONTH($E37)-1)/12)*$H37</f>
        <v>0</v>
      </c>
      <c r="Q37" s="245">
        <f>(SUM('1.  LRAMVA Summary'!L$53:L$55)+SUM('1.  LRAMVA Summary'!L$56:L$57)*(MONTH($E37)-1)/12)*$H37</f>
        <v>0</v>
      </c>
      <c r="R37" s="245">
        <f>(SUM('1.  LRAMVA Summary'!M$53:M$55)+SUM('1.  LRAMVA Summary'!M$56:M$57)*(MONTH($E37)-1)/12)*$H37</f>
        <v>0</v>
      </c>
      <c r="S37" s="245">
        <f>(SUM('1.  LRAMVA Summary'!N$53:N$55)+SUM('1.  LRAMVA Summary'!N$56:N$57)*(MONTH($E37)-1)/12)*$H37</f>
        <v>0</v>
      </c>
      <c r="T37" s="245">
        <f>(SUM('1.  LRAMVA Summary'!O$53:O$55)+SUM('1.  LRAMVA Summary'!O$56:O$57)*(MONTH($E37)-1)/12)*$H37</f>
        <v>0</v>
      </c>
      <c r="U37" s="245">
        <f>(SUM('1.  LRAMVA Summary'!P$53:P$55)+SUM('1.  LRAMVA Summary'!P$56:P$57)*(MONTH($E37)-1)/12)*$H37</f>
        <v>0</v>
      </c>
      <c r="V37" s="245">
        <f>(SUM('1.  LRAMVA Summary'!Q$53:Q$55)+SUM('1.  LRAMVA Summary'!Q$56:Q$57)*(MONTH($E37)-1)/12)*$H37</f>
        <v>0</v>
      </c>
      <c r="W37" s="246">
        <f t="shared" si="5"/>
        <v>0</v>
      </c>
    </row>
    <row r="38" spans="2:23" s="9" customFormat="1">
      <c r="B38" s="228" t="s">
        <v>76</v>
      </c>
      <c r="C38" s="228">
        <v>1.0999999999999999E-2</v>
      </c>
      <c r="D38" s="221"/>
      <c r="E38" s="229">
        <v>41153</v>
      </c>
      <c r="F38" s="229" t="s">
        <v>179</v>
      </c>
      <c r="G38" s="230" t="s">
        <v>68</v>
      </c>
      <c r="H38" s="244">
        <f>C$21/12</f>
        <v>1.225E-3</v>
      </c>
      <c r="I38" s="245">
        <f>(SUM('1.  LRAMVA Summary'!D$53:D$55)+SUM('1.  LRAMVA Summary'!D$56:D$57)*(MONTH($E38)-1)/12)*$H38</f>
        <v>0</v>
      </c>
      <c r="J38" s="245">
        <f>(SUM('1.  LRAMVA Summary'!E$53:E$55)+SUM('1.  LRAMVA Summary'!E$56:E$57)*(MONTH($E38)-1)/12)*$H38</f>
        <v>0</v>
      </c>
      <c r="K38" s="245">
        <f>(SUM('1.  LRAMVA Summary'!F$53:F$55)+SUM('1.  LRAMVA Summary'!F$56:F$57)*(MONTH($E38)-1)/12)*$H38</f>
        <v>0</v>
      </c>
      <c r="L38" s="245">
        <f>(SUM('1.  LRAMVA Summary'!G$53:G$55)+SUM('1.  LRAMVA Summary'!G$56:G$57)*(MONTH($E38)-1)/12)*$H38</f>
        <v>0</v>
      </c>
      <c r="M38" s="245">
        <f>(SUM('1.  LRAMVA Summary'!H$53:H$55)+SUM('1.  LRAMVA Summary'!H$56:H$57)*(MONTH($E38)-1)/12)*$H38</f>
        <v>0</v>
      </c>
      <c r="N38" s="245">
        <f>(SUM('1.  LRAMVA Summary'!I$53:I$55)+SUM('1.  LRAMVA Summary'!I$56:I$57)*(MONTH($E38)-1)/12)*$H38</f>
        <v>0</v>
      </c>
      <c r="O38" s="245">
        <f>(SUM('1.  LRAMVA Summary'!J$53:J$55)+SUM('1.  LRAMVA Summary'!J$56:J$57)*(MONTH($E38)-1)/12)*$H38</f>
        <v>0</v>
      </c>
      <c r="P38" s="245">
        <f>(SUM('1.  LRAMVA Summary'!K$53:K$55)+SUM('1.  LRAMVA Summary'!K$56:K$57)*(MONTH($E38)-1)/12)*$H38</f>
        <v>0</v>
      </c>
      <c r="Q38" s="245">
        <f>(SUM('1.  LRAMVA Summary'!L$53:L$55)+SUM('1.  LRAMVA Summary'!L$56:L$57)*(MONTH($E38)-1)/12)*$H38</f>
        <v>0</v>
      </c>
      <c r="R38" s="245">
        <f>(SUM('1.  LRAMVA Summary'!M$53:M$55)+SUM('1.  LRAMVA Summary'!M$56:M$57)*(MONTH($E38)-1)/12)*$H38</f>
        <v>0</v>
      </c>
      <c r="S38" s="245">
        <f>(SUM('1.  LRAMVA Summary'!N$53:N$55)+SUM('1.  LRAMVA Summary'!N$56:N$57)*(MONTH($E38)-1)/12)*$H38</f>
        <v>0</v>
      </c>
      <c r="T38" s="245">
        <f>(SUM('1.  LRAMVA Summary'!O$53:O$55)+SUM('1.  LRAMVA Summary'!O$56:O$57)*(MONTH($E38)-1)/12)*$H38</f>
        <v>0</v>
      </c>
      <c r="U38" s="245">
        <f>(SUM('1.  LRAMVA Summary'!P$53:P$55)+SUM('1.  LRAMVA Summary'!P$56:P$57)*(MONTH($E38)-1)/12)*$H38</f>
        <v>0</v>
      </c>
      <c r="V38" s="245">
        <f>(SUM('1.  LRAMVA Summary'!Q$53:Q$55)+SUM('1.  LRAMVA Summary'!Q$56:Q$57)*(MONTH($E38)-1)/12)*$H38</f>
        <v>0</v>
      </c>
      <c r="W38" s="246">
        <f t="shared" si="5"/>
        <v>0</v>
      </c>
    </row>
    <row r="39" spans="2:23" s="9" customFormat="1">
      <c r="B39" s="228" t="s">
        <v>77</v>
      </c>
      <c r="C39" s="228">
        <v>1.0999999999999999E-2</v>
      </c>
      <c r="D39" s="221"/>
      <c r="E39" s="229">
        <v>41183</v>
      </c>
      <c r="F39" s="229" t="s">
        <v>179</v>
      </c>
      <c r="G39" s="230" t="s">
        <v>69</v>
      </c>
      <c r="H39" s="247">
        <f>C$22/12</f>
        <v>1.225E-3</v>
      </c>
      <c r="I39" s="245">
        <f>(SUM('1.  LRAMVA Summary'!D$53:D$55)+SUM('1.  LRAMVA Summary'!D$56:D$57)*(MONTH($E39)-1)/12)*$H39</f>
        <v>0</v>
      </c>
      <c r="J39" s="245">
        <f>(SUM('1.  LRAMVA Summary'!E$53:E$55)+SUM('1.  LRAMVA Summary'!E$56:E$57)*(MONTH($E39)-1)/12)*$H39</f>
        <v>0</v>
      </c>
      <c r="K39" s="245">
        <f>(SUM('1.  LRAMVA Summary'!F$53:F$55)+SUM('1.  LRAMVA Summary'!F$56:F$57)*(MONTH($E39)-1)/12)*$H39</f>
        <v>0</v>
      </c>
      <c r="L39" s="245">
        <f>(SUM('1.  LRAMVA Summary'!G$53:G$55)+SUM('1.  LRAMVA Summary'!G$56:G$57)*(MONTH($E39)-1)/12)*$H39</f>
        <v>0</v>
      </c>
      <c r="M39" s="245">
        <f>(SUM('1.  LRAMVA Summary'!H$53:H$55)+SUM('1.  LRAMVA Summary'!H$56:H$57)*(MONTH($E39)-1)/12)*$H39</f>
        <v>0</v>
      </c>
      <c r="N39" s="245">
        <f>(SUM('1.  LRAMVA Summary'!I$53:I$55)+SUM('1.  LRAMVA Summary'!I$56:I$57)*(MONTH($E39)-1)/12)*$H39</f>
        <v>0</v>
      </c>
      <c r="O39" s="245">
        <f>(SUM('1.  LRAMVA Summary'!J$53:J$55)+SUM('1.  LRAMVA Summary'!J$56:J$57)*(MONTH($E39)-1)/12)*$H39</f>
        <v>0</v>
      </c>
      <c r="P39" s="245">
        <f>(SUM('1.  LRAMVA Summary'!K$53:K$55)+SUM('1.  LRAMVA Summary'!K$56:K$57)*(MONTH($E39)-1)/12)*$H39</f>
        <v>0</v>
      </c>
      <c r="Q39" s="245">
        <f>(SUM('1.  LRAMVA Summary'!L$53:L$55)+SUM('1.  LRAMVA Summary'!L$56:L$57)*(MONTH($E39)-1)/12)*$H39</f>
        <v>0</v>
      </c>
      <c r="R39" s="245">
        <f>(SUM('1.  LRAMVA Summary'!M$53:M$55)+SUM('1.  LRAMVA Summary'!M$56:M$57)*(MONTH($E39)-1)/12)*$H39</f>
        <v>0</v>
      </c>
      <c r="S39" s="245">
        <f>(SUM('1.  LRAMVA Summary'!N$53:N$55)+SUM('1.  LRAMVA Summary'!N$56:N$57)*(MONTH($E39)-1)/12)*$H39</f>
        <v>0</v>
      </c>
      <c r="T39" s="245">
        <f>(SUM('1.  LRAMVA Summary'!O$53:O$55)+SUM('1.  LRAMVA Summary'!O$56:O$57)*(MONTH($E39)-1)/12)*$H39</f>
        <v>0</v>
      </c>
      <c r="U39" s="245">
        <f>(SUM('1.  LRAMVA Summary'!P$53:P$55)+SUM('1.  LRAMVA Summary'!P$56:P$57)*(MONTH($E39)-1)/12)*$H39</f>
        <v>0</v>
      </c>
      <c r="V39" s="245">
        <f>(SUM('1.  LRAMVA Summary'!Q$53:Q$55)+SUM('1.  LRAMVA Summary'!Q$56:Q$57)*(MONTH($E39)-1)/12)*$H39</f>
        <v>0</v>
      </c>
      <c r="W39" s="246">
        <f t="shared" si="5"/>
        <v>0</v>
      </c>
    </row>
    <row r="40" spans="2:23" s="9" customFormat="1">
      <c r="B40" s="228" t="s">
        <v>78</v>
      </c>
      <c r="C40" s="228">
        <v>1.0999999999999999E-2</v>
      </c>
      <c r="D40" s="221"/>
      <c r="E40" s="229">
        <v>41214</v>
      </c>
      <c r="F40" s="229" t="s">
        <v>179</v>
      </c>
      <c r="G40" s="230" t="s">
        <v>69</v>
      </c>
      <c r="H40" s="244">
        <f>C$22/12</f>
        <v>1.225E-3</v>
      </c>
      <c r="I40" s="245">
        <f>(SUM('1.  LRAMVA Summary'!D$53:D$55)+SUM('1.  LRAMVA Summary'!D$56:D$57)*(MONTH($E40)-1)/12)*$H40</f>
        <v>0</v>
      </c>
      <c r="J40" s="245">
        <f>(SUM('1.  LRAMVA Summary'!E$53:E$55)+SUM('1.  LRAMVA Summary'!E$56:E$57)*(MONTH($E40)-1)/12)*$H40</f>
        <v>0</v>
      </c>
      <c r="K40" s="245">
        <f>(SUM('1.  LRAMVA Summary'!F$53:F$55)+SUM('1.  LRAMVA Summary'!F$56:F$57)*(MONTH($E40)-1)/12)*$H40</f>
        <v>0</v>
      </c>
      <c r="L40" s="245">
        <f>(SUM('1.  LRAMVA Summary'!G$53:G$55)+SUM('1.  LRAMVA Summary'!G$56:G$57)*(MONTH($E40)-1)/12)*$H40</f>
        <v>0</v>
      </c>
      <c r="M40" s="245">
        <f>(SUM('1.  LRAMVA Summary'!H$53:H$55)+SUM('1.  LRAMVA Summary'!H$56:H$57)*(MONTH($E40)-1)/12)*$H40</f>
        <v>0</v>
      </c>
      <c r="N40" s="245">
        <f>(SUM('1.  LRAMVA Summary'!I$53:I$55)+SUM('1.  LRAMVA Summary'!I$56:I$57)*(MONTH($E40)-1)/12)*$H40</f>
        <v>0</v>
      </c>
      <c r="O40" s="245">
        <f>(SUM('1.  LRAMVA Summary'!J$53:J$55)+SUM('1.  LRAMVA Summary'!J$56:J$57)*(MONTH($E40)-1)/12)*$H40</f>
        <v>0</v>
      </c>
      <c r="P40" s="245">
        <f>(SUM('1.  LRAMVA Summary'!K$53:K$55)+SUM('1.  LRAMVA Summary'!K$56:K$57)*(MONTH($E40)-1)/12)*$H40</f>
        <v>0</v>
      </c>
      <c r="Q40" s="245">
        <f>(SUM('1.  LRAMVA Summary'!L$53:L$55)+SUM('1.  LRAMVA Summary'!L$56:L$57)*(MONTH($E40)-1)/12)*$H40</f>
        <v>0</v>
      </c>
      <c r="R40" s="245">
        <f>(SUM('1.  LRAMVA Summary'!M$53:M$55)+SUM('1.  LRAMVA Summary'!M$56:M$57)*(MONTH($E40)-1)/12)*$H40</f>
        <v>0</v>
      </c>
      <c r="S40" s="245">
        <f>(SUM('1.  LRAMVA Summary'!N$53:N$55)+SUM('1.  LRAMVA Summary'!N$56:N$57)*(MONTH($E40)-1)/12)*$H40</f>
        <v>0</v>
      </c>
      <c r="T40" s="245">
        <f>(SUM('1.  LRAMVA Summary'!O$53:O$55)+SUM('1.  LRAMVA Summary'!O$56:O$57)*(MONTH($E40)-1)/12)*$H40</f>
        <v>0</v>
      </c>
      <c r="U40" s="245">
        <f>(SUM('1.  LRAMVA Summary'!P$53:P$55)+SUM('1.  LRAMVA Summary'!P$56:P$57)*(MONTH($E40)-1)/12)*$H40</f>
        <v>0</v>
      </c>
      <c r="V40" s="245">
        <f>(SUM('1.  LRAMVA Summary'!Q$53:Q$55)+SUM('1.  LRAMVA Summary'!Q$56:Q$57)*(MONTH($E40)-1)/12)*$H40</f>
        <v>0</v>
      </c>
      <c r="W40" s="246">
        <f t="shared" si="5"/>
        <v>0</v>
      </c>
    </row>
    <row r="41" spans="2:23" s="9" customFormat="1">
      <c r="B41" s="228" t="s">
        <v>79</v>
      </c>
      <c r="C41" s="248">
        <v>1.0999999999999999E-2</v>
      </c>
      <c r="D41" s="221"/>
      <c r="E41" s="229">
        <v>41244</v>
      </c>
      <c r="F41" s="229" t="s">
        <v>179</v>
      </c>
      <c r="G41" s="230" t="s">
        <v>69</v>
      </c>
      <c r="H41" s="244">
        <f>C$22/12</f>
        <v>1.225E-3</v>
      </c>
      <c r="I41" s="245">
        <f>(SUM('1.  LRAMVA Summary'!D$53:D$55)+SUM('1.  LRAMVA Summary'!D$56:D$57)*(MONTH($E41)-1)/12)*$H41</f>
        <v>0</v>
      </c>
      <c r="J41" s="245">
        <f>(SUM('1.  LRAMVA Summary'!E$53:E$55)+SUM('1.  LRAMVA Summary'!E$56:E$57)*(MONTH($E41)-1)/12)*$H41</f>
        <v>0</v>
      </c>
      <c r="K41" s="245">
        <f>(SUM('1.  LRAMVA Summary'!F$53:F$55)+SUM('1.  LRAMVA Summary'!F$56:F$57)*(MONTH($E41)-1)/12)*$H41</f>
        <v>0</v>
      </c>
      <c r="L41" s="245">
        <f>(SUM('1.  LRAMVA Summary'!G$53:G$55)+SUM('1.  LRAMVA Summary'!G$56:G$57)*(MONTH($E41)-1)/12)*$H41</f>
        <v>0</v>
      </c>
      <c r="M41" s="245">
        <f>(SUM('1.  LRAMVA Summary'!H$53:H$55)+SUM('1.  LRAMVA Summary'!H$56:H$57)*(MONTH($E41)-1)/12)*$H41</f>
        <v>0</v>
      </c>
      <c r="N41" s="245">
        <f>(SUM('1.  LRAMVA Summary'!I$53:I$55)+SUM('1.  LRAMVA Summary'!I$56:I$57)*(MONTH($E41)-1)/12)*$H41</f>
        <v>0</v>
      </c>
      <c r="O41" s="245">
        <f>(SUM('1.  LRAMVA Summary'!J$53:J$55)+SUM('1.  LRAMVA Summary'!J$56:J$57)*(MONTH($E41)-1)/12)*$H41</f>
        <v>0</v>
      </c>
      <c r="P41" s="245">
        <f>(SUM('1.  LRAMVA Summary'!K$53:K$55)+SUM('1.  LRAMVA Summary'!K$56:K$57)*(MONTH($E41)-1)/12)*$H41</f>
        <v>0</v>
      </c>
      <c r="Q41" s="245">
        <f>(SUM('1.  LRAMVA Summary'!L$53:L$55)+SUM('1.  LRAMVA Summary'!L$56:L$57)*(MONTH($E41)-1)/12)*$H41</f>
        <v>0</v>
      </c>
      <c r="R41" s="245">
        <f>(SUM('1.  LRAMVA Summary'!M$53:M$55)+SUM('1.  LRAMVA Summary'!M$56:M$57)*(MONTH($E41)-1)/12)*$H41</f>
        <v>0</v>
      </c>
      <c r="S41" s="245">
        <f>(SUM('1.  LRAMVA Summary'!N$53:N$55)+SUM('1.  LRAMVA Summary'!N$56:N$57)*(MONTH($E41)-1)/12)*$H41</f>
        <v>0</v>
      </c>
      <c r="T41" s="245">
        <f>(SUM('1.  LRAMVA Summary'!O$53:O$55)+SUM('1.  LRAMVA Summary'!O$56:O$57)*(MONTH($E41)-1)/12)*$H41</f>
        <v>0</v>
      </c>
      <c r="U41" s="245">
        <f>(SUM('1.  LRAMVA Summary'!P$53:P$55)+SUM('1.  LRAMVA Summary'!P$56:P$57)*(MONTH($E41)-1)/12)*$H41</f>
        <v>0</v>
      </c>
      <c r="V41" s="245">
        <f>(SUM('1.  LRAMVA Summary'!Q$53:Q$55)+SUM('1.  LRAMVA Summary'!Q$56:Q$57)*(MONTH($E41)-1)/12)*$H41</f>
        <v>0</v>
      </c>
      <c r="W41" s="246">
        <f>SUM(I41:V41)</f>
        <v>0</v>
      </c>
    </row>
    <row r="42" spans="2:23" s="9" customFormat="1" ht="15" thickBot="1">
      <c r="B42" s="228" t="s">
        <v>80</v>
      </c>
      <c r="C42" s="248">
        <v>1.4999999999999999E-2</v>
      </c>
      <c r="D42" s="221"/>
      <c r="E42" s="231" t="s">
        <v>466</v>
      </c>
      <c r="F42" s="231"/>
      <c r="G42" s="232"/>
      <c r="H42" s="249"/>
      <c r="I42" s="234">
        <f>SUM(I29:I41)</f>
        <v>0</v>
      </c>
      <c r="J42" s="234">
        <f t="shared" ref="J42:O42" si="6">SUM(J29:J41)</f>
        <v>0</v>
      </c>
      <c r="K42" s="234">
        <f t="shared" si="6"/>
        <v>0</v>
      </c>
      <c r="L42" s="234">
        <f t="shared" si="6"/>
        <v>0</v>
      </c>
      <c r="M42" s="234">
        <f t="shared" si="6"/>
        <v>0</v>
      </c>
      <c r="N42" s="234">
        <f t="shared" si="6"/>
        <v>0</v>
      </c>
      <c r="O42" s="234">
        <f t="shared" si="6"/>
        <v>0</v>
      </c>
      <c r="P42" s="234">
        <f t="shared" ref="P42:V42" si="7">SUM(P29:P41)</f>
        <v>0</v>
      </c>
      <c r="Q42" s="234">
        <f t="shared" si="7"/>
        <v>0</v>
      </c>
      <c r="R42" s="234">
        <f t="shared" si="7"/>
        <v>0</v>
      </c>
      <c r="S42" s="234">
        <f t="shared" si="7"/>
        <v>0</v>
      </c>
      <c r="T42" s="234">
        <f t="shared" si="7"/>
        <v>0</v>
      </c>
      <c r="U42" s="234">
        <f t="shared" si="7"/>
        <v>0</v>
      </c>
      <c r="V42" s="234">
        <f t="shared" si="7"/>
        <v>0</v>
      </c>
      <c r="W42" s="234">
        <f>SUM(W29:W41)</f>
        <v>0</v>
      </c>
    </row>
    <row r="43" spans="2:23" s="9" customFormat="1" ht="15" thickTop="1">
      <c r="B43" s="228" t="s">
        <v>81</v>
      </c>
      <c r="C43" s="248">
        <v>1.4999999999999999E-2</v>
      </c>
      <c r="D43" s="221"/>
      <c r="E43" s="235" t="s">
        <v>67</v>
      </c>
      <c r="F43" s="235"/>
      <c r="G43" s="236"/>
      <c r="H43" s="237"/>
      <c r="I43" s="238"/>
      <c r="J43" s="238"/>
      <c r="K43" s="238"/>
      <c r="L43" s="238"/>
      <c r="M43" s="238"/>
      <c r="N43" s="238"/>
      <c r="O43" s="238"/>
      <c r="P43" s="238"/>
      <c r="Q43" s="238"/>
      <c r="R43" s="238"/>
      <c r="S43" s="238"/>
      <c r="T43" s="238"/>
      <c r="U43" s="238"/>
      <c r="V43" s="238"/>
      <c r="W43" s="239"/>
    </row>
    <row r="44" spans="2:23" s="9" customFormat="1">
      <c r="B44" s="228" t="s">
        <v>82</v>
      </c>
      <c r="C44" s="248">
        <v>1.89E-2</v>
      </c>
      <c r="D44" s="221"/>
      <c r="E44" s="240" t="s">
        <v>429</v>
      </c>
      <c r="F44" s="240"/>
      <c r="G44" s="241"/>
      <c r="H44" s="242"/>
      <c r="I44" s="243">
        <f t="shared" ref="I44:O44" si="8">I42+I43</f>
        <v>0</v>
      </c>
      <c r="J44" s="243">
        <f t="shared" si="8"/>
        <v>0</v>
      </c>
      <c r="K44" s="243">
        <f t="shared" si="8"/>
        <v>0</v>
      </c>
      <c r="L44" s="243">
        <f t="shared" si="8"/>
        <v>0</v>
      </c>
      <c r="M44" s="243">
        <f t="shared" si="8"/>
        <v>0</v>
      </c>
      <c r="N44" s="243">
        <f t="shared" si="8"/>
        <v>0</v>
      </c>
      <c r="O44" s="243">
        <f t="shared" si="8"/>
        <v>0</v>
      </c>
      <c r="P44" s="243">
        <f t="shared" ref="P44:V44" si="9">P42+P43</f>
        <v>0</v>
      </c>
      <c r="Q44" s="243">
        <f t="shared" si="9"/>
        <v>0</v>
      </c>
      <c r="R44" s="243">
        <f t="shared" si="9"/>
        <v>0</v>
      </c>
      <c r="S44" s="243">
        <f t="shared" si="9"/>
        <v>0</v>
      </c>
      <c r="T44" s="243">
        <f t="shared" si="9"/>
        <v>0</v>
      </c>
      <c r="U44" s="243">
        <f t="shared" si="9"/>
        <v>0</v>
      </c>
      <c r="V44" s="243">
        <f t="shared" si="9"/>
        <v>0</v>
      </c>
      <c r="W44" s="243">
        <f>W42+W43</f>
        <v>0</v>
      </c>
    </row>
    <row r="45" spans="2:23" s="9" customFormat="1">
      <c r="B45" s="228" t="s">
        <v>83</v>
      </c>
      <c r="C45" s="248">
        <v>1.89E-2</v>
      </c>
      <c r="D45" s="221"/>
      <c r="E45" s="229">
        <v>41275</v>
      </c>
      <c r="F45" s="229" t="s">
        <v>180</v>
      </c>
      <c r="G45" s="230" t="s">
        <v>65</v>
      </c>
      <c r="H45" s="247">
        <f>C$23/12</f>
        <v>1.225E-3</v>
      </c>
      <c r="I45" s="245">
        <f>(SUM('1.  LRAMVA Summary'!D$53:D$58)+SUM('1.  LRAMVA Summary'!D$59:D$60)*(MONTH($E45)-1)/12)*$H45</f>
        <v>0</v>
      </c>
      <c r="J45" s="245">
        <f>(SUM('1.  LRAMVA Summary'!E$53:E$58)+SUM('1.  LRAMVA Summary'!E$59:E$60)*(MONTH($E45)-1)/12)*$H45</f>
        <v>0</v>
      </c>
      <c r="K45" s="245">
        <f>(SUM('1.  LRAMVA Summary'!F$53:F$58)+SUM('1.  LRAMVA Summary'!F$59:F$60)*(MONTH($E45)-1)/12)*$H45</f>
        <v>0</v>
      </c>
      <c r="L45" s="245">
        <f>(SUM('1.  LRAMVA Summary'!G$53:G$58)+SUM('1.  LRAMVA Summary'!G$59:G$60)*(MONTH($E45)-1)/12)*$H45</f>
        <v>0</v>
      </c>
      <c r="M45" s="245">
        <f>(SUM('1.  LRAMVA Summary'!H$53:H$58)+SUM('1.  LRAMVA Summary'!H$59:H$60)*(MONTH($E45)-1)/12)*$H45</f>
        <v>0</v>
      </c>
      <c r="N45" s="245">
        <f>(SUM('1.  LRAMVA Summary'!I$53:I$58)+SUM('1.  LRAMVA Summary'!I$59:I$60)*(MONTH($E45)-1)/12)*$H45</f>
        <v>0</v>
      </c>
      <c r="O45" s="245">
        <f>(SUM('1.  LRAMVA Summary'!J$53:J$58)+SUM('1.  LRAMVA Summary'!J$59:J$60)*(MONTH($E45)-1)/12)*$H45</f>
        <v>0</v>
      </c>
      <c r="P45" s="245">
        <f>(SUM('1.  LRAMVA Summary'!K$53:K$58)+SUM('1.  LRAMVA Summary'!K$59:K$60)*(MONTH($E45)-1)/12)*$H45</f>
        <v>0</v>
      </c>
      <c r="Q45" s="245">
        <f>(SUM('1.  LRAMVA Summary'!L$53:L$58)+SUM('1.  LRAMVA Summary'!L$59:L$60)*(MONTH($E45)-1)/12)*$H45</f>
        <v>0</v>
      </c>
      <c r="R45" s="245">
        <f>(SUM('1.  LRAMVA Summary'!M$53:M$58)+SUM('1.  LRAMVA Summary'!M$59:M$60)*(MONTH($E45)-1)/12)*$H45</f>
        <v>0</v>
      </c>
      <c r="S45" s="245">
        <f>(SUM('1.  LRAMVA Summary'!N$53:N$58)+SUM('1.  LRAMVA Summary'!N$59:N$60)*(MONTH($E45)-1)/12)*$H45</f>
        <v>0</v>
      </c>
      <c r="T45" s="245">
        <f>(SUM('1.  LRAMVA Summary'!O$53:O$58)+SUM('1.  LRAMVA Summary'!O$59:O$60)*(MONTH($E45)-1)/12)*$H45</f>
        <v>0</v>
      </c>
      <c r="U45" s="245">
        <f>(SUM('1.  LRAMVA Summary'!P$53:P$58)+SUM('1.  LRAMVA Summary'!P$59:P$60)*(MONTH($E45)-1)/12)*$H45</f>
        <v>0</v>
      </c>
      <c r="V45" s="245">
        <f>(SUM('1.  LRAMVA Summary'!Q$53:Q$58)+SUM('1.  LRAMVA Summary'!Q$59:Q$60)*(MONTH($E45)-1)/12)*$H45</f>
        <v>0</v>
      </c>
      <c r="W45" s="246">
        <f>SUM(I45:V45)</f>
        <v>0</v>
      </c>
    </row>
    <row r="46" spans="2:23" s="9" customFormat="1">
      <c r="B46" s="228" t="s">
        <v>84</v>
      </c>
      <c r="C46" s="248">
        <v>2.1700000000000001E-2</v>
      </c>
      <c r="D46" s="221"/>
      <c r="E46" s="229">
        <v>41306</v>
      </c>
      <c r="F46" s="229" t="s">
        <v>180</v>
      </c>
      <c r="G46" s="230" t="s">
        <v>65</v>
      </c>
      <c r="H46" s="244">
        <f>C$23/12</f>
        <v>1.225E-3</v>
      </c>
      <c r="I46" s="245">
        <f>(SUM('1.  LRAMVA Summary'!D$53:D$58)+SUM('1.  LRAMVA Summary'!D$59:D$60)*(MONTH($E46)-1)/12)*$H46</f>
        <v>0</v>
      </c>
      <c r="J46" s="245">
        <f>(SUM('1.  LRAMVA Summary'!E$53:E$58)+SUM('1.  LRAMVA Summary'!E$59:E$60)*(MONTH($E46)-1)/12)*$H46</f>
        <v>0</v>
      </c>
      <c r="K46" s="245">
        <f>(SUM('1.  LRAMVA Summary'!F$53:F$58)+SUM('1.  LRAMVA Summary'!F$59:F$60)*(MONTH($E46)-1)/12)*$H46</f>
        <v>0</v>
      </c>
      <c r="L46" s="245">
        <f>(SUM('1.  LRAMVA Summary'!G$53:G$58)+SUM('1.  LRAMVA Summary'!G$59:G$60)*(MONTH($E46)-1)/12)*$H46</f>
        <v>0</v>
      </c>
      <c r="M46" s="245">
        <f>(SUM('1.  LRAMVA Summary'!H$53:H$58)+SUM('1.  LRAMVA Summary'!H$59:H$60)*(MONTH($E46)-1)/12)*$H46</f>
        <v>0</v>
      </c>
      <c r="N46" s="245">
        <f>(SUM('1.  LRAMVA Summary'!I$53:I$58)+SUM('1.  LRAMVA Summary'!I$59:I$60)*(MONTH($E46)-1)/12)*$H46</f>
        <v>0</v>
      </c>
      <c r="O46" s="245">
        <f>(SUM('1.  LRAMVA Summary'!J$53:J$58)+SUM('1.  LRAMVA Summary'!J$59:J$60)*(MONTH($E46)-1)/12)*$H46</f>
        <v>0</v>
      </c>
      <c r="P46" s="245">
        <f>(SUM('1.  LRAMVA Summary'!K$53:K$58)+SUM('1.  LRAMVA Summary'!K$59:K$60)*(MONTH($E46)-1)/12)*$H46</f>
        <v>0</v>
      </c>
      <c r="Q46" s="245">
        <f>(SUM('1.  LRAMVA Summary'!L$53:L$58)+SUM('1.  LRAMVA Summary'!L$59:L$60)*(MONTH($E46)-1)/12)*$H46</f>
        <v>0</v>
      </c>
      <c r="R46" s="245">
        <f>(SUM('1.  LRAMVA Summary'!M$53:M$58)+SUM('1.  LRAMVA Summary'!M$59:M$60)*(MONTH($E46)-1)/12)*$H46</f>
        <v>0</v>
      </c>
      <c r="S46" s="245">
        <f>(SUM('1.  LRAMVA Summary'!N$53:N$58)+SUM('1.  LRAMVA Summary'!N$59:N$60)*(MONTH($E46)-1)/12)*$H46</f>
        <v>0</v>
      </c>
      <c r="T46" s="245">
        <f>(SUM('1.  LRAMVA Summary'!O$53:O$58)+SUM('1.  LRAMVA Summary'!O$59:O$60)*(MONTH($E46)-1)/12)*$H46</f>
        <v>0</v>
      </c>
      <c r="U46" s="245">
        <f>(SUM('1.  LRAMVA Summary'!P$53:P$58)+SUM('1.  LRAMVA Summary'!P$59:P$60)*(MONTH($E46)-1)/12)*$H46</f>
        <v>0</v>
      </c>
      <c r="V46" s="245">
        <f>(SUM('1.  LRAMVA Summary'!Q$53:Q$58)+SUM('1.  LRAMVA Summary'!Q$59:Q$60)*(MONTH($E46)-1)/12)*$H46</f>
        <v>0</v>
      </c>
      <c r="W46" s="246">
        <f t="shared" ref="W46:W56" si="10">SUM(I46:V46)</f>
        <v>0</v>
      </c>
    </row>
    <row r="47" spans="2:23" s="9" customFormat="1">
      <c r="B47" s="228" t="s">
        <v>85</v>
      </c>
      <c r="C47" s="248">
        <v>2.4500000000000001E-2</v>
      </c>
      <c r="D47" s="221"/>
      <c r="E47" s="229">
        <v>41334</v>
      </c>
      <c r="F47" s="229" t="s">
        <v>180</v>
      </c>
      <c r="G47" s="230" t="s">
        <v>65</v>
      </c>
      <c r="H47" s="244">
        <f>C$23/12</f>
        <v>1.225E-3</v>
      </c>
      <c r="I47" s="245">
        <f>(SUM('1.  LRAMVA Summary'!D$53:D$58)+SUM('1.  LRAMVA Summary'!D$59:D$60)*(MONTH($E47)-1)/12)*$H47</f>
        <v>0</v>
      </c>
      <c r="J47" s="245">
        <f>(SUM('1.  LRAMVA Summary'!E$53:E$58)+SUM('1.  LRAMVA Summary'!E$59:E$60)*(MONTH($E47)-1)/12)*$H47</f>
        <v>0</v>
      </c>
      <c r="K47" s="245">
        <f>(SUM('1.  LRAMVA Summary'!F$53:F$58)+SUM('1.  LRAMVA Summary'!F$59:F$60)*(MONTH($E47)-1)/12)*$H47</f>
        <v>0</v>
      </c>
      <c r="L47" s="245">
        <f>(SUM('1.  LRAMVA Summary'!G$53:G$58)+SUM('1.  LRAMVA Summary'!G$59:G$60)*(MONTH($E47)-1)/12)*$H47</f>
        <v>0</v>
      </c>
      <c r="M47" s="245">
        <f>(SUM('1.  LRAMVA Summary'!H$53:H$58)+SUM('1.  LRAMVA Summary'!H$59:H$60)*(MONTH($E47)-1)/12)*$H47</f>
        <v>0</v>
      </c>
      <c r="N47" s="245">
        <f>(SUM('1.  LRAMVA Summary'!I$53:I$58)+SUM('1.  LRAMVA Summary'!I$59:I$60)*(MONTH($E47)-1)/12)*$H47</f>
        <v>0</v>
      </c>
      <c r="O47" s="245">
        <f>(SUM('1.  LRAMVA Summary'!J$53:J$58)+SUM('1.  LRAMVA Summary'!J$59:J$60)*(MONTH($E47)-1)/12)*$H47</f>
        <v>0</v>
      </c>
      <c r="P47" s="245">
        <f>(SUM('1.  LRAMVA Summary'!K$53:K$58)+SUM('1.  LRAMVA Summary'!K$59:K$60)*(MONTH($E47)-1)/12)*$H47</f>
        <v>0</v>
      </c>
      <c r="Q47" s="245">
        <f>(SUM('1.  LRAMVA Summary'!L$53:L$58)+SUM('1.  LRAMVA Summary'!L$59:L$60)*(MONTH($E47)-1)/12)*$H47</f>
        <v>0</v>
      </c>
      <c r="R47" s="245">
        <f>(SUM('1.  LRAMVA Summary'!M$53:M$58)+SUM('1.  LRAMVA Summary'!M$59:M$60)*(MONTH($E47)-1)/12)*$H47</f>
        <v>0</v>
      </c>
      <c r="S47" s="245">
        <f>(SUM('1.  LRAMVA Summary'!N$53:N$58)+SUM('1.  LRAMVA Summary'!N$59:N$60)*(MONTH($E47)-1)/12)*$H47</f>
        <v>0</v>
      </c>
      <c r="T47" s="245">
        <f>(SUM('1.  LRAMVA Summary'!O$53:O$58)+SUM('1.  LRAMVA Summary'!O$59:O$60)*(MONTH($E47)-1)/12)*$H47</f>
        <v>0</v>
      </c>
      <c r="U47" s="245">
        <f>(SUM('1.  LRAMVA Summary'!P$53:P$58)+SUM('1.  LRAMVA Summary'!P$59:P$60)*(MONTH($E47)-1)/12)*$H47</f>
        <v>0</v>
      </c>
      <c r="V47" s="245">
        <f>(SUM('1.  LRAMVA Summary'!Q$53:Q$58)+SUM('1.  LRAMVA Summary'!Q$59:Q$60)*(MONTH($E47)-1)/12)*$H47</f>
        <v>0</v>
      </c>
      <c r="W47" s="246">
        <f t="shared" si="10"/>
        <v>0</v>
      </c>
    </row>
    <row r="48" spans="2:23" s="9" customFormat="1">
      <c r="B48" s="228" t="s">
        <v>86</v>
      </c>
      <c r="C48" s="248">
        <v>2.18E-2</v>
      </c>
      <c r="D48" s="221"/>
      <c r="E48" s="229">
        <v>41365</v>
      </c>
      <c r="F48" s="229" t="s">
        <v>180</v>
      </c>
      <c r="G48" s="230" t="s">
        <v>66</v>
      </c>
      <c r="H48" s="247">
        <f>C$24/12</f>
        <v>1.225E-3</v>
      </c>
      <c r="I48" s="245">
        <f>(SUM('1.  LRAMVA Summary'!D$53:D$58)+SUM('1.  LRAMVA Summary'!D$59:D$60)*(MONTH($E48)-1)/12)*$H48</f>
        <v>0</v>
      </c>
      <c r="J48" s="245">
        <f>(SUM('1.  LRAMVA Summary'!E$53:E$58)+SUM('1.  LRAMVA Summary'!E$59:E$60)*(MONTH($E48)-1)/12)*$H48</f>
        <v>0</v>
      </c>
      <c r="K48" s="245">
        <f>(SUM('1.  LRAMVA Summary'!F$53:F$58)+SUM('1.  LRAMVA Summary'!F$59:F$60)*(MONTH($E48)-1)/12)*$H48</f>
        <v>0</v>
      </c>
      <c r="L48" s="245">
        <f>(SUM('1.  LRAMVA Summary'!G$53:G$58)+SUM('1.  LRAMVA Summary'!G$59:G$60)*(MONTH($E48)-1)/12)*$H48</f>
        <v>0</v>
      </c>
      <c r="M48" s="245">
        <f>(SUM('1.  LRAMVA Summary'!H$53:H$58)+SUM('1.  LRAMVA Summary'!H$59:H$60)*(MONTH($E48)-1)/12)*$H48</f>
        <v>0</v>
      </c>
      <c r="N48" s="245">
        <f>(SUM('1.  LRAMVA Summary'!I$53:I$58)+SUM('1.  LRAMVA Summary'!I$59:I$60)*(MONTH($E48)-1)/12)*$H48</f>
        <v>0</v>
      </c>
      <c r="O48" s="245">
        <f>(SUM('1.  LRAMVA Summary'!J$53:J$58)+SUM('1.  LRAMVA Summary'!J$59:J$60)*(MONTH($E48)-1)/12)*$H48</f>
        <v>0</v>
      </c>
      <c r="P48" s="245">
        <f>(SUM('1.  LRAMVA Summary'!K$53:K$58)+SUM('1.  LRAMVA Summary'!K$59:K$60)*(MONTH($E48)-1)/12)*$H48</f>
        <v>0</v>
      </c>
      <c r="Q48" s="245">
        <f>(SUM('1.  LRAMVA Summary'!L$53:L$58)+SUM('1.  LRAMVA Summary'!L$59:L$60)*(MONTH($E48)-1)/12)*$H48</f>
        <v>0</v>
      </c>
      <c r="R48" s="245">
        <f>(SUM('1.  LRAMVA Summary'!M$53:M$58)+SUM('1.  LRAMVA Summary'!M$59:M$60)*(MONTH($E48)-1)/12)*$H48</f>
        <v>0</v>
      </c>
      <c r="S48" s="245">
        <f>(SUM('1.  LRAMVA Summary'!N$53:N$58)+SUM('1.  LRAMVA Summary'!N$59:N$60)*(MONTH($E48)-1)/12)*$H48</f>
        <v>0</v>
      </c>
      <c r="T48" s="245">
        <f>(SUM('1.  LRAMVA Summary'!O$53:O$58)+SUM('1.  LRAMVA Summary'!O$59:O$60)*(MONTH($E48)-1)/12)*$H48</f>
        <v>0</v>
      </c>
      <c r="U48" s="245">
        <f>(SUM('1.  LRAMVA Summary'!P$53:P$58)+SUM('1.  LRAMVA Summary'!P$59:P$60)*(MONTH($E48)-1)/12)*$H48</f>
        <v>0</v>
      </c>
      <c r="V48" s="245">
        <f>(SUM('1.  LRAMVA Summary'!Q$53:Q$58)+SUM('1.  LRAMVA Summary'!Q$59:Q$60)*(MONTH($E48)-1)/12)*$H48</f>
        <v>0</v>
      </c>
      <c r="W48" s="246">
        <f t="shared" si="10"/>
        <v>0</v>
      </c>
    </row>
    <row r="49" spans="1:23" s="9" customFormat="1">
      <c r="B49" s="228" t="s">
        <v>87</v>
      </c>
      <c r="C49" s="248">
        <v>2.18E-2</v>
      </c>
      <c r="D49" s="221"/>
      <c r="E49" s="229">
        <v>41395</v>
      </c>
      <c r="F49" s="229" t="s">
        <v>180</v>
      </c>
      <c r="G49" s="230" t="s">
        <v>66</v>
      </c>
      <c r="H49" s="244">
        <f>C$24/12</f>
        <v>1.225E-3</v>
      </c>
      <c r="I49" s="245">
        <f>(SUM('1.  LRAMVA Summary'!D$53:D$58)+SUM('1.  LRAMVA Summary'!D$59:D$60)*(MONTH($E49)-1)/12)*$H49</f>
        <v>0</v>
      </c>
      <c r="J49" s="245">
        <f>(SUM('1.  LRAMVA Summary'!E$53:E$58)+SUM('1.  LRAMVA Summary'!E$59:E$60)*(MONTH($E49)-1)/12)*$H49</f>
        <v>0</v>
      </c>
      <c r="K49" s="245">
        <f>(SUM('1.  LRAMVA Summary'!F$53:F$58)+SUM('1.  LRAMVA Summary'!F$59:F$60)*(MONTH($E49)-1)/12)*$H49</f>
        <v>0</v>
      </c>
      <c r="L49" s="245">
        <f>(SUM('1.  LRAMVA Summary'!G$53:G$58)+SUM('1.  LRAMVA Summary'!G$59:G$60)*(MONTH($E49)-1)/12)*$H49</f>
        <v>0</v>
      </c>
      <c r="M49" s="245">
        <f>(SUM('1.  LRAMVA Summary'!H$53:H$58)+SUM('1.  LRAMVA Summary'!H$59:H$60)*(MONTH($E49)-1)/12)*$H49</f>
        <v>0</v>
      </c>
      <c r="N49" s="245">
        <f>(SUM('1.  LRAMVA Summary'!I$53:I$58)+SUM('1.  LRAMVA Summary'!I$59:I$60)*(MONTH($E49)-1)/12)*$H49</f>
        <v>0</v>
      </c>
      <c r="O49" s="245">
        <f>(SUM('1.  LRAMVA Summary'!J$53:J$58)+SUM('1.  LRAMVA Summary'!J$59:J$60)*(MONTH($E49)-1)/12)*$H49</f>
        <v>0</v>
      </c>
      <c r="P49" s="245">
        <f>(SUM('1.  LRAMVA Summary'!K$53:K$58)+SUM('1.  LRAMVA Summary'!K$59:K$60)*(MONTH($E49)-1)/12)*$H49</f>
        <v>0</v>
      </c>
      <c r="Q49" s="245">
        <f>(SUM('1.  LRAMVA Summary'!L$53:L$58)+SUM('1.  LRAMVA Summary'!L$59:L$60)*(MONTH($E49)-1)/12)*$H49</f>
        <v>0</v>
      </c>
      <c r="R49" s="245">
        <f>(SUM('1.  LRAMVA Summary'!M$53:M$58)+SUM('1.  LRAMVA Summary'!M$59:M$60)*(MONTH($E49)-1)/12)*$H49</f>
        <v>0</v>
      </c>
      <c r="S49" s="245">
        <f>(SUM('1.  LRAMVA Summary'!N$53:N$58)+SUM('1.  LRAMVA Summary'!N$59:N$60)*(MONTH($E49)-1)/12)*$H49</f>
        <v>0</v>
      </c>
      <c r="T49" s="245">
        <f>(SUM('1.  LRAMVA Summary'!O$53:O$58)+SUM('1.  LRAMVA Summary'!O$59:O$60)*(MONTH($E49)-1)/12)*$H49</f>
        <v>0</v>
      </c>
      <c r="U49" s="245">
        <f>(SUM('1.  LRAMVA Summary'!P$53:P$58)+SUM('1.  LRAMVA Summary'!P$59:P$60)*(MONTH($E49)-1)/12)*$H49</f>
        <v>0</v>
      </c>
      <c r="V49" s="245">
        <f>(SUM('1.  LRAMVA Summary'!Q$53:Q$58)+SUM('1.  LRAMVA Summary'!Q$59:Q$60)*(MONTH($E49)-1)/12)*$H49</f>
        <v>0</v>
      </c>
      <c r="W49" s="246">
        <f t="shared" si="10"/>
        <v>0</v>
      </c>
    </row>
    <row r="50" spans="1:23" s="9" customFormat="1">
      <c r="B50" s="228" t="s">
        <v>88</v>
      </c>
      <c r="C50" s="248">
        <v>2.18E-2</v>
      </c>
      <c r="D50" s="221"/>
      <c r="E50" s="229">
        <v>41426</v>
      </c>
      <c r="F50" s="229" t="s">
        <v>180</v>
      </c>
      <c r="G50" s="230" t="s">
        <v>66</v>
      </c>
      <c r="H50" s="244">
        <f>C$24/12</f>
        <v>1.225E-3</v>
      </c>
      <c r="I50" s="245">
        <f>(SUM('1.  LRAMVA Summary'!D$53:D$58)+SUM('1.  LRAMVA Summary'!D$59:D$60)*(MONTH($E50)-1)/12)*$H50</f>
        <v>0</v>
      </c>
      <c r="J50" s="245">
        <f>(SUM('1.  LRAMVA Summary'!E$53:E$58)+SUM('1.  LRAMVA Summary'!E$59:E$60)*(MONTH($E50)-1)/12)*$H50</f>
        <v>0</v>
      </c>
      <c r="K50" s="245">
        <f>(SUM('1.  LRAMVA Summary'!F$53:F$58)+SUM('1.  LRAMVA Summary'!F$59:F$60)*(MONTH($E50)-1)/12)*$H50</f>
        <v>0</v>
      </c>
      <c r="L50" s="245">
        <f>(SUM('1.  LRAMVA Summary'!G$53:G$58)+SUM('1.  LRAMVA Summary'!G$59:G$60)*(MONTH($E50)-1)/12)*$H50</f>
        <v>0</v>
      </c>
      <c r="M50" s="245">
        <f>(SUM('1.  LRAMVA Summary'!H$53:H$58)+SUM('1.  LRAMVA Summary'!H$59:H$60)*(MONTH($E50)-1)/12)*$H50</f>
        <v>0</v>
      </c>
      <c r="N50" s="245">
        <f>(SUM('1.  LRAMVA Summary'!I$53:I$58)+SUM('1.  LRAMVA Summary'!I$59:I$60)*(MONTH($E50)-1)/12)*$H50</f>
        <v>0</v>
      </c>
      <c r="O50" s="245">
        <f>(SUM('1.  LRAMVA Summary'!J$53:J$58)+SUM('1.  LRAMVA Summary'!J$59:J$60)*(MONTH($E50)-1)/12)*$H50</f>
        <v>0</v>
      </c>
      <c r="P50" s="245">
        <f>(SUM('1.  LRAMVA Summary'!K$53:K$58)+SUM('1.  LRAMVA Summary'!K$59:K$60)*(MONTH($E50)-1)/12)*$H50</f>
        <v>0</v>
      </c>
      <c r="Q50" s="245">
        <f>(SUM('1.  LRAMVA Summary'!L$53:L$58)+SUM('1.  LRAMVA Summary'!L$59:L$60)*(MONTH($E50)-1)/12)*$H50</f>
        <v>0</v>
      </c>
      <c r="R50" s="245">
        <f>(SUM('1.  LRAMVA Summary'!M$53:M$58)+SUM('1.  LRAMVA Summary'!M$59:M$60)*(MONTH($E50)-1)/12)*$H50</f>
        <v>0</v>
      </c>
      <c r="S50" s="245">
        <f>(SUM('1.  LRAMVA Summary'!N$53:N$58)+SUM('1.  LRAMVA Summary'!N$59:N$60)*(MONTH($E50)-1)/12)*$H50</f>
        <v>0</v>
      </c>
      <c r="T50" s="245">
        <f>(SUM('1.  LRAMVA Summary'!O$53:O$58)+SUM('1.  LRAMVA Summary'!O$59:O$60)*(MONTH($E50)-1)/12)*$H50</f>
        <v>0</v>
      </c>
      <c r="U50" s="245">
        <f>(SUM('1.  LRAMVA Summary'!P$53:P$58)+SUM('1.  LRAMVA Summary'!P$59:P$60)*(MONTH($E50)-1)/12)*$H50</f>
        <v>0</v>
      </c>
      <c r="V50" s="245">
        <f>(SUM('1.  LRAMVA Summary'!Q$53:Q$58)+SUM('1.  LRAMVA Summary'!Q$59:Q$60)*(MONTH($E50)-1)/12)*$H50</f>
        <v>0</v>
      </c>
      <c r="W50" s="246">
        <f t="shared" si="10"/>
        <v>0</v>
      </c>
    </row>
    <row r="51" spans="1:23" s="9" customFormat="1">
      <c r="B51" s="228" t="s">
        <v>89</v>
      </c>
      <c r="C51" s="248"/>
      <c r="D51" s="221"/>
      <c r="E51" s="229">
        <v>41456</v>
      </c>
      <c r="F51" s="229" t="s">
        <v>180</v>
      </c>
      <c r="G51" s="230" t="s">
        <v>68</v>
      </c>
      <c r="H51" s="247">
        <f>C$25/12</f>
        <v>1.225E-3</v>
      </c>
      <c r="I51" s="245">
        <f>(SUM('1.  LRAMVA Summary'!D$53:D$58)+SUM('1.  LRAMVA Summary'!D$59:D$60)*(MONTH($E51)-1)/12)*$H51</f>
        <v>0</v>
      </c>
      <c r="J51" s="245">
        <f>(SUM('1.  LRAMVA Summary'!E$53:E$58)+SUM('1.  LRAMVA Summary'!E$59:E$60)*(MONTH($E51)-1)/12)*$H51</f>
        <v>0</v>
      </c>
      <c r="K51" s="245">
        <f>(SUM('1.  LRAMVA Summary'!F$53:F$58)+SUM('1.  LRAMVA Summary'!F$59:F$60)*(MONTH($E51)-1)/12)*$H51</f>
        <v>0</v>
      </c>
      <c r="L51" s="245">
        <f>(SUM('1.  LRAMVA Summary'!G$53:G$58)+SUM('1.  LRAMVA Summary'!G$59:G$60)*(MONTH($E51)-1)/12)*$H51</f>
        <v>0</v>
      </c>
      <c r="M51" s="245">
        <f>(SUM('1.  LRAMVA Summary'!H$53:H$58)+SUM('1.  LRAMVA Summary'!H$59:H$60)*(MONTH($E51)-1)/12)*$H51</f>
        <v>0</v>
      </c>
      <c r="N51" s="245">
        <f>(SUM('1.  LRAMVA Summary'!I$53:I$58)+SUM('1.  LRAMVA Summary'!I$59:I$60)*(MONTH($E51)-1)/12)*$H51</f>
        <v>0</v>
      </c>
      <c r="O51" s="245">
        <f>(SUM('1.  LRAMVA Summary'!J$53:J$58)+SUM('1.  LRAMVA Summary'!J$59:J$60)*(MONTH($E51)-1)/12)*$H51</f>
        <v>0</v>
      </c>
      <c r="P51" s="245">
        <f>(SUM('1.  LRAMVA Summary'!K$53:K$58)+SUM('1.  LRAMVA Summary'!K$59:K$60)*(MONTH($E51)-1)/12)*$H51</f>
        <v>0</v>
      </c>
      <c r="Q51" s="245">
        <f>(SUM('1.  LRAMVA Summary'!L$53:L$58)+SUM('1.  LRAMVA Summary'!L$59:L$60)*(MONTH($E51)-1)/12)*$H51</f>
        <v>0</v>
      </c>
      <c r="R51" s="245">
        <f>(SUM('1.  LRAMVA Summary'!M$53:M$58)+SUM('1.  LRAMVA Summary'!M$59:M$60)*(MONTH($E51)-1)/12)*$H51</f>
        <v>0</v>
      </c>
      <c r="S51" s="245">
        <f>(SUM('1.  LRAMVA Summary'!N$53:N$58)+SUM('1.  LRAMVA Summary'!N$59:N$60)*(MONTH($E51)-1)/12)*$H51</f>
        <v>0</v>
      </c>
      <c r="T51" s="245">
        <f>(SUM('1.  LRAMVA Summary'!O$53:O$58)+SUM('1.  LRAMVA Summary'!O$59:O$60)*(MONTH($E51)-1)/12)*$H51</f>
        <v>0</v>
      </c>
      <c r="U51" s="245">
        <f>(SUM('1.  LRAMVA Summary'!P$53:P$58)+SUM('1.  LRAMVA Summary'!P$59:P$60)*(MONTH($E51)-1)/12)*$H51</f>
        <v>0</v>
      </c>
      <c r="V51" s="245">
        <f>(SUM('1.  LRAMVA Summary'!Q$53:Q$58)+SUM('1.  LRAMVA Summary'!Q$59:Q$60)*(MONTH($E51)-1)/12)*$H51</f>
        <v>0</v>
      </c>
      <c r="W51" s="246">
        <f t="shared" si="10"/>
        <v>0</v>
      </c>
    </row>
    <row r="52" spans="1:23" s="9" customFormat="1">
      <c r="B52" s="228" t="s">
        <v>91</v>
      </c>
      <c r="C52" s="248"/>
      <c r="D52" s="221"/>
      <c r="E52" s="229">
        <v>41487</v>
      </c>
      <c r="F52" s="229" t="s">
        <v>180</v>
      </c>
      <c r="G52" s="230" t="s">
        <v>68</v>
      </c>
      <c r="H52" s="244">
        <f>C$25/12</f>
        <v>1.225E-3</v>
      </c>
      <c r="I52" s="245">
        <f>(SUM('1.  LRAMVA Summary'!D$53:D$58)+SUM('1.  LRAMVA Summary'!D$59:D$60)*(MONTH($E52)-1)/12)*$H52</f>
        <v>0</v>
      </c>
      <c r="J52" s="245">
        <f>(SUM('1.  LRAMVA Summary'!E$53:E$58)+SUM('1.  LRAMVA Summary'!E$59:E$60)*(MONTH($E52)-1)/12)*$H52</f>
        <v>0</v>
      </c>
      <c r="K52" s="245">
        <f>(SUM('1.  LRAMVA Summary'!F$53:F$58)+SUM('1.  LRAMVA Summary'!F$59:F$60)*(MONTH($E52)-1)/12)*$H52</f>
        <v>0</v>
      </c>
      <c r="L52" s="245">
        <f>(SUM('1.  LRAMVA Summary'!G$53:G$58)+SUM('1.  LRAMVA Summary'!G$59:G$60)*(MONTH($E52)-1)/12)*$H52</f>
        <v>0</v>
      </c>
      <c r="M52" s="245">
        <f>(SUM('1.  LRAMVA Summary'!H$53:H$58)+SUM('1.  LRAMVA Summary'!H$59:H$60)*(MONTH($E52)-1)/12)*$H52</f>
        <v>0</v>
      </c>
      <c r="N52" s="245">
        <f>(SUM('1.  LRAMVA Summary'!I$53:I$58)+SUM('1.  LRAMVA Summary'!I$59:I$60)*(MONTH($E52)-1)/12)*$H52</f>
        <v>0</v>
      </c>
      <c r="O52" s="245">
        <f>(SUM('1.  LRAMVA Summary'!J$53:J$58)+SUM('1.  LRAMVA Summary'!J$59:J$60)*(MONTH($E52)-1)/12)*$H52</f>
        <v>0</v>
      </c>
      <c r="P52" s="245">
        <f>(SUM('1.  LRAMVA Summary'!K$53:K$58)+SUM('1.  LRAMVA Summary'!K$59:K$60)*(MONTH($E52)-1)/12)*$H52</f>
        <v>0</v>
      </c>
      <c r="Q52" s="245">
        <f>(SUM('1.  LRAMVA Summary'!L$53:L$58)+SUM('1.  LRAMVA Summary'!L$59:L$60)*(MONTH($E52)-1)/12)*$H52</f>
        <v>0</v>
      </c>
      <c r="R52" s="245">
        <f>(SUM('1.  LRAMVA Summary'!M$53:M$58)+SUM('1.  LRAMVA Summary'!M$59:M$60)*(MONTH($E52)-1)/12)*$H52</f>
        <v>0</v>
      </c>
      <c r="S52" s="245">
        <f>(SUM('1.  LRAMVA Summary'!N$53:N$58)+SUM('1.  LRAMVA Summary'!N$59:N$60)*(MONTH($E52)-1)/12)*$H52</f>
        <v>0</v>
      </c>
      <c r="T52" s="245">
        <f>(SUM('1.  LRAMVA Summary'!O$53:O$58)+SUM('1.  LRAMVA Summary'!O$59:O$60)*(MONTH($E52)-1)/12)*$H52</f>
        <v>0</v>
      </c>
      <c r="U52" s="245">
        <f>(SUM('1.  LRAMVA Summary'!P$53:P$58)+SUM('1.  LRAMVA Summary'!P$59:P$60)*(MONTH($E52)-1)/12)*$H52</f>
        <v>0</v>
      </c>
      <c r="V52" s="245">
        <f>(SUM('1.  LRAMVA Summary'!Q$53:Q$58)+SUM('1.  LRAMVA Summary'!Q$59:Q$60)*(MONTH($E52)-1)/12)*$H52</f>
        <v>0</v>
      </c>
      <c r="W52" s="246">
        <f t="shared" si="10"/>
        <v>0</v>
      </c>
    </row>
    <row r="53" spans="1:23" s="9" customFormat="1">
      <c r="B53" s="228" t="s">
        <v>90</v>
      </c>
      <c r="C53" s="248"/>
      <c r="D53" s="221"/>
      <c r="E53" s="229">
        <v>41518</v>
      </c>
      <c r="F53" s="229" t="s">
        <v>180</v>
      </c>
      <c r="G53" s="230" t="s">
        <v>68</v>
      </c>
      <c r="H53" s="244">
        <f>C$25/12</f>
        <v>1.225E-3</v>
      </c>
      <c r="I53" s="245">
        <f>(SUM('1.  LRAMVA Summary'!D$53:D$58)+SUM('1.  LRAMVA Summary'!D$59:D$60)*(MONTH($E53)-1)/12)*$H53</f>
        <v>0</v>
      </c>
      <c r="J53" s="245">
        <f>(SUM('1.  LRAMVA Summary'!E$53:E$58)+SUM('1.  LRAMVA Summary'!E$59:E$60)*(MONTH($E53)-1)/12)*$H53</f>
        <v>0</v>
      </c>
      <c r="K53" s="245">
        <f>(SUM('1.  LRAMVA Summary'!F$53:F$58)+SUM('1.  LRAMVA Summary'!F$59:F$60)*(MONTH($E53)-1)/12)*$H53</f>
        <v>0</v>
      </c>
      <c r="L53" s="245">
        <f>(SUM('1.  LRAMVA Summary'!G$53:G$58)+SUM('1.  LRAMVA Summary'!G$59:G$60)*(MONTH($E53)-1)/12)*$H53</f>
        <v>0</v>
      </c>
      <c r="M53" s="245">
        <f>(SUM('1.  LRAMVA Summary'!H$53:H$58)+SUM('1.  LRAMVA Summary'!H$59:H$60)*(MONTH($E53)-1)/12)*$H53</f>
        <v>0</v>
      </c>
      <c r="N53" s="245">
        <f>(SUM('1.  LRAMVA Summary'!I$53:I$58)+SUM('1.  LRAMVA Summary'!I$59:I$60)*(MONTH($E53)-1)/12)*$H53</f>
        <v>0</v>
      </c>
      <c r="O53" s="245">
        <f>(SUM('1.  LRAMVA Summary'!J$53:J$58)+SUM('1.  LRAMVA Summary'!J$59:J$60)*(MONTH($E53)-1)/12)*$H53</f>
        <v>0</v>
      </c>
      <c r="P53" s="245">
        <f>(SUM('1.  LRAMVA Summary'!K$53:K$58)+SUM('1.  LRAMVA Summary'!K$59:K$60)*(MONTH($E53)-1)/12)*$H53</f>
        <v>0</v>
      </c>
      <c r="Q53" s="245">
        <f>(SUM('1.  LRAMVA Summary'!L$53:L$58)+SUM('1.  LRAMVA Summary'!L$59:L$60)*(MONTH($E53)-1)/12)*$H53</f>
        <v>0</v>
      </c>
      <c r="R53" s="245">
        <f>(SUM('1.  LRAMVA Summary'!M$53:M$58)+SUM('1.  LRAMVA Summary'!M$59:M$60)*(MONTH($E53)-1)/12)*$H53</f>
        <v>0</v>
      </c>
      <c r="S53" s="245">
        <f>(SUM('1.  LRAMVA Summary'!N$53:N$58)+SUM('1.  LRAMVA Summary'!N$59:N$60)*(MONTH($E53)-1)/12)*$H53</f>
        <v>0</v>
      </c>
      <c r="T53" s="245">
        <f>(SUM('1.  LRAMVA Summary'!O$53:O$58)+SUM('1.  LRAMVA Summary'!O$59:O$60)*(MONTH($E53)-1)/12)*$H53</f>
        <v>0</v>
      </c>
      <c r="U53" s="245">
        <f>(SUM('1.  LRAMVA Summary'!P$53:P$58)+SUM('1.  LRAMVA Summary'!P$59:P$60)*(MONTH($E53)-1)/12)*$H53</f>
        <v>0</v>
      </c>
      <c r="V53" s="245">
        <f>(SUM('1.  LRAMVA Summary'!Q$53:Q$58)+SUM('1.  LRAMVA Summary'!Q$59:Q$60)*(MONTH($E53)-1)/12)*$H53</f>
        <v>0</v>
      </c>
      <c r="W53" s="246">
        <f t="shared" si="10"/>
        <v>0</v>
      </c>
    </row>
    <row r="54" spans="1:23" s="9" customFormat="1">
      <c r="B54" s="250" t="s">
        <v>92</v>
      </c>
      <c r="C54" s="251"/>
      <c r="D54" s="221"/>
      <c r="E54" s="229">
        <v>41548</v>
      </c>
      <c r="F54" s="229" t="s">
        <v>180</v>
      </c>
      <c r="G54" s="230" t="s">
        <v>69</v>
      </c>
      <c r="H54" s="247">
        <f>C$26/12</f>
        <v>1.225E-3</v>
      </c>
      <c r="I54" s="245">
        <f>(SUM('1.  LRAMVA Summary'!D$53:D$58)+SUM('1.  LRAMVA Summary'!D$59:D$60)*(MONTH($E54)-1)/12)*$H54</f>
        <v>0</v>
      </c>
      <c r="J54" s="245">
        <f>(SUM('1.  LRAMVA Summary'!E$53:E$58)+SUM('1.  LRAMVA Summary'!E$59:E$60)*(MONTH($E54)-1)/12)*$H54</f>
        <v>0</v>
      </c>
      <c r="K54" s="245">
        <f>(SUM('1.  LRAMVA Summary'!F$53:F$58)+SUM('1.  LRAMVA Summary'!F$59:F$60)*(MONTH($E54)-1)/12)*$H54</f>
        <v>0</v>
      </c>
      <c r="L54" s="245">
        <f>(SUM('1.  LRAMVA Summary'!G$53:G$58)+SUM('1.  LRAMVA Summary'!G$59:G$60)*(MONTH($E54)-1)/12)*$H54</f>
        <v>0</v>
      </c>
      <c r="M54" s="245">
        <f>(SUM('1.  LRAMVA Summary'!H$53:H$58)+SUM('1.  LRAMVA Summary'!H$59:H$60)*(MONTH($E54)-1)/12)*$H54</f>
        <v>0</v>
      </c>
      <c r="N54" s="245">
        <f>(SUM('1.  LRAMVA Summary'!I$53:I$58)+SUM('1.  LRAMVA Summary'!I$59:I$60)*(MONTH($E54)-1)/12)*$H54</f>
        <v>0</v>
      </c>
      <c r="O54" s="245">
        <f>(SUM('1.  LRAMVA Summary'!J$53:J$58)+SUM('1.  LRAMVA Summary'!J$59:J$60)*(MONTH($E54)-1)/12)*$H54</f>
        <v>0</v>
      </c>
      <c r="P54" s="245">
        <f>(SUM('1.  LRAMVA Summary'!K$53:K$58)+SUM('1.  LRAMVA Summary'!K$59:K$60)*(MONTH($E54)-1)/12)*$H54</f>
        <v>0</v>
      </c>
      <c r="Q54" s="245">
        <f>(SUM('1.  LRAMVA Summary'!L$53:L$58)+SUM('1.  LRAMVA Summary'!L$59:L$60)*(MONTH($E54)-1)/12)*$H54</f>
        <v>0</v>
      </c>
      <c r="R54" s="245">
        <f>(SUM('1.  LRAMVA Summary'!M$53:M$58)+SUM('1.  LRAMVA Summary'!M$59:M$60)*(MONTH($E54)-1)/12)*$H54</f>
        <v>0</v>
      </c>
      <c r="S54" s="245">
        <f>(SUM('1.  LRAMVA Summary'!N$53:N$58)+SUM('1.  LRAMVA Summary'!N$59:N$60)*(MONTH($E54)-1)/12)*$H54</f>
        <v>0</v>
      </c>
      <c r="T54" s="245">
        <f>(SUM('1.  LRAMVA Summary'!O$53:O$58)+SUM('1.  LRAMVA Summary'!O$59:O$60)*(MONTH($E54)-1)/12)*$H54</f>
        <v>0</v>
      </c>
      <c r="U54" s="245">
        <f>(SUM('1.  LRAMVA Summary'!P$53:P$58)+SUM('1.  LRAMVA Summary'!P$59:P$60)*(MONTH($E54)-1)/12)*$H54</f>
        <v>0</v>
      </c>
      <c r="V54" s="245">
        <f>(SUM('1.  LRAMVA Summary'!Q$53:Q$58)+SUM('1.  LRAMVA Summary'!Q$59:Q$60)*(MONTH($E54)-1)/12)*$H54</f>
        <v>0</v>
      </c>
      <c r="W54" s="246">
        <f t="shared" si="10"/>
        <v>0</v>
      </c>
    </row>
    <row r="55" spans="1:23" s="9" customFormat="1">
      <c r="D55" s="221"/>
      <c r="E55" s="229">
        <v>41579</v>
      </c>
      <c r="F55" s="229" t="s">
        <v>180</v>
      </c>
      <c r="G55" s="230" t="s">
        <v>69</v>
      </c>
      <c r="H55" s="244">
        <f>C$26/12</f>
        <v>1.225E-3</v>
      </c>
      <c r="I55" s="245">
        <f>(SUM('1.  LRAMVA Summary'!D$53:D$58)+SUM('1.  LRAMVA Summary'!D$59:D$60)*(MONTH($E55)-1)/12)*$H55</f>
        <v>0</v>
      </c>
      <c r="J55" s="245">
        <f>(SUM('1.  LRAMVA Summary'!E$53:E$58)+SUM('1.  LRAMVA Summary'!E$59:E$60)*(MONTH($E55)-1)/12)*$H55</f>
        <v>0</v>
      </c>
      <c r="K55" s="245">
        <f>(SUM('1.  LRAMVA Summary'!F$53:F$58)+SUM('1.  LRAMVA Summary'!F$59:F$60)*(MONTH($E55)-1)/12)*$H55</f>
        <v>0</v>
      </c>
      <c r="L55" s="245">
        <f>(SUM('1.  LRAMVA Summary'!G$53:G$58)+SUM('1.  LRAMVA Summary'!G$59:G$60)*(MONTH($E55)-1)/12)*$H55</f>
        <v>0</v>
      </c>
      <c r="M55" s="245">
        <f>(SUM('1.  LRAMVA Summary'!H$53:H$58)+SUM('1.  LRAMVA Summary'!H$59:H$60)*(MONTH($E55)-1)/12)*$H55</f>
        <v>0</v>
      </c>
      <c r="N55" s="245">
        <f>(SUM('1.  LRAMVA Summary'!I$53:I$58)+SUM('1.  LRAMVA Summary'!I$59:I$60)*(MONTH($E55)-1)/12)*$H55</f>
        <v>0</v>
      </c>
      <c r="O55" s="245">
        <f>(SUM('1.  LRAMVA Summary'!J$53:J$58)+SUM('1.  LRAMVA Summary'!J$59:J$60)*(MONTH($E55)-1)/12)*$H55</f>
        <v>0</v>
      </c>
      <c r="P55" s="245">
        <f>(SUM('1.  LRAMVA Summary'!K$53:K$58)+SUM('1.  LRAMVA Summary'!K$59:K$60)*(MONTH($E55)-1)/12)*$H55</f>
        <v>0</v>
      </c>
      <c r="Q55" s="245">
        <f>(SUM('1.  LRAMVA Summary'!L$53:L$58)+SUM('1.  LRAMVA Summary'!L$59:L$60)*(MONTH($E55)-1)/12)*$H55</f>
        <v>0</v>
      </c>
      <c r="R55" s="245">
        <f>(SUM('1.  LRAMVA Summary'!M$53:M$58)+SUM('1.  LRAMVA Summary'!M$59:M$60)*(MONTH($E55)-1)/12)*$H55</f>
        <v>0</v>
      </c>
      <c r="S55" s="245">
        <f>(SUM('1.  LRAMVA Summary'!N$53:N$58)+SUM('1.  LRAMVA Summary'!N$59:N$60)*(MONTH($E55)-1)/12)*$H55</f>
        <v>0</v>
      </c>
      <c r="T55" s="245">
        <f>(SUM('1.  LRAMVA Summary'!O$53:O$58)+SUM('1.  LRAMVA Summary'!O$59:O$60)*(MONTH($E55)-1)/12)*$H55</f>
        <v>0</v>
      </c>
      <c r="U55" s="245">
        <f>(SUM('1.  LRAMVA Summary'!P$53:P$58)+SUM('1.  LRAMVA Summary'!P$59:P$60)*(MONTH($E55)-1)/12)*$H55</f>
        <v>0</v>
      </c>
      <c r="V55" s="245">
        <f>(SUM('1.  LRAMVA Summary'!Q$53:Q$58)+SUM('1.  LRAMVA Summary'!Q$59:Q$60)*(MONTH($E55)-1)/12)*$H55</f>
        <v>0</v>
      </c>
      <c r="W55" s="246">
        <f t="shared" si="10"/>
        <v>0</v>
      </c>
    </row>
    <row r="56" spans="1:23" s="9" customFormat="1" ht="15.6">
      <c r="B56" s="196" t="s">
        <v>183</v>
      </c>
      <c r="C56" s="27"/>
      <c r="D56" s="221"/>
      <c r="E56" s="229">
        <v>41609</v>
      </c>
      <c r="F56" s="229" t="s">
        <v>180</v>
      </c>
      <c r="G56" s="230" t="s">
        <v>69</v>
      </c>
      <c r="H56" s="244">
        <f>C$26/12</f>
        <v>1.225E-3</v>
      </c>
      <c r="I56" s="245">
        <f>(SUM('1.  LRAMVA Summary'!D$53:D$58)+SUM('1.  LRAMVA Summary'!D$59:D$60)*(MONTH($E56)-1)/12)*$H56</f>
        <v>0</v>
      </c>
      <c r="J56" s="245">
        <f>(SUM('1.  LRAMVA Summary'!E$53:E$58)+SUM('1.  LRAMVA Summary'!E$59:E$60)*(MONTH($E56)-1)/12)*$H56</f>
        <v>0</v>
      </c>
      <c r="K56" s="245">
        <f>(SUM('1.  LRAMVA Summary'!F$53:F$58)+SUM('1.  LRAMVA Summary'!F$59:F$60)*(MONTH($E56)-1)/12)*$H56</f>
        <v>0</v>
      </c>
      <c r="L56" s="245">
        <f>(SUM('1.  LRAMVA Summary'!G$53:G$58)+SUM('1.  LRAMVA Summary'!G$59:G$60)*(MONTH($E56)-1)/12)*$H56</f>
        <v>0</v>
      </c>
      <c r="M56" s="245">
        <f>(SUM('1.  LRAMVA Summary'!H$53:H$58)+SUM('1.  LRAMVA Summary'!H$59:H$60)*(MONTH($E56)-1)/12)*$H56</f>
        <v>0</v>
      </c>
      <c r="N56" s="245">
        <f>(SUM('1.  LRAMVA Summary'!I$53:I$58)+SUM('1.  LRAMVA Summary'!I$59:I$60)*(MONTH($E56)-1)/12)*$H56</f>
        <v>0</v>
      </c>
      <c r="O56" s="245">
        <f>(SUM('1.  LRAMVA Summary'!J$53:J$58)+SUM('1.  LRAMVA Summary'!J$59:J$60)*(MONTH($E56)-1)/12)*$H56</f>
        <v>0</v>
      </c>
      <c r="P56" s="245">
        <f>(SUM('1.  LRAMVA Summary'!K$53:K$58)+SUM('1.  LRAMVA Summary'!K$59:K$60)*(MONTH($E56)-1)/12)*$H56</f>
        <v>0</v>
      </c>
      <c r="Q56" s="245">
        <f>(SUM('1.  LRAMVA Summary'!L$53:L$58)+SUM('1.  LRAMVA Summary'!L$59:L$60)*(MONTH($E56)-1)/12)*$H56</f>
        <v>0</v>
      </c>
      <c r="R56" s="245">
        <f>(SUM('1.  LRAMVA Summary'!M$53:M$58)+SUM('1.  LRAMVA Summary'!M$59:M$60)*(MONTH($E56)-1)/12)*$H56</f>
        <v>0</v>
      </c>
      <c r="S56" s="245">
        <f>(SUM('1.  LRAMVA Summary'!N$53:N$58)+SUM('1.  LRAMVA Summary'!N$59:N$60)*(MONTH($E56)-1)/12)*$H56</f>
        <v>0</v>
      </c>
      <c r="T56" s="245">
        <f>(SUM('1.  LRAMVA Summary'!O$53:O$58)+SUM('1.  LRAMVA Summary'!O$59:O$60)*(MONTH($E56)-1)/12)*$H56</f>
        <v>0</v>
      </c>
      <c r="U56" s="245">
        <f>(SUM('1.  LRAMVA Summary'!P$53:P$58)+SUM('1.  LRAMVA Summary'!P$59:P$60)*(MONTH($E56)-1)/12)*$H56</f>
        <v>0</v>
      </c>
      <c r="V56" s="245">
        <f>(SUM('1.  LRAMVA Summary'!Q$53:Q$58)+SUM('1.  LRAMVA Summary'!Q$59:Q$60)*(MONTH($E56)-1)/12)*$H56</f>
        <v>0</v>
      </c>
      <c r="W56" s="246">
        <f t="shared" si="10"/>
        <v>0</v>
      </c>
    </row>
    <row r="57" spans="1:23" s="9" customFormat="1" ht="15" thickBot="1">
      <c r="B57" s="27"/>
      <c r="C57" s="27"/>
      <c r="D57" s="221"/>
      <c r="E57" s="231" t="s">
        <v>467</v>
      </c>
      <c r="F57" s="231"/>
      <c r="G57" s="232"/>
      <c r="H57" s="233"/>
      <c r="I57" s="234">
        <f>SUM(I44:I56)</f>
        <v>0</v>
      </c>
      <c r="J57" s="234">
        <f t="shared" ref="J57:O57" si="11">SUM(J44:J56)</f>
        <v>0</v>
      </c>
      <c r="K57" s="234">
        <f t="shared" si="11"/>
        <v>0</v>
      </c>
      <c r="L57" s="234">
        <f t="shared" si="11"/>
        <v>0</v>
      </c>
      <c r="M57" s="234">
        <f t="shared" si="11"/>
        <v>0</v>
      </c>
      <c r="N57" s="234">
        <f t="shared" si="11"/>
        <v>0</v>
      </c>
      <c r="O57" s="234">
        <f t="shared" si="11"/>
        <v>0</v>
      </c>
      <c r="P57" s="234">
        <f t="shared" ref="P57:V57" si="12">SUM(P44:P56)</f>
        <v>0</v>
      </c>
      <c r="Q57" s="234">
        <f t="shared" si="12"/>
        <v>0</v>
      </c>
      <c r="R57" s="234">
        <f t="shared" si="12"/>
        <v>0</v>
      </c>
      <c r="S57" s="234">
        <f t="shared" si="12"/>
        <v>0</v>
      </c>
      <c r="T57" s="234">
        <f t="shared" si="12"/>
        <v>0</v>
      </c>
      <c r="U57" s="234">
        <f t="shared" si="12"/>
        <v>0</v>
      </c>
      <c r="V57" s="234">
        <f t="shared" si="12"/>
        <v>0</v>
      </c>
      <c r="W57" s="234">
        <f>SUM(W44:W56)</f>
        <v>0</v>
      </c>
    </row>
    <row r="58" spans="1:23" s="9" customFormat="1" ht="15" thickTop="1">
      <c r="D58" s="221"/>
      <c r="E58" s="235" t="s">
        <v>67</v>
      </c>
      <c r="F58" s="235"/>
      <c r="G58" s="236"/>
      <c r="H58" s="237"/>
      <c r="I58" s="238"/>
      <c r="J58" s="238"/>
      <c r="K58" s="238"/>
      <c r="L58" s="238"/>
      <c r="M58" s="238"/>
      <c r="N58" s="238"/>
      <c r="O58" s="238"/>
      <c r="P58" s="238"/>
      <c r="Q58" s="238"/>
      <c r="R58" s="238"/>
      <c r="S58" s="238"/>
      <c r="T58" s="238"/>
      <c r="U58" s="238"/>
      <c r="V58" s="238"/>
      <c r="W58" s="239"/>
    </row>
    <row r="59" spans="1:23" s="9" customFormat="1">
      <c r="D59" s="221"/>
      <c r="E59" s="240" t="s">
        <v>430</v>
      </c>
      <c r="F59" s="240"/>
      <c r="G59" s="241"/>
      <c r="H59" s="242"/>
      <c r="I59" s="243">
        <f t="shared" ref="I59:W59" si="13">I57+I58</f>
        <v>0</v>
      </c>
      <c r="J59" s="243">
        <f t="shared" si="13"/>
        <v>0</v>
      </c>
      <c r="K59" s="243">
        <f t="shared" si="13"/>
        <v>0</v>
      </c>
      <c r="L59" s="243">
        <f t="shared" si="13"/>
        <v>0</v>
      </c>
      <c r="M59" s="243">
        <f t="shared" si="13"/>
        <v>0</v>
      </c>
      <c r="N59" s="243">
        <f t="shared" si="13"/>
        <v>0</v>
      </c>
      <c r="O59" s="243">
        <f t="shared" si="13"/>
        <v>0</v>
      </c>
      <c r="P59" s="243">
        <f t="shared" ref="P59:V59" si="14">P57+P58</f>
        <v>0</v>
      </c>
      <c r="Q59" s="243">
        <f t="shared" si="14"/>
        <v>0</v>
      </c>
      <c r="R59" s="243">
        <f t="shared" si="14"/>
        <v>0</v>
      </c>
      <c r="S59" s="243">
        <f t="shared" si="14"/>
        <v>0</v>
      </c>
      <c r="T59" s="243">
        <f t="shared" si="14"/>
        <v>0</v>
      </c>
      <c r="U59" s="243">
        <f t="shared" si="14"/>
        <v>0</v>
      </c>
      <c r="V59" s="243">
        <f t="shared" si="14"/>
        <v>0</v>
      </c>
      <c r="W59" s="243">
        <f t="shared" si="13"/>
        <v>0</v>
      </c>
    </row>
    <row r="60" spans="1:23" s="9" customFormat="1">
      <c r="D60" s="221"/>
      <c r="E60" s="229">
        <v>41640</v>
      </c>
      <c r="F60" s="229" t="s">
        <v>181</v>
      </c>
      <c r="G60" s="230" t="s">
        <v>65</v>
      </c>
      <c r="H60" s="247">
        <f>C$27/12</f>
        <v>1.225E-3</v>
      </c>
      <c r="I60" s="245">
        <f>(SUM('1.  LRAMVA Summary'!D$53:D$61)+SUM('1.  LRAMVA Summary'!D$62:D$63)*(MONTH($E60)-1)/12)*$H60</f>
        <v>0</v>
      </c>
      <c r="J60" s="245">
        <f>(SUM('1.  LRAMVA Summary'!E$53:E$61)+SUM('1.  LRAMVA Summary'!E$62:E$63)*(MONTH($E60)-1)/12)*$H60</f>
        <v>0</v>
      </c>
      <c r="K60" s="245">
        <f>(SUM('1.  LRAMVA Summary'!F$53:F$61)+SUM('1.  LRAMVA Summary'!F$62:F$63)*(MONTH($E60)-1)/12)*$H60</f>
        <v>0</v>
      </c>
      <c r="L60" s="245">
        <f>(SUM('1.  LRAMVA Summary'!G$53:G$61)+SUM('1.  LRAMVA Summary'!G$62:G$63)*(MONTH($E60)-1)/12)*$H60</f>
        <v>0</v>
      </c>
      <c r="M60" s="245">
        <f>(SUM('1.  LRAMVA Summary'!H$53:H$61)+SUM('1.  LRAMVA Summary'!H$62:H$63)*(MONTH($E60)-1)/12)*$H60</f>
        <v>0</v>
      </c>
      <c r="N60" s="245">
        <f>(SUM('1.  LRAMVA Summary'!I$53:I$61)+SUM('1.  LRAMVA Summary'!I$62:I$63)*(MONTH($E60)-1)/12)*$H60</f>
        <v>0</v>
      </c>
      <c r="O60" s="245">
        <f>(SUM('1.  LRAMVA Summary'!J$53:J$61)+SUM('1.  LRAMVA Summary'!J$62:J$63)*(MONTH($E60)-1)/12)*$H60</f>
        <v>0</v>
      </c>
      <c r="P60" s="245">
        <f>(SUM('1.  LRAMVA Summary'!K$53:K$61)+SUM('1.  LRAMVA Summary'!K$62:K$63)*(MONTH($E60)-1)/12)*$H60</f>
        <v>0</v>
      </c>
      <c r="Q60" s="245">
        <f>(SUM('1.  LRAMVA Summary'!L$53:L$61)+SUM('1.  LRAMVA Summary'!L$62:L$63)*(MONTH($E60)-1)/12)*$H60</f>
        <v>0</v>
      </c>
      <c r="R60" s="245">
        <f>(SUM('1.  LRAMVA Summary'!M$53:M$61)+SUM('1.  LRAMVA Summary'!M$62:M$63)*(MONTH($E60)-1)/12)*$H60</f>
        <v>0</v>
      </c>
      <c r="S60" s="245">
        <f>(SUM('1.  LRAMVA Summary'!N$53:N$61)+SUM('1.  LRAMVA Summary'!N$62:N$63)*(MONTH($E60)-1)/12)*$H60</f>
        <v>0</v>
      </c>
      <c r="T60" s="245">
        <f>(SUM('1.  LRAMVA Summary'!O$53:O$61)+SUM('1.  LRAMVA Summary'!O$62:O$63)*(MONTH($E60)-1)/12)*$H60</f>
        <v>0</v>
      </c>
      <c r="U60" s="245">
        <f>(SUM('1.  LRAMVA Summary'!P$53:P$61)+SUM('1.  LRAMVA Summary'!P$62:P$63)*(MONTH($E60)-1)/12)*$H60</f>
        <v>0</v>
      </c>
      <c r="V60" s="245">
        <f>(SUM('1.  LRAMVA Summary'!Q$53:Q$61)+SUM('1.  LRAMVA Summary'!Q$62:Q$63)*(MONTH($E60)-1)/12)*$H60</f>
        <v>0</v>
      </c>
      <c r="W60" s="246">
        <f>SUM(I60:V60)</f>
        <v>0</v>
      </c>
    </row>
    <row r="61" spans="1:23" s="9" customFormat="1">
      <c r="A61" s="28"/>
      <c r="E61" s="229">
        <v>41671</v>
      </c>
      <c r="F61" s="229" t="s">
        <v>181</v>
      </c>
      <c r="G61" s="230" t="s">
        <v>65</v>
      </c>
      <c r="H61" s="244">
        <f>C$27/12</f>
        <v>1.225E-3</v>
      </c>
      <c r="I61" s="245">
        <f>(SUM('1.  LRAMVA Summary'!D$53:D$61)+SUM('1.  LRAMVA Summary'!D$62:D$63)*(MONTH($E61)-1)/12)*$H61</f>
        <v>0</v>
      </c>
      <c r="J61" s="245">
        <f>(SUM('1.  LRAMVA Summary'!E$53:E$61)+SUM('1.  LRAMVA Summary'!E$62:E$63)*(MONTH($E61)-1)/12)*$H61</f>
        <v>0</v>
      </c>
      <c r="K61" s="245">
        <f>(SUM('1.  LRAMVA Summary'!F$53:F$61)+SUM('1.  LRAMVA Summary'!F$62:F$63)*(MONTH($E61)-1)/12)*$H61</f>
        <v>0</v>
      </c>
      <c r="L61" s="245">
        <f>(SUM('1.  LRAMVA Summary'!G$53:G$61)+SUM('1.  LRAMVA Summary'!G$62:G$63)*(MONTH($E61)-1)/12)*$H61</f>
        <v>0</v>
      </c>
      <c r="M61" s="245">
        <f>(SUM('1.  LRAMVA Summary'!H$53:H$61)+SUM('1.  LRAMVA Summary'!H$62:H$63)*(MONTH($E61)-1)/12)*$H61</f>
        <v>0</v>
      </c>
      <c r="N61" s="245">
        <f>(SUM('1.  LRAMVA Summary'!I$53:I$61)+SUM('1.  LRAMVA Summary'!I$62:I$63)*(MONTH($E61)-1)/12)*$H61</f>
        <v>0</v>
      </c>
      <c r="O61" s="245">
        <f>(SUM('1.  LRAMVA Summary'!J$53:J$61)+SUM('1.  LRAMVA Summary'!J$62:J$63)*(MONTH($E61)-1)/12)*$H61</f>
        <v>0</v>
      </c>
      <c r="P61" s="245">
        <f>(SUM('1.  LRAMVA Summary'!K$53:K$61)+SUM('1.  LRAMVA Summary'!K$62:K$63)*(MONTH($E61)-1)/12)*$H61</f>
        <v>0</v>
      </c>
      <c r="Q61" s="245">
        <f>(SUM('1.  LRAMVA Summary'!L$53:L$61)+SUM('1.  LRAMVA Summary'!L$62:L$63)*(MONTH($E61)-1)/12)*$H61</f>
        <v>0</v>
      </c>
      <c r="R61" s="245">
        <f>(SUM('1.  LRAMVA Summary'!M$53:M$61)+SUM('1.  LRAMVA Summary'!M$62:M$63)*(MONTH($E61)-1)/12)*$H61</f>
        <v>0</v>
      </c>
      <c r="S61" s="245">
        <f>(SUM('1.  LRAMVA Summary'!N$53:N$61)+SUM('1.  LRAMVA Summary'!N$62:N$63)*(MONTH($E61)-1)/12)*$H61</f>
        <v>0</v>
      </c>
      <c r="T61" s="245">
        <f>(SUM('1.  LRAMVA Summary'!O$53:O$61)+SUM('1.  LRAMVA Summary'!O$62:O$63)*(MONTH($E61)-1)/12)*$H61</f>
        <v>0</v>
      </c>
      <c r="U61" s="245">
        <f>(SUM('1.  LRAMVA Summary'!P$53:P$61)+SUM('1.  LRAMVA Summary'!P$62:P$63)*(MONTH($E61)-1)/12)*$H61</f>
        <v>0</v>
      </c>
      <c r="V61" s="245">
        <f>(SUM('1.  LRAMVA Summary'!Q$53:Q$61)+SUM('1.  LRAMVA Summary'!Q$62:Q$63)*(MONTH($E61)-1)/12)*$H61</f>
        <v>0</v>
      </c>
      <c r="W61" s="246">
        <f t="shared" ref="W61:W71" si="15">SUM(I61:V61)</f>
        <v>0</v>
      </c>
    </row>
    <row r="62" spans="1:23" s="9" customFormat="1">
      <c r="B62" s="68"/>
      <c r="E62" s="229">
        <v>41699</v>
      </c>
      <c r="F62" s="229" t="s">
        <v>181</v>
      </c>
      <c r="G62" s="230" t="s">
        <v>65</v>
      </c>
      <c r="H62" s="244">
        <f>C$27/12</f>
        <v>1.225E-3</v>
      </c>
      <c r="I62" s="245">
        <f>(SUM('1.  LRAMVA Summary'!D$53:D$61)+SUM('1.  LRAMVA Summary'!D$62:D$63)*(MONTH($E62)-1)/12)*$H62</f>
        <v>0</v>
      </c>
      <c r="J62" s="245">
        <f>(SUM('1.  LRAMVA Summary'!E$53:E$61)+SUM('1.  LRAMVA Summary'!E$62:E$63)*(MONTH($E62)-1)/12)*$H62</f>
        <v>0</v>
      </c>
      <c r="K62" s="245">
        <f>(SUM('1.  LRAMVA Summary'!F$53:F$61)+SUM('1.  LRAMVA Summary'!F$62:F$63)*(MONTH($E62)-1)/12)*$H62</f>
        <v>0</v>
      </c>
      <c r="L62" s="245">
        <f>(SUM('1.  LRAMVA Summary'!G$53:G$61)+SUM('1.  LRAMVA Summary'!G$62:G$63)*(MONTH($E62)-1)/12)*$H62</f>
        <v>0</v>
      </c>
      <c r="M62" s="245">
        <f>(SUM('1.  LRAMVA Summary'!H$53:H$61)+SUM('1.  LRAMVA Summary'!H$62:H$63)*(MONTH($E62)-1)/12)*$H62</f>
        <v>0</v>
      </c>
      <c r="N62" s="245">
        <f>(SUM('1.  LRAMVA Summary'!I$53:I$61)+SUM('1.  LRAMVA Summary'!I$62:I$63)*(MONTH($E62)-1)/12)*$H62</f>
        <v>0</v>
      </c>
      <c r="O62" s="245">
        <f>(SUM('1.  LRAMVA Summary'!J$53:J$61)+SUM('1.  LRAMVA Summary'!J$62:J$63)*(MONTH($E62)-1)/12)*$H62</f>
        <v>0</v>
      </c>
      <c r="P62" s="245">
        <f>(SUM('1.  LRAMVA Summary'!K$53:K$61)+SUM('1.  LRAMVA Summary'!K$62:K$63)*(MONTH($E62)-1)/12)*$H62</f>
        <v>0</v>
      </c>
      <c r="Q62" s="245">
        <f>(SUM('1.  LRAMVA Summary'!L$53:L$61)+SUM('1.  LRAMVA Summary'!L$62:L$63)*(MONTH($E62)-1)/12)*$H62</f>
        <v>0</v>
      </c>
      <c r="R62" s="245">
        <f>(SUM('1.  LRAMVA Summary'!M$53:M$61)+SUM('1.  LRAMVA Summary'!M$62:M$63)*(MONTH($E62)-1)/12)*$H62</f>
        <v>0</v>
      </c>
      <c r="S62" s="245">
        <f>(SUM('1.  LRAMVA Summary'!N$53:N$61)+SUM('1.  LRAMVA Summary'!N$62:N$63)*(MONTH($E62)-1)/12)*$H62</f>
        <v>0</v>
      </c>
      <c r="T62" s="245">
        <f>(SUM('1.  LRAMVA Summary'!O$53:O$61)+SUM('1.  LRAMVA Summary'!O$62:O$63)*(MONTH($E62)-1)/12)*$H62</f>
        <v>0</v>
      </c>
      <c r="U62" s="245">
        <f>(SUM('1.  LRAMVA Summary'!P$53:P$61)+SUM('1.  LRAMVA Summary'!P$62:P$63)*(MONTH($E62)-1)/12)*$H62</f>
        <v>0</v>
      </c>
      <c r="V62" s="245">
        <f>(SUM('1.  LRAMVA Summary'!Q$53:Q$61)+SUM('1.  LRAMVA Summary'!Q$62:Q$63)*(MONTH($E62)-1)/12)*$H62</f>
        <v>0</v>
      </c>
      <c r="W62" s="246">
        <f t="shared" si="15"/>
        <v>0</v>
      </c>
    </row>
    <row r="63" spans="1:23" s="9" customFormat="1">
      <c r="B63" s="68"/>
      <c r="E63" s="229">
        <v>41730</v>
      </c>
      <c r="F63" s="229" t="s">
        <v>181</v>
      </c>
      <c r="G63" s="230" t="s">
        <v>66</v>
      </c>
      <c r="H63" s="247">
        <f>C$28/12</f>
        <v>1.225E-3</v>
      </c>
      <c r="I63" s="245">
        <f>(SUM('1.  LRAMVA Summary'!D$53:D$61)+SUM('1.  LRAMVA Summary'!D$62:D$63)*(MONTH($E63)-1)/12)*$H63</f>
        <v>0</v>
      </c>
      <c r="J63" s="245">
        <f>(SUM('1.  LRAMVA Summary'!E$53:E$61)+SUM('1.  LRAMVA Summary'!E$62:E$63)*(MONTH($E63)-1)/12)*$H63</f>
        <v>0</v>
      </c>
      <c r="K63" s="245">
        <f>(SUM('1.  LRAMVA Summary'!F$53:F$61)+SUM('1.  LRAMVA Summary'!F$62:F$63)*(MONTH($E63)-1)/12)*$H63</f>
        <v>0</v>
      </c>
      <c r="L63" s="245">
        <f>(SUM('1.  LRAMVA Summary'!G$53:G$61)+SUM('1.  LRAMVA Summary'!G$62:G$63)*(MONTH($E63)-1)/12)*$H63</f>
        <v>0</v>
      </c>
      <c r="M63" s="245">
        <f>(SUM('1.  LRAMVA Summary'!H$53:H$61)+SUM('1.  LRAMVA Summary'!H$62:H$63)*(MONTH($E63)-1)/12)*$H63</f>
        <v>0</v>
      </c>
      <c r="N63" s="245">
        <f>(SUM('1.  LRAMVA Summary'!I$53:I$61)+SUM('1.  LRAMVA Summary'!I$62:I$63)*(MONTH($E63)-1)/12)*$H63</f>
        <v>0</v>
      </c>
      <c r="O63" s="245">
        <f>(SUM('1.  LRAMVA Summary'!J$53:J$61)+SUM('1.  LRAMVA Summary'!J$62:J$63)*(MONTH($E63)-1)/12)*$H63</f>
        <v>0</v>
      </c>
      <c r="P63" s="245">
        <f>(SUM('1.  LRAMVA Summary'!K$53:K$61)+SUM('1.  LRAMVA Summary'!K$62:K$63)*(MONTH($E63)-1)/12)*$H63</f>
        <v>0</v>
      </c>
      <c r="Q63" s="245">
        <f>(SUM('1.  LRAMVA Summary'!L$53:L$61)+SUM('1.  LRAMVA Summary'!L$62:L$63)*(MONTH($E63)-1)/12)*$H63</f>
        <v>0</v>
      </c>
      <c r="R63" s="245">
        <f>(SUM('1.  LRAMVA Summary'!M$53:M$61)+SUM('1.  LRAMVA Summary'!M$62:M$63)*(MONTH($E63)-1)/12)*$H63</f>
        <v>0</v>
      </c>
      <c r="S63" s="245">
        <f>(SUM('1.  LRAMVA Summary'!N$53:N$61)+SUM('1.  LRAMVA Summary'!N$62:N$63)*(MONTH($E63)-1)/12)*$H63</f>
        <v>0</v>
      </c>
      <c r="T63" s="245">
        <f>(SUM('1.  LRAMVA Summary'!O$53:O$61)+SUM('1.  LRAMVA Summary'!O$62:O$63)*(MONTH($E63)-1)/12)*$H63</f>
        <v>0</v>
      </c>
      <c r="U63" s="245">
        <f>(SUM('1.  LRAMVA Summary'!P$53:P$61)+SUM('1.  LRAMVA Summary'!P$62:P$63)*(MONTH($E63)-1)/12)*$H63</f>
        <v>0</v>
      </c>
      <c r="V63" s="245">
        <f>(SUM('1.  LRAMVA Summary'!Q$53:Q$61)+SUM('1.  LRAMVA Summary'!Q$62:Q$63)*(MONTH($E63)-1)/12)*$H63</f>
        <v>0</v>
      </c>
      <c r="W63" s="246">
        <f t="shared" si="15"/>
        <v>0</v>
      </c>
    </row>
    <row r="64" spans="1:23" s="9" customFormat="1">
      <c r="B64" s="68"/>
      <c r="E64" s="229">
        <v>41760</v>
      </c>
      <c r="F64" s="229" t="s">
        <v>181</v>
      </c>
      <c r="G64" s="230" t="s">
        <v>66</v>
      </c>
      <c r="H64" s="244">
        <f>C$28/12</f>
        <v>1.225E-3</v>
      </c>
      <c r="I64" s="245">
        <f>(SUM('1.  LRAMVA Summary'!D$53:D$61)+SUM('1.  LRAMVA Summary'!D$62:D$63)*(MONTH($E64)-1)/12)*$H64</f>
        <v>0</v>
      </c>
      <c r="J64" s="245">
        <f>(SUM('1.  LRAMVA Summary'!E$53:E$61)+SUM('1.  LRAMVA Summary'!E$62:E$63)*(MONTH($E64)-1)/12)*$H64</f>
        <v>0</v>
      </c>
      <c r="K64" s="245">
        <f>(SUM('1.  LRAMVA Summary'!F$53:F$61)+SUM('1.  LRAMVA Summary'!F$62:F$63)*(MONTH($E64)-1)/12)*$H64</f>
        <v>0</v>
      </c>
      <c r="L64" s="245">
        <f>(SUM('1.  LRAMVA Summary'!G$53:G$61)+SUM('1.  LRAMVA Summary'!G$62:G$63)*(MONTH($E64)-1)/12)*$H64</f>
        <v>0</v>
      </c>
      <c r="M64" s="245">
        <f>(SUM('1.  LRAMVA Summary'!H$53:H$61)+SUM('1.  LRAMVA Summary'!H$62:H$63)*(MONTH($E64)-1)/12)*$H64</f>
        <v>0</v>
      </c>
      <c r="N64" s="245">
        <f>(SUM('1.  LRAMVA Summary'!I$53:I$61)+SUM('1.  LRAMVA Summary'!I$62:I$63)*(MONTH($E64)-1)/12)*$H64</f>
        <v>0</v>
      </c>
      <c r="O64" s="245">
        <f>(SUM('1.  LRAMVA Summary'!J$53:J$61)+SUM('1.  LRAMVA Summary'!J$62:J$63)*(MONTH($E64)-1)/12)*$H64</f>
        <v>0</v>
      </c>
      <c r="P64" s="245">
        <f>(SUM('1.  LRAMVA Summary'!K$53:K$61)+SUM('1.  LRAMVA Summary'!K$62:K$63)*(MONTH($E64)-1)/12)*$H64</f>
        <v>0</v>
      </c>
      <c r="Q64" s="245">
        <f>(SUM('1.  LRAMVA Summary'!L$53:L$61)+SUM('1.  LRAMVA Summary'!L$62:L$63)*(MONTH($E64)-1)/12)*$H64</f>
        <v>0</v>
      </c>
      <c r="R64" s="245">
        <f>(SUM('1.  LRAMVA Summary'!M$53:M$61)+SUM('1.  LRAMVA Summary'!M$62:M$63)*(MONTH($E64)-1)/12)*$H64</f>
        <v>0</v>
      </c>
      <c r="S64" s="245">
        <f>(SUM('1.  LRAMVA Summary'!N$53:N$61)+SUM('1.  LRAMVA Summary'!N$62:N$63)*(MONTH($E64)-1)/12)*$H64</f>
        <v>0</v>
      </c>
      <c r="T64" s="245">
        <f>(SUM('1.  LRAMVA Summary'!O$53:O$61)+SUM('1.  LRAMVA Summary'!O$62:O$63)*(MONTH($E64)-1)/12)*$H64</f>
        <v>0</v>
      </c>
      <c r="U64" s="245">
        <f>(SUM('1.  LRAMVA Summary'!P$53:P$61)+SUM('1.  LRAMVA Summary'!P$62:P$63)*(MONTH($E64)-1)/12)*$H64</f>
        <v>0</v>
      </c>
      <c r="V64" s="245">
        <f>(SUM('1.  LRAMVA Summary'!Q$53:Q$61)+SUM('1.  LRAMVA Summary'!Q$62:Q$63)*(MONTH($E64)-1)/12)*$H64</f>
        <v>0</v>
      </c>
      <c r="W64" s="246">
        <f t="shared" si="15"/>
        <v>0</v>
      </c>
    </row>
    <row r="65" spans="2:23" s="9" customFormat="1">
      <c r="B65" s="68"/>
      <c r="E65" s="229">
        <v>41791</v>
      </c>
      <c r="F65" s="229" t="s">
        <v>181</v>
      </c>
      <c r="G65" s="230" t="s">
        <v>66</v>
      </c>
      <c r="H65" s="244">
        <f>C$28/12</f>
        <v>1.225E-3</v>
      </c>
      <c r="I65" s="245">
        <f>(SUM('1.  LRAMVA Summary'!D$53:D$61)+SUM('1.  LRAMVA Summary'!D$62:D$63)*(MONTH($E65)-1)/12)*$H65</f>
        <v>0</v>
      </c>
      <c r="J65" s="245">
        <f>(SUM('1.  LRAMVA Summary'!E$53:E$61)+SUM('1.  LRAMVA Summary'!E$62:E$63)*(MONTH($E65)-1)/12)*$H65</f>
        <v>0</v>
      </c>
      <c r="K65" s="245">
        <f>(SUM('1.  LRAMVA Summary'!F$53:F$61)+SUM('1.  LRAMVA Summary'!F$62:F$63)*(MONTH($E65)-1)/12)*$H65</f>
        <v>0</v>
      </c>
      <c r="L65" s="245">
        <f>(SUM('1.  LRAMVA Summary'!G$53:G$61)+SUM('1.  LRAMVA Summary'!G$62:G$63)*(MONTH($E65)-1)/12)*$H65</f>
        <v>0</v>
      </c>
      <c r="M65" s="245">
        <f>(SUM('1.  LRAMVA Summary'!H$53:H$61)+SUM('1.  LRAMVA Summary'!H$62:H$63)*(MONTH($E65)-1)/12)*$H65</f>
        <v>0</v>
      </c>
      <c r="N65" s="245">
        <f>(SUM('1.  LRAMVA Summary'!I$53:I$61)+SUM('1.  LRAMVA Summary'!I$62:I$63)*(MONTH($E65)-1)/12)*$H65</f>
        <v>0</v>
      </c>
      <c r="O65" s="245">
        <f>(SUM('1.  LRAMVA Summary'!J$53:J$61)+SUM('1.  LRAMVA Summary'!J$62:J$63)*(MONTH($E65)-1)/12)*$H65</f>
        <v>0</v>
      </c>
      <c r="P65" s="245">
        <f>(SUM('1.  LRAMVA Summary'!K$53:K$61)+SUM('1.  LRAMVA Summary'!K$62:K$63)*(MONTH($E65)-1)/12)*$H65</f>
        <v>0</v>
      </c>
      <c r="Q65" s="245">
        <f>(SUM('1.  LRAMVA Summary'!L$53:L$61)+SUM('1.  LRAMVA Summary'!L$62:L$63)*(MONTH($E65)-1)/12)*$H65</f>
        <v>0</v>
      </c>
      <c r="R65" s="245">
        <f>(SUM('1.  LRAMVA Summary'!M$53:M$61)+SUM('1.  LRAMVA Summary'!M$62:M$63)*(MONTH($E65)-1)/12)*$H65</f>
        <v>0</v>
      </c>
      <c r="S65" s="245">
        <f>(SUM('1.  LRAMVA Summary'!N$53:N$61)+SUM('1.  LRAMVA Summary'!N$62:N$63)*(MONTH($E65)-1)/12)*$H65</f>
        <v>0</v>
      </c>
      <c r="T65" s="245">
        <f>(SUM('1.  LRAMVA Summary'!O$53:O$61)+SUM('1.  LRAMVA Summary'!O$62:O$63)*(MONTH($E65)-1)/12)*$H65</f>
        <v>0</v>
      </c>
      <c r="U65" s="245">
        <f>(SUM('1.  LRAMVA Summary'!P$53:P$61)+SUM('1.  LRAMVA Summary'!P$62:P$63)*(MONTH($E65)-1)/12)*$H65</f>
        <v>0</v>
      </c>
      <c r="V65" s="245">
        <f>(SUM('1.  LRAMVA Summary'!Q$53:Q$61)+SUM('1.  LRAMVA Summary'!Q$62:Q$63)*(MONTH($E65)-1)/12)*$H65</f>
        <v>0</v>
      </c>
      <c r="W65" s="246">
        <f t="shared" si="15"/>
        <v>0</v>
      </c>
    </row>
    <row r="66" spans="2:23" s="9" customFormat="1">
      <c r="B66" s="68"/>
      <c r="E66" s="229">
        <v>41821</v>
      </c>
      <c r="F66" s="229" t="s">
        <v>181</v>
      </c>
      <c r="G66" s="230" t="s">
        <v>68</v>
      </c>
      <c r="H66" s="247">
        <f>C$29/12</f>
        <v>1.225E-3</v>
      </c>
      <c r="I66" s="245">
        <f>(SUM('1.  LRAMVA Summary'!D$53:D$61)+SUM('1.  LRAMVA Summary'!D$62:D$63)*(MONTH($E66)-1)/12)*$H66</f>
        <v>0</v>
      </c>
      <c r="J66" s="245">
        <f>(SUM('1.  LRAMVA Summary'!E$53:E$61)+SUM('1.  LRAMVA Summary'!E$62:E$63)*(MONTH($E66)-1)/12)*$H66</f>
        <v>0</v>
      </c>
      <c r="K66" s="245">
        <f>(SUM('1.  LRAMVA Summary'!F$53:F$61)+SUM('1.  LRAMVA Summary'!F$62:F$63)*(MONTH($E66)-1)/12)*$H66</f>
        <v>0</v>
      </c>
      <c r="L66" s="245">
        <f>(SUM('1.  LRAMVA Summary'!G$53:G$61)+SUM('1.  LRAMVA Summary'!G$62:G$63)*(MONTH($E66)-1)/12)*$H66</f>
        <v>0</v>
      </c>
      <c r="M66" s="245">
        <f>(SUM('1.  LRAMVA Summary'!H$53:H$61)+SUM('1.  LRAMVA Summary'!H$62:H$63)*(MONTH($E66)-1)/12)*$H66</f>
        <v>0</v>
      </c>
      <c r="N66" s="245">
        <f>(SUM('1.  LRAMVA Summary'!I$53:I$61)+SUM('1.  LRAMVA Summary'!I$62:I$63)*(MONTH($E66)-1)/12)*$H66</f>
        <v>0</v>
      </c>
      <c r="O66" s="245">
        <f>(SUM('1.  LRAMVA Summary'!J$53:J$61)+SUM('1.  LRAMVA Summary'!J$62:J$63)*(MONTH($E66)-1)/12)*$H66</f>
        <v>0</v>
      </c>
      <c r="P66" s="245">
        <f>(SUM('1.  LRAMVA Summary'!K$53:K$61)+SUM('1.  LRAMVA Summary'!K$62:K$63)*(MONTH($E66)-1)/12)*$H66</f>
        <v>0</v>
      </c>
      <c r="Q66" s="245">
        <f>(SUM('1.  LRAMVA Summary'!L$53:L$61)+SUM('1.  LRAMVA Summary'!L$62:L$63)*(MONTH($E66)-1)/12)*$H66</f>
        <v>0</v>
      </c>
      <c r="R66" s="245">
        <f>(SUM('1.  LRAMVA Summary'!M$53:M$61)+SUM('1.  LRAMVA Summary'!M$62:M$63)*(MONTH($E66)-1)/12)*$H66</f>
        <v>0</v>
      </c>
      <c r="S66" s="245">
        <f>(SUM('1.  LRAMVA Summary'!N$53:N$61)+SUM('1.  LRAMVA Summary'!N$62:N$63)*(MONTH($E66)-1)/12)*$H66</f>
        <v>0</v>
      </c>
      <c r="T66" s="245">
        <f>(SUM('1.  LRAMVA Summary'!O$53:O$61)+SUM('1.  LRAMVA Summary'!O$62:O$63)*(MONTH($E66)-1)/12)*$H66</f>
        <v>0</v>
      </c>
      <c r="U66" s="245">
        <f>(SUM('1.  LRAMVA Summary'!P$53:P$61)+SUM('1.  LRAMVA Summary'!P$62:P$63)*(MONTH($E66)-1)/12)*$H66</f>
        <v>0</v>
      </c>
      <c r="V66" s="245">
        <f>(SUM('1.  LRAMVA Summary'!Q$53:Q$61)+SUM('1.  LRAMVA Summary'!Q$62:Q$63)*(MONTH($E66)-1)/12)*$H66</f>
        <v>0</v>
      </c>
      <c r="W66" s="246">
        <f t="shared" si="15"/>
        <v>0</v>
      </c>
    </row>
    <row r="67" spans="2:23" s="9" customFormat="1">
      <c r="B67" s="68"/>
      <c r="E67" s="229">
        <v>41852</v>
      </c>
      <c r="F67" s="229" t="s">
        <v>181</v>
      </c>
      <c r="G67" s="230" t="s">
        <v>68</v>
      </c>
      <c r="H67" s="244">
        <f>C$29/12</f>
        <v>1.225E-3</v>
      </c>
      <c r="I67" s="245">
        <f>(SUM('1.  LRAMVA Summary'!D$53:D$61)+SUM('1.  LRAMVA Summary'!D$62:D$63)*(MONTH($E67)-1)/12)*$H67</f>
        <v>0</v>
      </c>
      <c r="J67" s="245">
        <f>(SUM('1.  LRAMVA Summary'!E$53:E$61)+SUM('1.  LRAMVA Summary'!E$62:E$63)*(MONTH($E67)-1)/12)*$H67</f>
        <v>0</v>
      </c>
      <c r="K67" s="245">
        <f>(SUM('1.  LRAMVA Summary'!F$53:F$61)+SUM('1.  LRAMVA Summary'!F$62:F$63)*(MONTH($E67)-1)/12)*$H67</f>
        <v>0</v>
      </c>
      <c r="L67" s="245">
        <f>(SUM('1.  LRAMVA Summary'!G$53:G$61)+SUM('1.  LRAMVA Summary'!G$62:G$63)*(MONTH($E67)-1)/12)*$H67</f>
        <v>0</v>
      </c>
      <c r="M67" s="245">
        <f>(SUM('1.  LRAMVA Summary'!H$53:H$61)+SUM('1.  LRAMVA Summary'!H$62:H$63)*(MONTH($E67)-1)/12)*$H67</f>
        <v>0</v>
      </c>
      <c r="N67" s="245">
        <f>(SUM('1.  LRAMVA Summary'!I$53:I$61)+SUM('1.  LRAMVA Summary'!I$62:I$63)*(MONTH($E67)-1)/12)*$H67</f>
        <v>0</v>
      </c>
      <c r="O67" s="245">
        <f>(SUM('1.  LRAMVA Summary'!J$53:J$61)+SUM('1.  LRAMVA Summary'!J$62:J$63)*(MONTH($E67)-1)/12)*$H67</f>
        <v>0</v>
      </c>
      <c r="P67" s="245">
        <f>(SUM('1.  LRAMVA Summary'!K$53:K$61)+SUM('1.  LRAMVA Summary'!K$62:K$63)*(MONTH($E67)-1)/12)*$H67</f>
        <v>0</v>
      </c>
      <c r="Q67" s="245">
        <f>(SUM('1.  LRAMVA Summary'!L$53:L$61)+SUM('1.  LRAMVA Summary'!L$62:L$63)*(MONTH($E67)-1)/12)*$H67</f>
        <v>0</v>
      </c>
      <c r="R67" s="245">
        <f>(SUM('1.  LRAMVA Summary'!M$53:M$61)+SUM('1.  LRAMVA Summary'!M$62:M$63)*(MONTH($E67)-1)/12)*$H67</f>
        <v>0</v>
      </c>
      <c r="S67" s="245">
        <f>(SUM('1.  LRAMVA Summary'!N$53:N$61)+SUM('1.  LRAMVA Summary'!N$62:N$63)*(MONTH($E67)-1)/12)*$H67</f>
        <v>0</v>
      </c>
      <c r="T67" s="245">
        <f>(SUM('1.  LRAMVA Summary'!O$53:O$61)+SUM('1.  LRAMVA Summary'!O$62:O$63)*(MONTH($E67)-1)/12)*$H67</f>
        <v>0</v>
      </c>
      <c r="U67" s="245">
        <f>(SUM('1.  LRAMVA Summary'!P$53:P$61)+SUM('1.  LRAMVA Summary'!P$62:P$63)*(MONTH($E67)-1)/12)*$H67</f>
        <v>0</v>
      </c>
      <c r="V67" s="245">
        <f>(SUM('1.  LRAMVA Summary'!Q$53:Q$61)+SUM('1.  LRAMVA Summary'!Q$62:Q$63)*(MONTH($E67)-1)/12)*$H67</f>
        <v>0</v>
      </c>
      <c r="W67" s="246">
        <f t="shared" si="15"/>
        <v>0</v>
      </c>
    </row>
    <row r="68" spans="2:23" s="9" customFormat="1">
      <c r="B68" s="68"/>
      <c r="E68" s="229">
        <v>41883</v>
      </c>
      <c r="F68" s="229" t="s">
        <v>181</v>
      </c>
      <c r="G68" s="230" t="s">
        <v>68</v>
      </c>
      <c r="H68" s="244">
        <f>C$29/12</f>
        <v>1.225E-3</v>
      </c>
      <c r="I68" s="245">
        <f>(SUM('1.  LRAMVA Summary'!D$53:D$61)+SUM('1.  LRAMVA Summary'!D$62:D$63)*(MONTH($E68)-1)/12)*$H68</f>
        <v>0</v>
      </c>
      <c r="J68" s="245">
        <f>(SUM('1.  LRAMVA Summary'!E$53:E$61)+SUM('1.  LRAMVA Summary'!E$62:E$63)*(MONTH($E68)-1)/12)*$H68</f>
        <v>0</v>
      </c>
      <c r="K68" s="245">
        <f>(SUM('1.  LRAMVA Summary'!F$53:F$61)+SUM('1.  LRAMVA Summary'!F$62:F$63)*(MONTH($E68)-1)/12)*$H68</f>
        <v>0</v>
      </c>
      <c r="L68" s="245">
        <f>(SUM('1.  LRAMVA Summary'!G$53:G$61)+SUM('1.  LRAMVA Summary'!G$62:G$63)*(MONTH($E68)-1)/12)*$H68</f>
        <v>0</v>
      </c>
      <c r="M68" s="245">
        <f>(SUM('1.  LRAMVA Summary'!H$53:H$61)+SUM('1.  LRAMVA Summary'!H$62:H$63)*(MONTH($E68)-1)/12)*$H68</f>
        <v>0</v>
      </c>
      <c r="N68" s="245">
        <f>(SUM('1.  LRAMVA Summary'!I$53:I$61)+SUM('1.  LRAMVA Summary'!I$62:I$63)*(MONTH($E68)-1)/12)*$H68</f>
        <v>0</v>
      </c>
      <c r="O68" s="245">
        <f>(SUM('1.  LRAMVA Summary'!J$53:J$61)+SUM('1.  LRAMVA Summary'!J$62:J$63)*(MONTH($E68)-1)/12)*$H68</f>
        <v>0</v>
      </c>
      <c r="P68" s="245">
        <f>(SUM('1.  LRAMVA Summary'!K$53:K$61)+SUM('1.  LRAMVA Summary'!K$62:K$63)*(MONTH($E68)-1)/12)*$H68</f>
        <v>0</v>
      </c>
      <c r="Q68" s="245">
        <f>(SUM('1.  LRAMVA Summary'!L$53:L$61)+SUM('1.  LRAMVA Summary'!L$62:L$63)*(MONTH($E68)-1)/12)*$H68</f>
        <v>0</v>
      </c>
      <c r="R68" s="245">
        <f>(SUM('1.  LRAMVA Summary'!M$53:M$61)+SUM('1.  LRAMVA Summary'!M$62:M$63)*(MONTH($E68)-1)/12)*$H68</f>
        <v>0</v>
      </c>
      <c r="S68" s="245">
        <f>(SUM('1.  LRAMVA Summary'!N$53:N$61)+SUM('1.  LRAMVA Summary'!N$62:N$63)*(MONTH($E68)-1)/12)*$H68</f>
        <v>0</v>
      </c>
      <c r="T68" s="245">
        <f>(SUM('1.  LRAMVA Summary'!O$53:O$61)+SUM('1.  LRAMVA Summary'!O$62:O$63)*(MONTH($E68)-1)/12)*$H68</f>
        <v>0</v>
      </c>
      <c r="U68" s="245">
        <f>(SUM('1.  LRAMVA Summary'!P$53:P$61)+SUM('1.  LRAMVA Summary'!P$62:P$63)*(MONTH($E68)-1)/12)*$H68</f>
        <v>0</v>
      </c>
      <c r="V68" s="245">
        <f>(SUM('1.  LRAMVA Summary'!Q$53:Q$61)+SUM('1.  LRAMVA Summary'!Q$62:Q$63)*(MONTH($E68)-1)/12)*$H68</f>
        <v>0</v>
      </c>
      <c r="W68" s="246">
        <f t="shared" si="15"/>
        <v>0</v>
      </c>
    </row>
    <row r="69" spans="2:23" s="9" customFormat="1">
      <c r="B69" s="68"/>
      <c r="E69" s="229">
        <v>41913</v>
      </c>
      <c r="F69" s="229" t="s">
        <v>181</v>
      </c>
      <c r="G69" s="230" t="s">
        <v>69</v>
      </c>
      <c r="H69" s="247">
        <f>C$30/12</f>
        <v>1.225E-3</v>
      </c>
      <c r="I69" s="245">
        <f>(SUM('1.  LRAMVA Summary'!D$53:D$61)+SUM('1.  LRAMVA Summary'!D$62:D$63)*(MONTH($E69)-1)/12)*$H69</f>
        <v>0</v>
      </c>
      <c r="J69" s="245">
        <f>(SUM('1.  LRAMVA Summary'!E$53:E$61)+SUM('1.  LRAMVA Summary'!E$62:E$63)*(MONTH($E69)-1)/12)*$H69</f>
        <v>0</v>
      </c>
      <c r="K69" s="245">
        <f>(SUM('1.  LRAMVA Summary'!F$53:F$61)+SUM('1.  LRAMVA Summary'!F$62:F$63)*(MONTH($E69)-1)/12)*$H69</f>
        <v>0</v>
      </c>
      <c r="L69" s="245">
        <f>(SUM('1.  LRAMVA Summary'!G$53:G$61)+SUM('1.  LRAMVA Summary'!G$62:G$63)*(MONTH($E69)-1)/12)*$H69</f>
        <v>0</v>
      </c>
      <c r="M69" s="245">
        <f>(SUM('1.  LRAMVA Summary'!H$53:H$61)+SUM('1.  LRAMVA Summary'!H$62:H$63)*(MONTH($E69)-1)/12)*$H69</f>
        <v>0</v>
      </c>
      <c r="N69" s="245">
        <f>(SUM('1.  LRAMVA Summary'!I$53:I$61)+SUM('1.  LRAMVA Summary'!I$62:I$63)*(MONTH($E69)-1)/12)*$H69</f>
        <v>0</v>
      </c>
      <c r="O69" s="245">
        <f>(SUM('1.  LRAMVA Summary'!J$53:J$61)+SUM('1.  LRAMVA Summary'!J$62:J$63)*(MONTH($E69)-1)/12)*$H69</f>
        <v>0</v>
      </c>
      <c r="P69" s="245">
        <f>(SUM('1.  LRAMVA Summary'!K$53:K$61)+SUM('1.  LRAMVA Summary'!K$62:K$63)*(MONTH($E69)-1)/12)*$H69</f>
        <v>0</v>
      </c>
      <c r="Q69" s="245">
        <f>(SUM('1.  LRAMVA Summary'!L$53:L$61)+SUM('1.  LRAMVA Summary'!L$62:L$63)*(MONTH($E69)-1)/12)*$H69</f>
        <v>0</v>
      </c>
      <c r="R69" s="245">
        <f>(SUM('1.  LRAMVA Summary'!M$53:M$61)+SUM('1.  LRAMVA Summary'!M$62:M$63)*(MONTH($E69)-1)/12)*$H69</f>
        <v>0</v>
      </c>
      <c r="S69" s="245">
        <f>(SUM('1.  LRAMVA Summary'!N$53:N$61)+SUM('1.  LRAMVA Summary'!N$62:N$63)*(MONTH($E69)-1)/12)*$H69</f>
        <v>0</v>
      </c>
      <c r="T69" s="245">
        <f>(SUM('1.  LRAMVA Summary'!O$53:O$61)+SUM('1.  LRAMVA Summary'!O$62:O$63)*(MONTH($E69)-1)/12)*$H69</f>
        <v>0</v>
      </c>
      <c r="U69" s="245">
        <f>(SUM('1.  LRAMVA Summary'!P$53:P$61)+SUM('1.  LRAMVA Summary'!P$62:P$63)*(MONTH($E69)-1)/12)*$H69</f>
        <v>0</v>
      </c>
      <c r="V69" s="245">
        <f>(SUM('1.  LRAMVA Summary'!Q$53:Q$61)+SUM('1.  LRAMVA Summary'!Q$62:Q$63)*(MONTH($E69)-1)/12)*$H69</f>
        <v>0</v>
      </c>
      <c r="W69" s="246">
        <f t="shared" si="15"/>
        <v>0</v>
      </c>
    </row>
    <row r="70" spans="2:23" s="9" customFormat="1">
      <c r="B70" s="68"/>
      <c r="E70" s="229">
        <v>41944</v>
      </c>
      <c r="F70" s="229" t="s">
        <v>181</v>
      </c>
      <c r="G70" s="230" t="s">
        <v>69</v>
      </c>
      <c r="H70" s="244">
        <f>C$30/12</f>
        <v>1.225E-3</v>
      </c>
      <c r="I70" s="245">
        <f>(SUM('1.  LRAMVA Summary'!D$53:D$61)+SUM('1.  LRAMVA Summary'!D$62:D$63)*(MONTH($E70)-1)/12)*$H70</f>
        <v>0</v>
      </c>
      <c r="J70" s="245">
        <f>(SUM('1.  LRAMVA Summary'!E$53:E$61)+SUM('1.  LRAMVA Summary'!E$62:E$63)*(MONTH($E70)-1)/12)*$H70</f>
        <v>0</v>
      </c>
      <c r="K70" s="245">
        <f>(SUM('1.  LRAMVA Summary'!F$53:F$61)+SUM('1.  LRAMVA Summary'!F$62:F$63)*(MONTH($E70)-1)/12)*$H70</f>
        <v>0</v>
      </c>
      <c r="L70" s="245">
        <f>(SUM('1.  LRAMVA Summary'!G$53:G$61)+SUM('1.  LRAMVA Summary'!G$62:G$63)*(MONTH($E70)-1)/12)*$H70</f>
        <v>0</v>
      </c>
      <c r="M70" s="245">
        <f>(SUM('1.  LRAMVA Summary'!H$53:H$61)+SUM('1.  LRAMVA Summary'!H$62:H$63)*(MONTH($E70)-1)/12)*$H70</f>
        <v>0</v>
      </c>
      <c r="N70" s="245">
        <f>(SUM('1.  LRAMVA Summary'!I$53:I$61)+SUM('1.  LRAMVA Summary'!I$62:I$63)*(MONTH($E70)-1)/12)*$H70</f>
        <v>0</v>
      </c>
      <c r="O70" s="245">
        <f>(SUM('1.  LRAMVA Summary'!J$53:J$61)+SUM('1.  LRAMVA Summary'!J$62:J$63)*(MONTH($E70)-1)/12)*$H70</f>
        <v>0</v>
      </c>
      <c r="P70" s="245">
        <f>(SUM('1.  LRAMVA Summary'!K$53:K$61)+SUM('1.  LRAMVA Summary'!K$62:K$63)*(MONTH($E70)-1)/12)*$H70</f>
        <v>0</v>
      </c>
      <c r="Q70" s="245">
        <f>(SUM('1.  LRAMVA Summary'!L$53:L$61)+SUM('1.  LRAMVA Summary'!L$62:L$63)*(MONTH($E70)-1)/12)*$H70</f>
        <v>0</v>
      </c>
      <c r="R70" s="245">
        <f>(SUM('1.  LRAMVA Summary'!M$53:M$61)+SUM('1.  LRAMVA Summary'!M$62:M$63)*(MONTH($E70)-1)/12)*$H70</f>
        <v>0</v>
      </c>
      <c r="S70" s="245">
        <f>(SUM('1.  LRAMVA Summary'!N$53:N$61)+SUM('1.  LRAMVA Summary'!N$62:N$63)*(MONTH($E70)-1)/12)*$H70</f>
        <v>0</v>
      </c>
      <c r="T70" s="245">
        <f>(SUM('1.  LRAMVA Summary'!O$53:O$61)+SUM('1.  LRAMVA Summary'!O$62:O$63)*(MONTH($E70)-1)/12)*$H70</f>
        <v>0</v>
      </c>
      <c r="U70" s="245">
        <f>(SUM('1.  LRAMVA Summary'!P$53:P$61)+SUM('1.  LRAMVA Summary'!P$62:P$63)*(MONTH($E70)-1)/12)*$H70</f>
        <v>0</v>
      </c>
      <c r="V70" s="245">
        <f>(SUM('1.  LRAMVA Summary'!Q$53:Q$61)+SUM('1.  LRAMVA Summary'!Q$62:Q$63)*(MONTH($E70)-1)/12)*$H70</f>
        <v>0</v>
      </c>
      <c r="W70" s="246">
        <f t="shared" si="15"/>
        <v>0</v>
      </c>
    </row>
    <row r="71" spans="2:23" s="9" customFormat="1">
      <c r="B71" s="68"/>
      <c r="E71" s="229">
        <v>41974</v>
      </c>
      <c r="F71" s="229" t="s">
        <v>181</v>
      </c>
      <c r="G71" s="230" t="s">
        <v>69</v>
      </c>
      <c r="H71" s="244">
        <f>C$30/12</f>
        <v>1.225E-3</v>
      </c>
      <c r="I71" s="245">
        <f>(SUM('1.  LRAMVA Summary'!D$53:D$61)+SUM('1.  LRAMVA Summary'!D$62:D$63)*(MONTH($E71)-1)/12)*$H71</f>
        <v>0</v>
      </c>
      <c r="J71" s="245">
        <f>(SUM('1.  LRAMVA Summary'!E$53:E$61)+SUM('1.  LRAMVA Summary'!E$62:E$63)*(MONTH($E71)-1)/12)*$H71</f>
        <v>0</v>
      </c>
      <c r="K71" s="245">
        <f>(SUM('1.  LRAMVA Summary'!F$53:F$61)+SUM('1.  LRAMVA Summary'!F$62:F$63)*(MONTH($E71)-1)/12)*$H71</f>
        <v>0</v>
      </c>
      <c r="L71" s="245">
        <f>(SUM('1.  LRAMVA Summary'!G$53:G$61)+SUM('1.  LRAMVA Summary'!G$62:G$63)*(MONTH($E71)-1)/12)*$H71</f>
        <v>0</v>
      </c>
      <c r="M71" s="245">
        <f>(SUM('1.  LRAMVA Summary'!H$53:H$61)+SUM('1.  LRAMVA Summary'!H$62:H$63)*(MONTH($E71)-1)/12)*$H71</f>
        <v>0</v>
      </c>
      <c r="N71" s="245">
        <f>(SUM('1.  LRAMVA Summary'!I$53:I$61)+SUM('1.  LRAMVA Summary'!I$62:I$63)*(MONTH($E71)-1)/12)*$H71</f>
        <v>0</v>
      </c>
      <c r="O71" s="245">
        <f>(SUM('1.  LRAMVA Summary'!J$53:J$61)+SUM('1.  LRAMVA Summary'!J$62:J$63)*(MONTH($E71)-1)/12)*$H71</f>
        <v>0</v>
      </c>
      <c r="P71" s="245">
        <f>(SUM('1.  LRAMVA Summary'!K$53:K$61)+SUM('1.  LRAMVA Summary'!K$62:K$63)*(MONTH($E71)-1)/12)*$H71</f>
        <v>0</v>
      </c>
      <c r="Q71" s="245">
        <f>(SUM('1.  LRAMVA Summary'!L$53:L$61)+SUM('1.  LRAMVA Summary'!L$62:L$63)*(MONTH($E71)-1)/12)*$H71</f>
        <v>0</v>
      </c>
      <c r="R71" s="245">
        <f>(SUM('1.  LRAMVA Summary'!M$53:M$61)+SUM('1.  LRAMVA Summary'!M$62:M$63)*(MONTH($E71)-1)/12)*$H71</f>
        <v>0</v>
      </c>
      <c r="S71" s="245">
        <f>(SUM('1.  LRAMVA Summary'!N$53:N$61)+SUM('1.  LRAMVA Summary'!N$62:N$63)*(MONTH($E71)-1)/12)*$H71</f>
        <v>0</v>
      </c>
      <c r="T71" s="245">
        <f>(SUM('1.  LRAMVA Summary'!O$53:O$61)+SUM('1.  LRAMVA Summary'!O$62:O$63)*(MONTH($E71)-1)/12)*$H71</f>
        <v>0</v>
      </c>
      <c r="U71" s="245">
        <f>(SUM('1.  LRAMVA Summary'!P$53:P$61)+SUM('1.  LRAMVA Summary'!P$62:P$63)*(MONTH($E71)-1)/12)*$H71</f>
        <v>0</v>
      </c>
      <c r="V71" s="245">
        <f>(SUM('1.  LRAMVA Summary'!Q$53:Q$61)+SUM('1.  LRAMVA Summary'!Q$62:Q$63)*(MONTH($E71)-1)/12)*$H71</f>
        <v>0</v>
      </c>
      <c r="W71" s="246">
        <f t="shared" si="15"/>
        <v>0</v>
      </c>
    </row>
    <row r="72" spans="2:23" s="9" customFormat="1" ht="15" thickBot="1">
      <c r="B72" s="68"/>
      <c r="E72" s="231" t="s">
        <v>468</v>
      </c>
      <c r="F72" s="231"/>
      <c r="G72" s="232"/>
      <c r="H72" s="233"/>
      <c r="I72" s="234">
        <f>SUM(I59:I71)</f>
        <v>0</v>
      </c>
      <c r="J72" s="234">
        <f t="shared" ref="J72:V72" si="16">SUM(J59:J71)</f>
        <v>0</v>
      </c>
      <c r="K72" s="234">
        <f t="shared" si="16"/>
        <v>0</v>
      </c>
      <c r="L72" s="234">
        <f t="shared" si="16"/>
        <v>0</v>
      </c>
      <c r="M72" s="234">
        <f t="shared" si="16"/>
        <v>0</v>
      </c>
      <c r="N72" s="234">
        <f t="shared" si="16"/>
        <v>0</v>
      </c>
      <c r="O72" s="234">
        <f t="shared" si="16"/>
        <v>0</v>
      </c>
      <c r="P72" s="234">
        <f t="shared" si="16"/>
        <v>0</v>
      </c>
      <c r="Q72" s="234">
        <f t="shared" si="16"/>
        <v>0</v>
      </c>
      <c r="R72" s="234">
        <f t="shared" si="16"/>
        <v>0</v>
      </c>
      <c r="S72" s="234">
        <f t="shared" si="16"/>
        <v>0</v>
      </c>
      <c r="T72" s="234">
        <f t="shared" si="16"/>
        <v>0</v>
      </c>
      <c r="U72" s="234">
        <f t="shared" si="16"/>
        <v>0</v>
      </c>
      <c r="V72" s="234">
        <f t="shared" si="16"/>
        <v>0</v>
      </c>
      <c r="W72" s="234">
        <f>SUM(W59:W71)</f>
        <v>0</v>
      </c>
    </row>
    <row r="73" spans="2:23" s="9" customFormat="1" ht="15" thickTop="1">
      <c r="B73" s="68"/>
      <c r="E73" s="235" t="s">
        <v>67</v>
      </c>
      <c r="F73" s="235"/>
      <c r="G73" s="236"/>
      <c r="H73" s="237"/>
      <c r="I73" s="238"/>
      <c r="J73" s="238"/>
      <c r="K73" s="238"/>
      <c r="L73" s="238"/>
      <c r="M73" s="238"/>
      <c r="N73" s="238"/>
      <c r="O73" s="238"/>
      <c r="P73" s="238"/>
      <c r="Q73" s="238"/>
      <c r="R73" s="238"/>
      <c r="S73" s="238"/>
      <c r="T73" s="238"/>
      <c r="U73" s="238"/>
      <c r="V73" s="238"/>
      <c r="W73" s="239"/>
    </row>
    <row r="74" spans="2:23" s="9" customFormat="1">
      <c r="B74" s="68"/>
      <c r="E74" s="240" t="s">
        <v>431</v>
      </c>
      <c r="F74" s="240"/>
      <c r="G74" s="241"/>
      <c r="H74" s="242"/>
      <c r="I74" s="243">
        <f>I72+I73</f>
        <v>0</v>
      </c>
      <c r="J74" s="243">
        <f t="shared" ref="J74:O74" si="17">J72+J73</f>
        <v>0</v>
      </c>
      <c r="K74" s="243">
        <f t="shared" si="17"/>
        <v>0</v>
      </c>
      <c r="L74" s="243">
        <f t="shared" si="17"/>
        <v>0</v>
      </c>
      <c r="M74" s="243">
        <f t="shared" si="17"/>
        <v>0</v>
      </c>
      <c r="N74" s="243">
        <f t="shared" si="17"/>
        <v>0</v>
      </c>
      <c r="O74" s="243">
        <f t="shared" si="17"/>
        <v>0</v>
      </c>
      <c r="P74" s="243">
        <f t="shared" ref="P74:V74" si="18">P72+P73</f>
        <v>0</v>
      </c>
      <c r="Q74" s="243">
        <f t="shared" si="18"/>
        <v>0</v>
      </c>
      <c r="R74" s="243">
        <f t="shared" si="18"/>
        <v>0</v>
      </c>
      <c r="S74" s="243">
        <f t="shared" si="18"/>
        <v>0</v>
      </c>
      <c r="T74" s="243">
        <f t="shared" si="18"/>
        <v>0</v>
      </c>
      <c r="U74" s="243">
        <f t="shared" si="18"/>
        <v>0</v>
      </c>
      <c r="V74" s="243">
        <f t="shared" si="18"/>
        <v>0</v>
      </c>
      <c r="W74" s="243">
        <f>W72+W73</f>
        <v>0</v>
      </c>
    </row>
    <row r="75" spans="2:23" s="9" customFormat="1">
      <c r="B75" s="68"/>
      <c r="E75" s="229">
        <v>42005</v>
      </c>
      <c r="F75" s="229" t="s">
        <v>182</v>
      </c>
      <c r="G75" s="230" t="s">
        <v>65</v>
      </c>
      <c r="H75" s="244">
        <f>C$31/12</f>
        <v>1.225E-3</v>
      </c>
      <c r="I75" s="245">
        <f>(SUM('1.  LRAMVA Summary'!D$53:D$64)+SUM('1.  LRAMVA Summary'!D$65:D$66)*(MONTH($E75)-1)/12)*$H75</f>
        <v>0</v>
      </c>
      <c r="J75" s="245">
        <f>(SUM('1.  LRAMVA Summary'!E$53:E$64)+SUM('1.  LRAMVA Summary'!E$65:E$66)*(MONTH($E75)-1)/12)*$H75</f>
        <v>0</v>
      </c>
      <c r="K75" s="245">
        <f>(SUM('1.  LRAMVA Summary'!F$53:F$64)+SUM('1.  LRAMVA Summary'!F$65:F$66)*(MONTH($E75)-1)/12)*$H75</f>
        <v>0</v>
      </c>
      <c r="L75" s="245">
        <f>(SUM('1.  LRAMVA Summary'!G$53:G$64)+SUM('1.  LRAMVA Summary'!G$65:G$66)*(MONTH($E75)-1)/12)*$H75</f>
        <v>0</v>
      </c>
      <c r="M75" s="245">
        <f>(SUM('1.  LRAMVA Summary'!H$53:H$64)+SUM('1.  LRAMVA Summary'!H$65:H$66)*(MONTH($E75)-1)/12)*$H75</f>
        <v>0</v>
      </c>
      <c r="N75" s="245">
        <f>(SUM('1.  LRAMVA Summary'!I$53:I$64)+SUM('1.  LRAMVA Summary'!I$65:I$66)*(MONTH($E75)-1)/12)*$H75</f>
        <v>0</v>
      </c>
      <c r="O75" s="245">
        <f>(SUM('1.  LRAMVA Summary'!J$53:J$64)+SUM('1.  LRAMVA Summary'!J$65:J$66)*(MONTH($E75)-1)/12)*$H75</f>
        <v>0</v>
      </c>
      <c r="P75" s="245">
        <f>(SUM('1.  LRAMVA Summary'!K$53:K$64)+SUM('1.  LRAMVA Summary'!K$65:K$66)*(MONTH($E75)-1)/12)*$H75</f>
        <v>0</v>
      </c>
      <c r="Q75" s="245">
        <f>(SUM('1.  LRAMVA Summary'!L$53:L$64)+SUM('1.  LRAMVA Summary'!L$65:L$66)*(MONTH($E75)-1)/12)*$H75</f>
        <v>0</v>
      </c>
      <c r="R75" s="245">
        <f>(SUM('1.  LRAMVA Summary'!M$53:M$64)+SUM('1.  LRAMVA Summary'!M$65:M$66)*(MONTH($E75)-1)/12)*$H75</f>
        <v>0</v>
      </c>
      <c r="S75" s="245">
        <f>(SUM('1.  LRAMVA Summary'!N$53:N$64)+SUM('1.  LRAMVA Summary'!N$65:N$66)*(MONTH($E75)-1)/12)*$H75</f>
        <v>0</v>
      </c>
      <c r="T75" s="245">
        <f>(SUM('1.  LRAMVA Summary'!O$53:O$64)+SUM('1.  LRAMVA Summary'!O$65:O$66)*(MONTH($E75)-1)/12)*$H75</f>
        <v>0</v>
      </c>
      <c r="U75" s="245">
        <f>(SUM('1.  LRAMVA Summary'!P$53:P$64)+SUM('1.  LRAMVA Summary'!P$65:P$66)*(MONTH($E75)-1)/12)*$H75</f>
        <v>0</v>
      </c>
      <c r="V75" s="245">
        <f>(SUM('1.  LRAMVA Summary'!Q$53:Q$64)+SUM('1.  LRAMVA Summary'!Q$65:Q$66)*(MONTH($E75)-1)/12)*$H75</f>
        <v>0</v>
      </c>
      <c r="W75" s="246">
        <f>SUM(I75:V75)</f>
        <v>0</v>
      </c>
    </row>
    <row r="76" spans="2:23" s="253" customFormat="1">
      <c r="B76" s="252"/>
      <c r="E76" s="229">
        <v>42036</v>
      </c>
      <c r="F76" s="229" t="s">
        <v>182</v>
      </c>
      <c r="G76" s="230" t="s">
        <v>65</v>
      </c>
      <c r="H76" s="244">
        <f t="shared" ref="H76:H77" si="19">C$31/12</f>
        <v>1.225E-3</v>
      </c>
      <c r="I76" s="245">
        <f>(SUM('1.  LRAMVA Summary'!D$53:D$64)+SUM('1.  LRAMVA Summary'!D$65:D$66)*(MONTH($E76)-1)/12)*$H76</f>
        <v>0</v>
      </c>
      <c r="J76" s="245">
        <f>(SUM('1.  LRAMVA Summary'!E$53:E$64)+SUM('1.  LRAMVA Summary'!E$65:E$66)*(MONTH($E76)-1)/12)*$H76</f>
        <v>0</v>
      </c>
      <c r="K76" s="245">
        <f>(SUM('1.  LRAMVA Summary'!F$53:F$64)+SUM('1.  LRAMVA Summary'!F$65:F$66)*(MONTH($E76)-1)/12)*$H76</f>
        <v>0</v>
      </c>
      <c r="L76" s="245">
        <f>(SUM('1.  LRAMVA Summary'!G$53:G$64)+SUM('1.  LRAMVA Summary'!G$65:G$66)*(MONTH($E76)-1)/12)*$H76</f>
        <v>0</v>
      </c>
      <c r="M76" s="245">
        <f>(SUM('1.  LRAMVA Summary'!H$53:H$64)+SUM('1.  LRAMVA Summary'!H$65:H$66)*(MONTH($E76)-1)/12)*$H76</f>
        <v>0</v>
      </c>
      <c r="N76" s="245">
        <f>(SUM('1.  LRAMVA Summary'!I$53:I$64)+SUM('1.  LRAMVA Summary'!I$65:I$66)*(MONTH($E76)-1)/12)*$H76</f>
        <v>0</v>
      </c>
      <c r="O76" s="245">
        <f>(SUM('1.  LRAMVA Summary'!J$53:J$64)+SUM('1.  LRAMVA Summary'!J$65:J$66)*(MONTH($E76)-1)/12)*$H76</f>
        <v>0</v>
      </c>
      <c r="P76" s="245">
        <f>(SUM('1.  LRAMVA Summary'!K$53:K$64)+SUM('1.  LRAMVA Summary'!K$65:K$66)*(MONTH($E76)-1)/12)*$H76</f>
        <v>0</v>
      </c>
      <c r="Q76" s="245">
        <f>(SUM('1.  LRAMVA Summary'!L$53:L$64)+SUM('1.  LRAMVA Summary'!L$65:L$66)*(MONTH($E76)-1)/12)*$H76</f>
        <v>0</v>
      </c>
      <c r="R76" s="245">
        <f>(SUM('1.  LRAMVA Summary'!M$53:M$64)+SUM('1.  LRAMVA Summary'!M$65:M$66)*(MONTH($E76)-1)/12)*$H76</f>
        <v>0</v>
      </c>
      <c r="S76" s="245">
        <f>(SUM('1.  LRAMVA Summary'!N$53:N$64)+SUM('1.  LRAMVA Summary'!N$65:N$66)*(MONTH($E76)-1)/12)*$H76</f>
        <v>0</v>
      </c>
      <c r="T76" s="245">
        <f>(SUM('1.  LRAMVA Summary'!O$53:O$64)+SUM('1.  LRAMVA Summary'!O$65:O$66)*(MONTH($E76)-1)/12)*$H76</f>
        <v>0</v>
      </c>
      <c r="U76" s="245">
        <f>(SUM('1.  LRAMVA Summary'!P$53:P$64)+SUM('1.  LRAMVA Summary'!P$65:P$66)*(MONTH($E76)-1)/12)*$H76</f>
        <v>0</v>
      </c>
      <c r="V76" s="245">
        <f>(SUM('1.  LRAMVA Summary'!Q$53:Q$64)+SUM('1.  LRAMVA Summary'!Q$65:Q$66)*(MONTH($E76)-1)/12)*$H76</f>
        <v>0</v>
      </c>
      <c r="W76" s="246">
        <f>SUM(I76:V76)</f>
        <v>0</v>
      </c>
    </row>
    <row r="77" spans="2:23" s="9" customFormat="1">
      <c r="B77" s="68"/>
      <c r="E77" s="229">
        <v>42064</v>
      </c>
      <c r="F77" s="229" t="s">
        <v>182</v>
      </c>
      <c r="G77" s="230" t="s">
        <v>65</v>
      </c>
      <c r="H77" s="244">
        <f t="shared" si="19"/>
        <v>1.225E-3</v>
      </c>
      <c r="I77" s="245">
        <f>(SUM('1.  LRAMVA Summary'!D$53:D$64)+SUM('1.  LRAMVA Summary'!D$65:D$66)*(MONTH($E77)-1)/12)*$H77</f>
        <v>0</v>
      </c>
      <c r="J77" s="245">
        <f>(SUM('1.  LRAMVA Summary'!E$53:E$64)+SUM('1.  LRAMVA Summary'!E$65:E$66)*(MONTH($E77)-1)/12)*$H77</f>
        <v>0</v>
      </c>
      <c r="K77" s="245">
        <f>(SUM('1.  LRAMVA Summary'!F$53:F$64)+SUM('1.  LRAMVA Summary'!F$65:F$66)*(MONTH($E77)-1)/12)*$H77</f>
        <v>0</v>
      </c>
      <c r="L77" s="245">
        <f>(SUM('1.  LRAMVA Summary'!G$53:G$64)+SUM('1.  LRAMVA Summary'!G$65:G$66)*(MONTH($E77)-1)/12)*$H77</f>
        <v>0</v>
      </c>
      <c r="M77" s="245">
        <f>(SUM('1.  LRAMVA Summary'!H$53:H$64)+SUM('1.  LRAMVA Summary'!H$65:H$66)*(MONTH($E77)-1)/12)*$H77</f>
        <v>0</v>
      </c>
      <c r="N77" s="245">
        <f>(SUM('1.  LRAMVA Summary'!I$53:I$64)+SUM('1.  LRAMVA Summary'!I$65:I$66)*(MONTH($E77)-1)/12)*$H77</f>
        <v>0</v>
      </c>
      <c r="O77" s="245">
        <f>(SUM('1.  LRAMVA Summary'!J$53:J$64)+SUM('1.  LRAMVA Summary'!J$65:J$66)*(MONTH($E77)-1)/12)*$H77</f>
        <v>0</v>
      </c>
      <c r="P77" s="245">
        <f>(SUM('1.  LRAMVA Summary'!K$53:K$64)+SUM('1.  LRAMVA Summary'!K$65:K$66)*(MONTH($E77)-1)/12)*$H77</f>
        <v>0</v>
      </c>
      <c r="Q77" s="245">
        <f>(SUM('1.  LRAMVA Summary'!L$53:L$64)+SUM('1.  LRAMVA Summary'!L$65:L$66)*(MONTH($E77)-1)/12)*$H77</f>
        <v>0</v>
      </c>
      <c r="R77" s="245">
        <f>(SUM('1.  LRAMVA Summary'!M$53:M$64)+SUM('1.  LRAMVA Summary'!M$65:M$66)*(MONTH($E77)-1)/12)*$H77</f>
        <v>0</v>
      </c>
      <c r="S77" s="245">
        <f>(SUM('1.  LRAMVA Summary'!N$53:N$64)+SUM('1.  LRAMVA Summary'!N$65:N$66)*(MONTH($E77)-1)/12)*$H77</f>
        <v>0</v>
      </c>
      <c r="T77" s="245">
        <f>(SUM('1.  LRAMVA Summary'!O$53:O$64)+SUM('1.  LRAMVA Summary'!O$65:O$66)*(MONTH($E77)-1)/12)*$H77</f>
        <v>0</v>
      </c>
      <c r="U77" s="245">
        <f>(SUM('1.  LRAMVA Summary'!P$53:P$64)+SUM('1.  LRAMVA Summary'!P$65:P$66)*(MONTH($E77)-1)/12)*$H77</f>
        <v>0</v>
      </c>
      <c r="V77" s="245">
        <f>(SUM('1.  LRAMVA Summary'!Q$53:Q$64)+SUM('1.  LRAMVA Summary'!Q$65:Q$66)*(MONTH($E77)-1)/12)*$H77</f>
        <v>0</v>
      </c>
      <c r="W77" s="246">
        <f>SUM(I77:V77)</f>
        <v>0</v>
      </c>
    </row>
    <row r="78" spans="2:23" s="9" customFormat="1">
      <c r="B78" s="68"/>
      <c r="E78" s="229">
        <v>42095</v>
      </c>
      <c r="F78" s="229" t="s">
        <v>182</v>
      </c>
      <c r="G78" s="230" t="s">
        <v>66</v>
      </c>
      <c r="H78" s="244">
        <f>C$32/12</f>
        <v>9.1666666666666665E-4</v>
      </c>
      <c r="I78" s="245">
        <f>(SUM('1.  LRAMVA Summary'!D$53:D$64)+SUM('1.  LRAMVA Summary'!D$65:D$66)*(MONTH($E78)-1)/12)*$H78</f>
        <v>0</v>
      </c>
      <c r="J78" s="245">
        <f>(SUM('1.  LRAMVA Summary'!E$53:E$64)+SUM('1.  LRAMVA Summary'!E$65:E$66)*(MONTH($E78)-1)/12)*$H78</f>
        <v>0</v>
      </c>
      <c r="K78" s="245">
        <f>(SUM('1.  LRAMVA Summary'!F$53:F$64)+SUM('1.  LRAMVA Summary'!F$65:F$66)*(MONTH($E78)-1)/12)*$H78</f>
        <v>0</v>
      </c>
      <c r="L78" s="245">
        <f>(SUM('1.  LRAMVA Summary'!G$53:G$64)+SUM('1.  LRAMVA Summary'!G$65:G$66)*(MONTH($E78)-1)/12)*$H78</f>
        <v>0</v>
      </c>
      <c r="M78" s="245">
        <f>(SUM('1.  LRAMVA Summary'!H$53:H$64)+SUM('1.  LRAMVA Summary'!H$65:H$66)*(MONTH($E78)-1)/12)*$H78</f>
        <v>0</v>
      </c>
      <c r="N78" s="245">
        <f>(SUM('1.  LRAMVA Summary'!I$53:I$64)+SUM('1.  LRAMVA Summary'!I$65:I$66)*(MONTH($E78)-1)/12)*$H78</f>
        <v>0</v>
      </c>
      <c r="O78" s="245">
        <f>(SUM('1.  LRAMVA Summary'!J$53:J$64)+SUM('1.  LRAMVA Summary'!J$65:J$66)*(MONTH($E78)-1)/12)*$H78</f>
        <v>0</v>
      </c>
      <c r="P78" s="245">
        <f>(SUM('1.  LRAMVA Summary'!K$53:K$64)+SUM('1.  LRAMVA Summary'!K$65:K$66)*(MONTH($E78)-1)/12)*$H78</f>
        <v>0</v>
      </c>
      <c r="Q78" s="245">
        <f>(SUM('1.  LRAMVA Summary'!L$53:L$64)+SUM('1.  LRAMVA Summary'!L$65:L$66)*(MONTH($E78)-1)/12)*$H78</f>
        <v>0</v>
      </c>
      <c r="R78" s="245">
        <f>(SUM('1.  LRAMVA Summary'!M$53:M$64)+SUM('1.  LRAMVA Summary'!M$65:M$66)*(MONTH($E78)-1)/12)*$H78</f>
        <v>0</v>
      </c>
      <c r="S78" s="245">
        <f>(SUM('1.  LRAMVA Summary'!N$53:N$64)+SUM('1.  LRAMVA Summary'!N$65:N$66)*(MONTH($E78)-1)/12)*$H78</f>
        <v>0</v>
      </c>
      <c r="T78" s="245">
        <f>(SUM('1.  LRAMVA Summary'!O$53:O$64)+SUM('1.  LRAMVA Summary'!O$65:O$66)*(MONTH($E78)-1)/12)*$H78</f>
        <v>0</v>
      </c>
      <c r="U78" s="245">
        <f>(SUM('1.  LRAMVA Summary'!P$53:P$64)+SUM('1.  LRAMVA Summary'!P$65:P$66)*(MONTH($E78)-1)/12)*$H78</f>
        <v>0</v>
      </c>
      <c r="V78" s="245">
        <f>(SUM('1.  LRAMVA Summary'!Q$53:Q$64)+SUM('1.  LRAMVA Summary'!Q$65:Q$66)*(MONTH($E78)-1)/12)*$H78</f>
        <v>0</v>
      </c>
      <c r="W78" s="246">
        <f t="shared" ref="W78:W86" si="20">SUM(I78:V78)</f>
        <v>0</v>
      </c>
    </row>
    <row r="79" spans="2:23" s="9" customFormat="1">
      <c r="B79" s="68"/>
      <c r="E79" s="229">
        <v>42125</v>
      </c>
      <c r="F79" s="229" t="s">
        <v>182</v>
      </c>
      <c r="G79" s="230" t="s">
        <v>66</v>
      </c>
      <c r="H79" s="244">
        <f t="shared" ref="H79:H80" si="21">C$32/12</f>
        <v>9.1666666666666665E-4</v>
      </c>
      <c r="I79" s="245">
        <f>(SUM('1.  LRAMVA Summary'!D$53:D$64)+SUM('1.  LRAMVA Summary'!D$65:D$66)*(MONTH($E79)-1)/12)*$H79</f>
        <v>0</v>
      </c>
      <c r="J79" s="245">
        <f>(SUM('1.  LRAMVA Summary'!E$53:E$64)+SUM('1.  LRAMVA Summary'!E$65:E$66)*(MONTH($E79)-1)/12)*$H79</f>
        <v>0</v>
      </c>
      <c r="K79" s="245">
        <f>(SUM('1.  LRAMVA Summary'!F$53:F$64)+SUM('1.  LRAMVA Summary'!F$65:F$66)*(MONTH($E79)-1)/12)*$H79</f>
        <v>0</v>
      </c>
      <c r="L79" s="245">
        <f>(SUM('1.  LRAMVA Summary'!G$53:G$64)+SUM('1.  LRAMVA Summary'!G$65:G$66)*(MONTH($E79)-1)/12)*$H79</f>
        <v>0</v>
      </c>
      <c r="M79" s="245">
        <f>(SUM('1.  LRAMVA Summary'!H$53:H$64)+SUM('1.  LRAMVA Summary'!H$65:H$66)*(MONTH($E79)-1)/12)*$H79</f>
        <v>0</v>
      </c>
      <c r="N79" s="245">
        <f>(SUM('1.  LRAMVA Summary'!I$53:I$64)+SUM('1.  LRAMVA Summary'!I$65:I$66)*(MONTH($E79)-1)/12)*$H79</f>
        <v>0</v>
      </c>
      <c r="O79" s="245">
        <f>(SUM('1.  LRAMVA Summary'!J$53:J$64)+SUM('1.  LRAMVA Summary'!J$65:J$66)*(MONTH($E79)-1)/12)*$H79</f>
        <v>0</v>
      </c>
      <c r="P79" s="245">
        <f>(SUM('1.  LRAMVA Summary'!K$53:K$64)+SUM('1.  LRAMVA Summary'!K$65:K$66)*(MONTH($E79)-1)/12)*$H79</f>
        <v>0</v>
      </c>
      <c r="Q79" s="245">
        <f>(SUM('1.  LRAMVA Summary'!L$53:L$64)+SUM('1.  LRAMVA Summary'!L$65:L$66)*(MONTH($E79)-1)/12)*$H79</f>
        <v>0</v>
      </c>
      <c r="R79" s="245">
        <f>(SUM('1.  LRAMVA Summary'!M$53:M$64)+SUM('1.  LRAMVA Summary'!M$65:M$66)*(MONTH($E79)-1)/12)*$H79</f>
        <v>0</v>
      </c>
      <c r="S79" s="245">
        <f>(SUM('1.  LRAMVA Summary'!N$53:N$64)+SUM('1.  LRAMVA Summary'!N$65:N$66)*(MONTH($E79)-1)/12)*$H79</f>
        <v>0</v>
      </c>
      <c r="T79" s="245">
        <f>(SUM('1.  LRAMVA Summary'!O$53:O$64)+SUM('1.  LRAMVA Summary'!O$65:O$66)*(MONTH($E79)-1)/12)*$H79</f>
        <v>0</v>
      </c>
      <c r="U79" s="245">
        <f>(SUM('1.  LRAMVA Summary'!P$53:P$64)+SUM('1.  LRAMVA Summary'!P$65:P$66)*(MONTH($E79)-1)/12)*$H79</f>
        <v>0</v>
      </c>
      <c r="V79" s="245">
        <f>(SUM('1.  LRAMVA Summary'!Q$53:Q$64)+SUM('1.  LRAMVA Summary'!Q$65:Q$66)*(MONTH($E79)-1)/12)*$H79</f>
        <v>0</v>
      </c>
      <c r="W79" s="246">
        <f t="shared" si="20"/>
        <v>0</v>
      </c>
    </row>
    <row r="80" spans="2:23" s="9" customFormat="1">
      <c r="B80" s="68"/>
      <c r="E80" s="229">
        <v>42156</v>
      </c>
      <c r="F80" s="229" t="s">
        <v>182</v>
      </c>
      <c r="G80" s="230" t="s">
        <v>66</v>
      </c>
      <c r="H80" s="244">
        <f t="shared" si="21"/>
        <v>9.1666666666666665E-4</v>
      </c>
      <c r="I80" s="245">
        <f>(SUM('1.  LRAMVA Summary'!D$53:D$64)+SUM('1.  LRAMVA Summary'!D$65:D$66)*(MONTH($E80)-1)/12)*$H80</f>
        <v>0</v>
      </c>
      <c r="J80" s="245">
        <f>(SUM('1.  LRAMVA Summary'!E$53:E$64)+SUM('1.  LRAMVA Summary'!E$65:E$66)*(MONTH($E80)-1)/12)*$H80</f>
        <v>0</v>
      </c>
      <c r="K80" s="245">
        <f>(SUM('1.  LRAMVA Summary'!F$53:F$64)+SUM('1.  LRAMVA Summary'!F$65:F$66)*(MONTH($E80)-1)/12)*$H80</f>
        <v>0</v>
      </c>
      <c r="L80" s="245">
        <f>(SUM('1.  LRAMVA Summary'!G$53:G$64)+SUM('1.  LRAMVA Summary'!G$65:G$66)*(MONTH($E80)-1)/12)*$H80</f>
        <v>0</v>
      </c>
      <c r="M80" s="245">
        <f>(SUM('1.  LRAMVA Summary'!H$53:H$64)+SUM('1.  LRAMVA Summary'!H$65:H$66)*(MONTH($E80)-1)/12)*$H80</f>
        <v>0</v>
      </c>
      <c r="N80" s="245">
        <f>(SUM('1.  LRAMVA Summary'!I$53:I$64)+SUM('1.  LRAMVA Summary'!I$65:I$66)*(MONTH($E80)-1)/12)*$H80</f>
        <v>0</v>
      </c>
      <c r="O80" s="245">
        <f>(SUM('1.  LRAMVA Summary'!J$53:J$64)+SUM('1.  LRAMVA Summary'!J$65:J$66)*(MONTH($E80)-1)/12)*$H80</f>
        <v>0</v>
      </c>
      <c r="P80" s="245">
        <f>(SUM('1.  LRAMVA Summary'!K$53:K$64)+SUM('1.  LRAMVA Summary'!K$65:K$66)*(MONTH($E80)-1)/12)*$H80</f>
        <v>0</v>
      </c>
      <c r="Q80" s="245">
        <f>(SUM('1.  LRAMVA Summary'!L$53:L$64)+SUM('1.  LRAMVA Summary'!L$65:L$66)*(MONTH($E80)-1)/12)*$H80</f>
        <v>0</v>
      </c>
      <c r="R80" s="245">
        <f>(SUM('1.  LRAMVA Summary'!M$53:M$64)+SUM('1.  LRAMVA Summary'!M$65:M$66)*(MONTH($E80)-1)/12)*$H80</f>
        <v>0</v>
      </c>
      <c r="S80" s="245">
        <f>(SUM('1.  LRAMVA Summary'!N$53:N$64)+SUM('1.  LRAMVA Summary'!N$65:N$66)*(MONTH($E80)-1)/12)*$H80</f>
        <v>0</v>
      </c>
      <c r="T80" s="245">
        <f>(SUM('1.  LRAMVA Summary'!O$53:O$64)+SUM('1.  LRAMVA Summary'!O$65:O$66)*(MONTH($E80)-1)/12)*$H80</f>
        <v>0</v>
      </c>
      <c r="U80" s="245">
        <f>(SUM('1.  LRAMVA Summary'!P$53:P$64)+SUM('1.  LRAMVA Summary'!P$65:P$66)*(MONTH($E80)-1)/12)*$H80</f>
        <v>0</v>
      </c>
      <c r="V80" s="245">
        <f>(SUM('1.  LRAMVA Summary'!Q$53:Q$64)+SUM('1.  LRAMVA Summary'!Q$65:Q$66)*(MONTH($E80)-1)/12)*$H80</f>
        <v>0</v>
      </c>
      <c r="W80" s="246">
        <f t="shared" si="20"/>
        <v>0</v>
      </c>
    </row>
    <row r="81" spans="2:23" s="9" customFormat="1">
      <c r="B81" s="68"/>
      <c r="E81" s="229">
        <v>42186</v>
      </c>
      <c r="F81" s="229" t="s">
        <v>182</v>
      </c>
      <c r="G81" s="230" t="s">
        <v>68</v>
      </c>
      <c r="H81" s="244">
        <f>C$33/12</f>
        <v>9.1666666666666665E-4</v>
      </c>
      <c r="I81" s="245">
        <f>(SUM('1.  LRAMVA Summary'!D$53:D$64)+SUM('1.  LRAMVA Summary'!D$65:D$66)*(MONTH($E81)-1)/12)*$H81</f>
        <v>0</v>
      </c>
      <c r="J81" s="245">
        <f>(SUM('1.  LRAMVA Summary'!E$53:E$64)+SUM('1.  LRAMVA Summary'!E$65:E$66)*(MONTH($E81)-1)/12)*$H81</f>
        <v>0</v>
      </c>
      <c r="K81" s="245">
        <f>(SUM('1.  LRAMVA Summary'!F$53:F$64)+SUM('1.  LRAMVA Summary'!F$65:F$66)*(MONTH($E81)-1)/12)*$H81</f>
        <v>0</v>
      </c>
      <c r="L81" s="245">
        <f>(SUM('1.  LRAMVA Summary'!G$53:G$64)+SUM('1.  LRAMVA Summary'!G$65:G$66)*(MONTH($E81)-1)/12)*$H81</f>
        <v>0</v>
      </c>
      <c r="M81" s="245">
        <f>(SUM('1.  LRAMVA Summary'!H$53:H$64)+SUM('1.  LRAMVA Summary'!H$65:H$66)*(MONTH($E81)-1)/12)*$H81</f>
        <v>0</v>
      </c>
      <c r="N81" s="245">
        <f>(SUM('1.  LRAMVA Summary'!I$53:I$64)+SUM('1.  LRAMVA Summary'!I$65:I$66)*(MONTH($E81)-1)/12)*$H81</f>
        <v>0</v>
      </c>
      <c r="O81" s="245">
        <f>(SUM('1.  LRAMVA Summary'!J$53:J$64)+SUM('1.  LRAMVA Summary'!J$65:J$66)*(MONTH($E81)-1)/12)*$H81</f>
        <v>0</v>
      </c>
      <c r="P81" s="245">
        <f>(SUM('1.  LRAMVA Summary'!K$53:K$64)+SUM('1.  LRAMVA Summary'!K$65:K$66)*(MONTH($E81)-1)/12)*$H81</f>
        <v>0</v>
      </c>
      <c r="Q81" s="245">
        <f>(SUM('1.  LRAMVA Summary'!L$53:L$64)+SUM('1.  LRAMVA Summary'!L$65:L$66)*(MONTH($E81)-1)/12)*$H81</f>
        <v>0</v>
      </c>
      <c r="R81" s="245">
        <f>(SUM('1.  LRAMVA Summary'!M$53:M$64)+SUM('1.  LRAMVA Summary'!M$65:M$66)*(MONTH($E81)-1)/12)*$H81</f>
        <v>0</v>
      </c>
      <c r="S81" s="245">
        <f>(SUM('1.  LRAMVA Summary'!N$53:N$64)+SUM('1.  LRAMVA Summary'!N$65:N$66)*(MONTH($E81)-1)/12)*$H81</f>
        <v>0</v>
      </c>
      <c r="T81" s="245">
        <f>(SUM('1.  LRAMVA Summary'!O$53:O$64)+SUM('1.  LRAMVA Summary'!O$65:O$66)*(MONTH($E81)-1)/12)*$H81</f>
        <v>0</v>
      </c>
      <c r="U81" s="245">
        <f>(SUM('1.  LRAMVA Summary'!P$53:P$64)+SUM('1.  LRAMVA Summary'!P$65:P$66)*(MONTH($E81)-1)/12)*$H81</f>
        <v>0</v>
      </c>
      <c r="V81" s="245">
        <f>(SUM('1.  LRAMVA Summary'!Q$53:Q$64)+SUM('1.  LRAMVA Summary'!Q$65:Q$66)*(MONTH($E81)-1)/12)*$H81</f>
        <v>0</v>
      </c>
      <c r="W81" s="246">
        <f t="shared" si="20"/>
        <v>0</v>
      </c>
    </row>
    <row r="82" spans="2:23" s="9" customFormat="1">
      <c r="B82" s="68"/>
      <c r="E82" s="229">
        <v>42217</v>
      </c>
      <c r="F82" s="229" t="s">
        <v>182</v>
      </c>
      <c r="G82" s="230" t="s">
        <v>68</v>
      </c>
      <c r="H82" s="244">
        <f t="shared" ref="H82:H83" si="22">C$33/12</f>
        <v>9.1666666666666665E-4</v>
      </c>
      <c r="I82" s="245">
        <f>(SUM('1.  LRAMVA Summary'!D$53:D$64)+SUM('1.  LRAMVA Summary'!D$65:D$66)*(MONTH($E82)-1)/12)*$H82</f>
        <v>0</v>
      </c>
      <c r="J82" s="245">
        <f>(SUM('1.  LRAMVA Summary'!E$53:E$64)+SUM('1.  LRAMVA Summary'!E$65:E$66)*(MONTH($E82)-1)/12)*$H82</f>
        <v>0</v>
      </c>
      <c r="K82" s="245">
        <f>(SUM('1.  LRAMVA Summary'!F$53:F$64)+SUM('1.  LRAMVA Summary'!F$65:F$66)*(MONTH($E82)-1)/12)*$H82</f>
        <v>0</v>
      </c>
      <c r="L82" s="245">
        <f>(SUM('1.  LRAMVA Summary'!G$53:G$64)+SUM('1.  LRAMVA Summary'!G$65:G$66)*(MONTH($E82)-1)/12)*$H82</f>
        <v>0</v>
      </c>
      <c r="M82" s="245">
        <f>(SUM('1.  LRAMVA Summary'!H$53:H$64)+SUM('1.  LRAMVA Summary'!H$65:H$66)*(MONTH($E82)-1)/12)*$H82</f>
        <v>0</v>
      </c>
      <c r="N82" s="245">
        <f>(SUM('1.  LRAMVA Summary'!I$53:I$64)+SUM('1.  LRAMVA Summary'!I$65:I$66)*(MONTH($E82)-1)/12)*$H82</f>
        <v>0</v>
      </c>
      <c r="O82" s="245">
        <f>(SUM('1.  LRAMVA Summary'!J$53:J$64)+SUM('1.  LRAMVA Summary'!J$65:J$66)*(MONTH($E82)-1)/12)*$H82</f>
        <v>0</v>
      </c>
      <c r="P82" s="245">
        <f>(SUM('1.  LRAMVA Summary'!K$53:K$64)+SUM('1.  LRAMVA Summary'!K$65:K$66)*(MONTH($E82)-1)/12)*$H82</f>
        <v>0</v>
      </c>
      <c r="Q82" s="245">
        <f>(SUM('1.  LRAMVA Summary'!L$53:L$64)+SUM('1.  LRAMVA Summary'!L$65:L$66)*(MONTH($E82)-1)/12)*$H82</f>
        <v>0</v>
      </c>
      <c r="R82" s="245">
        <f>(SUM('1.  LRAMVA Summary'!M$53:M$64)+SUM('1.  LRAMVA Summary'!M$65:M$66)*(MONTH($E82)-1)/12)*$H82</f>
        <v>0</v>
      </c>
      <c r="S82" s="245">
        <f>(SUM('1.  LRAMVA Summary'!N$53:N$64)+SUM('1.  LRAMVA Summary'!N$65:N$66)*(MONTH($E82)-1)/12)*$H82</f>
        <v>0</v>
      </c>
      <c r="T82" s="245">
        <f>(SUM('1.  LRAMVA Summary'!O$53:O$64)+SUM('1.  LRAMVA Summary'!O$65:O$66)*(MONTH($E82)-1)/12)*$H82</f>
        <v>0</v>
      </c>
      <c r="U82" s="245">
        <f>(SUM('1.  LRAMVA Summary'!P$53:P$64)+SUM('1.  LRAMVA Summary'!P$65:P$66)*(MONTH($E82)-1)/12)*$H82</f>
        <v>0</v>
      </c>
      <c r="V82" s="245">
        <f>(SUM('1.  LRAMVA Summary'!Q$53:Q$64)+SUM('1.  LRAMVA Summary'!Q$65:Q$66)*(MONTH($E82)-1)/12)*$H82</f>
        <v>0</v>
      </c>
      <c r="W82" s="246">
        <f t="shared" si="20"/>
        <v>0</v>
      </c>
    </row>
    <row r="83" spans="2:23" s="9" customFormat="1">
      <c r="B83" s="68"/>
      <c r="E83" s="229">
        <v>42248</v>
      </c>
      <c r="F83" s="229" t="s">
        <v>182</v>
      </c>
      <c r="G83" s="230" t="s">
        <v>68</v>
      </c>
      <c r="H83" s="244">
        <f t="shared" si="22"/>
        <v>9.1666666666666665E-4</v>
      </c>
      <c r="I83" s="245">
        <f>(SUM('1.  LRAMVA Summary'!D$53:D$64)+SUM('1.  LRAMVA Summary'!D$65:D$66)*(MONTH($E83)-1)/12)*$H83</f>
        <v>0</v>
      </c>
      <c r="J83" s="245">
        <f>(SUM('1.  LRAMVA Summary'!E$53:E$64)+SUM('1.  LRAMVA Summary'!E$65:E$66)*(MONTH($E83)-1)/12)*$H83</f>
        <v>0</v>
      </c>
      <c r="K83" s="245">
        <f>(SUM('1.  LRAMVA Summary'!F$53:F$64)+SUM('1.  LRAMVA Summary'!F$65:F$66)*(MONTH($E83)-1)/12)*$H83</f>
        <v>0</v>
      </c>
      <c r="L83" s="245">
        <f>(SUM('1.  LRAMVA Summary'!G$53:G$64)+SUM('1.  LRAMVA Summary'!G$65:G$66)*(MONTH($E83)-1)/12)*$H83</f>
        <v>0</v>
      </c>
      <c r="M83" s="245">
        <f>(SUM('1.  LRAMVA Summary'!H$53:H$64)+SUM('1.  LRAMVA Summary'!H$65:H$66)*(MONTH($E83)-1)/12)*$H83</f>
        <v>0</v>
      </c>
      <c r="N83" s="245">
        <f>(SUM('1.  LRAMVA Summary'!I$53:I$64)+SUM('1.  LRAMVA Summary'!I$65:I$66)*(MONTH($E83)-1)/12)*$H83</f>
        <v>0</v>
      </c>
      <c r="O83" s="245">
        <f>(SUM('1.  LRAMVA Summary'!J$53:J$64)+SUM('1.  LRAMVA Summary'!J$65:J$66)*(MONTH($E83)-1)/12)*$H83</f>
        <v>0</v>
      </c>
      <c r="P83" s="245">
        <f>(SUM('1.  LRAMVA Summary'!K$53:K$64)+SUM('1.  LRAMVA Summary'!K$65:K$66)*(MONTH($E83)-1)/12)*$H83</f>
        <v>0</v>
      </c>
      <c r="Q83" s="245">
        <f>(SUM('1.  LRAMVA Summary'!L$53:L$64)+SUM('1.  LRAMVA Summary'!L$65:L$66)*(MONTH($E83)-1)/12)*$H83</f>
        <v>0</v>
      </c>
      <c r="R83" s="245">
        <f>(SUM('1.  LRAMVA Summary'!M$53:M$64)+SUM('1.  LRAMVA Summary'!M$65:M$66)*(MONTH($E83)-1)/12)*$H83</f>
        <v>0</v>
      </c>
      <c r="S83" s="245">
        <f>(SUM('1.  LRAMVA Summary'!N$53:N$64)+SUM('1.  LRAMVA Summary'!N$65:N$66)*(MONTH($E83)-1)/12)*$H83</f>
        <v>0</v>
      </c>
      <c r="T83" s="245">
        <f>(SUM('1.  LRAMVA Summary'!O$53:O$64)+SUM('1.  LRAMVA Summary'!O$65:O$66)*(MONTH($E83)-1)/12)*$H83</f>
        <v>0</v>
      </c>
      <c r="U83" s="245">
        <f>(SUM('1.  LRAMVA Summary'!P$53:P$64)+SUM('1.  LRAMVA Summary'!P$65:P$66)*(MONTH($E83)-1)/12)*$H83</f>
        <v>0</v>
      </c>
      <c r="V83" s="245">
        <f>(SUM('1.  LRAMVA Summary'!Q$53:Q$64)+SUM('1.  LRAMVA Summary'!Q$65:Q$66)*(MONTH($E83)-1)/12)*$H83</f>
        <v>0</v>
      </c>
      <c r="W83" s="246">
        <f t="shared" si="20"/>
        <v>0</v>
      </c>
    </row>
    <row r="84" spans="2:23" s="9" customFormat="1">
      <c r="B84" s="68"/>
      <c r="E84" s="229">
        <v>42278</v>
      </c>
      <c r="F84" s="229" t="s">
        <v>182</v>
      </c>
      <c r="G84" s="230" t="s">
        <v>69</v>
      </c>
      <c r="H84" s="244">
        <f>C$34/12</f>
        <v>9.1666666666666665E-4</v>
      </c>
      <c r="I84" s="245">
        <f>(SUM('1.  LRAMVA Summary'!D$53:D$64)+SUM('1.  LRAMVA Summary'!D$65:D$66)*(MONTH($E84)-1)/12)*$H84</f>
        <v>0</v>
      </c>
      <c r="J84" s="245">
        <f>(SUM('1.  LRAMVA Summary'!E$53:E$64)+SUM('1.  LRAMVA Summary'!E$65:E$66)*(MONTH($E84)-1)/12)*$H84</f>
        <v>0</v>
      </c>
      <c r="K84" s="245">
        <f>(SUM('1.  LRAMVA Summary'!F$53:F$64)+SUM('1.  LRAMVA Summary'!F$65:F$66)*(MONTH($E84)-1)/12)*$H84</f>
        <v>0</v>
      </c>
      <c r="L84" s="245">
        <f>(SUM('1.  LRAMVA Summary'!G$53:G$64)+SUM('1.  LRAMVA Summary'!G$65:G$66)*(MONTH($E84)-1)/12)*$H84</f>
        <v>0</v>
      </c>
      <c r="M84" s="245">
        <f>(SUM('1.  LRAMVA Summary'!H$53:H$64)+SUM('1.  LRAMVA Summary'!H$65:H$66)*(MONTH($E84)-1)/12)*$H84</f>
        <v>0</v>
      </c>
      <c r="N84" s="245">
        <f>(SUM('1.  LRAMVA Summary'!I$53:I$64)+SUM('1.  LRAMVA Summary'!I$65:I$66)*(MONTH($E84)-1)/12)*$H84</f>
        <v>0</v>
      </c>
      <c r="O84" s="245">
        <f>(SUM('1.  LRAMVA Summary'!J$53:J$64)+SUM('1.  LRAMVA Summary'!J$65:J$66)*(MONTH($E84)-1)/12)*$H84</f>
        <v>0</v>
      </c>
      <c r="P84" s="245">
        <f>(SUM('1.  LRAMVA Summary'!K$53:K$64)+SUM('1.  LRAMVA Summary'!K$65:K$66)*(MONTH($E84)-1)/12)*$H84</f>
        <v>0</v>
      </c>
      <c r="Q84" s="245">
        <f>(SUM('1.  LRAMVA Summary'!L$53:L$64)+SUM('1.  LRAMVA Summary'!L$65:L$66)*(MONTH($E84)-1)/12)*$H84</f>
        <v>0</v>
      </c>
      <c r="R84" s="245">
        <f>(SUM('1.  LRAMVA Summary'!M$53:M$64)+SUM('1.  LRAMVA Summary'!M$65:M$66)*(MONTH($E84)-1)/12)*$H84</f>
        <v>0</v>
      </c>
      <c r="S84" s="245">
        <f>(SUM('1.  LRAMVA Summary'!N$53:N$64)+SUM('1.  LRAMVA Summary'!N$65:N$66)*(MONTH($E84)-1)/12)*$H84</f>
        <v>0</v>
      </c>
      <c r="T84" s="245">
        <f>(SUM('1.  LRAMVA Summary'!O$53:O$64)+SUM('1.  LRAMVA Summary'!O$65:O$66)*(MONTH($E84)-1)/12)*$H84</f>
        <v>0</v>
      </c>
      <c r="U84" s="245">
        <f>(SUM('1.  LRAMVA Summary'!P$53:P$64)+SUM('1.  LRAMVA Summary'!P$65:P$66)*(MONTH($E84)-1)/12)*$H84</f>
        <v>0</v>
      </c>
      <c r="V84" s="245">
        <f>(SUM('1.  LRAMVA Summary'!Q$53:Q$64)+SUM('1.  LRAMVA Summary'!Q$65:Q$66)*(MONTH($E84)-1)/12)*$H84</f>
        <v>0</v>
      </c>
      <c r="W84" s="246">
        <f t="shared" si="20"/>
        <v>0</v>
      </c>
    </row>
    <row r="85" spans="2:23" s="9" customFormat="1">
      <c r="B85" s="68"/>
      <c r="E85" s="229">
        <v>42309</v>
      </c>
      <c r="F85" s="229" t="s">
        <v>182</v>
      </c>
      <c r="G85" s="230" t="s">
        <v>69</v>
      </c>
      <c r="H85" s="244">
        <f t="shared" ref="H85:H86" si="23">C$34/12</f>
        <v>9.1666666666666665E-4</v>
      </c>
      <c r="I85" s="245">
        <f>(SUM('1.  LRAMVA Summary'!D$53:D$64)+SUM('1.  LRAMVA Summary'!D$65:D$66)*(MONTH($E85)-1)/12)*$H85</f>
        <v>0</v>
      </c>
      <c r="J85" s="245">
        <f>(SUM('1.  LRAMVA Summary'!E$53:E$64)+SUM('1.  LRAMVA Summary'!E$65:E$66)*(MONTH($E85)-1)/12)*$H85</f>
        <v>0</v>
      </c>
      <c r="K85" s="245">
        <f>(SUM('1.  LRAMVA Summary'!F$53:F$64)+SUM('1.  LRAMVA Summary'!F$65:F$66)*(MONTH($E85)-1)/12)*$H85</f>
        <v>0</v>
      </c>
      <c r="L85" s="245">
        <f>(SUM('1.  LRAMVA Summary'!G$53:G$64)+SUM('1.  LRAMVA Summary'!G$65:G$66)*(MONTH($E85)-1)/12)*$H85</f>
        <v>0</v>
      </c>
      <c r="M85" s="245">
        <f>(SUM('1.  LRAMVA Summary'!H$53:H$64)+SUM('1.  LRAMVA Summary'!H$65:H$66)*(MONTH($E85)-1)/12)*$H85</f>
        <v>0</v>
      </c>
      <c r="N85" s="245">
        <f>(SUM('1.  LRAMVA Summary'!I$53:I$64)+SUM('1.  LRAMVA Summary'!I$65:I$66)*(MONTH($E85)-1)/12)*$H85</f>
        <v>0</v>
      </c>
      <c r="O85" s="245">
        <f>(SUM('1.  LRAMVA Summary'!J$53:J$64)+SUM('1.  LRAMVA Summary'!J$65:J$66)*(MONTH($E85)-1)/12)*$H85</f>
        <v>0</v>
      </c>
      <c r="P85" s="245">
        <f>(SUM('1.  LRAMVA Summary'!K$53:K$64)+SUM('1.  LRAMVA Summary'!K$65:K$66)*(MONTH($E85)-1)/12)*$H85</f>
        <v>0</v>
      </c>
      <c r="Q85" s="245">
        <f>(SUM('1.  LRAMVA Summary'!L$53:L$64)+SUM('1.  LRAMVA Summary'!L$65:L$66)*(MONTH($E85)-1)/12)*$H85</f>
        <v>0</v>
      </c>
      <c r="R85" s="245">
        <f>(SUM('1.  LRAMVA Summary'!M$53:M$64)+SUM('1.  LRAMVA Summary'!M$65:M$66)*(MONTH($E85)-1)/12)*$H85</f>
        <v>0</v>
      </c>
      <c r="S85" s="245">
        <f>(SUM('1.  LRAMVA Summary'!N$53:N$64)+SUM('1.  LRAMVA Summary'!N$65:N$66)*(MONTH($E85)-1)/12)*$H85</f>
        <v>0</v>
      </c>
      <c r="T85" s="245">
        <f>(SUM('1.  LRAMVA Summary'!O$53:O$64)+SUM('1.  LRAMVA Summary'!O$65:O$66)*(MONTH($E85)-1)/12)*$H85</f>
        <v>0</v>
      </c>
      <c r="U85" s="245">
        <f>(SUM('1.  LRAMVA Summary'!P$53:P$64)+SUM('1.  LRAMVA Summary'!P$65:P$66)*(MONTH($E85)-1)/12)*$H85</f>
        <v>0</v>
      </c>
      <c r="V85" s="245">
        <f>(SUM('1.  LRAMVA Summary'!Q$53:Q$64)+SUM('1.  LRAMVA Summary'!Q$65:Q$66)*(MONTH($E85)-1)/12)*$H85</f>
        <v>0</v>
      </c>
      <c r="W85" s="246">
        <f t="shared" si="20"/>
        <v>0</v>
      </c>
    </row>
    <row r="86" spans="2:23" s="9" customFormat="1">
      <c r="B86" s="68"/>
      <c r="E86" s="229">
        <v>42339</v>
      </c>
      <c r="F86" s="229" t="s">
        <v>182</v>
      </c>
      <c r="G86" s="230" t="s">
        <v>69</v>
      </c>
      <c r="H86" s="244">
        <f t="shared" si="23"/>
        <v>9.1666666666666665E-4</v>
      </c>
      <c r="I86" s="245">
        <f>(SUM('1.  LRAMVA Summary'!D$53:D$64)+SUM('1.  LRAMVA Summary'!D$65:D$66)*(MONTH($E86)-1)/12)*$H86</f>
        <v>0</v>
      </c>
      <c r="J86" s="245">
        <f>(SUM('1.  LRAMVA Summary'!E$53:E$64)+SUM('1.  LRAMVA Summary'!E$65:E$66)*(MONTH($E86)-1)/12)*$H86</f>
        <v>0</v>
      </c>
      <c r="K86" s="245">
        <f>(SUM('1.  LRAMVA Summary'!F$53:F$64)+SUM('1.  LRAMVA Summary'!F$65:F$66)*(MONTH($E86)-1)/12)*$H86</f>
        <v>0</v>
      </c>
      <c r="L86" s="245">
        <f>(SUM('1.  LRAMVA Summary'!G$53:G$64)+SUM('1.  LRAMVA Summary'!G$65:G$66)*(MONTH($E86)-1)/12)*$H86</f>
        <v>0</v>
      </c>
      <c r="M86" s="245">
        <f>(SUM('1.  LRAMVA Summary'!H$53:H$64)+SUM('1.  LRAMVA Summary'!H$65:H$66)*(MONTH($E86)-1)/12)*$H86</f>
        <v>0</v>
      </c>
      <c r="N86" s="245">
        <f>(SUM('1.  LRAMVA Summary'!I$53:I$64)+SUM('1.  LRAMVA Summary'!I$65:I$66)*(MONTH($E86)-1)/12)*$H86</f>
        <v>0</v>
      </c>
      <c r="O86" s="245">
        <f>(SUM('1.  LRAMVA Summary'!J$53:J$64)+SUM('1.  LRAMVA Summary'!J$65:J$66)*(MONTH($E86)-1)/12)*$H86</f>
        <v>0</v>
      </c>
      <c r="P86" s="245">
        <f>(SUM('1.  LRAMVA Summary'!K$53:K$64)+SUM('1.  LRAMVA Summary'!K$65:K$66)*(MONTH($E86)-1)/12)*$H86</f>
        <v>0</v>
      </c>
      <c r="Q86" s="245">
        <f>(SUM('1.  LRAMVA Summary'!L$53:L$64)+SUM('1.  LRAMVA Summary'!L$65:L$66)*(MONTH($E86)-1)/12)*$H86</f>
        <v>0</v>
      </c>
      <c r="R86" s="245">
        <f>(SUM('1.  LRAMVA Summary'!M$53:M$64)+SUM('1.  LRAMVA Summary'!M$65:M$66)*(MONTH($E86)-1)/12)*$H86</f>
        <v>0</v>
      </c>
      <c r="S86" s="245">
        <f>(SUM('1.  LRAMVA Summary'!N$53:N$64)+SUM('1.  LRAMVA Summary'!N$65:N$66)*(MONTH($E86)-1)/12)*$H86</f>
        <v>0</v>
      </c>
      <c r="T86" s="245">
        <f>(SUM('1.  LRAMVA Summary'!O$53:O$64)+SUM('1.  LRAMVA Summary'!O$65:O$66)*(MONTH($E86)-1)/12)*$H86</f>
        <v>0</v>
      </c>
      <c r="U86" s="245">
        <f>(SUM('1.  LRAMVA Summary'!P$53:P$64)+SUM('1.  LRAMVA Summary'!P$65:P$66)*(MONTH($E86)-1)/12)*$H86</f>
        <v>0</v>
      </c>
      <c r="V86" s="245">
        <f>(SUM('1.  LRAMVA Summary'!Q$53:Q$64)+SUM('1.  LRAMVA Summary'!Q$65:Q$66)*(MONTH($E86)-1)/12)*$H86</f>
        <v>0</v>
      </c>
      <c r="W86" s="246">
        <f t="shared" si="20"/>
        <v>0</v>
      </c>
    </row>
    <row r="87" spans="2:23" s="9" customFormat="1" ht="15" thickBot="1">
      <c r="B87" s="68"/>
      <c r="E87" s="231" t="s">
        <v>469</v>
      </c>
      <c r="F87" s="231"/>
      <c r="G87" s="232"/>
      <c r="H87" s="233"/>
      <c r="I87" s="234">
        <f>SUM(I74:I86)</f>
        <v>0</v>
      </c>
      <c r="J87" s="234">
        <f>SUM(J74:J86)</f>
        <v>0</v>
      </c>
      <c r="K87" s="234">
        <f t="shared" ref="K87:O87" si="24">SUM(K74:K86)</f>
        <v>0</v>
      </c>
      <c r="L87" s="234">
        <f t="shared" si="24"/>
        <v>0</v>
      </c>
      <c r="M87" s="234">
        <f t="shared" si="24"/>
        <v>0</v>
      </c>
      <c r="N87" s="234">
        <f t="shared" si="24"/>
        <v>0</v>
      </c>
      <c r="O87" s="234">
        <f t="shared" si="24"/>
        <v>0</v>
      </c>
      <c r="P87" s="234">
        <f t="shared" ref="P87:V87" si="25">SUM(P74:P86)</f>
        <v>0</v>
      </c>
      <c r="Q87" s="234">
        <f t="shared" si="25"/>
        <v>0</v>
      </c>
      <c r="R87" s="234">
        <f t="shared" si="25"/>
        <v>0</v>
      </c>
      <c r="S87" s="234">
        <f t="shared" si="25"/>
        <v>0</v>
      </c>
      <c r="T87" s="234">
        <f t="shared" si="25"/>
        <v>0</v>
      </c>
      <c r="U87" s="234">
        <f t="shared" si="25"/>
        <v>0</v>
      </c>
      <c r="V87" s="234">
        <f t="shared" si="25"/>
        <v>0</v>
      </c>
      <c r="W87" s="234">
        <f>SUM(W74:W86)</f>
        <v>0</v>
      </c>
    </row>
    <row r="88" spans="2:23" s="9" customFormat="1" ht="15" thickTop="1">
      <c r="B88" s="68"/>
      <c r="E88" s="235" t="s">
        <v>67</v>
      </c>
      <c r="F88" s="235"/>
      <c r="G88" s="236"/>
      <c r="H88" s="237"/>
      <c r="I88" s="238"/>
      <c r="J88" s="238"/>
      <c r="K88" s="238"/>
      <c r="L88" s="238"/>
      <c r="M88" s="238"/>
      <c r="N88" s="238"/>
      <c r="O88" s="238"/>
      <c r="P88" s="238"/>
      <c r="Q88" s="238"/>
      <c r="R88" s="238"/>
      <c r="S88" s="238"/>
      <c r="T88" s="238"/>
      <c r="U88" s="238"/>
      <c r="V88" s="238"/>
      <c r="W88" s="239"/>
    </row>
    <row r="89" spans="2:23" s="9" customFormat="1">
      <c r="B89" s="68"/>
      <c r="E89" s="240" t="s">
        <v>432</v>
      </c>
      <c r="F89" s="240"/>
      <c r="G89" s="241"/>
      <c r="H89" s="242"/>
      <c r="I89" s="243">
        <f>I87+I88</f>
        <v>0</v>
      </c>
      <c r="J89" s="243">
        <f t="shared" ref="J89" si="26">J87+J88</f>
        <v>0</v>
      </c>
      <c r="K89" s="243">
        <f t="shared" ref="K89" si="27">K87+K88</f>
        <v>0</v>
      </c>
      <c r="L89" s="243">
        <f t="shared" ref="L89" si="28">L87+L88</f>
        <v>0</v>
      </c>
      <c r="M89" s="243">
        <f t="shared" ref="M89" si="29">M87+M88</f>
        <v>0</v>
      </c>
      <c r="N89" s="243">
        <f t="shared" ref="N89" si="30">N87+N88</f>
        <v>0</v>
      </c>
      <c r="O89" s="243">
        <f t="shared" ref="O89:U89" si="31">O87+O88</f>
        <v>0</v>
      </c>
      <c r="P89" s="243">
        <f t="shared" si="31"/>
        <v>0</v>
      </c>
      <c r="Q89" s="243">
        <f t="shared" si="31"/>
        <v>0</v>
      </c>
      <c r="R89" s="243">
        <f t="shared" si="31"/>
        <v>0</v>
      </c>
      <c r="S89" s="243">
        <f t="shared" si="31"/>
        <v>0</v>
      </c>
      <c r="T89" s="243">
        <f t="shared" si="31"/>
        <v>0</v>
      </c>
      <c r="U89" s="243">
        <f t="shared" si="31"/>
        <v>0</v>
      </c>
      <c r="V89" s="243">
        <f t="shared" ref="V89" si="32">V87+V88</f>
        <v>0</v>
      </c>
      <c r="W89" s="243">
        <f t="shared" ref="W89" si="33">W87+W88</f>
        <v>0</v>
      </c>
    </row>
    <row r="90" spans="2:23" s="9" customFormat="1">
      <c r="B90" s="68"/>
      <c r="E90" s="229">
        <v>42370</v>
      </c>
      <c r="F90" s="229" t="s">
        <v>184</v>
      </c>
      <c r="G90" s="230" t="s">
        <v>65</v>
      </c>
      <c r="H90" s="244">
        <f>$C$35/12</f>
        <v>9.1666666666666665E-4</v>
      </c>
      <c r="I90" s="245">
        <f>(SUM('1.  LRAMVA Summary'!D$53:D$67)+SUM('1.  LRAMVA Summary'!D$68:D$69)*(MONTH($E90)-1)/12)*$H90</f>
        <v>0</v>
      </c>
      <c r="J90" s="245">
        <f>(SUM('1.  LRAMVA Summary'!E$53:E$67)+SUM('1.  LRAMVA Summary'!E$68:E$69)*(MONTH($E90)-1)/12)*$H90</f>
        <v>0</v>
      </c>
      <c r="K90" s="245">
        <f>(SUM('1.  LRAMVA Summary'!F$53:F$67)+SUM('1.  LRAMVA Summary'!F$68:F$69)*(MONTH($E90)-1)/12)*$H90</f>
        <v>0</v>
      </c>
      <c r="L90" s="245">
        <f>(SUM('1.  LRAMVA Summary'!G$53:G$67)+SUM('1.  LRAMVA Summary'!G$68:G$69)*(MONTH($E90)-1)/12)*$H90</f>
        <v>0</v>
      </c>
      <c r="M90" s="245">
        <f>(SUM('1.  LRAMVA Summary'!H$53:H$67)+SUM('1.  LRAMVA Summary'!H$68:H$69)*(MONTH($E90)-1)/12)*$H90</f>
        <v>0</v>
      </c>
      <c r="N90" s="245">
        <f>(SUM('1.  LRAMVA Summary'!I$53:I$67)+SUM('1.  LRAMVA Summary'!I$68:I$69)*(MONTH($E90)-1)/12)*$H90</f>
        <v>0</v>
      </c>
      <c r="O90" s="245">
        <f>(SUM('1.  LRAMVA Summary'!J$53:J$67)+SUM('1.  LRAMVA Summary'!J$68:J$69)*(MONTH($E90)-1)/12)*$H90</f>
        <v>0</v>
      </c>
      <c r="P90" s="245">
        <f>(SUM('1.  LRAMVA Summary'!K$53:K$67)+SUM('1.  LRAMVA Summary'!K$68:K$69)*(MONTH($E90)-1)/12)*$H90</f>
        <v>0</v>
      </c>
      <c r="Q90" s="245">
        <f>(SUM('1.  LRAMVA Summary'!L$53:L$67)+SUM('1.  LRAMVA Summary'!L$68:L$69)*(MONTH($E90)-1)/12)*$H90</f>
        <v>0</v>
      </c>
      <c r="R90" s="245">
        <f>(SUM('1.  LRAMVA Summary'!M$53:M$67)+SUM('1.  LRAMVA Summary'!M$68:M$69)*(MONTH($E90)-1)/12)*$H90</f>
        <v>0</v>
      </c>
      <c r="S90" s="245">
        <f>(SUM('1.  LRAMVA Summary'!N$53:N$67)+SUM('1.  LRAMVA Summary'!N$68:N$69)*(MONTH($E90)-1)/12)*$H90</f>
        <v>0</v>
      </c>
      <c r="T90" s="245">
        <f>(SUM('1.  LRAMVA Summary'!O$53:O$67)+SUM('1.  LRAMVA Summary'!O$68:O$69)*(MONTH($E90)-1)/12)*$H90</f>
        <v>0</v>
      </c>
      <c r="U90" s="245">
        <f>(SUM('1.  LRAMVA Summary'!P$53:P$67)+SUM('1.  LRAMVA Summary'!P$68:P$69)*(MONTH($E90)-1)/12)*$H90</f>
        <v>0</v>
      </c>
      <c r="V90" s="245">
        <f>(SUM('1.  LRAMVA Summary'!Q$53:Q$67)+SUM('1.  LRAMVA Summary'!Q$68:Q$69)*(MONTH($E90)-1)/12)*$H90</f>
        <v>0</v>
      </c>
      <c r="W90" s="246">
        <f>SUM(I90:V90)</f>
        <v>0</v>
      </c>
    </row>
    <row r="91" spans="2:23" s="9" customFormat="1">
      <c r="B91" s="68"/>
      <c r="E91" s="229">
        <v>42401</v>
      </c>
      <c r="F91" s="229" t="s">
        <v>184</v>
      </c>
      <c r="G91" s="230" t="s">
        <v>65</v>
      </c>
      <c r="H91" s="244">
        <f t="shared" ref="H91:H92" si="34">$C$35/12</f>
        <v>9.1666666666666665E-4</v>
      </c>
      <c r="I91" s="245">
        <f>(SUM('1.  LRAMVA Summary'!D$53:D$67)+SUM('1.  LRAMVA Summary'!D$68:D$69)*(MONTH($E91)-1)/12)*$H91</f>
        <v>0</v>
      </c>
      <c r="J91" s="245">
        <f>(SUM('1.  LRAMVA Summary'!E$53:E$67)+SUM('1.  LRAMVA Summary'!E$68:E$69)*(MONTH($E91)-1)/12)*$H91</f>
        <v>0</v>
      </c>
      <c r="K91" s="245">
        <f>(SUM('1.  LRAMVA Summary'!F$53:F$67)+SUM('1.  LRAMVA Summary'!F$68:F$69)*(MONTH($E91)-1)/12)*$H91</f>
        <v>0</v>
      </c>
      <c r="L91" s="245">
        <f>(SUM('1.  LRAMVA Summary'!G$53:G$67)+SUM('1.  LRAMVA Summary'!G$68:G$69)*(MONTH($E91)-1)/12)*$H91</f>
        <v>0</v>
      </c>
      <c r="M91" s="245">
        <f>(SUM('1.  LRAMVA Summary'!H$53:H$67)+SUM('1.  LRAMVA Summary'!H$68:H$69)*(MONTH($E91)-1)/12)*$H91</f>
        <v>0</v>
      </c>
      <c r="N91" s="245">
        <f>(SUM('1.  LRAMVA Summary'!I$53:I$67)+SUM('1.  LRAMVA Summary'!I$68:I$69)*(MONTH($E91)-1)/12)*$H91</f>
        <v>0</v>
      </c>
      <c r="O91" s="245">
        <f>(SUM('1.  LRAMVA Summary'!J$53:J$67)+SUM('1.  LRAMVA Summary'!J$68:J$69)*(MONTH($E91)-1)/12)*$H91</f>
        <v>0</v>
      </c>
      <c r="P91" s="245">
        <f>(SUM('1.  LRAMVA Summary'!K$53:K$67)+SUM('1.  LRAMVA Summary'!K$68:K$69)*(MONTH($E91)-1)/12)*$H91</f>
        <v>0</v>
      </c>
      <c r="Q91" s="245">
        <f>(SUM('1.  LRAMVA Summary'!L$53:L$67)+SUM('1.  LRAMVA Summary'!L$68:L$69)*(MONTH($E91)-1)/12)*$H91</f>
        <v>0</v>
      </c>
      <c r="R91" s="245">
        <f>(SUM('1.  LRAMVA Summary'!M$53:M$67)+SUM('1.  LRAMVA Summary'!M$68:M$69)*(MONTH($E91)-1)/12)*$H91</f>
        <v>0</v>
      </c>
      <c r="S91" s="245">
        <f>(SUM('1.  LRAMVA Summary'!N$53:N$67)+SUM('1.  LRAMVA Summary'!N$68:N$69)*(MONTH($E91)-1)/12)*$H91</f>
        <v>0</v>
      </c>
      <c r="T91" s="245">
        <f>(SUM('1.  LRAMVA Summary'!O$53:O$67)+SUM('1.  LRAMVA Summary'!O$68:O$69)*(MONTH($E91)-1)/12)*$H91</f>
        <v>0</v>
      </c>
      <c r="U91" s="245">
        <f>(SUM('1.  LRAMVA Summary'!P$53:P$67)+SUM('1.  LRAMVA Summary'!P$68:P$69)*(MONTH($E91)-1)/12)*$H91</f>
        <v>0</v>
      </c>
      <c r="V91" s="245">
        <f>(SUM('1.  LRAMVA Summary'!Q$53:Q$67)+SUM('1.  LRAMVA Summary'!Q$68:Q$69)*(MONTH($E91)-1)/12)*$H91</f>
        <v>0</v>
      </c>
      <c r="W91" s="246">
        <f t="shared" ref="W91:W101" si="35">SUM(I91:V91)</f>
        <v>0</v>
      </c>
    </row>
    <row r="92" spans="2:23" s="9" customFormat="1" ht="14.25" customHeight="1">
      <c r="B92" s="68"/>
      <c r="E92" s="229">
        <v>42430</v>
      </c>
      <c r="F92" s="229" t="s">
        <v>184</v>
      </c>
      <c r="G92" s="230" t="s">
        <v>65</v>
      </c>
      <c r="H92" s="244">
        <f t="shared" si="34"/>
        <v>9.1666666666666665E-4</v>
      </c>
      <c r="I92" s="245">
        <f>(SUM('1.  LRAMVA Summary'!D$53:D$67)+SUM('1.  LRAMVA Summary'!D$68:D$69)*(MONTH($E92)-1)/12)*$H92</f>
        <v>0</v>
      </c>
      <c r="J92" s="245">
        <f>(SUM('1.  LRAMVA Summary'!E$53:E$67)+SUM('1.  LRAMVA Summary'!E$68:E$69)*(MONTH($E92)-1)/12)*$H92</f>
        <v>0</v>
      </c>
      <c r="K92" s="245">
        <f>(SUM('1.  LRAMVA Summary'!F$53:F$67)+SUM('1.  LRAMVA Summary'!F$68:F$69)*(MONTH($E92)-1)/12)*$H92</f>
        <v>0</v>
      </c>
      <c r="L92" s="245">
        <f>(SUM('1.  LRAMVA Summary'!G$53:G$67)+SUM('1.  LRAMVA Summary'!G$68:G$69)*(MONTH($E92)-1)/12)*$H92</f>
        <v>0</v>
      </c>
      <c r="M92" s="245">
        <f>(SUM('1.  LRAMVA Summary'!H$53:H$67)+SUM('1.  LRAMVA Summary'!H$68:H$69)*(MONTH($E92)-1)/12)*$H92</f>
        <v>0</v>
      </c>
      <c r="N92" s="245">
        <f>(SUM('1.  LRAMVA Summary'!I$53:I$67)+SUM('1.  LRAMVA Summary'!I$68:I$69)*(MONTH($E92)-1)/12)*$H92</f>
        <v>0</v>
      </c>
      <c r="O92" s="245">
        <f>(SUM('1.  LRAMVA Summary'!J$53:J$67)+SUM('1.  LRAMVA Summary'!J$68:J$69)*(MONTH($E92)-1)/12)*$H92</f>
        <v>0</v>
      </c>
      <c r="P92" s="245">
        <f>(SUM('1.  LRAMVA Summary'!K$53:K$67)+SUM('1.  LRAMVA Summary'!K$68:K$69)*(MONTH($E92)-1)/12)*$H92</f>
        <v>0</v>
      </c>
      <c r="Q92" s="245">
        <f>(SUM('1.  LRAMVA Summary'!L$53:L$67)+SUM('1.  LRAMVA Summary'!L$68:L$69)*(MONTH($E92)-1)/12)*$H92</f>
        <v>0</v>
      </c>
      <c r="R92" s="245">
        <f>(SUM('1.  LRAMVA Summary'!M$53:M$67)+SUM('1.  LRAMVA Summary'!M$68:M$69)*(MONTH($E92)-1)/12)*$H92</f>
        <v>0</v>
      </c>
      <c r="S92" s="245">
        <f>(SUM('1.  LRAMVA Summary'!N$53:N$67)+SUM('1.  LRAMVA Summary'!N$68:N$69)*(MONTH($E92)-1)/12)*$H92</f>
        <v>0</v>
      </c>
      <c r="T92" s="245">
        <f>(SUM('1.  LRAMVA Summary'!O$53:O$67)+SUM('1.  LRAMVA Summary'!O$68:O$69)*(MONTH($E92)-1)/12)*$H92</f>
        <v>0</v>
      </c>
      <c r="U92" s="245">
        <f>(SUM('1.  LRAMVA Summary'!P$53:P$67)+SUM('1.  LRAMVA Summary'!P$68:P$69)*(MONTH($E92)-1)/12)*$H92</f>
        <v>0</v>
      </c>
      <c r="V92" s="245">
        <f>(SUM('1.  LRAMVA Summary'!Q$53:Q$67)+SUM('1.  LRAMVA Summary'!Q$68:Q$69)*(MONTH($E92)-1)/12)*$H92</f>
        <v>0</v>
      </c>
      <c r="W92" s="246">
        <f t="shared" si="35"/>
        <v>0</v>
      </c>
    </row>
    <row r="93" spans="2:23" s="8" customFormat="1">
      <c r="B93" s="254"/>
      <c r="D93" s="9"/>
      <c r="E93" s="229">
        <v>42461</v>
      </c>
      <c r="F93" s="229" t="s">
        <v>184</v>
      </c>
      <c r="G93" s="230" t="s">
        <v>66</v>
      </c>
      <c r="H93" s="244">
        <f>$C$36/12</f>
        <v>9.1666666666666665E-4</v>
      </c>
      <c r="I93" s="245">
        <f>(SUM('1.  LRAMVA Summary'!D$53:D$67)+SUM('1.  LRAMVA Summary'!D$68:D$69)*(MONTH($E93)-1)/12)*$H93</f>
        <v>0</v>
      </c>
      <c r="J93" s="245">
        <f>(SUM('1.  LRAMVA Summary'!E$53:E$67)+SUM('1.  LRAMVA Summary'!E$68:E$69)*(MONTH($E93)-1)/12)*$H93</f>
        <v>0</v>
      </c>
      <c r="K93" s="245">
        <f>(SUM('1.  LRAMVA Summary'!F$53:F$67)+SUM('1.  LRAMVA Summary'!F$68:F$69)*(MONTH($E93)-1)/12)*$H93</f>
        <v>0</v>
      </c>
      <c r="L93" s="245">
        <f>(SUM('1.  LRAMVA Summary'!G$53:G$67)+SUM('1.  LRAMVA Summary'!G$68:G$69)*(MONTH($E93)-1)/12)*$H93</f>
        <v>0</v>
      </c>
      <c r="M93" s="245">
        <f>(SUM('1.  LRAMVA Summary'!H$53:H$67)+SUM('1.  LRAMVA Summary'!H$68:H$69)*(MONTH($E93)-1)/12)*$H93</f>
        <v>0</v>
      </c>
      <c r="N93" s="245">
        <f>(SUM('1.  LRAMVA Summary'!I$53:I$67)+SUM('1.  LRAMVA Summary'!I$68:I$69)*(MONTH($E93)-1)/12)*$H93</f>
        <v>0</v>
      </c>
      <c r="O93" s="245">
        <f>(SUM('1.  LRAMVA Summary'!J$53:J$67)+SUM('1.  LRAMVA Summary'!J$68:J$69)*(MONTH($E93)-1)/12)*$H93</f>
        <v>0</v>
      </c>
      <c r="P93" s="245">
        <f>(SUM('1.  LRAMVA Summary'!K$53:K$67)+SUM('1.  LRAMVA Summary'!K$68:K$69)*(MONTH($E93)-1)/12)*$H93</f>
        <v>0</v>
      </c>
      <c r="Q93" s="245">
        <f>(SUM('1.  LRAMVA Summary'!L$53:L$67)+SUM('1.  LRAMVA Summary'!L$68:L$69)*(MONTH($E93)-1)/12)*$H93</f>
        <v>0</v>
      </c>
      <c r="R93" s="245">
        <f>(SUM('1.  LRAMVA Summary'!M$53:M$67)+SUM('1.  LRAMVA Summary'!M$68:M$69)*(MONTH($E93)-1)/12)*$H93</f>
        <v>0</v>
      </c>
      <c r="S93" s="245">
        <f>(SUM('1.  LRAMVA Summary'!N$53:N$67)+SUM('1.  LRAMVA Summary'!N$68:N$69)*(MONTH($E93)-1)/12)*$H93</f>
        <v>0</v>
      </c>
      <c r="T93" s="245">
        <f>(SUM('1.  LRAMVA Summary'!O$53:O$67)+SUM('1.  LRAMVA Summary'!O$68:O$69)*(MONTH($E93)-1)/12)*$H93</f>
        <v>0</v>
      </c>
      <c r="U93" s="245">
        <f>(SUM('1.  LRAMVA Summary'!P$53:P$67)+SUM('1.  LRAMVA Summary'!P$68:P$69)*(MONTH($E93)-1)/12)*$H93</f>
        <v>0</v>
      </c>
      <c r="V93" s="245">
        <f>(SUM('1.  LRAMVA Summary'!Q$53:Q$67)+SUM('1.  LRAMVA Summary'!Q$68:Q$69)*(MONTH($E93)-1)/12)*$H93</f>
        <v>0</v>
      </c>
      <c r="W93" s="246">
        <f t="shared" si="35"/>
        <v>0</v>
      </c>
    </row>
    <row r="94" spans="2:23" s="9" customFormat="1">
      <c r="B94" s="68"/>
      <c r="E94" s="229">
        <v>42491</v>
      </c>
      <c r="F94" s="229" t="s">
        <v>184</v>
      </c>
      <c r="G94" s="230" t="s">
        <v>66</v>
      </c>
      <c r="H94" s="244">
        <f t="shared" ref="H94:H95" si="36">$C$36/12</f>
        <v>9.1666666666666665E-4</v>
      </c>
      <c r="I94" s="245">
        <f>(SUM('1.  LRAMVA Summary'!D$53:D$67)+SUM('1.  LRAMVA Summary'!D$68:D$69)*(MONTH($E94)-1)/12)*$H94</f>
        <v>0</v>
      </c>
      <c r="J94" s="245">
        <f>(SUM('1.  LRAMVA Summary'!E$53:E$67)+SUM('1.  LRAMVA Summary'!E$68:E$69)*(MONTH($E94)-1)/12)*$H94</f>
        <v>0</v>
      </c>
      <c r="K94" s="245">
        <f>(SUM('1.  LRAMVA Summary'!F$53:F$67)+SUM('1.  LRAMVA Summary'!F$68:F$69)*(MONTH($E94)-1)/12)*$H94</f>
        <v>0</v>
      </c>
      <c r="L94" s="245">
        <f>(SUM('1.  LRAMVA Summary'!G$53:G$67)+SUM('1.  LRAMVA Summary'!G$68:G$69)*(MONTH($E94)-1)/12)*$H94</f>
        <v>0</v>
      </c>
      <c r="M94" s="245">
        <f>(SUM('1.  LRAMVA Summary'!H$53:H$67)+SUM('1.  LRAMVA Summary'!H$68:H$69)*(MONTH($E94)-1)/12)*$H94</f>
        <v>0</v>
      </c>
      <c r="N94" s="245">
        <f>(SUM('1.  LRAMVA Summary'!I$53:I$67)+SUM('1.  LRAMVA Summary'!I$68:I$69)*(MONTH($E94)-1)/12)*$H94</f>
        <v>0</v>
      </c>
      <c r="O94" s="245">
        <f>(SUM('1.  LRAMVA Summary'!J$53:J$67)+SUM('1.  LRAMVA Summary'!J$68:J$69)*(MONTH($E94)-1)/12)*$H94</f>
        <v>0</v>
      </c>
      <c r="P94" s="245">
        <f>(SUM('1.  LRAMVA Summary'!K$53:K$67)+SUM('1.  LRAMVA Summary'!K$68:K$69)*(MONTH($E94)-1)/12)*$H94</f>
        <v>0</v>
      </c>
      <c r="Q94" s="245">
        <f>(SUM('1.  LRAMVA Summary'!L$53:L$67)+SUM('1.  LRAMVA Summary'!L$68:L$69)*(MONTH($E94)-1)/12)*$H94</f>
        <v>0</v>
      </c>
      <c r="R94" s="245">
        <f>(SUM('1.  LRAMVA Summary'!M$53:M$67)+SUM('1.  LRAMVA Summary'!M$68:M$69)*(MONTH($E94)-1)/12)*$H94</f>
        <v>0</v>
      </c>
      <c r="S94" s="245">
        <f>(SUM('1.  LRAMVA Summary'!N$53:N$67)+SUM('1.  LRAMVA Summary'!N$68:N$69)*(MONTH($E94)-1)/12)*$H94</f>
        <v>0</v>
      </c>
      <c r="T94" s="245">
        <f>(SUM('1.  LRAMVA Summary'!O$53:O$67)+SUM('1.  LRAMVA Summary'!O$68:O$69)*(MONTH($E94)-1)/12)*$H94</f>
        <v>0</v>
      </c>
      <c r="U94" s="245">
        <f>(SUM('1.  LRAMVA Summary'!P$53:P$67)+SUM('1.  LRAMVA Summary'!P$68:P$69)*(MONTH($E94)-1)/12)*$H94</f>
        <v>0</v>
      </c>
      <c r="V94" s="245">
        <f>(SUM('1.  LRAMVA Summary'!Q$53:Q$67)+SUM('1.  LRAMVA Summary'!Q$68:Q$69)*(MONTH($E94)-1)/12)*$H94</f>
        <v>0</v>
      </c>
      <c r="W94" s="246">
        <f t="shared" si="35"/>
        <v>0</v>
      </c>
    </row>
    <row r="95" spans="2:23" s="253" customFormat="1">
      <c r="B95" s="252"/>
      <c r="D95" s="9"/>
      <c r="E95" s="229">
        <v>42522</v>
      </c>
      <c r="F95" s="229" t="s">
        <v>184</v>
      </c>
      <c r="G95" s="230" t="s">
        <v>66</v>
      </c>
      <c r="H95" s="244">
        <f t="shared" si="36"/>
        <v>9.1666666666666665E-4</v>
      </c>
      <c r="I95" s="245">
        <f>(SUM('1.  LRAMVA Summary'!D$53:D$67)+SUM('1.  LRAMVA Summary'!D$68:D$69)*(MONTH($E95)-1)/12)*$H95</f>
        <v>0</v>
      </c>
      <c r="J95" s="245">
        <f>(SUM('1.  LRAMVA Summary'!E$53:E$67)+SUM('1.  LRAMVA Summary'!E$68:E$69)*(MONTH($E95)-1)/12)*$H95</f>
        <v>0</v>
      </c>
      <c r="K95" s="245">
        <f>(SUM('1.  LRAMVA Summary'!F$53:F$67)+SUM('1.  LRAMVA Summary'!F$68:F$69)*(MONTH($E95)-1)/12)*$H95</f>
        <v>0</v>
      </c>
      <c r="L95" s="245">
        <f>(SUM('1.  LRAMVA Summary'!G$53:G$67)+SUM('1.  LRAMVA Summary'!G$68:G$69)*(MONTH($E95)-1)/12)*$H95</f>
        <v>0</v>
      </c>
      <c r="M95" s="245">
        <f>(SUM('1.  LRAMVA Summary'!H$53:H$67)+SUM('1.  LRAMVA Summary'!H$68:H$69)*(MONTH($E95)-1)/12)*$H95</f>
        <v>0</v>
      </c>
      <c r="N95" s="245">
        <f>(SUM('1.  LRAMVA Summary'!I$53:I$67)+SUM('1.  LRAMVA Summary'!I$68:I$69)*(MONTH($E95)-1)/12)*$H95</f>
        <v>0</v>
      </c>
      <c r="O95" s="245">
        <f>(SUM('1.  LRAMVA Summary'!J$53:J$67)+SUM('1.  LRAMVA Summary'!J$68:J$69)*(MONTH($E95)-1)/12)*$H95</f>
        <v>0</v>
      </c>
      <c r="P95" s="245">
        <f>(SUM('1.  LRAMVA Summary'!K$53:K$67)+SUM('1.  LRAMVA Summary'!K$68:K$69)*(MONTH($E95)-1)/12)*$H95</f>
        <v>0</v>
      </c>
      <c r="Q95" s="245">
        <f>(SUM('1.  LRAMVA Summary'!L$53:L$67)+SUM('1.  LRAMVA Summary'!L$68:L$69)*(MONTH($E95)-1)/12)*$H95</f>
        <v>0</v>
      </c>
      <c r="R95" s="245">
        <f>(SUM('1.  LRAMVA Summary'!M$53:M$67)+SUM('1.  LRAMVA Summary'!M$68:M$69)*(MONTH($E95)-1)/12)*$H95</f>
        <v>0</v>
      </c>
      <c r="S95" s="245">
        <f>(SUM('1.  LRAMVA Summary'!N$53:N$67)+SUM('1.  LRAMVA Summary'!N$68:N$69)*(MONTH($E95)-1)/12)*$H95</f>
        <v>0</v>
      </c>
      <c r="T95" s="245">
        <f>(SUM('1.  LRAMVA Summary'!O$53:O$67)+SUM('1.  LRAMVA Summary'!O$68:O$69)*(MONTH($E95)-1)/12)*$H95</f>
        <v>0</v>
      </c>
      <c r="U95" s="245">
        <f>(SUM('1.  LRAMVA Summary'!P$53:P$67)+SUM('1.  LRAMVA Summary'!P$68:P$69)*(MONTH($E95)-1)/12)*$H95</f>
        <v>0</v>
      </c>
      <c r="V95" s="245">
        <f>(SUM('1.  LRAMVA Summary'!Q$53:Q$67)+SUM('1.  LRAMVA Summary'!Q$68:Q$69)*(MONTH($E95)-1)/12)*$H95</f>
        <v>0</v>
      </c>
      <c r="W95" s="246">
        <f t="shared" si="35"/>
        <v>0</v>
      </c>
    </row>
    <row r="96" spans="2:23" s="9" customFormat="1">
      <c r="B96" s="68"/>
      <c r="E96" s="229">
        <v>42552</v>
      </c>
      <c r="F96" s="229" t="s">
        <v>184</v>
      </c>
      <c r="G96" s="230" t="s">
        <v>68</v>
      </c>
      <c r="H96" s="244">
        <f>$C$37/12</f>
        <v>9.1666666666666665E-4</v>
      </c>
      <c r="I96" s="245">
        <f>(SUM('1.  LRAMVA Summary'!D$53:D$67)+SUM('1.  LRAMVA Summary'!D$68:D$69)*(MONTH($E96)-1)/12)*$H96</f>
        <v>0</v>
      </c>
      <c r="J96" s="245">
        <f>(SUM('1.  LRAMVA Summary'!E$53:E$67)+SUM('1.  LRAMVA Summary'!E$68:E$69)*(MONTH($E96)-1)/12)*$H96</f>
        <v>0</v>
      </c>
      <c r="K96" s="245">
        <f>(SUM('1.  LRAMVA Summary'!F$53:F$67)+SUM('1.  LRAMVA Summary'!F$68:F$69)*(MONTH($E96)-1)/12)*$H96</f>
        <v>0</v>
      </c>
      <c r="L96" s="245">
        <f>(SUM('1.  LRAMVA Summary'!G$53:G$67)+SUM('1.  LRAMVA Summary'!G$68:G$69)*(MONTH($E96)-1)/12)*$H96</f>
        <v>0</v>
      </c>
      <c r="M96" s="245">
        <f>(SUM('1.  LRAMVA Summary'!H$53:H$67)+SUM('1.  LRAMVA Summary'!H$68:H$69)*(MONTH($E96)-1)/12)*$H96</f>
        <v>0</v>
      </c>
      <c r="N96" s="245">
        <f>(SUM('1.  LRAMVA Summary'!I$53:I$67)+SUM('1.  LRAMVA Summary'!I$68:I$69)*(MONTH($E96)-1)/12)*$H96</f>
        <v>0</v>
      </c>
      <c r="O96" s="245">
        <f>(SUM('1.  LRAMVA Summary'!J$53:J$67)+SUM('1.  LRAMVA Summary'!J$68:J$69)*(MONTH($E96)-1)/12)*$H96</f>
        <v>0</v>
      </c>
      <c r="P96" s="245">
        <f>(SUM('1.  LRAMVA Summary'!K$53:K$67)+SUM('1.  LRAMVA Summary'!K$68:K$69)*(MONTH($E96)-1)/12)*$H96</f>
        <v>0</v>
      </c>
      <c r="Q96" s="245">
        <f>(SUM('1.  LRAMVA Summary'!L$53:L$67)+SUM('1.  LRAMVA Summary'!L$68:L$69)*(MONTH($E96)-1)/12)*$H96</f>
        <v>0</v>
      </c>
      <c r="R96" s="245">
        <f>(SUM('1.  LRAMVA Summary'!M$53:M$67)+SUM('1.  LRAMVA Summary'!M$68:M$69)*(MONTH($E96)-1)/12)*$H96</f>
        <v>0</v>
      </c>
      <c r="S96" s="245">
        <f>(SUM('1.  LRAMVA Summary'!N$53:N$67)+SUM('1.  LRAMVA Summary'!N$68:N$69)*(MONTH($E96)-1)/12)*$H96</f>
        <v>0</v>
      </c>
      <c r="T96" s="245">
        <f>(SUM('1.  LRAMVA Summary'!O$53:O$67)+SUM('1.  LRAMVA Summary'!O$68:O$69)*(MONTH($E96)-1)/12)*$H96</f>
        <v>0</v>
      </c>
      <c r="U96" s="245">
        <f>(SUM('1.  LRAMVA Summary'!P$53:P$67)+SUM('1.  LRAMVA Summary'!P$68:P$69)*(MONTH($E96)-1)/12)*$H96</f>
        <v>0</v>
      </c>
      <c r="V96" s="245">
        <f>(SUM('1.  LRAMVA Summary'!Q$53:Q$67)+SUM('1.  LRAMVA Summary'!Q$68:Q$69)*(MONTH($E96)-1)/12)*$H96</f>
        <v>0</v>
      </c>
      <c r="W96" s="246">
        <f t="shared" si="35"/>
        <v>0</v>
      </c>
    </row>
    <row r="97" spans="2:23" s="9" customFormat="1">
      <c r="B97" s="68"/>
      <c r="E97" s="229">
        <v>42583</v>
      </c>
      <c r="F97" s="229" t="s">
        <v>184</v>
      </c>
      <c r="G97" s="230" t="s">
        <v>68</v>
      </c>
      <c r="H97" s="244">
        <f t="shared" ref="H97:H98" si="37">$C$37/12</f>
        <v>9.1666666666666665E-4</v>
      </c>
      <c r="I97" s="245">
        <f>(SUM('1.  LRAMVA Summary'!D$53:D$67)+SUM('1.  LRAMVA Summary'!D$68:D$69)*(MONTH($E97)-1)/12)*$H97</f>
        <v>0</v>
      </c>
      <c r="J97" s="245">
        <f>(SUM('1.  LRAMVA Summary'!E$53:E$67)+SUM('1.  LRAMVA Summary'!E$68:E$69)*(MONTH($E97)-1)/12)*$H97</f>
        <v>0</v>
      </c>
      <c r="K97" s="245">
        <f>(SUM('1.  LRAMVA Summary'!F$53:F$67)+SUM('1.  LRAMVA Summary'!F$68:F$69)*(MONTH($E97)-1)/12)*$H97</f>
        <v>0</v>
      </c>
      <c r="L97" s="245">
        <f>(SUM('1.  LRAMVA Summary'!G$53:G$67)+SUM('1.  LRAMVA Summary'!G$68:G$69)*(MONTH($E97)-1)/12)*$H97</f>
        <v>0</v>
      </c>
      <c r="M97" s="245">
        <f>(SUM('1.  LRAMVA Summary'!H$53:H$67)+SUM('1.  LRAMVA Summary'!H$68:H$69)*(MONTH($E97)-1)/12)*$H97</f>
        <v>0</v>
      </c>
      <c r="N97" s="245">
        <f>(SUM('1.  LRAMVA Summary'!I$53:I$67)+SUM('1.  LRAMVA Summary'!I$68:I$69)*(MONTH($E97)-1)/12)*$H97</f>
        <v>0</v>
      </c>
      <c r="O97" s="245">
        <f>(SUM('1.  LRAMVA Summary'!J$53:J$67)+SUM('1.  LRAMVA Summary'!J$68:J$69)*(MONTH($E97)-1)/12)*$H97</f>
        <v>0</v>
      </c>
      <c r="P97" s="245">
        <f>(SUM('1.  LRAMVA Summary'!K$53:K$67)+SUM('1.  LRAMVA Summary'!K$68:K$69)*(MONTH($E97)-1)/12)*$H97</f>
        <v>0</v>
      </c>
      <c r="Q97" s="245">
        <f>(SUM('1.  LRAMVA Summary'!L$53:L$67)+SUM('1.  LRAMVA Summary'!L$68:L$69)*(MONTH($E97)-1)/12)*$H97</f>
        <v>0</v>
      </c>
      <c r="R97" s="245">
        <f>(SUM('1.  LRAMVA Summary'!M$53:M$67)+SUM('1.  LRAMVA Summary'!M$68:M$69)*(MONTH($E97)-1)/12)*$H97</f>
        <v>0</v>
      </c>
      <c r="S97" s="245">
        <f>(SUM('1.  LRAMVA Summary'!N$53:N$67)+SUM('1.  LRAMVA Summary'!N$68:N$69)*(MONTH($E97)-1)/12)*$H97</f>
        <v>0</v>
      </c>
      <c r="T97" s="245">
        <f>(SUM('1.  LRAMVA Summary'!O$53:O$67)+SUM('1.  LRAMVA Summary'!O$68:O$69)*(MONTH($E97)-1)/12)*$H97</f>
        <v>0</v>
      </c>
      <c r="U97" s="245">
        <f>(SUM('1.  LRAMVA Summary'!P$53:P$67)+SUM('1.  LRAMVA Summary'!P$68:P$69)*(MONTH($E97)-1)/12)*$H97</f>
        <v>0</v>
      </c>
      <c r="V97" s="245">
        <f>(SUM('1.  LRAMVA Summary'!Q$53:Q$67)+SUM('1.  LRAMVA Summary'!Q$68:Q$69)*(MONTH($E97)-1)/12)*$H97</f>
        <v>0</v>
      </c>
      <c r="W97" s="246">
        <f t="shared" si="35"/>
        <v>0</v>
      </c>
    </row>
    <row r="98" spans="2:23" s="9" customFormat="1">
      <c r="B98" s="68"/>
      <c r="E98" s="229">
        <v>42614</v>
      </c>
      <c r="F98" s="229" t="s">
        <v>184</v>
      </c>
      <c r="G98" s="230" t="s">
        <v>68</v>
      </c>
      <c r="H98" s="244">
        <f t="shared" si="37"/>
        <v>9.1666666666666665E-4</v>
      </c>
      <c r="I98" s="245">
        <f>(SUM('1.  LRAMVA Summary'!D$53:D$67)+SUM('1.  LRAMVA Summary'!D$68:D$69)*(MONTH($E98)-1)/12)*$H98</f>
        <v>0</v>
      </c>
      <c r="J98" s="245">
        <f>(SUM('1.  LRAMVA Summary'!E$53:E$67)+SUM('1.  LRAMVA Summary'!E$68:E$69)*(MONTH($E98)-1)/12)*$H98</f>
        <v>0</v>
      </c>
      <c r="K98" s="245">
        <f>(SUM('1.  LRAMVA Summary'!F$53:F$67)+SUM('1.  LRAMVA Summary'!F$68:F$69)*(MONTH($E98)-1)/12)*$H98</f>
        <v>0</v>
      </c>
      <c r="L98" s="245">
        <f>(SUM('1.  LRAMVA Summary'!G$53:G$67)+SUM('1.  LRAMVA Summary'!G$68:G$69)*(MONTH($E98)-1)/12)*$H98</f>
        <v>0</v>
      </c>
      <c r="M98" s="245">
        <f>(SUM('1.  LRAMVA Summary'!H$53:H$67)+SUM('1.  LRAMVA Summary'!H$68:H$69)*(MONTH($E98)-1)/12)*$H98</f>
        <v>0</v>
      </c>
      <c r="N98" s="245">
        <f>(SUM('1.  LRAMVA Summary'!I$53:I$67)+SUM('1.  LRAMVA Summary'!I$68:I$69)*(MONTH($E98)-1)/12)*$H98</f>
        <v>0</v>
      </c>
      <c r="O98" s="245">
        <f>(SUM('1.  LRAMVA Summary'!J$53:J$67)+SUM('1.  LRAMVA Summary'!J$68:J$69)*(MONTH($E98)-1)/12)*$H98</f>
        <v>0</v>
      </c>
      <c r="P98" s="245">
        <f>(SUM('1.  LRAMVA Summary'!K$53:K$67)+SUM('1.  LRAMVA Summary'!K$68:K$69)*(MONTH($E98)-1)/12)*$H98</f>
        <v>0</v>
      </c>
      <c r="Q98" s="245">
        <f>(SUM('1.  LRAMVA Summary'!L$53:L$67)+SUM('1.  LRAMVA Summary'!L$68:L$69)*(MONTH($E98)-1)/12)*$H98</f>
        <v>0</v>
      </c>
      <c r="R98" s="245">
        <f>(SUM('1.  LRAMVA Summary'!M$53:M$67)+SUM('1.  LRAMVA Summary'!M$68:M$69)*(MONTH($E98)-1)/12)*$H98</f>
        <v>0</v>
      </c>
      <c r="S98" s="245">
        <f>(SUM('1.  LRAMVA Summary'!N$53:N$67)+SUM('1.  LRAMVA Summary'!N$68:N$69)*(MONTH($E98)-1)/12)*$H98</f>
        <v>0</v>
      </c>
      <c r="T98" s="245">
        <f>(SUM('1.  LRAMVA Summary'!O$53:O$67)+SUM('1.  LRAMVA Summary'!O$68:O$69)*(MONTH($E98)-1)/12)*$H98</f>
        <v>0</v>
      </c>
      <c r="U98" s="245">
        <f>(SUM('1.  LRAMVA Summary'!P$53:P$67)+SUM('1.  LRAMVA Summary'!P$68:P$69)*(MONTH($E98)-1)/12)*$H98</f>
        <v>0</v>
      </c>
      <c r="V98" s="245">
        <f>(SUM('1.  LRAMVA Summary'!Q$53:Q$67)+SUM('1.  LRAMVA Summary'!Q$68:Q$69)*(MONTH($E98)-1)/12)*$H98</f>
        <v>0</v>
      </c>
      <c r="W98" s="246">
        <f t="shared" si="35"/>
        <v>0</v>
      </c>
    </row>
    <row r="99" spans="2:23" s="9" customFormat="1">
      <c r="B99" s="68"/>
      <c r="E99" s="229">
        <v>42644</v>
      </c>
      <c r="F99" s="229" t="s">
        <v>184</v>
      </c>
      <c r="G99" s="230" t="s">
        <v>69</v>
      </c>
      <c r="H99" s="225">
        <f>$C$38/12</f>
        <v>9.1666666666666665E-4</v>
      </c>
      <c r="I99" s="245">
        <f>(SUM('1.  LRAMVA Summary'!D$53:D$67)+SUM('1.  LRAMVA Summary'!D$68:D$69)*(MONTH($E99)-1)/12)*$H99</f>
        <v>0</v>
      </c>
      <c r="J99" s="245">
        <f>(SUM('1.  LRAMVA Summary'!E$53:E$67)+SUM('1.  LRAMVA Summary'!E$68:E$69)*(MONTH($E99)-1)/12)*$H99</f>
        <v>0</v>
      </c>
      <c r="K99" s="245">
        <f>(SUM('1.  LRAMVA Summary'!F$53:F$67)+SUM('1.  LRAMVA Summary'!F$68:F$69)*(MONTH($E99)-1)/12)*$H99</f>
        <v>0</v>
      </c>
      <c r="L99" s="245">
        <f>(SUM('1.  LRAMVA Summary'!G$53:G$67)+SUM('1.  LRAMVA Summary'!G$68:G$69)*(MONTH($E99)-1)/12)*$H99</f>
        <v>0</v>
      </c>
      <c r="M99" s="245">
        <f>(SUM('1.  LRAMVA Summary'!H$53:H$67)+SUM('1.  LRAMVA Summary'!H$68:H$69)*(MONTH($E99)-1)/12)*$H99</f>
        <v>0</v>
      </c>
      <c r="N99" s="245">
        <f>(SUM('1.  LRAMVA Summary'!I$53:I$67)+SUM('1.  LRAMVA Summary'!I$68:I$69)*(MONTH($E99)-1)/12)*$H99</f>
        <v>0</v>
      </c>
      <c r="O99" s="245">
        <f>(SUM('1.  LRAMVA Summary'!J$53:J$67)+SUM('1.  LRAMVA Summary'!J$68:J$69)*(MONTH($E99)-1)/12)*$H99</f>
        <v>0</v>
      </c>
      <c r="P99" s="245">
        <f>(SUM('1.  LRAMVA Summary'!K$53:K$67)+SUM('1.  LRAMVA Summary'!K$68:K$69)*(MONTH($E99)-1)/12)*$H99</f>
        <v>0</v>
      </c>
      <c r="Q99" s="245">
        <f>(SUM('1.  LRAMVA Summary'!L$53:L$67)+SUM('1.  LRAMVA Summary'!L$68:L$69)*(MONTH($E99)-1)/12)*$H99</f>
        <v>0</v>
      </c>
      <c r="R99" s="245">
        <f>(SUM('1.  LRAMVA Summary'!M$53:M$67)+SUM('1.  LRAMVA Summary'!M$68:M$69)*(MONTH($E99)-1)/12)*$H99</f>
        <v>0</v>
      </c>
      <c r="S99" s="245">
        <f>(SUM('1.  LRAMVA Summary'!N$53:N$67)+SUM('1.  LRAMVA Summary'!N$68:N$69)*(MONTH($E99)-1)/12)*$H99</f>
        <v>0</v>
      </c>
      <c r="T99" s="245">
        <f>(SUM('1.  LRAMVA Summary'!O$53:O$67)+SUM('1.  LRAMVA Summary'!O$68:O$69)*(MONTH($E99)-1)/12)*$H99</f>
        <v>0</v>
      </c>
      <c r="U99" s="245">
        <f>(SUM('1.  LRAMVA Summary'!P$53:P$67)+SUM('1.  LRAMVA Summary'!P$68:P$69)*(MONTH($E99)-1)/12)*$H99</f>
        <v>0</v>
      </c>
      <c r="V99" s="245">
        <f>(SUM('1.  LRAMVA Summary'!Q$53:Q$67)+SUM('1.  LRAMVA Summary'!Q$68:Q$69)*(MONTH($E99)-1)/12)*$H99</f>
        <v>0</v>
      </c>
      <c r="W99" s="246">
        <f t="shared" si="35"/>
        <v>0</v>
      </c>
    </row>
    <row r="100" spans="2:23" s="9" customFormat="1">
      <c r="B100" s="68"/>
      <c r="E100" s="229">
        <v>42675</v>
      </c>
      <c r="F100" s="229" t="s">
        <v>184</v>
      </c>
      <c r="G100" s="230" t="s">
        <v>69</v>
      </c>
      <c r="H100" s="225">
        <f t="shared" ref="H100:H101" si="38">$C$38/12</f>
        <v>9.1666666666666665E-4</v>
      </c>
      <c r="I100" s="245">
        <f>(SUM('1.  LRAMVA Summary'!D$53:D$67)+SUM('1.  LRAMVA Summary'!D$68:D$69)*(MONTH($E100)-1)/12)*$H100</f>
        <v>0</v>
      </c>
      <c r="J100" s="245">
        <f>(SUM('1.  LRAMVA Summary'!E$53:E$67)+SUM('1.  LRAMVA Summary'!E$68:E$69)*(MONTH($E100)-1)/12)*$H100</f>
        <v>0</v>
      </c>
      <c r="K100" s="245">
        <f>(SUM('1.  LRAMVA Summary'!F$53:F$67)+SUM('1.  LRAMVA Summary'!F$68:F$69)*(MONTH($E100)-1)/12)*$H100</f>
        <v>0</v>
      </c>
      <c r="L100" s="245">
        <f>(SUM('1.  LRAMVA Summary'!G$53:G$67)+SUM('1.  LRAMVA Summary'!G$68:G$69)*(MONTH($E100)-1)/12)*$H100</f>
        <v>0</v>
      </c>
      <c r="M100" s="245">
        <f>(SUM('1.  LRAMVA Summary'!H$53:H$67)+SUM('1.  LRAMVA Summary'!H$68:H$69)*(MONTH($E100)-1)/12)*$H100</f>
        <v>0</v>
      </c>
      <c r="N100" s="245">
        <f>(SUM('1.  LRAMVA Summary'!I$53:I$67)+SUM('1.  LRAMVA Summary'!I$68:I$69)*(MONTH($E100)-1)/12)*$H100</f>
        <v>0</v>
      </c>
      <c r="O100" s="245">
        <f>(SUM('1.  LRAMVA Summary'!J$53:J$67)+SUM('1.  LRAMVA Summary'!J$68:J$69)*(MONTH($E100)-1)/12)*$H100</f>
        <v>0</v>
      </c>
      <c r="P100" s="245">
        <f>(SUM('1.  LRAMVA Summary'!K$53:K$67)+SUM('1.  LRAMVA Summary'!K$68:K$69)*(MONTH($E100)-1)/12)*$H100</f>
        <v>0</v>
      </c>
      <c r="Q100" s="245">
        <f>(SUM('1.  LRAMVA Summary'!L$53:L$67)+SUM('1.  LRAMVA Summary'!L$68:L$69)*(MONTH($E100)-1)/12)*$H100</f>
        <v>0</v>
      </c>
      <c r="R100" s="245">
        <f>(SUM('1.  LRAMVA Summary'!M$53:M$67)+SUM('1.  LRAMVA Summary'!M$68:M$69)*(MONTH($E100)-1)/12)*$H100</f>
        <v>0</v>
      </c>
      <c r="S100" s="245">
        <f>(SUM('1.  LRAMVA Summary'!N$53:N$67)+SUM('1.  LRAMVA Summary'!N$68:N$69)*(MONTH($E100)-1)/12)*$H100</f>
        <v>0</v>
      </c>
      <c r="T100" s="245">
        <f>(SUM('1.  LRAMVA Summary'!O$53:O$67)+SUM('1.  LRAMVA Summary'!O$68:O$69)*(MONTH($E100)-1)/12)*$H100</f>
        <v>0</v>
      </c>
      <c r="U100" s="245">
        <f>(SUM('1.  LRAMVA Summary'!P$53:P$67)+SUM('1.  LRAMVA Summary'!P$68:P$69)*(MONTH($E100)-1)/12)*$H100</f>
        <v>0</v>
      </c>
      <c r="V100" s="245">
        <f>(SUM('1.  LRAMVA Summary'!Q$53:Q$67)+SUM('1.  LRAMVA Summary'!Q$68:Q$69)*(MONTH($E100)-1)/12)*$H100</f>
        <v>0</v>
      </c>
      <c r="W100" s="246">
        <f t="shared" si="35"/>
        <v>0</v>
      </c>
    </row>
    <row r="101" spans="2:23" s="9" customFormat="1">
      <c r="B101" s="68"/>
      <c r="E101" s="229">
        <v>42705</v>
      </c>
      <c r="F101" s="229" t="s">
        <v>184</v>
      </c>
      <c r="G101" s="230" t="s">
        <v>69</v>
      </c>
      <c r="H101" s="225">
        <f t="shared" si="38"/>
        <v>9.1666666666666665E-4</v>
      </c>
      <c r="I101" s="245">
        <f>(SUM('1.  LRAMVA Summary'!D$53:D$67)+SUM('1.  LRAMVA Summary'!D$68:D$69)*(MONTH($E101)-1)/12)*$H101</f>
        <v>0</v>
      </c>
      <c r="J101" s="245">
        <f>(SUM('1.  LRAMVA Summary'!E$53:E$67)+SUM('1.  LRAMVA Summary'!E$68:E$69)*(MONTH($E101)-1)/12)*$H101</f>
        <v>0</v>
      </c>
      <c r="K101" s="245">
        <f>(SUM('1.  LRAMVA Summary'!F$53:F$67)+SUM('1.  LRAMVA Summary'!F$68:F$69)*(MONTH($E101)-1)/12)*$H101</f>
        <v>0</v>
      </c>
      <c r="L101" s="245">
        <f>(SUM('1.  LRAMVA Summary'!G$53:G$67)+SUM('1.  LRAMVA Summary'!G$68:G$69)*(MONTH($E101)-1)/12)*$H101</f>
        <v>0</v>
      </c>
      <c r="M101" s="245">
        <f>(SUM('1.  LRAMVA Summary'!H$53:H$67)+SUM('1.  LRAMVA Summary'!H$68:H$69)*(MONTH($E101)-1)/12)*$H101</f>
        <v>0</v>
      </c>
      <c r="N101" s="245">
        <f>(SUM('1.  LRAMVA Summary'!I$53:I$67)+SUM('1.  LRAMVA Summary'!I$68:I$69)*(MONTH($E101)-1)/12)*$H101</f>
        <v>0</v>
      </c>
      <c r="O101" s="245">
        <f>(SUM('1.  LRAMVA Summary'!J$53:J$67)+SUM('1.  LRAMVA Summary'!J$68:J$69)*(MONTH($E101)-1)/12)*$H101</f>
        <v>0</v>
      </c>
      <c r="P101" s="245">
        <f>(SUM('1.  LRAMVA Summary'!K$53:K$67)+SUM('1.  LRAMVA Summary'!K$68:K$69)*(MONTH($E101)-1)/12)*$H101</f>
        <v>0</v>
      </c>
      <c r="Q101" s="245">
        <f>(SUM('1.  LRAMVA Summary'!L$53:L$67)+SUM('1.  LRAMVA Summary'!L$68:L$69)*(MONTH($E101)-1)/12)*$H101</f>
        <v>0</v>
      </c>
      <c r="R101" s="245">
        <f>(SUM('1.  LRAMVA Summary'!M$53:M$67)+SUM('1.  LRAMVA Summary'!M$68:M$69)*(MONTH($E101)-1)/12)*$H101</f>
        <v>0</v>
      </c>
      <c r="S101" s="245">
        <f>(SUM('1.  LRAMVA Summary'!N$53:N$67)+SUM('1.  LRAMVA Summary'!N$68:N$69)*(MONTH($E101)-1)/12)*$H101</f>
        <v>0</v>
      </c>
      <c r="T101" s="245">
        <f>(SUM('1.  LRAMVA Summary'!O$53:O$67)+SUM('1.  LRAMVA Summary'!O$68:O$69)*(MONTH($E101)-1)/12)*$H101</f>
        <v>0</v>
      </c>
      <c r="U101" s="245">
        <f>(SUM('1.  LRAMVA Summary'!P$53:P$67)+SUM('1.  LRAMVA Summary'!P$68:P$69)*(MONTH($E101)-1)/12)*$H101</f>
        <v>0</v>
      </c>
      <c r="V101" s="245">
        <f>(SUM('1.  LRAMVA Summary'!Q$53:Q$67)+SUM('1.  LRAMVA Summary'!Q$68:Q$69)*(MONTH($E101)-1)/12)*$H101</f>
        <v>0</v>
      </c>
      <c r="W101" s="246">
        <f t="shared" si="35"/>
        <v>0</v>
      </c>
    </row>
    <row r="102" spans="2:23" s="9" customFormat="1" ht="15" thickBot="1">
      <c r="B102" s="68"/>
      <c r="E102" s="231" t="s">
        <v>470</v>
      </c>
      <c r="F102" s="231"/>
      <c r="G102" s="232"/>
      <c r="H102" s="233"/>
      <c r="I102" s="234">
        <f>SUM(I89:I101)</f>
        <v>0</v>
      </c>
      <c r="J102" s="234">
        <f>SUM(J89:J101)</f>
        <v>0</v>
      </c>
      <c r="K102" s="234">
        <f t="shared" ref="K102:O102" si="39">SUM(K89:K101)</f>
        <v>0</v>
      </c>
      <c r="L102" s="234">
        <f t="shared" si="39"/>
        <v>0</v>
      </c>
      <c r="M102" s="234">
        <f t="shared" si="39"/>
        <v>0</v>
      </c>
      <c r="N102" s="234">
        <f t="shared" si="39"/>
        <v>0</v>
      </c>
      <c r="O102" s="234">
        <f t="shared" si="39"/>
        <v>0</v>
      </c>
      <c r="P102" s="234">
        <f t="shared" ref="P102:V102" si="40">SUM(P89:P101)</f>
        <v>0</v>
      </c>
      <c r="Q102" s="234">
        <f t="shared" si="40"/>
        <v>0</v>
      </c>
      <c r="R102" s="234">
        <f t="shared" si="40"/>
        <v>0</v>
      </c>
      <c r="S102" s="234">
        <f t="shared" si="40"/>
        <v>0</v>
      </c>
      <c r="T102" s="234">
        <f t="shared" si="40"/>
        <v>0</v>
      </c>
      <c r="U102" s="234">
        <f t="shared" si="40"/>
        <v>0</v>
      </c>
      <c r="V102" s="234">
        <f t="shared" si="40"/>
        <v>0</v>
      </c>
      <c r="W102" s="234">
        <f>SUM(W89:W101)</f>
        <v>0</v>
      </c>
    </row>
    <row r="103" spans="2:23" s="9" customFormat="1" ht="15" thickTop="1">
      <c r="B103" s="68"/>
      <c r="E103" s="235" t="s">
        <v>67</v>
      </c>
      <c r="F103" s="235"/>
      <c r="G103" s="236"/>
      <c r="H103" s="237"/>
      <c r="I103" s="238"/>
      <c r="J103" s="238"/>
      <c r="K103" s="238"/>
      <c r="L103" s="238"/>
      <c r="M103" s="238"/>
      <c r="N103" s="238"/>
      <c r="O103" s="238"/>
      <c r="P103" s="238"/>
      <c r="Q103" s="238"/>
      <c r="R103" s="238"/>
      <c r="S103" s="238"/>
      <c r="T103" s="238"/>
      <c r="U103" s="238"/>
      <c r="V103" s="238"/>
      <c r="W103" s="239"/>
    </row>
    <row r="104" spans="2:23" s="9" customFormat="1">
      <c r="B104" s="68"/>
      <c r="E104" s="240" t="s">
        <v>433</v>
      </c>
      <c r="F104" s="240"/>
      <c r="G104" s="241"/>
      <c r="H104" s="242"/>
      <c r="I104" s="243">
        <f>I102+I103</f>
        <v>0</v>
      </c>
      <c r="J104" s="243">
        <f t="shared" ref="J104" si="41">J102+J103</f>
        <v>0</v>
      </c>
      <c r="K104" s="243">
        <f t="shared" ref="K104" si="42">K102+K103</f>
        <v>0</v>
      </c>
      <c r="L104" s="243">
        <f t="shared" ref="L104" si="43">L102+L103</f>
        <v>0</v>
      </c>
      <c r="M104" s="243">
        <f t="shared" ref="M104" si="44">M102+M103</f>
        <v>0</v>
      </c>
      <c r="N104" s="243">
        <f t="shared" ref="N104" si="45">N102+N103</f>
        <v>0</v>
      </c>
      <c r="O104" s="243">
        <f t="shared" ref="O104:V104" si="46">O102+O103</f>
        <v>0</v>
      </c>
      <c r="P104" s="243">
        <f t="shared" si="46"/>
        <v>0</v>
      </c>
      <c r="Q104" s="243">
        <f t="shared" si="46"/>
        <v>0</v>
      </c>
      <c r="R104" s="243">
        <f t="shared" si="46"/>
        <v>0</v>
      </c>
      <c r="S104" s="243">
        <f t="shared" si="46"/>
        <v>0</v>
      </c>
      <c r="T104" s="243">
        <f t="shared" si="46"/>
        <v>0</v>
      </c>
      <c r="U104" s="243">
        <f t="shared" si="46"/>
        <v>0</v>
      </c>
      <c r="V104" s="243">
        <f t="shared" si="46"/>
        <v>0</v>
      </c>
      <c r="W104" s="243">
        <f t="shared" ref="W104" si="47">W102+W103</f>
        <v>0</v>
      </c>
    </row>
    <row r="105" spans="2:23" s="9" customFormat="1">
      <c r="B105" s="68"/>
      <c r="E105" s="229">
        <v>42736</v>
      </c>
      <c r="F105" s="229" t="s">
        <v>185</v>
      </c>
      <c r="G105" s="230" t="s">
        <v>65</v>
      </c>
      <c r="H105" s="255">
        <f>$C$39/12</f>
        <v>9.1666666666666665E-4</v>
      </c>
      <c r="I105" s="245">
        <f>(SUM('1.  LRAMVA Summary'!D$53:D$70)+SUM('1.  LRAMVA Summary'!D$71:D$72)*(MONTH($E105)-1)/12)*$H105</f>
        <v>0</v>
      </c>
      <c r="J105" s="245">
        <f>(SUM('1.  LRAMVA Summary'!E$53:E$70)+SUM('1.  LRAMVA Summary'!E$71:E$72)*(MONTH($E105)-1)/12)*$H105</f>
        <v>0</v>
      </c>
      <c r="K105" s="245">
        <f>(SUM('1.  LRAMVA Summary'!F$53:F$70)+SUM('1.  LRAMVA Summary'!F$71:F$72)*(MONTH($E105)-1)/12)*$H105</f>
        <v>0</v>
      </c>
      <c r="L105" s="245">
        <f>(SUM('1.  LRAMVA Summary'!G$53:G$70)+SUM('1.  LRAMVA Summary'!G$71:G$72)*(MONTH($E105)-1)/12)*$H105</f>
        <v>0</v>
      </c>
      <c r="M105" s="245">
        <f>(SUM('1.  LRAMVA Summary'!H$53:H$70)+SUM('1.  LRAMVA Summary'!H$71:H$72)*(MONTH($E105)-1)/12)*$H105</f>
        <v>0</v>
      </c>
      <c r="N105" s="245">
        <f>(SUM('1.  LRAMVA Summary'!I$53:I$70)+SUM('1.  LRAMVA Summary'!I$71:I$72)*(MONTH($E105)-1)/12)*$H105</f>
        <v>0</v>
      </c>
      <c r="O105" s="245">
        <f>(SUM('1.  LRAMVA Summary'!J$53:J$70)+SUM('1.  LRAMVA Summary'!J$71:J$72)*(MONTH($E105)-1)/12)*$H105</f>
        <v>0</v>
      </c>
      <c r="P105" s="245">
        <f>(SUM('1.  LRAMVA Summary'!K$53:K$70)+SUM('1.  LRAMVA Summary'!K$71:K$72)*(MONTH($E105)-1)/12)*$H105</f>
        <v>0</v>
      </c>
      <c r="Q105" s="245">
        <f>(SUM('1.  LRAMVA Summary'!L$53:L$70)+SUM('1.  LRAMVA Summary'!L$71:L$72)*(MONTH($E105)-1)/12)*$H105</f>
        <v>0</v>
      </c>
      <c r="R105" s="245">
        <f>(SUM('1.  LRAMVA Summary'!M$53:M$70)+SUM('1.  LRAMVA Summary'!M$71:M$72)*(MONTH($E105)-1)/12)*$H105</f>
        <v>0</v>
      </c>
      <c r="S105" s="245">
        <f>(SUM('1.  LRAMVA Summary'!N$53:N$70)+SUM('1.  LRAMVA Summary'!N$71:N$72)*(MONTH($E105)-1)/12)*$H105</f>
        <v>0</v>
      </c>
      <c r="T105" s="245">
        <f>(SUM('1.  LRAMVA Summary'!O$53:O$70)+SUM('1.  LRAMVA Summary'!O$71:O$72)*(MONTH($E105)-1)/12)*$H105</f>
        <v>0</v>
      </c>
      <c r="U105" s="245">
        <f>(SUM('1.  LRAMVA Summary'!P$53:P$70)+SUM('1.  LRAMVA Summary'!P$71:P$72)*(MONTH($E105)-1)/12)*$H105</f>
        <v>0</v>
      </c>
      <c r="V105" s="245">
        <f>(SUM('1.  LRAMVA Summary'!Q$53:Q$70)+SUM('1.  LRAMVA Summary'!Q$71:Q$72)*(MONTH($E105)-1)/12)*$H105</f>
        <v>0</v>
      </c>
      <c r="W105" s="246">
        <f>SUM(I105:V105)</f>
        <v>0</v>
      </c>
    </row>
    <row r="106" spans="2:23" s="9" customFormat="1">
      <c r="B106" s="68"/>
      <c r="E106" s="229">
        <v>42767</v>
      </c>
      <c r="F106" s="229" t="s">
        <v>185</v>
      </c>
      <c r="G106" s="230" t="s">
        <v>65</v>
      </c>
      <c r="H106" s="255">
        <f t="shared" ref="H106:H107" si="48">$C$39/12</f>
        <v>9.1666666666666665E-4</v>
      </c>
      <c r="I106" s="245">
        <f>(SUM('1.  LRAMVA Summary'!D$53:D$70)+SUM('1.  LRAMVA Summary'!D$71:D$72)*(MONTH($E106)-1)/12)*$H106</f>
        <v>45.04488638540893</v>
      </c>
      <c r="J106" s="245">
        <f>(SUM('1.  LRAMVA Summary'!E$53:E$70)+SUM('1.  LRAMVA Summary'!E$71:E$72)*(MONTH($E106)-1)/12)*$H106</f>
        <v>27.424399237317427</v>
      </c>
      <c r="K106" s="245">
        <f>(SUM('1.  LRAMVA Summary'!F$53:F$70)+SUM('1.  LRAMVA Summary'!F$71:F$72)*(MONTH($E106)-1)/12)*$H106</f>
        <v>-5.7262701854435152</v>
      </c>
      <c r="L106" s="245">
        <f>(SUM('1.  LRAMVA Summary'!G$53:G$70)+SUM('1.  LRAMVA Summary'!G$71:G$72)*(MONTH($E106)-1)/12)*$H106</f>
        <v>1.5286590763288419</v>
      </c>
      <c r="M106" s="245">
        <f>(SUM('1.  LRAMVA Summary'!H$53:H$70)+SUM('1.  LRAMVA Summary'!H$71:H$72)*(MONTH($E106)-1)/12)*$H106</f>
        <v>1.3608698509136097</v>
      </c>
      <c r="N106" s="245">
        <f>(SUM('1.  LRAMVA Summary'!I$53:I$70)+SUM('1.  LRAMVA Summary'!I$71:I$72)*(MONTH($E106)-1)/12)*$H106</f>
        <v>7.8590742718487192</v>
      </c>
      <c r="O106" s="245">
        <f>(SUM('1.  LRAMVA Summary'!J$53:J$70)+SUM('1.  LRAMVA Summary'!J$71:J$72)*(MONTH($E106)-1)/12)*$H106</f>
        <v>1.9696105394300802</v>
      </c>
      <c r="P106" s="245">
        <f>(SUM('1.  LRAMVA Summary'!K$53:K$70)+SUM('1.  LRAMVA Summary'!K$71:K$72)*(MONTH($E106)-1)/12)*$H106</f>
        <v>0</v>
      </c>
      <c r="Q106" s="245">
        <f>(SUM('1.  LRAMVA Summary'!L$53:L$70)+SUM('1.  LRAMVA Summary'!L$71:L$72)*(MONTH($E106)-1)/12)*$H106</f>
        <v>0</v>
      </c>
      <c r="R106" s="245">
        <f>(SUM('1.  LRAMVA Summary'!M$53:M$70)+SUM('1.  LRAMVA Summary'!M$71:M$72)*(MONTH($E106)-1)/12)*$H106</f>
        <v>0</v>
      </c>
      <c r="S106" s="245">
        <f>(SUM('1.  LRAMVA Summary'!N$53:N$70)+SUM('1.  LRAMVA Summary'!N$71:N$72)*(MONTH($E106)-1)/12)*$H106</f>
        <v>0</v>
      </c>
      <c r="T106" s="245">
        <f>(SUM('1.  LRAMVA Summary'!O$53:O$70)+SUM('1.  LRAMVA Summary'!O$71:O$72)*(MONTH($E106)-1)/12)*$H106</f>
        <v>0</v>
      </c>
      <c r="U106" s="245">
        <f>(SUM('1.  LRAMVA Summary'!P$53:P$70)+SUM('1.  LRAMVA Summary'!P$71:P$72)*(MONTH($E106)-1)/12)*$H106</f>
        <v>0</v>
      </c>
      <c r="V106" s="245">
        <f>(SUM('1.  LRAMVA Summary'!Q$53:Q$70)+SUM('1.  LRAMVA Summary'!Q$71:Q$72)*(MONTH($E106)-1)/12)*$H106</f>
        <v>0</v>
      </c>
      <c r="W106" s="246">
        <f t="shared" ref="W106:W116" si="49">SUM(I106:V106)</f>
        <v>79.461229175804107</v>
      </c>
    </row>
    <row r="107" spans="2:23" s="9" customFormat="1">
      <c r="B107" s="68"/>
      <c r="E107" s="229">
        <v>42795</v>
      </c>
      <c r="F107" s="229" t="s">
        <v>185</v>
      </c>
      <c r="G107" s="230" t="s">
        <v>65</v>
      </c>
      <c r="H107" s="255">
        <f t="shared" si="48"/>
        <v>9.1666666666666665E-4</v>
      </c>
      <c r="I107" s="245">
        <f>(SUM('1.  LRAMVA Summary'!D$53:D$70)+SUM('1.  LRAMVA Summary'!D$71:D$72)*(MONTH($E107)-1)/12)*$H107</f>
        <v>90.089772770817859</v>
      </c>
      <c r="J107" s="245">
        <f>(SUM('1.  LRAMVA Summary'!E$53:E$70)+SUM('1.  LRAMVA Summary'!E$71:E$72)*(MONTH($E107)-1)/12)*$H107</f>
        <v>54.848798474634854</v>
      </c>
      <c r="K107" s="245">
        <f>(SUM('1.  LRAMVA Summary'!F$53:F$70)+SUM('1.  LRAMVA Summary'!F$71:F$72)*(MONTH($E107)-1)/12)*$H107</f>
        <v>-11.45254037088703</v>
      </c>
      <c r="L107" s="245">
        <f>(SUM('1.  LRAMVA Summary'!G$53:G$70)+SUM('1.  LRAMVA Summary'!G$71:G$72)*(MONTH($E107)-1)/12)*$H107</f>
        <v>3.0573181526576838</v>
      </c>
      <c r="M107" s="245">
        <f>(SUM('1.  LRAMVA Summary'!H$53:H$70)+SUM('1.  LRAMVA Summary'!H$71:H$72)*(MONTH($E107)-1)/12)*$H107</f>
        <v>2.7217397018272194</v>
      </c>
      <c r="N107" s="245">
        <f>(SUM('1.  LRAMVA Summary'!I$53:I$70)+SUM('1.  LRAMVA Summary'!I$71:I$72)*(MONTH($E107)-1)/12)*$H107</f>
        <v>15.718148543697438</v>
      </c>
      <c r="O107" s="245">
        <f>(SUM('1.  LRAMVA Summary'!J$53:J$70)+SUM('1.  LRAMVA Summary'!J$71:J$72)*(MONTH($E107)-1)/12)*$H107</f>
        <v>3.9392210788601605</v>
      </c>
      <c r="P107" s="245">
        <f>(SUM('1.  LRAMVA Summary'!K$53:K$70)+SUM('1.  LRAMVA Summary'!K$71:K$72)*(MONTH($E107)-1)/12)*$H107</f>
        <v>0</v>
      </c>
      <c r="Q107" s="245">
        <f>(SUM('1.  LRAMVA Summary'!L$53:L$70)+SUM('1.  LRAMVA Summary'!L$71:L$72)*(MONTH($E107)-1)/12)*$H107</f>
        <v>0</v>
      </c>
      <c r="R107" s="245">
        <f>(SUM('1.  LRAMVA Summary'!M$53:M$70)+SUM('1.  LRAMVA Summary'!M$71:M$72)*(MONTH($E107)-1)/12)*$H107</f>
        <v>0</v>
      </c>
      <c r="S107" s="245">
        <f>(SUM('1.  LRAMVA Summary'!N$53:N$70)+SUM('1.  LRAMVA Summary'!N$71:N$72)*(MONTH($E107)-1)/12)*$H107</f>
        <v>0</v>
      </c>
      <c r="T107" s="245">
        <f>(SUM('1.  LRAMVA Summary'!O$53:O$70)+SUM('1.  LRAMVA Summary'!O$71:O$72)*(MONTH($E107)-1)/12)*$H107</f>
        <v>0</v>
      </c>
      <c r="U107" s="245">
        <f>(SUM('1.  LRAMVA Summary'!P$53:P$70)+SUM('1.  LRAMVA Summary'!P$71:P$72)*(MONTH($E107)-1)/12)*$H107</f>
        <v>0</v>
      </c>
      <c r="V107" s="245">
        <f>(SUM('1.  LRAMVA Summary'!Q$53:Q$70)+SUM('1.  LRAMVA Summary'!Q$71:Q$72)*(MONTH($E107)-1)/12)*$H107</f>
        <v>0</v>
      </c>
      <c r="W107" s="246">
        <f t="shared" si="49"/>
        <v>158.92245835160821</v>
      </c>
    </row>
    <row r="108" spans="2:23" s="8" customFormat="1">
      <c r="B108" s="254"/>
      <c r="E108" s="229">
        <v>42826</v>
      </c>
      <c r="F108" s="229" t="s">
        <v>185</v>
      </c>
      <c r="G108" s="230" t="s">
        <v>66</v>
      </c>
      <c r="H108" s="255">
        <f>$C$40/12</f>
        <v>9.1666666666666665E-4</v>
      </c>
      <c r="I108" s="245">
        <f>(SUM('1.  LRAMVA Summary'!D$53:D$70)+SUM('1.  LRAMVA Summary'!D$71:D$72)*(MONTH($E108)-1)/12)*$H108</f>
        <v>135.1346591562268</v>
      </c>
      <c r="J108" s="245">
        <f>(SUM('1.  LRAMVA Summary'!E$53:E$70)+SUM('1.  LRAMVA Summary'!E$71:E$72)*(MONTH($E108)-1)/12)*$H108</f>
        <v>82.273197711952278</v>
      </c>
      <c r="K108" s="245">
        <f>(SUM('1.  LRAMVA Summary'!F$53:F$70)+SUM('1.  LRAMVA Summary'!F$71:F$72)*(MONTH($E108)-1)/12)*$H108</f>
        <v>-17.178810556330546</v>
      </c>
      <c r="L108" s="245">
        <f>(SUM('1.  LRAMVA Summary'!G$53:G$70)+SUM('1.  LRAMVA Summary'!G$71:G$72)*(MONTH($E108)-1)/12)*$H108</f>
        <v>4.5859772289865255</v>
      </c>
      <c r="M108" s="245">
        <f>(SUM('1.  LRAMVA Summary'!H$53:H$70)+SUM('1.  LRAMVA Summary'!H$71:H$72)*(MONTH($E108)-1)/12)*$H108</f>
        <v>4.0826095527408288</v>
      </c>
      <c r="N108" s="245">
        <f>(SUM('1.  LRAMVA Summary'!I$53:I$70)+SUM('1.  LRAMVA Summary'!I$71:I$72)*(MONTH($E108)-1)/12)*$H108</f>
        <v>23.577222815546154</v>
      </c>
      <c r="O108" s="245">
        <f>(SUM('1.  LRAMVA Summary'!J$53:J$70)+SUM('1.  LRAMVA Summary'!J$71:J$72)*(MONTH($E108)-1)/12)*$H108</f>
        <v>5.9088316182902405</v>
      </c>
      <c r="P108" s="245">
        <f>(SUM('1.  LRAMVA Summary'!K$53:K$70)+SUM('1.  LRAMVA Summary'!K$71:K$72)*(MONTH($E108)-1)/12)*$H108</f>
        <v>0</v>
      </c>
      <c r="Q108" s="245">
        <f>(SUM('1.  LRAMVA Summary'!L$53:L$70)+SUM('1.  LRAMVA Summary'!L$71:L$72)*(MONTH($E108)-1)/12)*$H108</f>
        <v>0</v>
      </c>
      <c r="R108" s="245">
        <f>(SUM('1.  LRAMVA Summary'!M$53:M$70)+SUM('1.  LRAMVA Summary'!M$71:M$72)*(MONTH($E108)-1)/12)*$H108</f>
        <v>0</v>
      </c>
      <c r="S108" s="245">
        <f>(SUM('1.  LRAMVA Summary'!N$53:N$70)+SUM('1.  LRAMVA Summary'!N$71:N$72)*(MONTH($E108)-1)/12)*$H108</f>
        <v>0</v>
      </c>
      <c r="T108" s="245">
        <f>(SUM('1.  LRAMVA Summary'!O$53:O$70)+SUM('1.  LRAMVA Summary'!O$71:O$72)*(MONTH($E108)-1)/12)*$H108</f>
        <v>0</v>
      </c>
      <c r="U108" s="245">
        <f>(SUM('1.  LRAMVA Summary'!P$53:P$70)+SUM('1.  LRAMVA Summary'!P$71:P$72)*(MONTH($E108)-1)/12)*$H108</f>
        <v>0</v>
      </c>
      <c r="V108" s="245">
        <f>(SUM('1.  LRAMVA Summary'!Q$53:Q$70)+SUM('1.  LRAMVA Summary'!Q$71:Q$72)*(MONTH($E108)-1)/12)*$H108</f>
        <v>0</v>
      </c>
      <c r="W108" s="246">
        <f t="shared" si="49"/>
        <v>238.38368752741226</v>
      </c>
    </row>
    <row r="109" spans="2:23" s="9" customFormat="1">
      <c r="B109" s="68"/>
      <c r="E109" s="229">
        <v>42856</v>
      </c>
      <c r="F109" s="229" t="s">
        <v>185</v>
      </c>
      <c r="G109" s="230" t="s">
        <v>66</v>
      </c>
      <c r="H109" s="255">
        <f t="shared" ref="H109:H110" si="50">$C$40/12</f>
        <v>9.1666666666666665E-4</v>
      </c>
      <c r="I109" s="245">
        <f>(SUM('1.  LRAMVA Summary'!D$53:D$70)+SUM('1.  LRAMVA Summary'!D$71:D$72)*(MONTH($E109)-1)/12)*$H109</f>
        <v>180.17954554163572</v>
      </c>
      <c r="J109" s="245">
        <f>(SUM('1.  LRAMVA Summary'!E$53:E$70)+SUM('1.  LRAMVA Summary'!E$71:E$72)*(MONTH($E109)-1)/12)*$H109</f>
        <v>109.69759694926971</v>
      </c>
      <c r="K109" s="245">
        <f>(SUM('1.  LRAMVA Summary'!F$53:F$70)+SUM('1.  LRAMVA Summary'!F$71:F$72)*(MONTH($E109)-1)/12)*$H109</f>
        <v>-22.905080741774061</v>
      </c>
      <c r="L109" s="245">
        <f>(SUM('1.  LRAMVA Summary'!G$53:G$70)+SUM('1.  LRAMVA Summary'!G$71:G$72)*(MONTH($E109)-1)/12)*$H109</f>
        <v>6.1146363053153676</v>
      </c>
      <c r="M109" s="245">
        <f>(SUM('1.  LRAMVA Summary'!H$53:H$70)+SUM('1.  LRAMVA Summary'!H$71:H$72)*(MONTH($E109)-1)/12)*$H109</f>
        <v>5.4434794036544387</v>
      </c>
      <c r="N109" s="245">
        <f>(SUM('1.  LRAMVA Summary'!I$53:I$70)+SUM('1.  LRAMVA Summary'!I$71:I$72)*(MONTH($E109)-1)/12)*$H109</f>
        <v>31.436297087394877</v>
      </c>
      <c r="O109" s="245">
        <f>(SUM('1.  LRAMVA Summary'!J$53:J$70)+SUM('1.  LRAMVA Summary'!J$71:J$72)*(MONTH($E109)-1)/12)*$H109</f>
        <v>7.878442157720321</v>
      </c>
      <c r="P109" s="245">
        <f>(SUM('1.  LRAMVA Summary'!K$53:K$70)+SUM('1.  LRAMVA Summary'!K$71:K$72)*(MONTH($E109)-1)/12)*$H109</f>
        <v>0</v>
      </c>
      <c r="Q109" s="245">
        <f>(SUM('1.  LRAMVA Summary'!L$53:L$70)+SUM('1.  LRAMVA Summary'!L$71:L$72)*(MONTH($E109)-1)/12)*$H109</f>
        <v>0</v>
      </c>
      <c r="R109" s="245">
        <f>(SUM('1.  LRAMVA Summary'!M$53:M$70)+SUM('1.  LRAMVA Summary'!M$71:M$72)*(MONTH($E109)-1)/12)*$H109</f>
        <v>0</v>
      </c>
      <c r="S109" s="245">
        <f>(SUM('1.  LRAMVA Summary'!N$53:N$70)+SUM('1.  LRAMVA Summary'!N$71:N$72)*(MONTH($E109)-1)/12)*$H109</f>
        <v>0</v>
      </c>
      <c r="T109" s="245">
        <f>(SUM('1.  LRAMVA Summary'!O$53:O$70)+SUM('1.  LRAMVA Summary'!O$71:O$72)*(MONTH($E109)-1)/12)*$H109</f>
        <v>0</v>
      </c>
      <c r="U109" s="245">
        <f>(SUM('1.  LRAMVA Summary'!P$53:P$70)+SUM('1.  LRAMVA Summary'!P$71:P$72)*(MONTH($E109)-1)/12)*$H109</f>
        <v>0</v>
      </c>
      <c r="V109" s="245">
        <f>(SUM('1.  LRAMVA Summary'!Q$53:Q$70)+SUM('1.  LRAMVA Summary'!Q$71:Q$72)*(MONTH($E109)-1)/12)*$H109</f>
        <v>0</v>
      </c>
      <c r="W109" s="246">
        <f t="shared" si="49"/>
        <v>317.84491670321643</v>
      </c>
    </row>
    <row r="110" spans="2:23" s="253" customFormat="1">
      <c r="B110" s="252"/>
      <c r="E110" s="229">
        <v>42887</v>
      </c>
      <c r="F110" s="229" t="s">
        <v>185</v>
      </c>
      <c r="G110" s="230" t="s">
        <v>66</v>
      </c>
      <c r="H110" s="255">
        <f t="shared" si="50"/>
        <v>9.1666666666666665E-4</v>
      </c>
      <c r="I110" s="245">
        <f>(SUM('1.  LRAMVA Summary'!D$53:D$70)+SUM('1.  LRAMVA Summary'!D$71:D$72)*(MONTH($E110)-1)/12)*$H110</f>
        <v>225.22443192704466</v>
      </c>
      <c r="J110" s="245">
        <f>(SUM('1.  LRAMVA Summary'!E$53:E$70)+SUM('1.  LRAMVA Summary'!E$71:E$72)*(MONTH($E110)-1)/12)*$H110</f>
        <v>137.12199618658715</v>
      </c>
      <c r="K110" s="245">
        <f>(SUM('1.  LRAMVA Summary'!F$53:F$70)+SUM('1.  LRAMVA Summary'!F$71:F$72)*(MONTH($E110)-1)/12)*$H110</f>
        <v>-28.631350927217579</v>
      </c>
      <c r="L110" s="245">
        <f>(SUM('1.  LRAMVA Summary'!G$53:G$70)+SUM('1.  LRAMVA Summary'!G$71:G$72)*(MONTH($E110)-1)/12)*$H110</f>
        <v>7.6432953816442097</v>
      </c>
      <c r="M110" s="245">
        <f>(SUM('1.  LRAMVA Summary'!H$53:H$70)+SUM('1.  LRAMVA Summary'!H$71:H$72)*(MONTH($E110)-1)/12)*$H110</f>
        <v>6.8043492545680477</v>
      </c>
      <c r="N110" s="245">
        <f>(SUM('1.  LRAMVA Summary'!I$53:I$70)+SUM('1.  LRAMVA Summary'!I$71:I$72)*(MONTH($E110)-1)/12)*$H110</f>
        <v>39.295371359243603</v>
      </c>
      <c r="O110" s="245">
        <f>(SUM('1.  LRAMVA Summary'!J$53:J$70)+SUM('1.  LRAMVA Summary'!J$71:J$72)*(MONTH($E110)-1)/12)*$H110</f>
        <v>9.8480526971504005</v>
      </c>
      <c r="P110" s="245">
        <f>(SUM('1.  LRAMVA Summary'!K$53:K$70)+SUM('1.  LRAMVA Summary'!K$71:K$72)*(MONTH($E110)-1)/12)*$H110</f>
        <v>0</v>
      </c>
      <c r="Q110" s="245">
        <f>(SUM('1.  LRAMVA Summary'!L$53:L$70)+SUM('1.  LRAMVA Summary'!L$71:L$72)*(MONTH($E110)-1)/12)*$H110</f>
        <v>0</v>
      </c>
      <c r="R110" s="245">
        <f>(SUM('1.  LRAMVA Summary'!M$53:M$70)+SUM('1.  LRAMVA Summary'!M$71:M$72)*(MONTH($E110)-1)/12)*$H110</f>
        <v>0</v>
      </c>
      <c r="S110" s="245">
        <f>(SUM('1.  LRAMVA Summary'!N$53:N$70)+SUM('1.  LRAMVA Summary'!N$71:N$72)*(MONTH($E110)-1)/12)*$H110</f>
        <v>0</v>
      </c>
      <c r="T110" s="245">
        <f>(SUM('1.  LRAMVA Summary'!O$53:O$70)+SUM('1.  LRAMVA Summary'!O$71:O$72)*(MONTH($E110)-1)/12)*$H110</f>
        <v>0</v>
      </c>
      <c r="U110" s="245">
        <f>(SUM('1.  LRAMVA Summary'!P$53:P$70)+SUM('1.  LRAMVA Summary'!P$71:P$72)*(MONTH($E110)-1)/12)*$H110</f>
        <v>0</v>
      </c>
      <c r="V110" s="245">
        <f>(SUM('1.  LRAMVA Summary'!Q$53:Q$70)+SUM('1.  LRAMVA Summary'!Q$71:Q$72)*(MONTH($E110)-1)/12)*$H110</f>
        <v>0</v>
      </c>
      <c r="W110" s="246">
        <f t="shared" si="49"/>
        <v>397.30614587902056</v>
      </c>
    </row>
    <row r="111" spans="2:23" s="9" customFormat="1">
      <c r="B111" s="68"/>
      <c r="E111" s="229">
        <v>42917</v>
      </c>
      <c r="F111" s="229" t="s">
        <v>185</v>
      </c>
      <c r="G111" s="230" t="s">
        <v>68</v>
      </c>
      <c r="H111" s="255">
        <f>$C$41/12</f>
        <v>9.1666666666666665E-4</v>
      </c>
      <c r="I111" s="245">
        <f>(SUM('1.  LRAMVA Summary'!D$53:D$70)+SUM('1.  LRAMVA Summary'!D$71:D$72)*(MONTH($E111)-1)/12)*$H111</f>
        <v>270.26931831245361</v>
      </c>
      <c r="J111" s="245">
        <f>(SUM('1.  LRAMVA Summary'!E$53:E$70)+SUM('1.  LRAMVA Summary'!E$71:E$72)*(MONTH($E111)-1)/12)*$H111</f>
        <v>164.54639542390456</v>
      </c>
      <c r="K111" s="245">
        <f>(SUM('1.  LRAMVA Summary'!F$53:F$70)+SUM('1.  LRAMVA Summary'!F$71:F$72)*(MONTH($E111)-1)/12)*$H111</f>
        <v>-34.357621112661093</v>
      </c>
      <c r="L111" s="245">
        <f>(SUM('1.  LRAMVA Summary'!G$53:G$70)+SUM('1.  LRAMVA Summary'!G$71:G$72)*(MONTH($E111)-1)/12)*$H111</f>
        <v>9.171954457973051</v>
      </c>
      <c r="M111" s="245">
        <f>(SUM('1.  LRAMVA Summary'!H$53:H$70)+SUM('1.  LRAMVA Summary'!H$71:H$72)*(MONTH($E111)-1)/12)*$H111</f>
        <v>8.1652191054816576</v>
      </c>
      <c r="N111" s="245">
        <f>(SUM('1.  LRAMVA Summary'!I$53:I$70)+SUM('1.  LRAMVA Summary'!I$71:I$72)*(MONTH($E111)-1)/12)*$H111</f>
        <v>47.154445631092308</v>
      </c>
      <c r="O111" s="245">
        <f>(SUM('1.  LRAMVA Summary'!J$53:J$70)+SUM('1.  LRAMVA Summary'!J$71:J$72)*(MONTH($E111)-1)/12)*$H111</f>
        <v>11.817663236580481</v>
      </c>
      <c r="P111" s="245">
        <f>(SUM('1.  LRAMVA Summary'!K$53:K$70)+SUM('1.  LRAMVA Summary'!K$71:K$72)*(MONTH($E111)-1)/12)*$H111</f>
        <v>0</v>
      </c>
      <c r="Q111" s="245">
        <f>(SUM('1.  LRAMVA Summary'!L$53:L$70)+SUM('1.  LRAMVA Summary'!L$71:L$72)*(MONTH($E111)-1)/12)*$H111</f>
        <v>0</v>
      </c>
      <c r="R111" s="245">
        <f>(SUM('1.  LRAMVA Summary'!M$53:M$70)+SUM('1.  LRAMVA Summary'!M$71:M$72)*(MONTH($E111)-1)/12)*$H111</f>
        <v>0</v>
      </c>
      <c r="S111" s="245">
        <f>(SUM('1.  LRAMVA Summary'!N$53:N$70)+SUM('1.  LRAMVA Summary'!N$71:N$72)*(MONTH($E111)-1)/12)*$H111</f>
        <v>0</v>
      </c>
      <c r="T111" s="245">
        <f>(SUM('1.  LRAMVA Summary'!O$53:O$70)+SUM('1.  LRAMVA Summary'!O$71:O$72)*(MONTH($E111)-1)/12)*$H111</f>
        <v>0</v>
      </c>
      <c r="U111" s="245">
        <f>(SUM('1.  LRAMVA Summary'!P$53:P$70)+SUM('1.  LRAMVA Summary'!P$71:P$72)*(MONTH($E111)-1)/12)*$H111</f>
        <v>0</v>
      </c>
      <c r="V111" s="245">
        <f>(SUM('1.  LRAMVA Summary'!Q$53:Q$70)+SUM('1.  LRAMVA Summary'!Q$71:Q$72)*(MONTH($E111)-1)/12)*$H111</f>
        <v>0</v>
      </c>
      <c r="W111" s="246">
        <f t="shared" si="49"/>
        <v>476.76737505482453</v>
      </c>
    </row>
    <row r="112" spans="2:23" s="9" customFormat="1">
      <c r="B112" s="68"/>
      <c r="E112" s="229">
        <v>42948</v>
      </c>
      <c r="F112" s="229" t="s">
        <v>185</v>
      </c>
      <c r="G112" s="230" t="s">
        <v>68</v>
      </c>
      <c r="H112" s="255">
        <f t="shared" ref="H112:H113" si="51">$C$41/12</f>
        <v>9.1666666666666665E-4</v>
      </c>
      <c r="I112" s="245">
        <f>(SUM('1.  LRAMVA Summary'!D$53:D$70)+SUM('1.  LRAMVA Summary'!D$71:D$72)*(MONTH($E112)-1)/12)*$H112</f>
        <v>315.31420469786252</v>
      </c>
      <c r="J112" s="245">
        <f>(SUM('1.  LRAMVA Summary'!E$53:E$70)+SUM('1.  LRAMVA Summary'!E$71:E$72)*(MONTH($E112)-1)/12)*$H112</f>
        <v>191.97079466122202</v>
      </c>
      <c r="K112" s="245">
        <f>(SUM('1.  LRAMVA Summary'!F$53:F$70)+SUM('1.  LRAMVA Summary'!F$71:F$72)*(MONTH($E112)-1)/12)*$H112</f>
        <v>-40.083891298104618</v>
      </c>
      <c r="L112" s="245">
        <f>(SUM('1.  LRAMVA Summary'!G$53:G$70)+SUM('1.  LRAMVA Summary'!G$71:G$72)*(MONTH($E112)-1)/12)*$H112</f>
        <v>10.700613534301896</v>
      </c>
      <c r="M112" s="245">
        <f>(SUM('1.  LRAMVA Summary'!H$53:H$70)+SUM('1.  LRAMVA Summary'!H$71:H$72)*(MONTH($E112)-1)/12)*$H112</f>
        <v>9.5260889563952684</v>
      </c>
      <c r="N112" s="245">
        <f>(SUM('1.  LRAMVA Summary'!I$53:I$70)+SUM('1.  LRAMVA Summary'!I$71:I$72)*(MONTH($E112)-1)/12)*$H112</f>
        <v>55.013519902941034</v>
      </c>
      <c r="O112" s="245">
        <f>(SUM('1.  LRAMVA Summary'!J$53:J$70)+SUM('1.  LRAMVA Summary'!J$71:J$72)*(MONTH($E112)-1)/12)*$H112</f>
        <v>13.78727377601056</v>
      </c>
      <c r="P112" s="245">
        <f>(SUM('1.  LRAMVA Summary'!K$53:K$70)+SUM('1.  LRAMVA Summary'!K$71:K$72)*(MONTH($E112)-1)/12)*$H112</f>
        <v>0</v>
      </c>
      <c r="Q112" s="245">
        <f>(SUM('1.  LRAMVA Summary'!L$53:L$70)+SUM('1.  LRAMVA Summary'!L$71:L$72)*(MONTH($E112)-1)/12)*$H112</f>
        <v>0</v>
      </c>
      <c r="R112" s="245">
        <f>(SUM('1.  LRAMVA Summary'!M$53:M$70)+SUM('1.  LRAMVA Summary'!M$71:M$72)*(MONTH($E112)-1)/12)*$H112</f>
        <v>0</v>
      </c>
      <c r="S112" s="245">
        <f>(SUM('1.  LRAMVA Summary'!N$53:N$70)+SUM('1.  LRAMVA Summary'!N$71:N$72)*(MONTH($E112)-1)/12)*$H112</f>
        <v>0</v>
      </c>
      <c r="T112" s="245">
        <f>(SUM('1.  LRAMVA Summary'!O$53:O$70)+SUM('1.  LRAMVA Summary'!O$71:O$72)*(MONTH($E112)-1)/12)*$H112</f>
        <v>0</v>
      </c>
      <c r="U112" s="245">
        <f>(SUM('1.  LRAMVA Summary'!P$53:P$70)+SUM('1.  LRAMVA Summary'!P$71:P$72)*(MONTH($E112)-1)/12)*$H112</f>
        <v>0</v>
      </c>
      <c r="V112" s="245">
        <f>(SUM('1.  LRAMVA Summary'!Q$53:Q$70)+SUM('1.  LRAMVA Summary'!Q$71:Q$72)*(MONTH($E112)-1)/12)*$H112</f>
        <v>0</v>
      </c>
      <c r="W112" s="246">
        <f t="shared" si="49"/>
        <v>556.22860423062866</v>
      </c>
    </row>
    <row r="113" spans="2:25" s="9" customFormat="1">
      <c r="B113" s="68"/>
      <c r="E113" s="229">
        <v>42979</v>
      </c>
      <c r="F113" s="229" t="s">
        <v>185</v>
      </c>
      <c r="G113" s="230" t="s">
        <v>68</v>
      </c>
      <c r="H113" s="255">
        <f t="shared" si="51"/>
        <v>9.1666666666666665E-4</v>
      </c>
      <c r="I113" s="245">
        <f>(SUM('1.  LRAMVA Summary'!D$53:D$70)+SUM('1.  LRAMVA Summary'!D$71:D$72)*(MONTH($E113)-1)/12)*$H113</f>
        <v>360.35909108327144</v>
      </c>
      <c r="J113" s="245">
        <f>(SUM('1.  LRAMVA Summary'!E$53:E$70)+SUM('1.  LRAMVA Summary'!E$71:E$72)*(MONTH($E113)-1)/12)*$H113</f>
        <v>219.39519389853942</v>
      </c>
      <c r="K113" s="245">
        <f>(SUM('1.  LRAMVA Summary'!F$53:F$70)+SUM('1.  LRAMVA Summary'!F$71:F$72)*(MONTH($E113)-1)/12)*$H113</f>
        <v>-45.810161483548121</v>
      </c>
      <c r="L113" s="245">
        <f>(SUM('1.  LRAMVA Summary'!G$53:G$70)+SUM('1.  LRAMVA Summary'!G$71:G$72)*(MONTH($E113)-1)/12)*$H113</f>
        <v>12.229272610630735</v>
      </c>
      <c r="M113" s="245">
        <f>(SUM('1.  LRAMVA Summary'!H$53:H$70)+SUM('1.  LRAMVA Summary'!H$71:H$72)*(MONTH($E113)-1)/12)*$H113</f>
        <v>10.886958807308877</v>
      </c>
      <c r="N113" s="245">
        <f>(SUM('1.  LRAMVA Summary'!I$53:I$70)+SUM('1.  LRAMVA Summary'!I$71:I$72)*(MONTH($E113)-1)/12)*$H113</f>
        <v>62.872594174789754</v>
      </c>
      <c r="O113" s="245">
        <f>(SUM('1.  LRAMVA Summary'!J$53:J$70)+SUM('1.  LRAMVA Summary'!J$71:J$72)*(MONTH($E113)-1)/12)*$H113</f>
        <v>15.756884315440642</v>
      </c>
      <c r="P113" s="245">
        <f>(SUM('1.  LRAMVA Summary'!K$53:K$70)+SUM('1.  LRAMVA Summary'!K$71:K$72)*(MONTH($E113)-1)/12)*$H113</f>
        <v>0</v>
      </c>
      <c r="Q113" s="245">
        <f>(SUM('1.  LRAMVA Summary'!L$53:L$70)+SUM('1.  LRAMVA Summary'!L$71:L$72)*(MONTH($E113)-1)/12)*$H113</f>
        <v>0</v>
      </c>
      <c r="R113" s="245">
        <f>(SUM('1.  LRAMVA Summary'!M$53:M$70)+SUM('1.  LRAMVA Summary'!M$71:M$72)*(MONTH($E113)-1)/12)*$H113</f>
        <v>0</v>
      </c>
      <c r="S113" s="245">
        <f>(SUM('1.  LRAMVA Summary'!N$53:N$70)+SUM('1.  LRAMVA Summary'!N$71:N$72)*(MONTH($E113)-1)/12)*$H113</f>
        <v>0</v>
      </c>
      <c r="T113" s="245">
        <f>(SUM('1.  LRAMVA Summary'!O$53:O$70)+SUM('1.  LRAMVA Summary'!O$71:O$72)*(MONTH($E113)-1)/12)*$H113</f>
        <v>0</v>
      </c>
      <c r="U113" s="245">
        <f>(SUM('1.  LRAMVA Summary'!P$53:P$70)+SUM('1.  LRAMVA Summary'!P$71:P$72)*(MONTH($E113)-1)/12)*$H113</f>
        <v>0</v>
      </c>
      <c r="V113" s="245">
        <f>(SUM('1.  LRAMVA Summary'!Q$53:Q$70)+SUM('1.  LRAMVA Summary'!Q$71:Q$72)*(MONTH($E113)-1)/12)*$H113</f>
        <v>0</v>
      </c>
      <c r="W113" s="246">
        <f t="shared" si="49"/>
        <v>635.68983340643285</v>
      </c>
    </row>
    <row r="114" spans="2:25" s="9" customFormat="1">
      <c r="B114" s="68"/>
      <c r="E114" s="229">
        <v>43009</v>
      </c>
      <c r="F114" s="229" t="s">
        <v>185</v>
      </c>
      <c r="G114" s="230" t="s">
        <v>69</v>
      </c>
      <c r="H114" s="255">
        <f>$C$42/12</f>
        <v>1.25E-3</v>
      </c>
      <c r="I114" s="245">
        <f>(SUM('1.  LRAMVA Summary'!D$53:D$70)+SUM('1.  LRAMVA Summary'!D$71:D$72)*(MONTH($E114)-1)/12)*$H114</f>
        <v>552.8236056391097</v>
      </c>
      <c r="J114" s="245">
        <f>(SUM('1.  LRAMVA Summary'!E$53:E$70)+SUM('1.  LRAMVA Summary'!E$71:E$72)*(MONTH($E114)-1)/12)*$H114</f>
        <v>336.5721724579866</v>
      </c>
      <c r="K114" s="245">
        <f>(SUM('1.  LRAMVA Summary'!F$53:F$70)+SUM('1.  LRAMVA Summary'!F$71:F$72)*(MONTH($E114)-1)/12)*$H114</f>
        <v>-70.276952275897685</v>
      </c>
      <c r="L114" s="245">
        <f>(SUM('1.  LRAMVA Summary'!G$53:G$70)+SUM('1.  LRAMVA Summary'!G$71:G$72)*(MONTH($E114)-1)/12)*$H114</f>
        <v>18.760815936763059</v>
      </c>
      <c r="M114" s="245">
        <f>(SUM('1.  LRAMVA Summary'!H$53:H$70)+SUM('1.  LRAMVA Summary'!H$71:H$72)*(MONTH($E114)-1)/12)*$H114</f>
        <v>16.701584533939755</v>
      </c>
      <c r="N114" s="245">
        <f>(SUM('1.  LRAMVA Summary'!I$53:I$70)+SUM('1.  LRAMVA Summary'!I$71:I$72)*(MONTH($E114)-1)/12)*$H114</f>
        <v>96.452275154507021</v>
      </c>
      <c r="O114" s="245">
        <f>(SUM('1.  LRAMVA Summary'!J$53:J$70)+SUM('1.  LRAMVA Summary'!J$71:J$72)*(MONTH($E114)-1)/12)*$H114</f>
        <v>24.172492983914623</v>
      </c>
      <c r="P114" s="245">
        <f>(SUM('1.  LRAMVA Summary'!K$53:K$70)+SUM('1.  LRAMVA Summary'!K$71:K$72)*(MONTH($E114)-1)/12)*$H114</f>
        <v>0</v>
      </c>
      <c r="Q114" s="245">
        <f>(SUM('1.  LRAMVA Summary'!L$53:L$70)+SUM('1.  LRAMVA Summary'!L$71:L$72)*(MONTH($E114)-1)/12)*$H114</f>
        <v>0</v>
      </c>
      <c r="R114" s="245">
        <f>(SUM('1.  LRAMVA Summary'!M$53:M$70)+SUM('1.  LRAMVA Summary'!M$71:M$72)*(MONTH($E114)-1)/12)*$H114</f>
        <v>0</v>
      </c>
      <c r="S114" s="245">
        <f>(SUM('1.  LRAMVA Summary'!N$53:N$70)+SUM('1.  LRAMVA Summary'!N$71:N$72)*(MONTH($E114)-1)/12)*$H114</f>
        <v>0</v>
      </c>
      <c r="T114" s="245">
        <f>(SUM('1.  LRAMVA Summary'!O$53:O$70)+SUM('1.  LRAMVA Summary'!O$71:O$72)*(MONTH($E114)-1)/12)*$H114</f>
        <v>0</v>
      </c>
      <c r="U114" s="245">
        <f>(SUM('1.  LRAMVA Summary'!P$53:P$70)+SUM('1.  LRAMVA Summary'!P$71:P$72)*(MONTH($E114)-1)/12)*$H114</f>
        <v>0</v>
      </c>
      <c r="V114" s="245">
        <f>(SUM('1.  LRAMVA Summary'!Q$53:Q$70)+SUM('1.  LRAMVA Summary'!Q$71:Q$72)*(MONTH($E114)-1)/12)*$H114</f>
        <v>0</v>
      </c>
      <c r="W114" s="246">
        <f t="shared" si="49"/>
        <v>975.20599443032313</v>
      </c>
    </row>
    <row r="115" spans="2:25" s="9" customFormat="1">
      <c r="B115" s="68"/>
      <c r="E115" s="229">
        <v>43040</v>
      </c>
      <c r="F115" s="229" t="s">
        <v>185</v>
      </c>
      <c r="G115" s="230" t="s">
        <v>69</v>
      </c>
      <c r="H115" s="255">
        <f t="shared" ref="H115:H116" si="52">$C$42/12</f>
        <v>1.25E-3</v>
      </c>
      <c r="I115" s="245">
        <f>(SUM('1.  LRAMVA Summary'!D$53:D$70)+SUM('1.  LRAMVA Summary'!D$71:D$72)*(MONTH($E115)-1)/12)*$H115</f>
        <v>614.2484507101218</v>
      </c>
      <c r="J115" s="245">
        <f>(SUM('1.  LRAMVA Summary'!E$53:E$70)+SUM('1.  LRAMVA Summary'!E$71:E$72)*(MONTH($E115)-1)/12)*$H115</f>
        <v>373.96908050887401</v>
      </c>
      <c r="K115" s="245">
        <f>(SUM('1.  LRAMVA Summary'!F$53:F$70)+SUM('1.  LRAMVA Summary'!F$71:F$72)*(MONTH($E115)-1)/12)*$H115</f>
        <v>-78.085502528775223</v>
      </c>
      <c r="L115" s="245">
        <f>(SUM('1.  LRAMVA Summary'!G$53:G$70)+SUM('1.  LRAMVA Summary'!G$71:G$72)*(MONTH($E115)-1)/12)*$H115</f>
        <v>20.845351040847845</v>
      </c>
      <c r="M115" s="245">
        <f>(SUM('1.  LRAMVA Summary'!H$53:H$70)+SUM('1.  LRAMVA Summary'!H$71:H$72)*(MONTH($E115)-1)/12)*$H115</f>
        <v>18.55731614882195</v>
      </c>
      <c r="N115" s="245">
        <f>(SUM('1.  LRAMVA Summary'!I$53:I$70)+SUM('1.  LRAMVA Summary'!I$71:I$72)*(MONTH($E115)-1)/12)*$H115</f>
        <v>107.16919461611892</v>
      </c>
      <c r="O115" s="245">
        <f>(SUM('1.  LRAMVA Summary'!J$53:J$70)+SUM('1.  LRAMVA Summary'!J$71:J$72)*(MONTH($E115)-1)/12)*$H115</f>
        <v>26.858325537682912</v>
      </c>
      <c r="P115" s="245">
        <f>(SUM('1.  LRAMVA Summary'!K$53:K$70)+SUM('1.  LRAMVA Summary'!K$71:K$72)*(MONTH($E115)-1)/12)*$H115</f>
        <v>0</v>
      </c>
      <c r="Q115" s="245">
        <f>(SUM('1.  LRAMVA Summary'!L$53:L$70)+SUM('1.  LRAMVA Summary'!L$71:L$72)*(MONTH($E115)-1)/12)*$H115</f>
        <v>0</v>
      </c>
      <c r="R115" s="245">
        <f>(SUM('1.  LRAMVA Summary'!M$53:M$70)+SUM('1.  LRAMVA Summary'!M$71:M$72)*(MONTH($E115)-1)/12)*$H115</f>
        <v>0</v>
      </c>
      <c r="S115" s="245">
        <f>(SUM('1.  LRAMVA Summary'!N$53:N$70)+SUM('1.  LRAMVA Summary'!N$71:N$72)*(MONTH($E115)-1)/12)*$H115</f>
        <v>0</v>
      </c>
      <c r="T115" s="245">
        <f>(SUM('1.  LRAMVA Summary'!O$53:O$70)+SUM('1.  LRAMVA Summary'!O$71:O$72)*(MONTH($E115)-1)/12)*$H115</f>
        <v>0</v>
      </c>
      <c r="U115" s="245">
        <f>(SUM('1.  LRAMVA Summary'!P$53:P$70)+SUM('1.  LRAMVA Summary'!P$71:P$72)*(MONTH($E115)-1)/12)*$H115</f>
        <v>0</v>
      </c>
      <c r="V115" s="245">
        <f>(SUM('1.  LRAMVA Summary'!Q$53:Q$70)+SUM('1.  LRAMVA Summary'!Q$71:Q$72)*(MONTH($E115)-1)/12)*$H115</f>
        <v>0</v>
      </c>
      <c r="W115" s="246">
        <f t="shared" si="49"/>
        <v>1083.5622160336923</v>
      </c>
    </row>
    <row r="116" spans="2:25" s="9" customFormat="1">
      <c r="B116" s="68"/>
      <c r="E116" s="229">
        <v>43070</v>
      </c>
      <c r="F116" s="229" t="s">
        <v>185</v>
      </c>
      <c r="G116" s="230" t="s">
        <v>69</v>
      </c>
      <c r="H116" s="255">
        <f t="shared" si="52"/>
        <v>1.25E-3</v>
      </c>
      <c r="I116" s="245">
        <f>(SUM('1.  LRAMVA Summary'!D$53:D$70)+SUM('1.  LRAMVA Summary'!D$71:D$72)*(MONTH($E116)-1)/12)*$H116</f>
        <v>675.67329578113413</v>
      </c>
      <c r="J116" s="245">
        <f>(SUM('1.  LRAMVA Summary'!E$53:E$70)+SUM('1.  LRAMVA Summary'!E$71:E$72)*(MONTH($E116)-1)/12)*$H116</f>
        <v>411.36598855976138</v>
      </c>
      <c r="K116" s="245">
        <f>(SUM('1.  LRAMVA Summary'!F$53:F$70)+SUM('1.  LRAMVA Summary'!F$71:F$72)*(MONTH($E116)-1)/12)*$H116</f>
        <v>-85.894052781652732</v>
      </c>
      <c r="L116" s="245">
        <f>(SUM('1.  LRAMVA Summary'!G$53:G$70)+SUM('1.  LRAMVA Summary'!G$71:G$72)*(MONTH($E116)-1)/12)*$H116</f>
        <v>22.929886144932631</v>
      </c>
      <c r="M116" s="245">
        <f>(SUM('1.  LRAMVA Summary'!H$53:H$70)+SUM('1.  LRAMVA Summary'!H$71:H$72)*(MONTH($E116)-1)/12)*$H116</f>
        <v>20.413047763704146</v>
      </c>
      <c r="N116" s="245">
        <f>(SUM('1.  LRAMVA Summary'!I$53:I$70)+SUM('1.  LRAMVA Summary'!I$71:I$72)*(MONTH($E116)-1)/12)*$H116</f>
        <v>117.8861140777308</v>
      </c>
      <c r="O116" s="245">
        <f>(SUM('1.  LRAMVA Summary'!J$53:J$70)+SUM('1.  LRAMVA Summary'!J$71:J$72)*(MONTH($E116)-1)/12)*$H116</f>
        <v>29.544158091451205</v>
      </c>
      <c r="P116" s="245">
        <f>(SUM('1.  LRAMVA Summary'!K$53:K$70)+SUM('1.  LRAMVA Summary'!K$71:K$72)*(MONTH($E116)-1)/12)*$H116</f>
        <v>0</v>
      </c>
      <c r="Q116" s="245">
        <f>(SUM('1.  LRAMVA Summary'!L$53:L$70)+SUM('1.  LRAMVA Summary'!L$71:L$72)*(MONTH($E116)-1)/12)*$H116</f>
        <v>0</v>
      </c>
      <c r="R116" s="245">
        <f>(SUM('1.  LRAMVA Summary'!M$53:M$70)+SUM('1.  LRAMVA Summary'!M$71:M$72)*(MONTH($E116)-1)/12)*$H116</f>
        <v>0</v>
      </c>
      <c r="S116" s="245">
        <f>(SUM('1.  LRAMVA Summary'!N$53:N$70)+SUM('1.  LRAMVA Summary'!N$71:N$72)*(MONTH($E116)-1)/12)*$H116</f>
        <v>0</v>
      </c>
      <c r="T116" s="245">
        <f>(SUM('1.  LRAMVA Summary'!O$53:O$70)+SUM('1.  LRAMVA Summary'!O$71:O$72)*(MONTH($E116)-1)/12)*$H116</f>
        <v>0</v>
      </c>
      <c r="U116" s="245">
        <f>(SUM('1.  LRAMVA Summary'!P$53:P$70)+SUM('1.  LRAMVA Summary'!P$71:P$72)*(MONTH($E116)-1)/12)*$H116</f>
        <v>0</v>
      </c>
      <c r="V116" s="245">
        <f>(SUM('1.  LRAMVA Summary'!Q$53:Q$70)+SUM('1.  LRAMVA Summary'!Q$71:Q$72)*(MONTH($E116)-1)/12)*$H116</f>
        <v>0</v>
      </c>
      <c r="W116" s="246">
        <f t="shared" si="49"/>
        <v>1191.9184376370613</v>
      </c>
    </row>
    <row r="117" spans="2:25" s="9" customFormat="1" ht="15" thickBot="1">
      <c r="B117" s="68"/>
      <c r="E117" s="231" t="s">
        <v>471</v>
      </c>
      <c r="F117" s="231"/>
      <c r="G117" s="232"/>
      <c r="H117" s="233"/>
      <c r="I117" s="234">
        <f>SUM(I104:I116)</f>
        <v>3464.3612620050872</v>
      </c>
      <c r="J117" s="234">
        <f>SUM(J104:J116)</f>
        <v>2109.1856140700493</v>
      </c>
      <c r="K117" s="234">
        <f t="shared" ref="K117:O117" si="53">SUM(K104:K116)</f>
        <v>-440.40223426229215</v>
      </c>
      <c r="L117" s="234">
        <f t="shared" si="53"/>
        <v>117.56777987038186</v>
      </c>
      <c r="M117" s="234">
        <f t="shared" si="53"/>
        <v>104.6632630793558</v>
      </c>
      <c r="N117" s="234">
        <f t="shared" si="53"/>
        <v>604.43425763491064</v>
      </c>
      <c r="O117" s="234">
        <f t="shared" si="53"/>
        <v>151.48095603253162</v>
      </c>
      <c r="P117" s="234">
        <f t="shared" ref="P117:V117" si="54">SUM(P104:P116)</f>
        <v>0</v>
      </c>
      <c r="Q117" s="234">
        <f t="shared" si="54"/>
        <v>0</v>
      </c>
      <c r="R117" s="234">
        <f t="shared" si="54"/>
        <v>0</v>
      </c>
      <c r="S117" s="234">
        <f t="shared" si="54"/>
        <v>0</v>
      </c>
      <c r="T117" s="234">
        <f t="shared" si="54"/>
        <v>0</v>
      </c>
      <c r="U117" s="234">
        <f t="shared" si="54"/>
        <v>0</v>
      </c>
      <c r="V117" s="234">
        <f t="shared" si="54"/>
        <v>0</v>
      </c>
      <c r="W117" s="234">
        <f>SUM(W104:W116)</f>
        <v>6111.2908984300238</v>
      </c>
      <c r="X117" s="709"/>
    </row>
    <row r="118" spans="2:25" s="9" customFormat="1" ht="15" thickTop="1">
      <c r="B118" s="68"/>
      <c r="E118" s="235" t="s">
        <v>67</v>
      </c>
      <c r="F118" s="235"/>
      <c r="G118" s="236"/>
      <c r="H118" s="237"/>
      <c r="I118" s="238"/>
      <c r="J118" s="238"/>
      <c r="K118" s="238"/>
      <c r="L118" s="238"/>
      <c r="M118" s="238"/>
      <c r="N118" s="238"/>
      <c r="O118" s="238"/>
      <c r="P118" s="238"/>
      <c r="Q118" s="238"/>
      <c r="R118" s="238"/>
      <c r="S118" s="238"/>
      <c r="T118" s="238"/>
      <c r="U118" s="238"/>
      <c r="V118" s="238"/>
      <c r="W118" s="239"/>
    </row>
    <row r="119" spans="2:25" s="9" customFormat="1">
      <c r="B119" s="68"/>
      <c r="E119" s="240" t="s">
        <v>434</v>
      </c>
      <c r="F119" s="240"/>
      <c r="G119" s="241"/>
      <c r="H119" s="242"/>
      <c r="I119" s="243">
        <f>I117+I118</f>
        <v>3464.3612620050872</v>
      </c>
      <c r="J119" s="243">
        <f t="shared" ref="J119" si="55">J117+J118</f>
        <v>2109.1856140700493</v>
      </c>
      <c r="K119" s="243">
        <f t="shared" ref="K119" si="56">K117+K118</f>
        <v>-440.40223426229215</v>
      </c>
      <c r="L119" s="243">
        <f t="shared" ref="L119" si="57">L117+L118</f>
        <v>117.56777987038186</v>
      </c>
      <c r="M119" s="243">
        <f t="shared" ref="M119" si="58">M117+M118</f>
        <v>104.6632630793558</v>
      </c>
      <c r="N119" s="243">
        <f t="shared" ref="N119" si="59">N117+N118</f>
        <v>604.43425763491064</v>
      </c>
      <c r="O119" s="243">
        <f t="shared" ref="O119:V119" si="60">O117+O118</f>
        <v>151.48095603253162</v>
      </c>
      <c r="P119" s="243">
        <f t="shared" si="60"/>
        <v>0</v>
      </c>
      <c r="Q119" s="243">
        <f t="shared" si="60"/>
        <v>0</v>
      </c>
      <c r="R119" s="243">
        <f t="shared" si="60"/>
        <v>0</v>
      </c>
      <c r="S119" s="243">
        <f t="shared" si="60"/>
        <v>0</v>
      </c>
      <c r="T119" s="243">
        <f t="shared" si="60"/>
        <v>0</v>
      </c>
      <c r="U119" s="243">
        <f t="shared" si="60"/>
        <v>0</v>
      </c>
      <c r="V119" s="243">
        <f t="shared" si="60"/>
        <v>0</v>
      </c>
      <c r="W119" s="243">
        <f t="shared" ref="W119" si="61">W117+W118</f>
        <v>6111.2908984300238</v>
      </c>
    </row>
    <row r="120" spans="2:25" s="9" customFormat="1">
      <c r="B120" s="68"/>
      <c r="E120" s="229">
        <v>43101</v>
      </c>
      <c r="F120" s="229" t="s">
        <v>186</v>
      </c>
      <c r="G120" s="230" t="s">
        <v>65</v>
      </c>
      <c r="H120" s="255">
        <f>$C$43/12</f>
        <v>1.25E-3</v>
      </c>
      <c r="I120" s="245">
        <f>(SUM('1.  LRAMVA Summary'!D$53:D$73)+SUM('1.  LRAMVA Summary'!D$74:D$75)*(MONTH($E120)-1)/12)*$H120</f>
        <v>737.09814085214623</v>
      </c>
      <c r="J120" s="245">
        <f>(SUM('1.  LRAMVA Summary'!E$53:E$73)+SUM('1.  LRAMVA Summary'!E$74:E$75)*(MONTH($E120)-1)/12)*$H120</f>
        <v>448.76289661064885</v>
      </c>
      <c r="K120" s="245">
        <f>(SUM('1.  LRAMVA Summary'!F$53:F$73)+SUM('1.  LRAMVA Summary'!F$74:F$75)*(MONTH($E120)-1)/12)*$H120</f>
        <v>-93.702603034530256</v>
      </c>
      <c r="L120" s="245">
        <f>(SUM('1.  LRAMVA Summary'!G$53:G$73)+SUM('1.  LRAMVA Summary'!G$74:G$75)*(MONTH($E120)-1)/12)*$H120</f>
        <v>25.014421249017413</v>
      </c>
      <c r="M120" s="245">
        <f>(SUM('1.  LRAMVA Summary'!H$53:H$73)+SUM('1.  LRAMVA Summary'!H$74:H$75)*(MONTH($E120)-1)/12)*$H120</f>
        <v>22.268779378586341</v>
      </c>
      <c r="N120" s="245">
        <f>(SUM('1.  LRAMVA Summary'!I$53:I$73)+SUM('1.  LRAMVA Summary'!I$74:I$75)*(MONTH($E120)-1)/12)*$H120</f>
        <v>128.60303353934268</v>
      </c>
      <c r="O120" s="245">
        <f>(SUM('1.  LRAMVA Summary'!J$53:J$73)+SUM('1.  LRAMVA Summary'!J$74:J$75)*(MONTH($E120)-1)/12)*$H120</f>
        <v>32.229990645219495</v>
      </c>
      <c r="P120" s="245">
        <f>(SUM('1.  LRAMVA Summary'!K$53:K$73)+SUM('1.  LRAMVA Summary'!K$74:K$75)*(MONTH($E120)-1)/12)*$H120</f>
        <v>0</v>
      </c>
      <c r="Q120" s="245">
        <f>(SUM('1.  LRAMVA Summary'!L$53:L$73)+SUM('1.  LRAMVA Summary'!L$74:L$75)*(MONTH($E120)-1)/12)*$H120</f>
        <v>0</v>
      </c>
      <c r="R120" s="245">
        <f>(SUM('1.  LRAMVA Summary'!M$53:M$73)+SUM('1.  LRAMVA Summary'!M$74:M$75)*(MONTH($E120)-1)/12)*$H120</f>
        <v>0</v>
      </c>
      <c r="S120" s="245">
        <f>(SUM('1.  LRAMVA Summary'!N$53:N$73)+SUM('1.  LRAMVA Summary'!N$74:N$75)*(MONTH($E120)-1)/12)*$H120</f>
        <v>0</v>
      </c>
      <c r="T120" s="245">
        <f>(SUM('1.  LRAMVA Summary'!O$53:O$73)+SUM('1.  LRAMVA Summary'!O$74:O$75)*(MONTH($E120)-1)/12)*$H120</f>
        <v>0</v>
      </c>
      <c r="U120" s="245">
        <f>(SUM('1.  LRAMVA Summary'!P$53:P$73)+SUM('1.  LRAMVA Summary'!P$74:P$75)*(MONTH($E120)-1)/12)*$H120</f>
        <v>0</v>
      </c>
      <c r="V120" s="245">
        <f>(SUM('1.  LRAMVA Summary'!Q$53:Q$73)+SUM('1.  LRAMVA Summary'!Q$74:Q$75)*(MONTH($E120)-1)/12)*$H120</f>
        <v>0</v>
      </c>
      <c r="W120" s="246">
        <f>SUM(I120:V120)</f>
        <v>1300.2746592404308</v>
      </c>
      <c r="Y120" s="708"/>
    </row>
    <row r="121" spans="2:25" s="9" customFormat="1">
      <c r="B121" s="68"/>
      <c r="E121" s="229">
        <v>43132</v>
      </c>
      <c r="F121" s="229" t="s">
        <v>186</v>
      </c>
      <c r="G121" s="230" t="s">
        <v>65</v>
      </c>
      <c r="H121" s="255">
        <f t="shared" ref="H121:H122" si="62">$C$43/12</f>
        <v>1.25E-3</v>
      </c>
      <c r="I121" s="245">
        <f>(SUM('1.  LRAMVA Summary'!D$53:D$73)+SUM('1.  LRAMVA Summary'!D$74:D$75)*(MONTH($E121)-1)/12)*$H121</f>
        <v>737.09814085214623</v>
      </c>
      <c r="J121" s="245">
        <f>(SUM('1.  LRAMVA Summary'!E$53:E$73)+SUM('1.  LRAMVA Summary'!E$74:E$75)*(MONTH($E121)-1)/12)*$H121</f>
        <v>448.76289661064885</v>
      </c>
      <c r="K121" s="245">
        <f>(SUM('1.  LRAMVA Summary'!F$53:F$73)+SUM('1.  LRAMVA Summary'!F$74:F$75)*(MONTH($E121)-1)/12)*$H121</f>
        <v>-93.702603034530256</v>
      </c>
      <c r="L121" s="245">
        <f>(SUM('1.  LRAMVA Summary'!G$53:G$73)+SUM('1.  LRAMVA Summary'!G$74:G$75)*(MONTH($E121)-1)/12)*$H121</f>
        <v>25.014421249017413</v>
      </c>
      <c r="M121" s="245">
        <f>(SUM('1.  LRAMVA Summary'!H$53:H$73)+SUM('1.  LRAMVA Summary'!H$74:H$75)*(MONTH($E121)-1)/12)*$H121</f>
        <v>22.268779378586341</v>
      </c>
      <c r="N121" s="245">
        <f>(SUM('1.  LRAMVA Summary'!I$53:I$73)+SUM('1.  LRAMVA Summary'!I$74:I$75)*(MONTH($E121)-1)/12)*$H121</f>
        <v>128.60303353934268</v>
      </c>
      <c r="O121" s="245">
        <f>(SUM('1.  LRAMVA Summary'!J$53:J$73)+SUM('1.  LRAMVA Summary'!J$74:J$75)*(MONTH($E121)-1)/12)*$H121</f>
        <v>32.229990645219495</v>
      </c>
      <c r="P121" s="245">
        <f>(SUM('1.  LRAMVA Summary'!K$53:K$73)+SUM('1.  LRAMVA Summary'!K$74:K$75)*(MONTH($E121)-1)/12)*$H121</f>
        <v>0</v>
      </c>
      <c r="Q121" s="245">
        <f>(SUM('1.  LRAMVA Summary'!L$53:L$73)+SUM('1.  LRAMVA Summary'!L$74:L$75)*(MONTH($E121)-1)/12)*$H121</f>
        <v>0</v>
      </c>
      <c r="R121" s="245">
        <f>(SUM('1.  LRAMVA Summary'!M$53:M$73)+SUM('1.  LRAMVA Summary'!M$74:M$75)*(MONTH($E121)-1)/12)*$H121</f>
        <v>0</v>
      </c>
      <c r="S121" s="245">
        <f>(SUM('1.  LRAMVA Summary'!N$53:N$73)+SUM('1.  LRAMVA Summary'!N$74:N$75)*(MONTH($E121)-1)/12)*$H121</f>
        <v>0</v>
      </c>
      <c r="T121" s="245">
        <f>(SUM('1.  LRAMVA Summary'!O$53:O$73)+SUM('1.  LRAMVA Summary'!O$74:O$75)*(MONTH($E121)-1)/12)*$H121</f>
        <v>0</v>
      </c>
      <c r="U121" s="245">
        <f>(SUM('1.  LRAMVA Summary'!P$53:P$73)+SUM('1.  LRAMVA Summary'!P$74:P$75)*(MONTH($E121)-1)/12)*$H121</f>
        <v>0</v>
      </c>
      <c r="V121" s="245">
        <f>(SUM('1.  LRAMVA Summary'!Q$53:Q$73)+SUM('1.  LRAMVA Summary'!Q$74:Q$75)*(MONTH($E121)-1)/12)*$H121</f>
        <v>0</v>
      </c>
      <c r="W121" s="246">
        <f t="shared" ref="W121:W131" si="63">SUM(I121:V121)</f>
        <v>1300.2746592404308</v>
      </c>
      <c r="Y121" s="708"/>
    </row>
    <row r="122" spans="2:25" s="9" customFormat="1">
      <c r="B122" s="68"/>
      <c r="E122" s="229">
        <v>43160</v>
      </c>
      <c r="F122" s="229" t="s">
        <v>186</v>
      </c>
      <c r="G122" s="230" t="s">
        <v>65</v>
      </c>
      <c r="H122" s="255">
        <f t="shared" si="62"/>
        <v>1.25E-3</v>
      </c>
      <c r="I122" s="245">
        <f>(SUM('1.  LRAMVA Summary'!D$53:D$73)+SUM('1.  LRAMVA Summary'!D$74:D$75)*(MONTH($E122)-1)/12)*$H122</f>
        <v>737.09814085214623</v>
      </c>
      <c r="J122" s="245">
        <f>(SUM('1.  LRAMVA Summary'!E$53:E$73)+SUM('1.  LRAMVA Summary'!E$74:E$75)*(MONTH($E122)-1)/12)*$H122</f>
        <v>448.76289661064885</v>
      </c>
      <c r="K122" s="245">
        <f>(SUM('1.  LRAMVA Summary'!F$53:F$73)+SUM('1.  LRAMVA Summary'!F$74:F$75)*(MONTH($E122)-1)/12)*$H122</f>
        <v>-93.702603034530256</v>
      </c>
      <c r="L122" s="245">
        <f>(SUM('1.  LRAMVA Summary'!G$53:G$73)+SUM('1.  LRAMVA Summary'!G$74:G$75)*(MONTH($E122)-1)/12)*$H122</f>
        <v>25.014421249017413</v>
      </c>
      <c r="M122" s="245">
        <f>(SUM('1.  LRAMVA Summary'!H$53:H$73)+SUM('1.  LRAMVA Summary'!H$74:H$75)*(MONTH($E122)-1)/12)*$H122</f>
        <v>22.268779378586341</v>
      </c>
      <c r="N122" s="245">
        <f>(SUM('1.  LRAMVA Summary'!I$53:I$73)+SUM('1.  LRAMVA Summary'!I$74:I$75)*(MONTH($E122)-1)/12)*$H122</f>
        <v>128.60303353934268</v>
      </c>
      <c r="O122" s="245">
        <f>(SUM('1.  LRAMVA Summary'!J$53:J$73)+SUM('1.  LRAMVA Summary'!J$74:J$75)*(MONTH($E122)-1)/12)*$H122</f>
        <v>32.229990645219495</v>
      </c>
      <c r="P122" s="245">
        <f>(SUM('1.  LRAMVA Summary'!K$53:K$73)+SUM('1.  LRAMVA Summary'!K$74:K$75)*(MONTH($E122)-1)/12)*$H122</f>
        <v>0</v>
      </c>
      <c r="Q122" s="245">
        <f>(SUM('1.  LRAMVA Summary'!L$53:L$73)+SUM('1.  LRAMVA Summary'!L$74:L$75)*(MONTH($E122)-1)/12)*$H122</f>
        <v>0</v>
      </c>
      <c r="R122" s="245">
        <f>(SUM('1.  LRAMVA Summary'!M$53:M$73)+SUM('1.  LRAMVA Summary'!M$74:M$75)*(MONTH($E122)-1)/12)*$H122</f>
        <v>0</v>
      </c>
      <c r="S122" s="245">
        <f>(SUM('1.  LRAMVA Summary'!N$53:N$73)+SUM('1.  LRAMVA Summary'!N$74:N$75)*(MONTH($E122)-1)/12)*$H122</f>
        <v>0</v>
      </c>
      <c r="T122" s="245">
        <f>(SUM('1.  LRAMVA Summary'!O$53:O$73)+SUM('1.  LRAMVA Summary'!O$74:O$75)*(MONTH($E122)-1)/12)*$H122</f>
        <v>0</v>
      </c>
      <c r="U122" s="245">
        <f>(SUM('1.  LRAMVA Summary'!P$53:P$73)+SUM('1.  LRAMVA Summary'!P$74:P$75)*(MONTH($E122)-1)/12)*$H122</f>
        <v>0</v>
      </c>
      <c r="V122" s="245">
        <f>(SUM('1.  LRAMVA Summary'!Q$53:Q$73)+SUM('1.  LRAMVA Summary'!Q$74:Q$75)*(MONTH($E122)-1)/12)*$H122</f>
        <v>0</v>
      </c>
      <c r="W122" s="246">
        <f t="shared" si="63"/>
        <v>1300.2746592404308</v>
      </c>
      <c r="Y122" s="708"/>
    </row>
    <row r="123" spans="2:25" s="8" customFormat="1">
      <c r="B123" s="254"/>
      <c r="E123" s="229">
        <v>43191</v>
      </c>
      <c r="F123" s="229" t="s">
        <v>186</v>
      </c>
      <c r="G123" s="230" t="s">
        <v>66</v>
      </c>
      <c r="H123" s="255">
        <f>$C$44/12</f>
        <v>1.575E-3</v>
      </c>
      <c r="I123" s="245">
        <f>(SUM('1.  LRAMVA Summary'!D$53:D$73)+SUM('1.  LRAMVA Summary'!D$74:D$75)*(MONTH($E123)-1)/12)*$H123</f>
        <v>928.74365747370416</v>
      </c>
      <c r="J123" s="245">
        <f>(SUM('1.  LRAMVA Summary'!E$53:E$73)+SUM('1.  LRAMVA Summary'!E$74:E$75)*(MONTH($E123)-1)/12)*$H123</f>
        <v>565.44124972941756</v>
      </c>
      <c r="K123" s="245">
        <f>(SUM('1.  LRAMVA Summary'!F$53:F$73)+SUM('1.  LRAMVA Summary'!F$74:F$75)*(MONTH($E123)-1)/12)*$H123</f>
        <v>-118.06527982350812</v>
      </c>
      <c r="L123" s="245">
        <f>(SUM('1.  LRAMVA Summary'!G$53:G$73)+SUM('1.  LRAMVA Summary'!G$74:G$75)*(MONTH($E123)-1)/12)*$H123</f>
        <v>31.518170773761941</v>
      </c>
      <c r="M123" s="245">
        <f>(SUM('1.  LRAMVA Summary'!H$53:H$73)+SUM('1.  LRAMVA Summary'!H$74:H$75)*(MONTH($E123)-1)/12)*$H123</f>
        <v>28.05866201701879</v>
      </c>
      <c r="N123" s="245">
        <f>(SUM('1.  LRAMVA Summary'!I$53:I$73)+SUM('1.  LRAMVA Summary'!I$74:I$75)*(MONTH($E123)-1)/12)*$H123</f>
        <v>162.03982225957179</v>
      </c>
      <c r="O123" s="245">
        <f>(SUM('1.  LRAMVA Summary'!J$53:J$73)+SUM('1.  LRAMVA Summary'!J$74:J$75)*(MONTH($E123)-1)/12)*$H123</f>
        <v>40.609788212976568</v>
      </c>
      <c r="P123" s="245">
        <f>(SUM('1.  LRAMVA Summary'!K$53:K$73)+SUM('1.  LRAMVA Summary'!K$74:K$75)*(MONTH($E123)-1)/12)*$H123</f>
        <v>0</v>
      </c>
      <c r="Q123" s="245">
        <f>(SUM('1.  LRAMVA Summary'!L$53:L$73)+SUM('1.  LRAMVA Summary'!L$74:L$75)*(MONTH($E123)-1)/12)*$H123</f>
        <v>0</v>
      </c>
      <c r="R123" s="245">
        <f>(SUM('1.  LRAMVA Summary'!M$53:M$73)+SUM('1.  LRAMVA Summary'!M$74:M$75)*(MONTH($E123)-1)/12)*$H123</f>
        <v>0</v>
      </c>
      <c r="S123" s="245">
        <f>(SUM('1.  LRAMVA Summary'!N$53:N$73)+SUM('1.  LRAMVA Summary'!N$74:N$75)*(MONTH($E123)-1)/12)*$H123</f>
        <v>0</v>
      </c>
      <c r="T123" s="245">
        <f>(SUM('1.  LRAMVA Summary'!O$53:O$73)+SUM('1.  LRAMVA Summary'!O$74:O$75)*(MONTH($E123)-1)/12)*$H123</f>
        <v>0</v>
      </c>
      <c r="U123" s="245">
        <f>(SUM('1.  LRAMVA Summary'!P$53:P$73)+SUM('1.  LRAMVA Summary'!P$74:P$75)*(MONTH($E123)-1)/12)*$H123</f>
        <v>0</v>
      </c>
      <c r="V123" s="245">
        <f>(SUM('1.  LRAMVA Summary'!Q$53:Q$73)+SUM('1.  LRAMVA Summary'!Q$74:Q$75)*(MONTH($E123)-1)/12)*$H123</f>
        <v>0</v>
      </c>
      <c r="W123" s="246">
        <f t="shared" si="63"/>
        <v>1638.346070642943</v>
      </c>
      <c r="Y123" s="708"/>
    </row>
    <row r="124" spans="2:25" s="9" customFormat="1">
      <c r="B124" s="68"/>
      <c r="E124" s="229">
        <v>43221</v>
      </c>
      <c r="F124" s="229" t="s">
        <v>186</v>
      </c>
      <c r="G124" s="230" t="s">
        <v>66</v>
      </c>
      <c r="H124" s="255">
        <f t="shared" ref="H124:H125" si="64">$C$44/12</f>
        <v>1.575E-3</v>
      </c>
      <c r="I124" s="245">
        <f>(SUM('1.  LRAMVA Summary'!D$53:D$73)+SUM('1.  LRAMVA Summary'!D$74:D$75)*(MONTH($E124)-1)/12)*$H124</f>
        <v>928.74365747370416</v>
      </c>
      <c r="J124" s="245">
        <f>(SUM('1.  LRAMVA Summary'!E$53:E$73)+SUM('1.  LRAMVA Summary'!E$74:E$75)*(MONTH($E124)-1)/12)*$H124</f>
        <v>565.44124972941756</v>
      </c>
      <c r="K124" s="245">
        <f>(SUM('1.  LRAMVA Summary'!F$53:F$73)+SUM('1.  LRAMVA Summary'!F$74:F$75)*(MONTH($E124)-1)/12)*$H124</f>
        <v>-118.06527982350812</v>
      </c>
      <c r="L124" s="245">
        <f>(SUM('1.  LRAMVA Summary'!G$53:G$73)+SUM('1.  LRAMVA Summary'!G$74:G$75)*(MONTH($E124)-1)/12)*$H124</f>
        <v>31.518170773761941</v>
      </c>
      <c r="M124" s="245">
        <f>(SUM('1.  LRAMVA Summary'!H$53:H$73)+SUM('1.  LRAMVA Summary'!H$74:H$75)*(MONTH($E124)-1)/12)*$H124</f>
        <v>28.05866201701879</v>
      </c>
      <c r="N124" s="245">
        <f>(SUM('1.  LRAMVA Summary'!I$53:I$73)+SUM('1.  LRAMVA Summary'!I$74:I$75)*(MONTH($E124)-1)/12)*$H124</f>
        <v>162.03982225957179</v>
      </c>
      <c r="O124" s="245">
        <f>(SUM('1.  LRAMVA Summary'!J$53:J$73)+SUM('1.  LRAMVA Summary'!J$74:J$75)*(MONTH($E124)-1)/12)*$H124</f>
        <v>40.609788212976568</v>
      </c>
      <c r="P124" s="245">
        <f>(SUM('1.  LRAMVA Summary'!K$53:K$73)+SUM('1.  LRAMVA Summary'!K$74:K$75)*(MONTH($E124)-1)/12)*$H124</f>
        <v>0</v>
      </c>
      <c r="Q124" s="245">
        <f>(SUM('1.  LRAMVA Summary'!L$53:L$73)+SUM('1.  LRAMVA Summary'!L$74:L$75)*(MONTH($E124)-1)/12)*$H124</f>
        <v>0</v>
      </c>
      <c r="R124" s="245">
        <f>(SUM('1.  LRAMVA Summary'!M$53:M$73)+SUM('1.  LRAMVA Summary'!M$74:M$75)*(MONTH($E124)-1)/12)*$H124</f>
        <v>0</v>
      </c>
      <c r="S124" s="245">
        <f>(SUM('1.  LRAMVA Summary'!N$53:N$73)+SUM('1.  LRAMVA Summary'!N$74:N$75)*(MONTH($E124)-1)/12)*$H124</f>
        <v>0</v>
      </c>
      <c r="T124" s="245">
        <f>(SUM('1.  LRAMVA Summary'!O$53:O$73)+SUM('1.  LRAMVA Summary'!O$74:O$75)*(MONTH($E124)-1)/12)*$H124</f>
        <v>0</v>
      </c>
      <c r="U124" s="245">
        <f>(SUM('1.  LRAMVA Summary'!P$53:P$73)+SUM('1.  LRAMVA Summary'!P$74:P$75)*(MONTH($E124)-1)/12)*$H124</f>
        <v>0</v>
      </c>
      <c r="V124" s="245">
        <f>(SUM('1.  LRAMVA Summary'!Q$53:Q$73)+SUM('1.  LRAMVA Summary'!Q$74:Q$75)*(MONTH($E124)-1)/12)*$H124</f>
        <v>0</v>
      </c>
      <c r="W124" s="246">
        <f t="shared" si="63"/>
        <v>1638.346070642943</v>
      </c>
      <c r="Y124" s="708"/>
    </row>
    <row r="125" spans="2:25" s="253" customFormat="1">
      <c r="B125" s="252"/>
      <c r="E125" s="229">
        <v>43252</v>
      </c>
      <c r="F125" s="229" t="s">
        <v>186</v>
      </c>
      <c r="G125" s="230" t="s">
        <v>66</v>
      </c>
      <c r="H125" s="255">
        <f t="shared" si="64"/>
        <v>1.575E-3</v>
      </c>
      <c r="I125" s="245">
        <f>(SUM('1.  LRAMVA Summary'!D$53:D$73)+SUM('1.  LRAMVA Summary'!D$74:D$75)*(MONTH($E125)-1)/12)*$H125</f>
        <v>928.74365747370416</v>
      </c>
      <c r="J125" s="245">
        <f>(SUM('1.  LRAMVA Summary'!E$53:E$73)+SUM('1.  LRAMVA Summary'!E$74:E$75)*(MONTH($E125)-1)/12)*$H125</f>
        <v>565.44124972941756</v>
      </c>
      <c r="K125" s="245">
        <f>(SUM('1.  LRAMVA Summary'!F$53:F$73)+SUM('1.  LRAMVA Summary'!F$74:F$75)*(MONTH($E125)-1)/12)*$H125</f>
        <v>-118.06527982350812</v>
      </c>
      <c r="L125" s="245">
        <f>(SUM('1.  LRAMVA Summary'!G$53:G$73)+SUM('1.  LRAMVA Summary'!G$74:G$75)*(MONTH($E125)-1)/12)*$H125</f>
        <v>31.518170773761941</v>
      </c>
      <c r="M125" s="245">
        <f>(SUM('1.  LRAMVA Summary'!H$53:H$73)+SUM('1.  LRAMVA Summary'!H$74:H$75)*(MONTH($E125)-1)/12)*$H125</f>
        <v>28.05866201701879</v>
      </c>
      <c r="N125" s="245">
        <f>(SUM('1.  LRAMVA Summary'!I$53:I$73)+SUM('1.  LRAMVA Summary'!I$74:I$75)*(MONTH($E125)-1)/12)*$H125</f>
        <v>162.03982225957179</v>
      </c>
      <c r="O125" s="245">
        <f>(SUM('1.  LRAMVA Summary'!J$53:J$73)+SUM('1.  LRAMVA Summary'!J$74:J$75)*(MONTH($E125)-1)/12)*$H125</f>
        <v>40.609788212976568</v>
      </c>
      <c r="P125" s="245">
        <f>(SUM('1.  LRAMVA Summary'!K$53:K$73)+SUM('1.  LRAMVA Summary'!K$74:K$75)*(MONTH($E125)-1)/12)*$H125</f>
        <v>0</v>
      </c>
      <c r="Q125" s="245">
        <f>(SUM('1.  LRAMVA Summary'!L$53:L$73)+SUM('1.  LRAMVA Summary'!L$74:L$75)*(MONTH($E125)-1)/12)*$H125</f>
        <v>0</v>
      </c>
      <c r="R125" s="245">
        <f>(SUM('1.  LRAMVA Summary'!M$53:M$73)+SUM('1.  LRAMVA Summary'!M$74:M$75)*(MONTH($E125)-1)/12)*$H125</f>
        <v>0</v>
      </c>
      <c r="S125" s="245">
        <f>(SUM('1.  LRAMVA Summary'!N$53:N$73)+SUM('1.  LRAMVA Summary'!N$74:N$75)*(MONTH($E125)-1)/12)*$H125</f>
        <v>0</v>
      </c>
      <c r="T125" s="245">
        <f>(SUM('1.  LRAMVA Summary'!O$53:O$73)+SUM('1.  LRAMVA Summary'!O$74:O$75)*(MONTH($E125)-1)/12)*$H125</f>
        <v>0</v>
      </c>
      <c r="U125" s="245">
        <f>(SUM('1.  LRAMVA Summary'!P$53:P$73)+SUM('1.  LRAMVA Summary'!P$74:P$75)*(MONTH($E125)-1)/12)*$H125</f>
        <v>0</v>
      </c>
      <c r="V125" s="245">
        <f>(SUM('1.  LRAMVA Summary'!Q$53:Q$73)+SUM('1.  LRAMVA Summary'!Q$74:Q$75)*(MONTH($E125)-1)/12)*$H125</f>
        <v>0</v>
      </c>
      <c r="W125" s="246">
        <f t="shared" si="63"/>
        <v>1638.346070642943</v>
      </c>
      <c r="Y125" s="708"/>
    </row>
    <row r="126" spans="2:25" s="9" customFormat="1">
      <c r="B126" s="68"/>
      <c r="E126" s="229">
        <v>43282</v>
      </c>
      <c r="F126" s="229" t="s">
        <v>186</v>
      </c>
      <c r="G126" s="230" t="s">
        <v>68</v>
      </c>
      <c r="H126" s="255">
        <f>$C$45/12</f>
        <v>1.575E-3</v>
      </c>
      <c r="I126" s="245">
        <f>(SUM('1.  LRAMVA Summary'!D$53:D$73)+SUM('1.  LRAMVA Summary'!D$74:D$75)*(MONTH($E126)-1)/12)*$H126</f>
        <v>928.74365747370416</v>
      </c>
      <c r="J126" s="245">
        <f>(SUM('1.  LRAMVA Summary'!E$53:E$73)+SUM('1.  LRAMVA Summary'!E$74:E$75)*(MONTH($E126)-1)/12)*$H126</f>
        <v>565.44124972941756</v>
      </c>
      <c r="K126" s="245">
        <f>(SUM('1.  LRAMVA Summary'!F$53:F$73)+SUM('1.  LRAMVA Summary'!F$74:F$75)*(MONTH($E126)-1)/12)*$H126</f>
        <v>-118.06527982350812</v>
      </c>
      <c r="L126" s="245">
        <f>(SUM('1.  LRAMVA Summary'!G$53:G$73)+SUM('1.  LRAMVA Summary'!G$74:G$75)*(MONTH($E126)-1)/12)*$H126</f>
        <v>31.518170773761941</v>
      </c>
      <c r="M126" s="245">
        <f>(SUM('1.  LRAMVA Summary'!H$53:H$73)+SUM('1.  LRAMVA Summary'!H$74:H$75)*(MONTH($E126)-1)/12)*$H126</f>
        <v>28.05866201701879</v>
      </c>
      <c r="N126" s="245">
        <f>(SUM('1.  LRAMVA Summary'!I$53:I$73)+SUM('1.  LRAMVA Summary'!I$74:I$75)*(MONTH($E126)-1)/12)*$H126</f>
        <v>162.03982225957179</v>
      </c>
      <c r="O126" s="245">
        <f>(SUM('1.  LRAMVA Summary'!J$53:J$73)+SUM('1.  LRAMVA Summary'!J$74:J$75)*(MONTH($E126)-1)/12)*$H126</f>
        <v>40.609788212976568</v>
      </c>
      <c r="P126" s="245">
        <f>(SUM('1.  LRAMVA Summary'!K$53:K$73)+SUM('1.  LRAMVA Summary'!K$74:K$75)*(MONTH($E126)-1)/12)*$H126</f>
        <v>0</v>
      </c>
      <c r="Q126" s="245">
        <f>(SUM('1.  LRAMVA Summary'!L$53:L$73)+SUM('1.  LRAMVA Summary'!L$74:L$75)*(MONTH($E126)-1)/12)*$H126</f>
        <v>0</v>
      </c>
      <c r="R126" s="245">
        <f>(SUM('1.  LRAMVA Summary'!M$53:M$73)+SUM('1.  LRAMVA Summary'!M$74:M$75)*(MONTH($E126)-1)/12)*$H126</f>
        <v>0</v>
      </c>
      <c r="S126" s="245">
        <f>(SUM('1.  LRAMVA Summary'!N$53:N$73)+SUM('1.  LRAMVA Summary'!N$74:N$75)*(MONTH($E126)-1)/12)*$H126</f>
        <v>0</v>
      </c>
      <c r="T126" s="245">
        <f>(SUM('1.  LRAMVA Summary'!O$53:O$73)+SUM('1.  LRAMVA Summary'!O$74:O$75)*(MONTH($E126)-1)/12)*$H126</f>
        <v>0</v>
      </c>
      <c r="U126" s="245">
        <f>(SUM('1.  LRAMVA Summary'!P$53:P$73)+SUM('1.  LRAMVA Summary'!P$74:P$75)*(MONTH($E126)-1)/12)*$H126</f>
        <v>0</v>
      </c>
      <c r="V126" s="245">
        <f>(SUM('1.  LRAMVA Summary'!Q$53:Q$73)+SUM('1.  LRAMVA Summary'!Q$74:Q$75)*(MONTH($E126)-1)/12)*$H126</f>
        <v>0</v>
      </c>
      <c r="W126" s="246">
        <f t="shared" si="63"/>
        <v>1638.346070642943</v>
      </c>
      <c r="Y126" s="708"/>
    </row>
    <row r="127" spans="2:25" s="9" customFormat="1">
      <c r="B127" s="68"/>
      <c r="E127" s="229">
        <v>43313</v>
      </c>
      <c r="F127" s="229" t="s">
        <v>186</v>
      </c>
      <c r="G127" s="230" t="s">
        <v>68</v>
      </c>
      <c r="H127" s="255">
        <f t="shared" ref="H127:H128" si="65">$C$45/12</f>
        <v>1.575E-3</v>
      </c>
      <c r="I127" s="245">
        <f>(SUM('1.  LRAMVA Summary'!D$53:D$73)+SUM('1.  LRAMVA Summary'!D$74:D$75)*(MONTH($E127)-1)/12)*$H127</f>
        <v>928.74365747370416</v>
      </c>
      <c r="J127" s="245">
        <f>(SUM('1.  LRAMVA Summary'!E$53:E$73)+SUM('1.  LRAMVA Summary'!E$74:E$75)*(MONTH($E127)-1)/12)*$H127</f>
        <v>565.44124972941756</v>
      </c>
      <c r="K127" s="245">
        <f>(SUM('1.  LRAMVA Summary'!F$53:F$73)+SUM('1.  LRAMVA Summary'!F$74:F$75)*(MONTH($E127)-1)/12)*$H127</f>
        <v>-118.06527982350812</v>
      </c>
      <c r="L127" s="245">
        <f>(SUM('1.  LRAMVA Summary'!G$53:G$73)+SUM('1.  LRAMVA Summary'!G$74:G$75)*(MONTH($E127)-1)/12)*$H127</f>
        <v>31.518170773761941</v>
      </c>
      <c r="M127" s="245">
        <f>(SUM('1.  LRAMVA Summary'!H$53:H$73)+SUM('1.  LRAMVA Summary'!H$74:H$75)*(MONTH($E127)-1)/12)*$H127</f>
        <v>28.05866201701879</v>
      </c>
      <c r="N127" s="245">
        <f>(SUM('1.  LRAMVA Summary'!I$53:I$73)+SUM('1.  LRAMVA Summary'!I$74:I$75)*(MONTH($E127)-1)/12)*$H127</f>
        <v>162.03982225957179</v>
      </c>
      <c r="O127" s="245">
        <f>(SUM('1.  LRAMVA Summary'!J$53:J$73)+SUM('1.  LRAMVA Summary'!J$74:J$75)*(MONTH($E127)-1)/12)*$H127</f>
        <v>40.609788212976568</v>
      </c>
      <c r="P127" s="245">
        <f>(SUM('1.  LRAMVA Summary'!K$53:K$73)+SUM('1.  LRAMVA Summary'!K$74:K$75)*(MONTH($E127)-1)/12)*$H127</f>
        <v>0</v>
      </c>
      <c r="Q127" s="245">
        <f>(SUM('1.  LRAMVA Summary'!L$53:L$73)+SUM('1.  LRAMVA Summary'!L$74:L$75)*(MONTH($E127)-1)/12)*$H127</f>
        <v>0</v>
      </c>
      <c r="R127" s="245">
        <f>(SUM('1.  LRAMVA Summary'!M$53:M$73)+SUM('1.  LRAMVA Summary'!M$74:M$75)*(MONTH($E127)-1)/12)*$H127</f>
        <v>0</v>
      </c>
      <c r="S127" s="245">
        <f>(SUM('1.  LRAMVA Summary'!N$53:N$73)+SUM('1.  LRAMVA Summary'!N$74:N$75)*(MONTH($E127)-1)/12)*$H127</f>
        <v>0</v>
      </c>
      <c r="T127" s="245">
        <f>(SUM('1.  LRAMVA Summary'!O$53:O$73)+SUM('1.  LRAMVA Summary'!O$74:O$75)*(MONTH($E127)-1)/12)*$H127</f>
        <v>0</v>
      </c>
      <c r="U127" s="245">
        <f>(SUM('1.  LRAMVA Summary'!P$53:P$73)+SUM('1.  LRAMVA Summary'!P$74:P$75)*(MONTH($E127)-1)/12)*$H127</f>
        <v>0</v>
      </c>
      <c r="V127" s="245">
        <f>(SUM('1.  LRAMVA Summary'!Q$53:Q$73)+SUM('1.  LRAMVA Summary'!Q$74:Q$75)*(MONTH($E127)-1)/12)*$H127</f>
        <v>0</v>
      </c>
      <c r="W127" s="246">
        <f t="shared" si="63"/>
        <v>1638.346070642943</v>
      </c>
      <c r="Y127" s="708"/>
    </row>
    <row r="128" spans="2:25" s="9" customFormat="1">
      <c r="B128" s="68"/>
      <c r="E128" s="229">
        <v>43344</v>
      </c>
      <c r="F128" s="229" t="s">
        <v>186</v>
      </c>
      <c r="G128" s="230" t="s">
        <v>68</v>
      </c>
      <c r="H128" s="255">
        <f t="shared" si="65"/>
        <v>1.575E-3</v>
      </c>
      <c r="I128" s="245">
        <f>(SUM('1.  LRAMVA Summary'!D$53:D$73)+SUM('1.  LRAMVA Summary'!D$74:D$75)*(MONTH($E128)-1)/12)*$H128</f>
        <v>928.74365747370416</v>
      </c>
      <c r="J128" s="245">
        <f>(SUM('1.  LRAMVA Summary'!E$53:E$73)+SUM('1.  LRAMVA Summary'!E$74:E$75)*(MONTH($E128)-1)/12)*$H128</f>
        <v>565.44124972941756</v>
      </c>
      <c r="K128" s="245">
        <f>(SUM('1.  LRAMVA Summary'!F$53:F$73)+SUM('1.  LRAMVA Summary'!F$74:F$75)*(MONTH($E128)-1)/12)*$H128</f>
        <v>-118.06527982350812</v>
      </c>
      <c r="L128" s="245">
        <f>(SUM('1.  LRAMVA Summary'!G$53:G$73)+SUM('1.  LRAMVA Summary'!G$74:G$75)*(MONTH($E128)-1)/12)*$H128</f>
        <v>31.518170773761941</v>
      </c>
      <c r="M128" s="245">
        <f>(SUM('1.  LRAMVA Summary'!H$53:H$73)+SUM('1.  LRAMVA Summary'!H$74:H$75)*(MONTH($E128)-1)/12)*$H128</f>
        <v>28.05866201701879</v>
      </c>
      <c r="N128" s="245">
        <f>(SUM('1.  LRAMVA Summary'!I$53:I$73)+SUM('1.  LRAMVA Summary'!I$74:I$75)*(MONTH($E128)-1)/12)*$H128</f>
        <v>162.03982225957179</v>
      </c>
      <c r="O128" s="245">
        <f>(SUM('1.  LRAMVA Summary'!J$53:J$73)+SUM('1.  LRAMVA Summary'!J$74:J$75)*(MONTH($E128)-1)/12)*$H128</f>
        <v>40.609788212976568</v>
      </c>
      <c r="P128" s="245">
        <f>(SUM('1.  LRAMVA Summary'!K$53:K$73)+SUM('1.  LRAMVA Summary'!K$74:K$75)*(MONTH($E128)-1)/12)*$H128</f>
        <v>0</v>
      </c>
      <c r="Q128" s="245">
        <f>(SUM('1.  LRAMVA Summary'!L$53:L$73)+SUM('1.  LRAMVA Summary'!L$74:L$75)*(MONTH($E128)-1)/12)*$H128</f>
        <v>0</v>
      </c>
      <c r="R128" s="245">
        <f>(SUM('1.  LRAMVA Summary'!M$53:M$73)+SUM('1.  LRAMVA Summary'!M$74:M$75)*(MONTH($E128)-1)/12)*$H128</f>
        <v>0</v>
      </c>
      <c r="S128" s="245">
        <f>(SUM('1.  LRAMVA Summary'!N$53:N$73)+SUM('1.  LRAMVA Summary'!N$74:N$75)*(MONTH($E128)-1)/12)*$H128</f>
        <v>0</v>
      </c>
      <c r="T128" s="245">
        <f>(SUM('1.  LRAMVA Summary'!O$53:O$73)+SUM('1.  LRAMVA Summary'!O$74:O$75)*(MONTH($E128)-1)/12)*$H128</f>
        <v>0</v>
      </c>
      <c r="U128" s="245">
        <f>(SUM('1.  LRAMVA Summary'!P$53:P$73)+SUM('1.  LRAMVA Summary'!P$74:P$75)*(MONTH($E128)-1)/12)*$H128</f>
        <v>0</v>
      </c>
      <c r="V128" s="245">
        <f>(SUM('1.  LRAMVA Summary'!Q$53:Q$73)+SUM('1.  LRAMVA Summary'!Q$74:Q$75)*(MONTH($E128)-1)/12)*$H128</f>
        <v>0</v>
      </c>
      <c r="W128" s="246">
        <f t="shared" si="63"/>
        <v>1638.346070642943</v>
      </c>
      <c r="Y128" s="708"/>
    </row>
    <row r="129" spans="2:25" s="9" customFormat="1">
      <c r="B129" s="68"/>
      <c r="E129" s="229">
        <v>43374</v>
      </c>
      <c r="F129" s="229" t="s">
        <v>186</v>
      </c>
      <c r="G129" s="230" t="s">
        <v>69</v>
      </c>
      <c r="H129" s="255">
        <f>$C$46/12</f>
        <v>1.8083333333333335E-3</v>
      </c>
      <c r="I129" s="245">
        <f>(SUM('1.  LRAMVA Summary'!D$53:D$73)+SUM('1.  LRAMVA Summary'!D$74:D$75)*(MONTH($E129)-1)/12)*$H129</f>
        <v>1066.3353104327716</v>
      </c>
      <c r="J129" s="245">
        <f>(SUM('1.  LRAMVA Summary'!E$53:E$73)+SUM('1.  LRAMVA Summary'!E$74:E$75)*(MONTH($E129)-1)/12)*$H129</f>
        <v>649.21032376340531</v>
      </c>
      <c r="K129" s="245">
        <f>(SUM('1.  LRAMVA Summary'!F$53:F$73)+SUM('1.  LRAMVA Summary'!F$74:F$75)*(MONTH($E129)-1)/12)*$H129</f>
        <v>-135.55643238995378</v>
      </c>
      <c r="L129" s="245">
        <f>(SUM('1.  LRAMVA Summary'!G$53:G$73)+SUM('1.  LRAMVA Summary'!G$74:G$75)*(MONTH($E129)-1)/12)*$H129</f>
        <v>36.187529406911864</v>
      </c>
      <c r="M129" s="245">
        <f>(SUM('1.  LRAMVA Summary'!H$53:H$73)+SUM('1.  LRAMVA Summary'!H$74:H$75)*(MONTH($E129)-1)/12)*$H129</f>
        <v>32.215500834354913</v>
      </c>
      <c r="N129" s="245">
        <f>(SUM('1.  LRAMVA Summary'!I$53:I$73)+SUM('1.  LRAMVA Summary'!I$74:I$75)*(MONTH($E129)-1)/12)*$H129</f>
        <v>186.04572185358242</v>
      </c>
      <c r="O129" s="245">
        <f>(SUM('1.  LRAMVA Summary'!J$53:J$73)+SUM('1.  LRAMVA Summary'!J$74:J$75)*(MONTH($E129)-1)/12)*$H129</f>
        <v>46.626053133417543</v>
      </c>
      <c r="P129" s="245">
        <f>(SUM('1.  LRAMVA Summary'!K$53:K$73)+SUM('1.  LRAMVA Summary'!K$74:K$75)*(MONTH($E129)-1)/12)*$H129</f>
        <v>0</v>
      </c>
      <c r="Q129" s="245">
        <f>(SUM('1.  LRAMVA Summary'!L$53:L$73)+SUM('1.  LRAMVA Summary'!L$74:L$75)*(MONTH($E129)-1)/12)*$H129</f>
        <v>0</v>
      </c>
      <c r="R129" s="245">
        <f>(SUM('1.  LRAMVA Summary'!M$53:M$73)+SUM('1.  LRAMVA Summary'!M$74:M$75)*(MONTH($E129)-1)/12)*$H129</f>
        <v>0</v>
      </c>
      <c r="S129" s="245">
        <f>(SUM('1.  LRAMVA Summary'!N$53:N$73)+SUM('1.  LRAMVA Summary'!N$74:N$75)*(MONTH($E129)-1)/12)*$H129</f>
        <v>0</v>
      </c>
      <c r="T129" s="245">
        <f>(SUM('1.  LRAMVA Summary'!O$53:O$73)+SUM('1.  LRAMVA Summary'!O$74:O$75)*(MONTH($E129)-1)/12)*$H129</f>
        <v>0</v>
      </c>
      <c r="U129" s="245">
        <f>(SUM('1.  LRAMVA Summary'!P$53:P$73)+SUM('1.  LRAMVA Summary'!P$74:P$75)*(MONTH($E129)-1)/12)*$H129</f>
        <v>0</v>
      </c>
      <c r="V129" s="245">
        <f>(SUM('1.  LRAMVA Summary'!Q$53:Q$73)+SUM('1.  LRAMVA Summary'!Q$74:Q$75)*(MONTH($E129)-1)/12)*$H129</f>
        <v>0</v>
      </c>
      <c r="W129" s="246">
        <f t="shared" si="63"/>
        <v>1881.06400703449</v>
      </c>
      <c r="Y129" s="708"/>
    </row>
    <row r="130" spans="2:25" s="9" customFormat="1">
      <c r="B130" s="68"/>
      <c r="E130" s="229">
        <v>43405</v>
      </c>
      <c r="F130" s="229" t="s">
        <v>186</v>
      </c>
      <c r="G130" s="230" t="s">
        <v>69</v>
      </c>
      <c r="H130" s="255">
        <f t="shared" ref="H130:H131" si="66">$C$46/12</f>
        <v>1.8083333333333335E-3</v>
      </c>
      <c r="I130" s="245">
        <f>(SUM('1.  LRAMVA Summary'!D$53:D$73)+SUM('1.  LRAMVA Summary'!D$74:D$75)*(MONTH($E130)-1)/12)*$H130</f>
        <v>1066.3353104327716</v>
      </c>
      <c r="J130" s="245">
        <f>(SUM('1.  LRAMVA Summary'!E$53:E$73)+SUM('1.  LRAMVA Summary'!E$74:E$75)*(MONTH($E130)-1)/12)*$H130</f>
        <v>649.21032376340531</v>
      </c>
      <c r="K130" s="245">
        <f>(SUM('1.  LRAMVA Summary'!F$53:F$73)+SUM('1.  LRAMVA Summary'!F$74:F$75)*(MONTH($E130)-1)/12)*$H130</f>
        <v>-135.55643238995378</v>
      </c>
      <c r="L130" s="245">
        <f>(SUM('1.  LRAMVA Summary'!G$53:G$73)+SUM('1.  LRAMVA Summary'!G$74:G$75)*(MONTH($E130)-1)/12)*$H130</f>
        <v>36.187529406911864</v>
      </c>
      <c r="M130" s="245">
        <f>(SUM('1.  LRAMVA Summary'!H$53:H$73)+SUM('1.  LRAMVA Summary'!H$74:H$75)*(MONTH($E130)-1)/12)*$H130</f>
        <v>32.215500834354913</v>
      </c>
      <c r="N130" s="245">
        <f>(SUM('1.  LRAMVA Summary'!I$53:I$73)+SUM('1.  LRAMVA Summary'!I$74:I$75)*(MONTH($E130)-1)/12)*$H130</f>
        <v>186.04572185358242</v>
      </c>
      <c r="O130" s="245">
        <f>(SUM('1.  LRAMVA Summary'!J$53:J$73)+SUM('1.  LRAMVA Summary'!J$74:J$75)*(MONTH($E130)-1)/12)*$H130</f>
        <v>46.626053133417543</v>
      </c>
      <c r="P130" s="245">
        <f>(SUM('1.  LRAMVA Summary'!K$53:K$73)+SUM('1.  LRAMVA Summary'!K$74:K$75)*(MONTH($E130)-1)/12)*$H130</f>
        <v>0</v>
      </c>
      <c r="Q130" s="245">
        <f>(SUM('1.  LRAMVA Summary'!L$53:L$73)+SUM('1.  LRAMVA Summary'!L$74:L$75)*(MONTH($E130)-1)/12)*$H130</f>
        <v>0</v>
      </c>
      <c r="R130" s="245">
        <f>(SUM('1.  LRAMVA Summary'!M$53:M$73)+SUM('1.  LRAMVA Summary'!M$74:M$75)*(MONTH($E130)-1)/12)*$H130</f>
        <v>0</v>
      </c>
      <c r="S130" s="245">
        <f>(SUM('1.  LRAMVA Summary'!N$53:N$73)+SUM('1.  LRAMVA Summary'!N$74:N$75)*(MONTH($E130)-1)/12)*$H130</f>
        <v>0</v>
      </c>
      <c r="T130" s="245">
        <f>(SUM('1.  LRAMVA Summary'!O$53:O$73)+SUM('1.  LRAMVA Summary'!O$74:O$75)*(MONTH($E130)-1)/12)*$H130</f>
        <v>0</v>
      </c>
      <c r="U130" s="245">
        <f>(SUM('1.  LRAMVA Summary'!P$53:P$73)+SUM('1.  LRAMVA Summary'!P$74:P$75)*(MONTH($E130)-1)/12)*$H130</f>
        <v>0</v>
      </c>
      <c r="V130" s="245">
        <f>(SUM('1.  LRAMVA Summary'!Q$53:Q$73)+SUM('1.  LRAMVA Summary'!Q$74:Q$75)*(MONTH($E130)-1)/12)*$H130</f>
        <v>0</v>
      </c>
      <c r="W130" s="246">
        <f t="shared" si="63"/>
        <v>1881.06400703449</v>
      </c>
      <c r="Y130" s="708"/>
    </row>
    <row r="131" spans="2:25" s="9" customFormat="1">
      <c r="B131" s="68"/>
      <c r="E131" s="229">
        <v>43435</v>
      </c>
      <c r="F131" s="229" t="s">
        <v>186</v>
      </c>
      <c r="G131" s="230" t="s">
        <v>69</v>
      </c>
      <c r="H131" s="255">
        <f t="shared" si="66"/>
        <v>1.8083333333333335E-3</v>
      </c>
      <c r="I131" s="245">
        <f>(SUM('1.  LRAMVA Summary'!D$53:D$73)+SUM('1.  LRAMVA Summary'!D$74:D$75)*(MONTH($E131)-1)/12)*$H131</f>
        <v>1066.3353104327716</v>
      </c>
      <c r="J131" s="245">
        <f>(SUM('1.  LRAMVA Summary'!E$53:E$73)+SUM('1.  LRAMVA Summary'!E$74:E$75)*(MONTH($E131)-1)/12)*$H131</f>
        <v>649.21032376340531</v>
      </c>
      <c r="K131" s="245">
        <f>(SUM('1.  LRAMVA Summary'!F$53:F$73)+SUM('1.  LRAMVA Summary'!F$74:F$75)*(MONTH($E131)-1)/12)*$H131</f>
        <v>-135.55643238995378</v>
      </c>
      <c r="L131" s="245">
        <f>(SUM('1.  LRAMVA Summary'!G$53:G$73)+SUM('1.  LRAMVA Summary'!G$74:G$75)*(MONTH($E131)-1)/12)*$H131</f>
        <v>36.187529406911864</v>
      </c>
      <c r="M131" s="245">
        <f>(SUM('1.  LRAMVA Summary'!H$53:H$73)+SUM('1.  LRAMVA Summary'!H$74:H$75)*(MONTH($E131)-1)/12)*$H131</f>
        <v>32.215500834354913</v>
      </c>
      <c r="N131" s="245">
        <f>(SUM('1.  LRAMVA Summary'!I$53:I$73)+SUM('1.  LRAMVA Summary'!I$74:I$75)*(MONTH($E131)-1)/12)*$H131</f>
        <v>186.04572185358242</v>
      </c>
      <c r="O131" s="245">
        <f>(SUM('1.  LRAMVA Summary'!J$53:J$73)+SUM('1.  LRAMVA Summary'!J$74:J$75)*(MONTH($E131)-1)/12)*$H131</f>
        <v>46.626053133417543</v>
      </c>
      <c r="P131" s="245">
        <f>(SUM('1.  LRAMVA Summary'!K$53:K$73)+SUM('1.  LRAMVA Summary'!K$74:K$75)*(MONTH($E131)-1)/12)*$H131</f>
        <v>0</v>
      </c>
      <c r="Q131" s="245">
        <f>(SUM('1.  LRAMVA Summary'!L$53:L$73)+SUM('1.  LRAMVA Summary'!L$74:L$75)*(MONTH($E131)-1)/12)*$H131</f>
        <v>0</v>
      </c>
      <c r="R131" s="245">
        <f>(SUM('1.  LRAMVA Summary'!M$53:M$73)+SUM('1.  LRAMVA Summary'!M$74:M$75)*(MONTH($E131)-1)/12)*$H131</f>
        <v>0</v>
      </c>
      <c r="S131" s="245">
        <f>(SUM('1.  LRAMVA Summary'!N$53:N$73)+SUM('1.  LRAMVA Summary'!N$74:N$75)*(MONTH($E131)-1)/12)*$H131</f>
        <v>0</v>
      </c>
      <c r="T131" s="245">
        <f>(SUM('1.  LRAMVA Summary'!O$53:O$73)+SUM('1.  LRAMVA Summary'!O$74:O$75)*(MONTH($E131)-1)/12)*$H131</f>
        <v>0</v>
      </c>
      <c r="U131" s="245">
        <f>(SUM('1.  LRAMVA Summary'!P$53:P$73)+SUM('1.  LRAMVA Summary'!P$74:P$75)*(MONTH($E131)-1)/12)*$H131</f>
        <v>0</v>
      </c>
      <c r="V131" s="245">
        <f>(SUM('1.  LRAMVA Summary'!Q$53:Q$73)+SUM('1.  LRAMVA Summary'!Q$74:Q$75)*(MONTH($E131)-1)/12)*$H131</f>
        <v>0</v>
      </c>
      <c r="W131" s="246">
        <f t="shared" si="63"/>
        <v>1881.06400703449</v>
      </c>
      <c r="Y131" s="708"/>
    </row>
    <row r="132" spans="2:25" s="9" customFormat="1" ht="15" thickBot="1">
      <c r="B132" s="68"/>
      <c r="E132" s="231" t="s">
        <v>472</v>
      </c>
      <c r="F132" s="231"/>
      <c r="G132" s="232"/>
      <c r="H132" s="233"/>
      <c r="I132" s="234">
        <f>SUM(I119:I131)</f>
        <v>14447.123560702068</v>
      </c>
      <c r="J132" s="234">
        <f>SUM(J119:J131)</f>
        <v>8795.7527735687199</v>
      </c>
      <c r="K132" s="234">
        <f t="shared" ref="K132:O132" si="67">SUM(K119:K131)</f>
        <v>-1836.571019476793</v>
      </c>
      <c r="L132" s="234">
        <f t="shared" si="67"/>
        <v>490.28265648074125</v>
      </c>
      <c r="M132" s="234">
        <f t="shared" si="67"/>
        <v>436.46807582029214</v>
      </c>
      <c r="N132" s="234">
        <f>SUM(N119:N131)</f>
        <v>2520.6194573711173</v>
      </c>
      <c r="O132" s="234">
        <f t="shared" si="67"/>
        <v>631.70781664630226</v>
      </c>
      <c r="P132" s="234">
        <f t="shared" ref="P132:V132" si="68">SUM(P119:P131)</f>
        <v>0</v>
      </c>
      <c r="Q132" s="234">
        <f t="shared" si="68"/>
        <v>0</v>
      </c>
      <c r="R132" s="234">
        <f t="shared" si="68"/>
        <v>0</v>
      </c>
      <c r="S132" s="234">
        <f t="shared" si="68"/>
        <v>0</v>
      </c>
      <c r="T132" s="234">
        <f t="shared" si="68"/>
        <v>0</v>
      </c>
      <c r="U132" s="234">
        <f t="shared" si="68"/>
        <v>0</v>
      </c>
      <c r="V132" s="234">
        <f t="shared" si="68"/>
        <v>0</v>
      </c>
      <c r="W132" s="234">
        <f>SUM(W119:W131)</f>
        <v>25485.38332111244</v>
      </c>
      <c r="X132" s="709"/>
    </row>
    <row r="133" spans="2:25" s="9" customFormat="1" ht="15" thickTop="1">
      <c r="B133" s="68"/>
      <c r="E133" s="235" t="s">
        <v>67</v>
      </c>
      <c r="F133" s="235"/>
      <c r="G133" s="236"/>
      <c r="H133" s="237"/>
      <c r="I133" s="238"/>
      <c r="J133" s="238"/>
      <c r="K133" s="238"/>
      <c r="L133" s="238"/>
      <c r="M133" s="238"/>
      <c r="N133" s="238"/>
      <c r="O133" s="238"/>
      <c r="P133" s="238"/>
      <c r="Q133" s="238"/>
      <c r="R133" s="238"/>
      <c r="S133" s="238"/>
      <c r="T133" s="238"/>
      <c r="U133" s="238"/>
      <c r="V133" s="238"/>
      <c r="W133" s="239"/>
    </row>
    <row r="134" spans="2:25" s="9" customFormat="1">
      <c r="B134" s="68"/>
      <c r="E134" s="240" t="s">
        <v>435</v>
      </c>
      <c r="F134" s="240"/>
      <c r="G134" s="241"/>
      <c r="H134" s="242"/>
      <c r="I134" s="243">
        <f>I132+I133</f>
        <v>14447.123560702068</v>
      </c>
      <c r="J134" s="243">
        <f t="shared" ref="J134" si="69">J132+J133</f>
        <v>8795.7527735687199</v>
      </c>
      <c r="K134" s="243">
        <f t="shared" ref="K134" si="70">K132+K133</f>
        <v>-1836.571019476793</v>
      </c>
      <c r="L134" s="243">
        <f t="shared" ref="L134" si="71">L132+L133</f>
        <v>490.28265648074125</v>
      </c>
      <c r="M134" s="243">
        <f t="shared" ref="M134" si="72">M132+M133</f>
        <v>436.46807582029214</v>
      </c>
      <c r="N134" s="243">
        <f t="shared" ref="N134" si="73">N132+N133</f>
        <v>2520.6194573711173</v>
      </c>
      <c r="O134" s="243">
        <f t="shared" ref="O134:V134" si="74">O132+O133</f>
        <v>631.70781664630226</v>
      </c>
      <c r="P134" s="243">
        <f t="shared" si="74"/>
        <v>0</v>
      </c>
      <c r="Q134" s="243">
        <f t="shared" si="74"/>
        <v>0</v>
      </c>
      <c r="R134" s="243">
        <f t="shared" si="74"/>
        <v>0</v>
      </c>
      <c r="S134" s="243">
        <f t="shared" si="74"/>
        <v>0</v>
      </c>
      <c r="T134" s="243">
        <f t="shared" si="74"/>
        <v>0</v>
      </c>
      <c r="U134" s="243">
        <f t="shared" si="74"/>
        <v>0</v>
      </c>
      <c r="V134" s="243">
        <f t="shared" si="74"/>
        <v>0</v>
      </c>
      <c r="W134" s="243">
        <f>W132+W133</f>
        <v>25485.38332111244</v>
      </c>
    </row>
    <row r="135" spans="2:25" s="9" customFormat="1">
      <c r="B135" s="68"/>
      <c r="E135" s="229">
        <v>43466</v>
      </c>
      <c r="F135" s="229" t="s">
        <v>187</v>
      </c>
      <c r="G135" s="230" t="s">
        <v>65</v>
      </c>
      <c r="H135" s="255">
        <f>$C$47/12</f>
        <v>2.0416666666666669E-3</v>
      </c>
      <c r="I135" s="245">
        <f>(SUM('1.  LRAMVA Summary'!D$53:D$76)+SUM('1.  LRAMVA Summary'!D$77:D$78)*(MONTH($E135)-1)/12)*$H135</f>
        <v>1203.9269633918389</v>
      </c>
      <c r="J135" s="245">
        <f>(SUM('1.  LRAMVA Summary'!E$53:E$76)+SUM('1.  LRAMVA Summary'!E$77:E$78)*(MONTH($E135)-1)/12)*$H135</f>
        <v>732.97939779739318</v>
      </c>
      <c r="K135" s="245">
        <f>(SUM('1.  LRAMVA Summary'!F$53:F$76)+SUM('1.  LRAMVA Summary'!F$77:F$78)*(MONTH($E135)-1)/12)*$H135</f>
        <v>-153.04758495639945</v>
      </c>
      <c r="L135" s="245">
        <f>(SUM('1.  LRAMVA Summary'!G$53:G$76)+SUM('1.  LRAMVA Summary'!G$77:G$78)*(MONTH($E135)-1)/12)*$H135</f>
        <v>40.856888040061783</v>
      </c>
      <c r="M135" s="245">
        <f>(SUM('1.  LRAMVA Summary'!H$53:H$76)+SUM('1.  LRAMVA Summary'!H$77:H$78)*(MONTH($E135)-1)/12)*$H135</f>
        <v>36.372339651691028</v>
      </c>
      <c r="N135" s="245">
        <f>(SUM('1.  LRAMVA Summary'!I$53:I$76)+SUM('1.  LRAMVA Summary'!I$77:I$78)*(MONTH($E135)-1)/12)*$H135</f>
        <v>210.05162144759308</v>
      </c>
      <c r="O135" s="245">
        <f>(SUM('1.  LRAMVA Summary'!J$53:J$76)+SUM('1.  LRAMVA Summary'!J$77:J$78)*(MONTH($E135)-1)/12)*$H135</f>
        <v>52.642318053858517</v>
      </c>
      <c r="P135" s="245">
        <f>(SUM('1.  LRAMVA Summary'!K$53:K$76)+SUM('1.  LRAMVA Summary'!K$77:K$78)*(MONTH($E135)-1)/12)*$H135</f>
        <v>0</v>
      </c>
      <c r="Q135" s="245">
        <f>(SUM('1.  LRAMVA Summary'!L$53:L$76)+SUM('1.  LRAMVA Summary'!L$77:L$78)*(MONTH($E135)-1)/12)*$H135</f>
        <v>0</v>
      </c>
      <c r="R135" s="245">
        <f>(SUM('1.  LRAMVA Summary'!M$53:M$76)+SUM('1.  LRAMVA Summary'!M$77:M$78)*(MONTH($E135)-1)/12)*$H135</f>
        <v>0</v>
      </c>
      <c r="S135" s="245">
        <f>(SUM('1.  LRAMVA Summary'!N$53:N$76)+SUM('1.  LRAMVA Summary'!N$77:N$78)*(MONTH($E135)-1)/12)*$H135</f>
        <v>0</v>
      </c>
      <c r="T135" s="245">
        <f>(SUM('1.  LRAMVA Summary'!O$53:O$76)+SUM('1.  LRAMVA Summary'!O$77:O$78)*(MONTH($E135)-1)/12)*$H135</f>
        <v>0</v>
      </c>
      <c r="U135" s="245">
        <f>(SUM('1.  LRAMVA Summary'!P$53:P$76)+SUM('1.  LRAMVA Summary'!P$77:P$78)*(MONTH($E135)-1)/12)*$H135</f>
        <v>0</v>
      </c>
      <c r="V135" s="245">
        <f>(SUM('1.  LRAMVA Summary'!Q$53:Q$76)+SUM('1.  LRAMVA Summary'!Q$77:Q$78)*(MONTH($E135)-1)/12)*$H135</f>
        <v>0</v>
      </c>
      <c r="W135" s="246">
        <f>SUM(I135:V135)</f>
        <v>2123.7819434260368</v>
      </c>
    </row>
    <row r="136" spans="2:25" s="9" customFormat="1">
      <c r="B136" s="68"/>
      <c r="E136" s="229">
        <v>43497</v>
      </c>
      <c r="F136" s="229" t="s">
        <v>187</v>
      </c>
      <c r="G136" s="230" t="s">
        <v>65</v>
      </c>
      <c r="H136" s="255">
        <f t="shared" ref="H136:H137" si="75">$C$47/12</f>
        <v>2.0416666666666669E-3</v>
      </c>
      <c r="I136" s="245">
        <f>(SUM('1.  LRAMVA Summary'!D$53:D$76)+SUM('1.  LRAMVA Summary'!D$77:D$78)*(MONTH($E136)-1)/12)*$H136</f>
        <v>1203.9269633918389</v>
      </c>
      <c r="J136" s="245">
        <f>(SUM('1.  LRAMVA Summary'!E$53:E$76)+SUM('1.  LRAMVA Summary'!E$77:E$78)*(MONTH($E136)-1)/12)*$H136</f>
        <v>732.97939779739318</v>
      </c>
      <c r="K136" s="245">
        <f>(SUM('1.  LRAMVA Summary'!F$53:F$76)+SUM('1.  LRAMVA Summary'!F$77:F$78)*(MONTH($E136)-1)/12)*$H136</f>
        <v>-153.04758495639945</v>
      </c>
      <c r="L136" s="245">
        <f>(SUM('1.  LRAMVA Summary'!G$53:G$76)+SUM('1.  LRAMVA Summary'!G$77:G$78)*(MONTH($E136)-1)/12)*$H136</f>
        <v>40.856888040061783</v>
      </c>
      <c r="M136" s="245">
        <f>(SUM('1.  LRAMVA Summary'!H$53:H$76)+SUM('1.  LRAMVA Summary'!H$77:H$78)*(MONTH($E136)-1)/12)*$H136</f>
        <v>36.372339651691028</v>
      </c>
      <c r="N136" s="245">
        <f>(SUM('1.  LRAMVA Summary'!I$53:I$76)+SUM('1.  LRAMVA Summary'!I$77:I$78)*(MONTH($E136)-1)/12)*$H136</f>
        <v>210.05162144759308</v>
      </c>
      <c r="O136" s="245">
        <f>(SUM('1.  LRAMVA Summary'!J$53:J$76)+SUM('1.  LRAMVA Summary'!J$77:J$78)*(MONTH($E136)-1)/12)*$H136</f>
        <v>52.642318053858517</v>
      </c>
      <c r="P136" s="245">
        <f>(SUM('1.  LRAMVA Summary'!K$53:K$76)+SUM('1.  LRAMVA Summary'!K$77:K$78)*(MONTH($E136)-1)/12)*$H136</f>
        <v>0</v>
      </c>
      <c r="Q136" s="245">
        <f>(SUM('1.  LRAMVA Summary'!L$53:L$76)+SUM('1.  LRAMVA Summary'!L$77:L$78)*(MONTH($E136)-1)/12)*$H136</f>
        <v>0</v>
      </c>
      <c r="R136" s="245">
        <f>(SUM('1.  LRAMVA Summary'!M$53:M$76)+SUM('1.  LRAMVA Summary'!M$77:M$78)*(MONTH($E136)-1)/12)*$H136</f>
        <v>0</v>
      </c>
      <c r="S136" s="245">
        <f>(SUM('1.  LRAMVA Summary'!N$53:N$76)+SUM('1.  LRAMVA Summary'!N$77:N$78)*(MONTH($E136)-1)/12)*$H136</f>
        <v>0</v>
      </c>
      <c r="T136" s="245">
        <f>(SUM('1.  LRAMVA Summary'!O$53:O$76)+SUM('1.  LRAMVA Summary'!O$77:O$78)*(MONTH($E136)-1)/12)*$H136</f>
        <v>0</v>
      </c>
      <c r="U136" s="245">
        <f>(SUM('1.  LRAMVA Summary'!P$53:P$76)+SUM('1.  LRAMVA Summary'!P$77:P$78)*(MONTH($E136)-1)/12)*$H136</f>
        <v>0</v>
      </c>
      <c r="V136" s="245">
        <f>(SUM('1.  LRAMVA Summary'!Q$53:Q$76)+SUM('1.  LRAMVA Summary'!Q$77:Q$78)*(MONTH($E136)-1)/12)*$H136</f>
        <v>0</v>
      </c>
      <c r="W136" s="246">
        <f t="shared" ref="W136:W146" si="76">SUM(I136:V136)</f>
        <v>2123.7819434260368</v>
      </c>
    </row>
    <row r="137" spans="2:25" s="9" customFormat="1">
      <c r="B137" s="68"/>
      <c r="E137" s="229">
        <v>43525</v>
      </c>
      <c r="F137" s="229" t="s">
        <v>187</v>
      </c>
      <c r="G137" s="230" t="s">
        <v>65</v>
      </c>
      <c r="H137" s="255">
        <f t="shared" si="75"/>
        <v>2.0416666666666669E-3</v>
      </c>
      <c r="I137" s="245">
        <f>(SUM('1.  LRAMVA Summary'!D$53:D$76)+SUM('1.  LRAMVA Summary'!D$77:D$78)*(MONTH($E137)-1)/12)*$H137</f>
        <v>1203.9269633918389</v>
      </c>
      <c r="J137" s="245">
        <f>(SUM('1.  LRAMVA Summary'!E$53:E$76)+SUM('1.  LRAMVA Summary'!E$77:E$78)*(MONTH($E137)-1)/12)*$H137</f>
        <v>732.97939779739318</v>
      </c>
      <c r="K137" s="245">
        <f>(SUM('1.  LRAMVA Summary'!F$53:F$76)+SUM('1.  LRAMVA Summary'!F$77:F$78)*(MONTH($E137)-1)/12)*$H137</f>
        <v>-153.04758495639945</v>
      </c>
      <c r="L137" s="245">
        <f>(SUM('1.  LRAMVA Summary'!G$53:G$76)+SUM('1.  LRAMVA Summary'!G$77:G$78)*(MONTH($E137)-1)/12)*$H137</f>
        <v>40.856888040061783</v>
      </c>
      <c r="M137" s="245">
        <f>(SUM('1.  LRAMVA Summary'!H$53:H$76)+SUM('1.  LRAMVA Summary'!H$77:H$78)*(MONTH($E137)-1)/12)*$H137</f>
        <v>36.372339651691028</v>
      </c>
      <c r="N137" s="245">
        <f>(SUM('1.  LRAMVA Summary'!I$53:I$76)+SUM('1.  LRAMVA Summary'!I$77:I$78)*(MONTH($E137)-1)/12)*$H137</f>
        <v>210.05162144759308</v>
      </c>
      <c r="O137" s="245">
        <f>(SUM('1.  LRAMVA Summary'!J$53:J$76)+SUM('1.  LRAMVA Summary'!J$77:J$78)*(MONTH($E137)-1)/12)*$H137</f>
        <v>52.642318053858517</v>
      </c>
      <c r="P137" s="245">
        <f>(SUM('1.  LRAMVA Summary'!K$53:K$76)+SUM('1.  LRAMVA Summary'!K$77:K$78)*(MONTH($E137)-1)/12)*$H137</f>
        <v>0</v>
      </c>
      <c r="Q137" s="245">
        <f>(SUM('1.  LRAMVA Summary'!L$53:L$76)+SUM('1.  LRAMVA Summary'!L$77:L$78)*(MONTH($E137)-1)/12)*$H137</f>
        <v>0</v>
      </c>
      <c r="R137" s="245">
        <f>(SUM('1.  LRAMVA Summary'!M$53:M$76)+SUM('1.  LRAMVA Summary'!M$77:M$78)*(MONTH($E137)-1)/12)*$H137</f>
        <v>0</v>
      </c>
      <c r="S137" s="245">
        <f>(SUM('1.  LRAMVA Summary'!N$53:N$76)+SUM('1.  LRAMVA Summary'!N$77:N$78)*(MONTH($E137)-1)/12)*$H137</f>
        <v>0</v>
      </c>
      <c r="T137" s="245">
        <f>(SUM('1.  LRAMVA Summary'!O$53:O$76)+SUM('1.  LRAMVA Summary'!O$77:O$78)*(MONTH($E137)-1)/12)*$H137</f>
        <v>0</v>
      </c>
      <c r="U137" s="245">
        <f>(SUM('1.  LRAMVA Summary'!P$53:P$76)+SUM('1.  LRAMVA Summary'!P$77:P$78)*(MONTH($E137)-1)/12)*$H137</f>
        <v>0</v>
      </c>
      <c r="V137" s="245">
        <f>(SUM('1.  LRAMVA Summary'!Q$53:Q$76)+SUM('1.  LRAMVA Summary'!Q$77:Q$78)*(MONTH($E137)-1)/12)*$H137</f>
        <v>0</v>
      </c>
      <c r="W137" s="246">
        <f t="shared" si="76"/>
        <v>2123.7819434260368</v>
      </c>
    </row>
    <row r="138" spans="2:25" s="8" customFormat="1">
      <c r="B138" s="254"/>
      <c r="E138" s="229">
        <v>43556</v>
      </c>
      <c r="F138" s="229" t="s">
        <v>187</v>
      </c>
      <c r="G138" s="230" t="s">
        <v>66</v>
      </c>
      <c r="H138" s="255">
        <f>$C$48/12</f>
        <v>1.8166666666666667E-3</v>
      </c>
      <c r="I138" s="245">
        <f>(SUM('1.  LRAMVA Summary'!D$53:D$76)+SUM('1.  LRAMVA Summary'!D$77:D$78)*(MONTH($E138)-1)/12)*$H138</f>
        <v>1071.2492980384525</v>
      </c>
      <c r="J138" s="245">
        <f>(SUM('1.  LRAMVA Summary'!E$53:E$76)+SUM('1.  LRAMVA Summary'!E$77:E$78)*(MONTH($E138)-1)/12)*$H138</f>
        <v>652.20207640747628</v>
      </c>
      <c r="K138" s="245">
        <f>(SUM('1.  LRAMVA Summary'!F$53:F$76)+SUM('1.  LRAMVA Summary'!F$77:F$78)*(MONTH($E138)-1)/12)*$H138</f>
        <v>-136.18111641018399</v>
      </c>
      <c r="L138" s="245">
        <f>(SUM('1.  LRAMVA Summary'!G$53:G$76)+SUM('1.  LRAMVA Summary'!G$77:G$78)*(MONTH($E138)-1)/12)*$H138</f>
        <v>36.354292215238644</v>
      </c>
      <c r="M138" s="245">
        <f>(SUM('1.  LRAMVA Summary'!H$53:H$76)+SUM('1.  LRAMVA Summary'!H$77:H$78)*(MONTH($E138)-1)/12)*$H138</f>
        <v>32.363959363545483</v>
      </c>
      <c r="N138" s="245">
        <f>(SUM('1.  LRAMVA Summary'!I$53:I$76)+SUM('1.  LRAMVA Summary'!I$77:I$78)*(MONTH($E138)-1)/12)*$H138</f>
        <v>186.90307541051138</v>
      </c>
      <c r="O138" s="245">
        <f>(SUM('1.  LRAMVA Summary'!J$53:J$76)+SUM('1.  LRAMVA Summary'!J$77:J$78)*(MONTH($E138)-1)/12)*$H138</f>
        <v>46.840919737718998</v>
      </c>
      <c r="P138" s="245">
        <f>(SUM('1.  LRAMVA Summary'!K$53:K$76)+SUM('1.  LRAMVA Summary'!K$77:K$78)*(MONTH($E138)-1)/12)*$H138</f>
        <v>0</v>
      </c>
      <c r="Q138" s="245">
        <f>(SUM('1.  LRAMVA Summary'!L$53:L$76)+SUM('1.  LRAMVA Summary'!L$77:L$78)*(MONTH($E138)-1)/12)*$H138</f>
        <v>0</v>
      </c>
      <c r="R138" s="245">
        <f>(SUM('1.  LRAMVA Summary'!M$53:M$76)+SUM('1.  LRAMVA Summary'!M$77:M$78)*(MONTH($E138)-1)/12)*$H138</f>
        <v>0</v>
      </c>
      <c r="S138" s="245">
        <f>(SUM('1.  LRAMVA Summary'!N$53:N$76)+SUM('1.  LRAMVA Summary'!N$77:N$78)*(MONTH($E138)-1)/12)*$H138</f>
        <v>0</v>
      </c>
      <c r="T138" s="245">
        <f>(SUM('1.  LRAMVA Summary'!O$53:O$76)+SUM('1.  LRAMVA Summary'!O$77:O$78)*(MONTH($E138)-1)/12)*$H138</f>
        <v>0</v>
      </c>
      <c r="U138" s="245">
        <f>(SUM('1.  LRAMVA Summary'!P$53:P$76)+SUM('1.  LRAMVA Summary'!P$77:P$78)*(MONTH($E138)-1)/12)*$H138</f>
        <v>0</v>
      </c>
      <c r="V138" s="245">
        <f>(SUM('1.  LRAMVA Summary'!Q$53:Q$76)+SUM('1.  LRAMVA Summary'!Q$77:Q$78)*(MONTH($E138)-1)/12)*$H138</f>
        <v>0</v>
      </c>
      <c r="W138" s="246">
        <f t="shared" si="76"/>
        <v>1889.7325047627594</v>
      </c>
    </row>
    <row r="139" spans="2:25" s="9" customFormat="1">
      <c r="B139" s="68"/>
      <c r="E139" s="229">
        <v>43586</v>
      </c>
      <c r="F139" s="229" t="s">
        <v>187</v>
      </c>
      <c r="G139" s="230" t="s">
        <v>66</v>
      </c>
      <c r="H139" s="255">
        <f>$C$48/12</f>
        <v>1.8166666666666667E-3</v>
      </c>
      <c r="I139" s="245">
        <f>(SUM('1.  LRAMVA Summary'!D$53:D$76)+SUM('1.  LRAMVA Summary'!D$77:D$78)*(MONTH($E139)-1)/12)*$H139</f>
        <v>1071.2492980384525</v>
      </c>
      <c r="J139" s="245">
        <f>(SUM('1.  LRAMVA Summary'!E$53:E$76)+SUM('1.  LRAMVA Summary'!E$77:E$78)*(MONTH($E139)-1)/12)*$H139</f>
        <v>652.20207640747628</v>
      </c>
      <c r="K139" s="245">
        <f>(SUM('1.  LRAMVA Summary'!F$53:F$76)+SUM('1.  LRAMVA Summary'!F$77:F$78)*(MONTH($E139)-1)/12)*$H139</f>
        <v>-136.18111641018399</v>
      </c>
      <c r="L139" s="245">
        <f>(SUM('1.  LRAMVA Summary'!G$53:G$76)+SUM('1.  LRAMVA Summary'!G$77:G$78)*(MONTH($E139)-1)/12)*$H139</f>
        <v>36.354292215238644</v>
      </c>
      <c r="M139" s="245">
        <f>(SUM('1.  LRAMVA Summary'!H$53:H$76)+SUM('1.  LRAMVA Summary'!H$77:H$78)*(MONTH($E139)-1)/12)*$H139</f>
        <v>32.363959363545483</v>
      </c>
      <c r="N139" s="245">
        <f>(SUM('1.  LRAMVA Summary'!I$53:I$76)+SUM('1.  LRAMVA Summary'!I$77:I$78)*(MONTH($E139)-1)/12)*$H139</f>
        <v>186.90307541051138</v>
      </c>
      <c r="O139" s="245">
        <f>(SUM('1.  LRAMVA Summary'!J$53:J$76)+SUM('1.  LRAMVA Summary'!J$77:J$78)*(MONTH($E139)-1)/12)*$H139</f>
        <v>46.840919737718998</v>
      </c>
      <c r="P139" s="245">
        <f>(SUM('1.  LRAMVA Summary'!K$53:K$76)+SUM('1.  LRAMVA Summary'!K$77:K$78)*(MONTH($E139)-1)/12)*$H139</f>
        <v>0</v>
      </c>
      <c r="Q139" s="245">
        <f>(SUM('1.  LRAMVA Summary'!L$53:L$76)+SUM('1.  LRAMVA Summary'!L$77:L$78)*(MONTH($E139)-1)/12)*$H139</f>
        <v>0</v>
      </c>
      <c r="R139" s="245">
        <f>(SUM('1.  LRAMVA Summary'!M$53:M$76)+SUM('1.  LRAMVA Summary'!M$77:M$78)*(MONTH($E139)-1)/12)*$H139</f>
        <v>0</v>
      </c>
      <c r="S139" s="245">
        <f>(SUM('1.  LRAMVA Summary'!N$53:N$76)+SUM('1.  LRAMVA Summary'!N$77:N$78)*(MONTH($E139)-1)/12)*$H139</f>
        <v>0</v>
      </c>
      <c r="T139" s="245">
        <f>(SUM('1.  LRAMVA Summary'!O$53:O$76)+SUM('1.  LRAMVA Summary'!O$77:O$78)*(MONTH($E139)-1)/12)*$H139</f>
        <v>0</v>
      </c>
      <c r="U139" s="245">
        <f>(SUM('1.  LRAMVA Summary'!P$53:P$76)+SUM('1.  LRAMVA Summary'!P$77:P$78)*(MONTH($E139)-1)/12)*$H139</f>
        <v>0</v>
      </c>
      <c r="V139" s="245">
        <f>(SUM('1.  LRAMVA Summary'!Q$53:Q$76)+SUM('1.  LRAMVA Summary'!Q$77:Q$78)*(MONTH($E139)-1)/12)*$H139</f>
        <v>0</v>
      </c>
      <c r="W139" s="246">
        <f t="shared" si="76"/>
        <v>1889.7325047627594</v>
      </c>
    </row>
    <row r="140" spans="2:25" s="9" customFormat="1">
      <c r="B140" s="68"/>
      <c r="E140" s="229">
        <v>43617</v>
      </c>
      <c r="F140" s="229" t="s">
        <v>187</v>
      </c>
      <c r="G140" s="230" t="s">
        <v>66</v>
      </c>
      <c r="H140" s="255">
        <f t="shared" ref="H140" si="77">$C$48/12</f>
        <v>1.8166666666666667E-3</v>
      </c>
      <c r="I140" s="245">
        <f>(SUM('1.  LRAMVA Summary'!D$53:D$76)+SUM('1.  LRAMVA Summary'!D$77:D$78)*(MONTH($E140)-1)/12)*$H140</f>
        <v>1071.2492980384525</v>
      </c>
      <c r="J140" s="245">
        <f>(SUM('1.  LRAMVA Summary'!E$53:E$76)+SUM('1.  LRAMVA Summary'!E$77:E$78)*(MONTH($E140)-1)/12)*$H140</f>
        <v>652.20207640747628</v>
      </c>
      <c r="K140" s="245">
        <f>(SUM('1.  LRAMVA Summary'!F$53:F$76)+SUM('1.  LRAMVA Summary'!F$77:F$78)*(MONTH($E140)-1)/12)*$H140</f>
        <v>-136.18111641018399</v>
      </c>
      <c r="L140" s="245">
        <f>(SUM('1.  LRAMVA Summary'!G$53:G$76)+SUM('1.  LRAMVA Summary'!G$77:G$78)*(MONTH($E140)-1)/12)*$H140</f>
        <v>36.354292215238644</v>
      </c>
      <c r="M140" s="245">
        <f>(SUM('1.  LRAMVA Summary'!H$53:H$76)+SUM('1.  LRAMVA Summary'!H$77:H$78)*(MONTH($E140)-1)/12)*$H140</f>
        <v>32.363959363545483</v>
      </c>
      <c r="N140" s="245">
        <f>(SUM('1.  LRAMVA Summary'!I$53:I$76)+SUM('1.  LRAMVA Summary'!I$77:I$78)*(MONTH($E140)-1)/12)*$H140</f>
        <v>186.90307541051138</v>
      </c>
      <c r="O140" s="245">
        <f>(SUM('1.  LRAMVA Summary'!J$53:J$76)+SUM('1.  LRAMVA Summary'!J$77:J$78)*(MONTH($E140)-1)/12)*$H140</f>
        <v>46.840919737718998</v>
      </c>
      <c r="P140" s="245">
        <f>(SUM('1.  LRAMVA Summary'!K$53:K$76)+SUM('1.  LRAMVA Summary'!K$77:K$78)*(MONTH($E140)-1)/12)*$H140</f>
        <v>0</v>
      </c>
      <c r="Q140" s="245">
        <f>(SUM('1.  LRAMVA Summary'!L$53:L$76)+SUM('1.  LRAMVA Summary'!L$77:L$78)*(MONTH($E140)-1)/12)*$H140</f>
        <v>0</v>
      </c>
      <c r="R140" s="245">
        <f>(SUM('1.  LRAMVA Summary'!M$53:M$76)+SUM('1.  LRAMVA Summary'!M$77:M$78)*(MONTH($E140)-1)/12)*$H140</f>
        <v>0</v>
      </c>
      <c r="S140" s="245">
        <f>(SUM('1.  LRAMVA Summary'!N$53:N$76)+SUM('1.  LRAMVA Summary'!N$77:N$78)*(MONTH($E140)-1)/12)*$H140</f>
        <v>0</v>
      </c>
      <c r="T140" s="245">
        <f>(SUM('1.  LRAMVA Summary'!O$53:O$76)+SUM('1.  LRAMVA Summary'!O$77:O$78)*(MONTH($E140)-1)/12)*$H140</f>
        <v>0</v>
      </c>
      <c r="U140" s="245">
        <f>(SUM('1.  LRAMVA Summary'!P$53:P$76)+SUM('1.  LRAMVA Summary'!P$77:P$78)*(MONTH($E140)-1)/12)*$H140</f>
        <v>0</v>
      </c>
      <c r="V140" s="245">
        <f>(SUM('1.  LRAMVA Summary'!Q$53:Q$76)+SUM('1.  LRAMVA Summary'!Q$77:Q$78)*(MONTH($E140)-1)/12)*$H140</f>
        <v>0</v>
      </c>
      <c r="W140" s="246">
        <f t="shared" si="76"/>
        <v>1889.7325047627594</v>
      </c>
    </row>
    <row r="141" spans="2:25" s="9" customFormat="1">
      <c r="B141" s="68"/>
      <c r="E141" s="229">
        <v>43647</v>
      </c>
      <c r="F141" s="229" t="s">
        <v>187</v>
      </c>
      <c r="G141" s="230" t="s">
        <v>68</v>
      </c>
      <c r="H141" s="255">
        <f>$C$49/12</f>
        <v>1.8166666666666667E-3</v>
      </c>
      <c r="I141" s="245">
        <f>(SUM('1.  LRAMVA Summary'!D$53:D$76)+SUM('1.  LRAMVA Summary'!D$77:D$78)*(MONTH($E141)-1)/12)*$H141</f>
        <v>1071.2492980384525</v>
      </c>
      <c r="J141" s="245">
        <f>(SUM('1.  LRAMVA Summary'!E$53:E$76)+SUM('1.  LRAMVA Summary'!E$77:E$78)*(MONTH($E141)-1)/12)*$H141</f>
        <v>652.20207640747628</v>
      </c>
      <c r="K141" s="245">
        <f>(SUM('1.  LRAMVA Summary'!F$53:F$76)+SUM('1.  LRAMVA Summary'!F$77:F$78)*(MONTH($E141)-1)/12)*$H141</f>
        <v>-136.18111641018399</v>
      </c>
      <c r="L141" s="245">
        <f>(SUM('1.  LRAMVA Summary'!G$53:G$76)+SUM('1.  LRAMVA Summary'!G$77:G$78)*(MONTH($E141)-1)/12)*$H141</f>
        <v>36.354292215238644</v>
      </c>
      <c r="M141" s="245">
        <f>(SUM('1.  LRAMVA Summary'!H$53:H$76)+SUM('1.  LRAMVA Summary'!H$77:H$78)*(MONTH($E141)-1)/12)*$H141</f>
        <v>32.363959363545483</v>
      </c>
      <c r="N141" s="245">
        <f>(SUM('1.  LRAMVA Summary'!I$53:I$76)+SUM('1.  LRAMVA Summary'!I$77:I$78)*(MONTH($E141)-1)/12)*$H141</f>
        <v>186.90307541051138</v>
      </c>
      <c r="O141" s="245">
        <f>(SUM('1.  LRAMVA Summary'!J$53:J$76)+SUM('1.  LRAMVA Summary'!J$77:J$78)*(MONTH($E141)-1)/12)*$H141</f>
        <v>46.840919737718998</v>
      </c>
      <c r="P141" s="245">
        <f>(SUM('1.  LRAMVA Summary'!K$53:K$76)+SUM('1.  LRAMVA Summary'!K$77:K$78)*(MONTH($E141)-1)/12)*$H141</f>
        <v>0</v>
      </c>
      <c r="Q141" s="245">
        <f>(SUM('1.  LRAMVA Summary'!L$53:L$76)+SUM('1.  LRAMVA Summary'!L$77:L$78)*(MONTH($E141)-1)/12)*$H141</f>
        <v>0</v>
      </c>
      <c r="R141" s="245">
        <f>(SUM('1.  LRAMVA Summary'!M$53:M$76)+SUM('1.  LRAMVA Summary'!M$77:M$78)*(MONTH($E141)-1)/12)*$H141</f>
        <v>0</v>
      </c>
      <c r="S141" s="245">
        <f>(SUM('1.  LRAMVA Summary'!N$53:N$76)+SUM('1.  LRAMVA Summary'!N$77:N$78)*(MONTH($E141)-1)/12)*$H141</f>
        <v>0</v>
      </c>
      <c r="T141" s="245">
        <f>(SUM('1.  LRAMVA Summary'!O$53:O$76)+SUM('1.  LRAMVA Summary'!O$77:O$78)*(MONTH($E141)-1)/12)*$H141</f>
        <v>0</v>
      </c>
      <c r="U141" s="245">
        <f>(SUM('1.  LRAMVA Summary'!P$53:P$76)+SUM('1.  LRAMVA Summary'!P$77:P$78)*(MONTH($E141)-1)/12)*$H141</f>
        <v>0</v>
      </c>
      <c r="V141" s="245">
        <f>(SUM('1.  LRAMVA Summary'!Q$53:Q$76)+SUM('1.  LRAMVA Summary'!Q$77:Q$78)*(MONTH($E141)-1)/12)*$H141</f>
        <v>0</v>
      </c>
      <c r="W141" s="246">
        <f t="shared" si="76"/>
        <v>1889.7325047627594</v>
      </c>
    </row>
    <row r="142" spans="2:25" s="9" customFormat="1">
      <c r="B142" s="68"/>
      <c r="E142" s="229">
        <v>43678</v>
      </c>
      <c r="F142" s="229" t="s">
        <v>187</v>
      </c>
      <c r="G142" s="230" t="s">
        <v>68</v>
      </c>
      <c r="H142" s="255">
        <f t="shared" ref="H142" si="78">$C$49/12</f>
        <v>1.8166666666666667E-3</v>
      </c>
      <c r="I142" s="245">
        <f>(SUM('1.  LRAMVA Summary'!D$53:D$76)+SUM('1.  LRAMVA Summary'!D$77:D$78)*(MONTH($E142)-1)/12)*$H142</f>
        <v>1071.2492980384525</v>
      </c>
      <c r="J142" s="245">
        <f>(SUM('1.  LRAMVA Summary'!E$53:E$76)+SUM('1.  LRAMVA Summary'!E$77:E$78)*(MONTH($E142)-1)/12)*$H142</f>
        <v>652.20207640747628</v>
      </c>
      <c r="K142" s="245">
        <f>(SUM('1.  LRAMVA Summary'!F$53:F$76)+SUM('1.  LRAMVA Summary'!F$77:F$78)*(MONTH($E142)-1)/12)*$H142</f>
        <v>-136.18111641018399</v>
      </c>
      <c r="L142" s="245">
        <f>(SUM('1.  LRAMVA Summary'!G$53:G$76)+SUM('1.  LRAMVA Summary'!G$77:G$78)*(MONTH($E142)-1)/12)*$H142</f>
        <v>36.354292215238644</v>
      </c>
      <c r="M142" s="245">
        <f>(SUM('1.  LRAMVA Summary'!H$53:H$76)+SUM('1.  LRAMVA Summary'!H$77:H$78)*(MONTH($E142)-1)/12)*$H142</f>
        <v>32.363959363545483</v>
      </c>
      <c r="N142" s="245">
        <f>(SUM('1.  LRAMVA Summary'!I$53:I$76)+SUM('1.  LRAMVA Summary'!I$77:I$78)*(MONTH($E142)-1)/12)*$H142</f>
        <v>186.90307541051138</v>
      </c>
      <c r="O142" s="245">
        <f>(SUM('1.  LRAMVA Summary'!J$53:J$76)+SUM('1.  LRAMVA Summary'!J$77:J$78)*(MONTH($E142)-1)/12)*$H142</f>
        <v>46.840919737718998</v>
      </c>
      <c r="P142" s="245">
        <f>(SUM('1.  LRAMVA Summary'!K$53:K$76)+SUM('1.  LRAMVA Summary'!K$77:K$78)*(MONTH($E142)-1)/12)*$H142</f>
        <v>0</v>
      </c>
      <c r="Q142" s="245">
        <f>(SUM('1.  LRAMVA Summary'!L$53:L$76)+SUM('1.  LRAMVA Summary'!L$77:L$78)*(MONTH($E142)-1)/12)*$H142</f>
        <v>0</v>
      </c>
      <c r="R142" s="245">
        <f>(SUM('1.  LRAMVA Summary'!M$53:M$76)+SUM('1.  LRAMVA Summary'!M$77:M$78)*(MONTH($E142)-1)/12)*$H142</f>
        <v>0</v>
      </c>
      <c r="S142" s="245">
        <f>(SUM('1.  LRAMVA Summary'!N$53:N$76)+SUM('1.  LRAMVA Summary'!N$77:N$78)*(MONTH($E142)-1)/12)*$H142</f>
        <v>0</v>
      </c>
      <c r="T142" s="245">
        <f>(SUM('1.  LRAMVA Summary'!O$53:O$76)+SUM('1.  LRAMVA Summary'!O$77:O$78)*(MONTH($E142)-1)/12)*$H142</f>
        <v>0</v>
      </c>
      <c r="U142" s="245">
        <f>(SUM('1.  LRAMVA Summary'!P$53:P$76)+SUM('1.  LRAMVA Summary'!P$77:P$78)*(MONTH($E142)-1)/12)*$H142</f>
        <v>0</v>
      </c>
      <c r="V142" s="245">
        <f>(SUM('1.  LRAMVA Summary'!Q$53:Q$76)+SUM('1.  LRAMVA Summary'!Q$77:Q$78)*(MONTH($E142)-1)/12)*$H142</f>
        <v>0</v>
      </c>
      <c r="W142" s="246">
        <f t="shared" si="76"/>
        <v>1889.7325047627594</v>
      </c>
    </row>
    <row r="143" spans="2:25" s="9" customFormat="1">
      <c r="B143" s="68"/>
      <c r="E143" s="229">
        <v>43709</v>
      </c>
      <c r="F143" s="229" t="s">
        <v>187</v>
      </c>
      <c r="G143" s="230" t="s">
        <v>68</v>
      </c>
      <c r="H143" s="255">
        <f>$C$49/12</f>
        <v>1.8166666666666667E-3</v>
      </c>
      <c r="I143" s="245">
        <f>(SUM('1.  LRAMVA Summary'!D$53:D$76)+SUM('1.  LRAMVA Summary'!D$77:D$78)*(MONTH($E143)-1)/12)*$H143</f>
        <v>1071.2492980384525</v>
      </c>
      <c r="J143" s="245">
        <f>(SUM('1.  LRAMVA Summary'!E$53:E$76)+SUM('1.  LRAMVA Summary'!E$77:E$78)*(MONTH($E143)-1)/12)*$H143</f>
        <v>652.20207640747628</v>
      </c>
      <c r="K143" s="245">
        <f>(SUM('1.  LRAMVA Summary'!F$53:F$76)+SUM('1.  LRAMVA Summary'!F$77:F$78)*(MONTH($E143)-1)/12)*$H143</f>
        <v>-136.18111641018399</v>
      </c>
      <c r="L143" s="245">
        <f>(SUM('1.  LRAMVA Summary'!G$53:G$76)+SUM('1.  LRAMVA Summary'!G$77:G$78)*(MONTH($E143)-1)/12)*$H143</f>
        <v>36.354292215238644</v>
      </c>
      <c r="M143" s="245">
        <f>(SUM('1.  LRAMVA Summary'!H$53:H$76)+SUM('1.  LRAMVA Summary'!H$77:H$78)*(MONTH($E143)-1)/12)*$H143</f>
        <v>32.363959363545483</v>
      </c>
      <c r="N143" s="245">
        <f>(SUM('1.  LRAMVA Summary'!I$53:I$76)+SUM('1.  LRAMVA Summary'!I$77:I$78)*(MONTH($E143)-1)/12)*$H143</f>
        <v>186.90307541051138</v>
      </c>
      <c r="O143" s="245">
        <f>(SUM('1.  LRAMVA Summary'!J$53:J$76)+SUM('1.  LRAMVA Summary'!J$77:J$78)*(MONTH($E143)-1)/12)*$H143</f>
        <v>46.840919737718998</v>
      </c>
      <c r="P143" s="245">
        <f>(SUM('1.  LRAMVA Summary'!K$53:K$76)+SUM('1.  LRAMVA Summary'!K$77:K$78)*(MONTH($E143)-1)/12)*$H143</f>
        <v>0</v>
      </c>
      <c r="Q143" s="245">
        <f>(SUM('1.  LRAMVA Summary'!L$53:L$76)+SUM('1.  LRAMVA Summary'!L$77:L$78)*(MONTH($E143)-1)/12)*$H143</f>
        <v>0</v>
      </c>
      <c r="R143" s="245">
        <f>(SUM('1.  LRAMVA Summary'!M$53:M$76)+SUM('1.  LRAMVA Summary'!M$77:M$78)*(MONTH($E143)-1)/12)*$H143</f>
        <v>0</v>
      </c>
      <c r="S143" s="245">
        <f>(SUM('1.  LRAMVA Summary'!N$53:N$76)+SUM('1.  LRAMVA Summary'!N$77:N$78)*(MONTH($E143)-1)/12)*$H143</f>
        <v>0</v>
      </c>
      <c r="T143" s="245">
        <f>(SUM('1.  LRAMVA Summary'!O$53:O$76)+SUM('1.  LRAMVA Summary'!O$77:O$78)*(MONTH($E143)-1)/12)*$H143</f>
        <v>0</v>
      </c>
      <c r="U143" s="245">
        <f>(SUM('1.  LRAMVA Summary'!P$53:P$76)+SUM('1.  LRAMVA Summary'!P$77:P$78)*(MONTH($E143)-1)/12)*$H143</f>
        <v>0</v>
      </c>
      <c r="V143" s="245">
        <f>(SUM('1.  LRAMVA Summary'!Q$53:Q$76)+SUM('1.  LRAMVA Summary'!Q$77:Q$78)*(MONTH($E143)-1)/12)*$H143</f>
        <v>0</v>
      </c>
      <c r="W143" s="246">
        <f t="shared" si="76"/>
        <v>1889.7325047627594</v>
      </c>
    </row>
    <row r="144" spans="2:25" s="9" customFormat="1">
      <c r="B144" s="68"/>
      <c r="E144" s="229">
        <v>43739</v>
      </c>
      <c r="F144" s="229" t="s">
        <v>187</v>
      </c>
      <c r="G144" s="230" t="s">
        <v>69</v>
      </c>
      <c r="H144" s="255">
        <f>$C$50/12</f>
        <v>1.8166666666666667E-3</v>
      </c>
      <c r="I144" s="245">
        <f>(SUM('1.  LRAMVA Summary'!D$53:D$76)+SUM('1.  LRAMVA Summary'!D$77:D$78)*(MONTH($E144)-1)/12)*$H144</f>
        <v>1071.2492980384525</v>
      </c>
      <c r="J144" s="245">
        <f>(SUM('1.  LRAMVA Summary'!E$53:E$76)+SUM('1.  LRAMVA Summary'!E$77:E$78)*(MONTH($E144)-1)/12)*$H144</f>
        <v>652.20207640747628</v>
      </c>
      <c r="K144" s="245">
        <f>(SUM('1.  LRAMVA Summary'!F$53:F$76)+SUM('1.  LRAMVA Summary'!F$77:F$78)*(MONTH($E144)-1)/12)*$H144</f>
        <v>-136.18111641018399</v>
      </c>
      <c r="L144" s="245">
        <f>(SUM('1.  LRAMVA Summary'!G$53:G$76)+SUM('1.  LRAMVA Summary'!G$77:G$78)*(MONTH($E144)-1)/12)*$H144</f>
        <v>36.354292215238644</v>
      </c>
      <c r="M144" s="245">
        <f>(SUM('1.  LRAMVA Summary'!H$53:H$76)+SUM('1.  LRAMVA Summary'!H$77:H$78)*(MONTH($E144)-1)/12)*$H144</f>
        <v>32.363959363545483</v>
      </c>
      <c r="N144" s="245">
        <f>(SUM('1.  LRAMVA Summary'!I$53:I$76)+SUM('1.  LRAMVA Summary'!I$77:I$78)*(MONTH($E144)-1)/12)*$H144</f>
        <v>186.90307541051138</v>
      </c>
      <c r="O144" s="245">
        <f>(SUM('1.  LRAMVA Summary'!J$53:J$76)+SUM('1.  LRAMVA Summary'!J$77:J$78)*(MONTH($E144)-1)/12)*$H144</f>
        <v>46.840919737718998</v>
      </c>
      <c r="P144" s="245">
        <f>(SUM('1.  LRAMVA Summary'!K$53:K$76)+SUM('1.  LRAMVA Summary'!K$77:K$78)*(MONTH($E144)-1)/12)*$H144</f>
        <v>0</v>
      </c>
      <c r="Q144" s="245">
        <f>(SUM('1.  LRAMVA Summary'!L$53:L$76)+SUM('1.  LRAMVA Summary'!L$77:L$78)*(MONTH($E144)-1)/12)*$H144</f>
        <v>0</v>
      </c>
      <c r="R144" s="245">
        <f>(SUM('1.  LRAMVA Summary'!M$53:M$76)+SUM('1.  LRAMVA Summary'!M$77:M$78)*(MONTH($E144)-1)/12)*$H144</f>
        <v>0</v>
      </c>
      <c r="S144" s="245">
        <f>(SUM('1.  LRAMVA Summary'!N$53:N$76)+SUM('1.  LRAMVA Summary'!N$77:N$78)*(MONTH($E144)-1)/12)*$H144</f>
        <v>0</v>
      </c>
      <c r="T144" s="245">
        <f>(SUM('1.  LRAMVA Summary'!O$53:O$76)+SUM('1.  LRAMVA Summary'!O$77:O$78)*(MONTH($E144)-1)/12)*$H144</f>
        <v>0</v>
      </c>
      <c r="U144" s="245">
        <f>(SUM('1.  LRAMVA Summary'!P$53:P$76)+SUM('1.  LRAMVA Summary'!P$77:P$78)*(MONTH($E144)-1)/12)*$H144</f>
        <v>0</v>
      </c>
      <c r="V144" s="245">
        <f>(SUM('1.  LRAMVA Summary'!Q$53:Q$76)+SUM('1.  LRAMVA Summary'!Q$77:Q$78)*(MONTH($E144)-1)/12)*$H144</f>
        <v>0</v>
      </c>
      <c r="W144" s="246">
        <f t="shared" si="76"/>
        <v>1889.7325047627594</v>
      </c>
    </row>
    <row r="145" spans="2:23" s="9" customFormat="1">
      <c r="B145" s="68"/>
      <c r="E145" s="229">
        <v>43770</v>
      </c>
      <c r="F145" s="229" t="s">
        <v>187</v>
      </c>
      <c r="G145" s="230" t="s">
        <v>69</v>
      </c>
      <c r="H145" s="255">
        <f t="shared" ref="H145:H146" si="79">$C$50/12</f>
        <v>1.8166666666666667E-3</v>
      </c>
      <c r="I145" s="245">
        <f>(SUM('1.  LRAMVA Summary'!D$53:D$76)+SUM('1.  LRAMVA Summary'!D$77:D$78)*(MONTH($E145)-1)/12)*$H145</f>
        <v>1071.2492980384525</v>
      </c>
      <c r="J145" s="245">
        <f>(SUM('1.  LRAMVA Summary'!E$53:E$76)+SUM('1.  LRAMVA Summary'!E$77:E$78)*(MONTH($E145)-1)/12)*$H145</f>
        <v>652.20207640747628</v>
      </c>
      <c r="K145" s="245">
        <f>(SUM('1.  LRAMVA Summary'!F$53:F$76)+SUM('1.  LRAMVA Summary'!F$77:F$78)*(MONTH($E145)-1)/12)*$H145</f>
        <v>-136.18111641018399</v>
      </c>
      <c r="L145" s="245">
        <f>(SUM('1.  LRAMVA Summary'!G$53:G$76)+SUM('1.  LRAMVA Summary'!G$77:G$78)*(MONTH($E145)-1)/12)*$H145</f>
        <v>36.354292215238644</v>
      </c>
      <c r="M145" s="245">
        <f>(SUM('1.  LRAMVA Summary'!H$53:H$76)+SUM('1.  LRAMVA Summary'!H$77:H$78)*(MONTH($E145)-1)/12)*$H145</f>
        <v>32.363959363545483</v>
      </c>
      <c r="N145" s="245">
        <f>(SUM('1.  LRAMVA Summary'!I$53:I$76)+SUM('1.  LRAMVA Summary'!I$77:I$78)*(MONTH($E145)-1)/12)*$H145</f>
        <v>186.90307541051138</v>
      </c>
      <c r="O145" s="245">
        <f>(SUM('1.  LRAMVA Summary'!J$53:J$76)+SUM('1.  LRAMVA Summary'!J$77:J$78)*(MONTH($E145)-1)/12)*$H145</f>
        <v>46.840919737718998</v>
      </c>
      <c r="P145" s="245">
        <f>(SUM('1.  LRAMVA Summary'!K$53:K$76)+SUM('1.  LRAMVA Summary'!K$77:K$78)*(MONTH($E145)-1)/12)*$H145</f>
        <v>0</v>
      </c>
      <c r="Q145" s="245">
        <f>(SUM('1.  LRAMVA Summary'!L$53:L$76)+SUM('1.  LRAMVA Summary'!L$77:L$78)*(MONTH($E145)-1)/12)*$H145</f>
        <v>0</v>
      </c>
      <c r="R145" s="245">
        <f>(SUM('1.  LRAMVA Summary'!M$53:M$76)+SUM('1.  LRAMVA Summary'!M$77:M$78)*(MONTH($E145)-1)/12)*$H145</f>
        <v>0</v>
      </c>
      <c r="S145" s="245">
        <f>(SUM('1.  LRAMVA Summary'!N$53:N$76)+SUM('1.  LRAMVA Summary'!N$77:N$78)*(MONTH($E145)-1)/12)*$H145</f>
        <v>0</v>
      </c>
      <c r="T145" s="245">
        <f>(SUM('1.  LRAMVA Summary'!O$53:O$76)+SUM('1.  LRAMVA Summary'!O$77:O$78)*(MONTH($E145)-1)/12)*$H145</f>
        <v>0</v>
      </c>
      <c r="U145" s="245">
        <f>(SUM('1.  LRAMVA Summary'!P$53:P$76)+SUM('1.  LRAMVA Summary'!P$77:P$78)*(MONTH($E145)-1)/12)*$H145</f>
        <v>0</v>
      </c>
      <c r="V145" s="245">
        <f>(SUM('1.  LRAMVA Summary'!Q$53:Q$76)+SUM('1.  LRAMVA Summary'!Q$77:Q$78)*(MONTH($E145)-1)/12)*$H145</f>
        <v>0</v>
      </c>
      <c r="W145" s="246">
        <f t="shared" si="76"/>
        <v>1889.7325047627594</v>
      </c>
    </row>
    <row r="146" spans="2:23" s="9" customFormat="1">
      <c r="B146" s="68"/>
      <c r="E146" s="229">
        <v>43800</v>
      </c>
      <c r="F146" s="229" t="s">
        <v>187</v>
      </c>
      <c r="G146" s="230" t="s">
        <v>69</v>
      </c>
      <c r="H146" s="255">
        <f t="shared" si="79"/>
        <v>1.8166666666666667E-3</v>
      </c>
      <c r="I146" s="245">
        <f>(SUM('1.  LRAMVA Summary'!D$53:D$76)+SUM('1.  LRAMVA Summary'!D$77:D$78)*(MONTH($E146)-1)/12)*$H146</f>
        <v>1071.2492980384525</v>
      </c>
      <c r="J146" s="245">
        <f>(SUM('1.  LRAMVA Summary'!E$53:E$76)+SUM('1.  LRAMVA Summary'!E$77:E$78)*(MONTH($E146)-1)/12)*$H146</f>
        <v>652.20207640747628</v>
      </c>
      <c r="K146" s="245">
        <f>(SUM('1.  LRAMVA Summary'!F$53:F$76)+SUM('1.  LRAMVA Summary'!F$77:F$78)*(MONTH($E146)-1)/12)*$H146</f>
        <v>-136.18111641018399</v>
      </c>
      <c r="L146" s="245">
        <f>(SUM('1.  LRAMVA Summary'!G$53:G$76)+SUM('1.  LRAMVA Summary'!G$77:G$78)*(MONTH($E146)-1)/12)*$H146</f>
        <v>36.354292215238644</v>
      </c>
      <c r="M146" s="245">
        <f>(SUM('1.  LRAMVA Summary'!H$53:H$76)+SUM('1.  LRAMVA Summary'!H$77:H$78)*(MONTH($E146)-1)/12)*$H146</f>
        <v>32.363959363545483</v>
      </c>
      <c r="N146" s="245">
        <f>(SUM('1.  LRAMVA Summary'!I$53:I$76)+SUM('1.  LRAMVA Summary'!I$77:I$78)*(MONTH($E146)-1)/12)*$H146</f>
        <v>186.90307541051138</v>
      </c>
      <c r="O146" s="245">
        <f>(SUM('1.  LRAMVA Summary'!J$53:J$76)+SUM('1.  LRAMVA Summary'!J$77:J$78)*(MONTH($E146)-1)/12)*$H146</f>
        <v>46.840919737718998</v>
      </c>
      <c r="P146" s="245">
        <f>(SUM('1.  LRAMVA Summary'!K$53:K$76)+SUM('1.  LRAMVA Summary'!K$77:K$78)*(MONTH($E146)-1)/12)*$H146</f>
        <v>0</v>
      </c>
      <c r="Q146" s="245">
        <f>(SUM('1.  LRAMVA Summary'!L$53:L$76)+SUM('1.  LRAMVA Summary'!L$77:L$78)*(MONTH($E146)-1)/12)*$H146</f>
        <v>0</v>
      </c>
      <c r="R146" s="245">
        <f>(SUM('1.  LRAMVA Summary'!M$53:M$76)+SUM('1.  LRAMVA Summary'!M$77:M$78)*(MONTH($E146)-1)/12)*$H146</f>
        <v>0</v>
      </c>
      <c r="S146" s="245">
        <f>(SUM('1.  LRAMVA Summary'!N$53:N$76)+SUM('1.  LRAMVA Summary'!N$77:N$78)*(MONTH($E146)-1)/12)*$H146</f>
        <v>0</v>
      </c>
      <c r="T146" s="245">
        <f>(SUM('1.  LRAMVA Summary'!O$53:O$76)+SUM('1.  LRAMVA Summary'!O$77:O$78)*(MONTH($E146)-1)/12)*$H146</f>
        <v>0</v>
      </c>
      <c r="U146" s="245">
        <f>(SUM('1.  LRAMVA Summary'!P$53:P$76)+SUM('1.  LRAMVA Summary'!P$77:P$78)*(MONTH($E146)-1)/12)*$H146</f>
        <v>0</v>
      </c>
      <c r="V146" s="245">
        <f>(SUM('1.  LRAMVA Summary'!Q$53:Q$76)+SUM('1.  LRAMVA Summary'!Q$77:Q$78)*(MONTH($E146)-1)/12)*$H146</f>
        <v>0</v>
      </c>
      <c r="W146" s="246">
        <f t="shared" si="76"/>
        <v>1889.7325047627594</v>
      </c>
    </row>
    <row r="147" spans="2:23" s="9" customFormat="1" ht="15" thickBot="1">
      <c r="B147" s="68"/>
      <c r="E147" s="231" t="s">
        <v>473</v>
      </c>
      <c r="F147" s="231"/>
      <c r="G147" s="232"/>
      <c r="H147" s="233"/>
      <c r="I147" s="234">
        <f>SUM(I134:I146)</f>
        <v>27700.148133223654</v>
      </c>
      <c r="J147" s="234">
        <f>SUM(J134:J146)</f>
        <v>16864.509654628189</v>
      </c>
      <c r="K147" s="234">
        <f t="shared" ref="K147:O147" si="80">SUM(K134:K146)</f>
        <v>-3521.3438220376488</v>
      </c>
      <c r="L147" s="234">
        <f t="shared" si="80"/>
        <v>940.04195053807416</v>
      </c>
      <c r="M147" s="234">
        <f t="shared" si="80"/>
        <v>836.86072904727496</v>
      </c>
      <c r="N147" s="234">
        <f t="shared" si="80"/>
        <v>4832.9020004084996</v>
      </c>
      <c r="O147" s="234">
        <f t="shared" si="80"/>
        <v>1211.2030484473491</v>
      </c>
      <c r="P147" s="234">
        <f t="shared" ref="P147:V147" si="81">SUM(P134:P146)</f>
        <v>0</v>
      </c>
      <c r="Q147" s="234">
        <f t="shared" si="81"/>
        <v>0</v>
      </c>
      <c r="R147" s="234">
        <f t="shared" si="81"/>
        <v>0</v>
      </c>
      <c r="S147" s="234">
        <f t="shared" si="81"/>
        <v>0</v>
      </c>
      <c r="T147" s="234">
        <f t="shared" si="81"/>
        <v>0</v>
      </c>
      <c r="U147" s="234">
        <f t="shared" si="81"/>
        <v>0</v>
      </c>
      <c r="V147" s="234">
        <f t="shared" si="81"/>
        <v>0</v>
      </c>
      <c r="W147" s="234">
        <f>SUM(W134:W146)</f>
        <v>48864.321694255392</v>
      </c>
    </row>
    <row r="148" spans="2:23" s="9" customFormat="1" ht="15" thickTop="1">
      <c r="B148" s="68"/>
      <c r="E148" s="235" t="s">
        <v>67</v>
      </c>
      <c r="F148" s="235"/>
      <c r="G148" s="236"/>
      <c r="H148" s="237"/>
      <c r="I148" s="238"/>
      <c r="J148" s="238"/>
      <c r="K148" s="238"/>
      <c r="L148" s="238"/>
      <c r="M148" s="238"/>
      <c r="N148" s="238"/>
      <c r="O148" s="238"/>
      <c r="P148" s="238"/>
      <c r="Q148" s="238"/>
      <c r="R148" s="238"/>
      <c r="S148" s="238"/>
      <c r="T148" s="238"/>
      <c r="U148" s="238"/>
      <c r="V148" s="238"/>
      <c r="W148" s="239"/>
    </row>
    <row r="149" spans="2:23" s="9" customFormat="1">
      <c r="B149" s="68"/>
      <c r="E149" s="240" t="s">
        <v>436</v>
      </c>
      <c r="F149" s="240"/>
      <c r="G149" s="241"/>
      <c r="H149" s="242"/>
      <c r="I149" s="243">
        <f>I147+I148</f>
        <v>27700.148133223654</v>
      </c>
      <c r="J149" s="243">
        <f t="shared" ref="J149" si="82">J147+J148</f>
        <v>16864.509654628189</v>
      </c>
      <c r="K149" s="243">
        <f t="shared" ref="K149" si="83">K147+K148</f>
        <v>-3521.3438220376488</v>
      </c>
      <c r="L149" s="243">
        <f t="shared" ref="L149" si="84">L147+L148</f>
        <v>940.04195053807416</v>
      </c>
      <c r="M149" s="243">
        <f t="shared" ref="M149" si="85">M147+M148</f>
        <v>836.86072904727496</v>
      </c>
      <c r="N149" s="243">
        <f t="shared" ref="N149" si="86">N147+N148</f>
        <v>4832.9020004084996</v>
      </c>
      <c r="O149" s="243">
        <f t="shared" ref="O149:V149" si="87">O147+O148</f>
        <v>1211.2030484473491</v>
      </c>
      <c r="P149" s="243">
        <f t="shared" si="87"/>
        <v>0</v>
      </c>
      <c r="Q149" s="243">
        <f t="shared" si="87"/>
        <v>0</v>
      </c>
      <c r="R149" s="243">
        <f t="shared" si="87"/>
        <v>0</v>
      </c>
      <c r="S149" s="243">
        <f t="shared" si="87"/>
        <v>0</v>
      </c>
      <c r="T149" s="243">
        <f t="shared" si="87"/>
        <v>0</v>
      </c>
      <c r="U149" s="243">
        <f t="shared" si="87"/>
        <v>0</v>
      </c>
      <c r="V149" s="243">
        <f t="shared" si="87"/>
        <v>0</v>
      </c>
      <c r="W149" s="243">
        <f>W147+W148</f>
        <v>48864.321694255392</v>
      </c>
    </row>
    <row r="150" spans="2:23" s="9" customFormat="1">
      <c r="B150" s="68"/>
      <c r="E150" s="229">
        <v>43831</v>
      </c>
      <c r="F150" s="229" t="s">
        <v>188</v>
      </c>
      <c r="G150" s="230" t="s">
        <v>65</v>
      </c>
      <c r="H150" s="255">
        <f>$C$51/12</f>
        <v>0</v>
      </c>
      <c r="I150" s="245">
        <f>(SUM('1.  LRAMVA Summary'!D$53:D$79)+SUM('1.  LRAMVA Summary'!D$80:D$81)*(MONTH($E150)-1)/12)*$H150</f>
        <v>0</v>
      </c>
      <c r="J150" s="245">
        <f>(SUM('1.  LRAMVA Summary'!E$53:E$79)+SUM('1.  LRAMVA Summary'!E$80:E$81)*(MONTH($E150)-1)/12)*$H150</f>
        <v>0</v>
      </c>
      <c r="K150" s="245">
        <f>(SUM('1.  LRAMVA Summary'!F$53:F$79)+SUM('1.  LRAMVA Summary'!F$80:F$81)*(MONTH($E150)-1)/12)*$H150</f>
        <v>0</v>
      </c>
      <c r="L150" s="245">
        <f>(SUM('1.  LRAMVA Summary'!G$53:G$79)+SUM('1.  LRAMVA Summary'!G$80:G$81)*(MONTH($E150)-1)/12)*$H150</f>
        <v>0</v>
      </c>
      <c r="M150" s="245">
        <f>(SUM('1.  LRAMVA Summary'!H$53:H$79)+SUM('1.  LRAMVA Summary'!H$80:H$81)*(MONTH($E150)-1)/12)*$H150</f>
        <v>0</v>
      </c>
      <c r="N150" s="245">
        <f>(SUM('1.  LRAMVA Summary'!I$53:I$79)+SUM('1.  LRAMVA Summary'!I$80:I$81)*(MONTH($E150)-1)/12)*$H150</f>
        <v>0</v>
      </c>
      <c r="O150" s="245">
        <f>(SUM('1.  LRAMVA Summary'!J$53:J$79)+SUM('1.  LRAMVA Summary'!J$80:J$81)*(MONTH($E150)-1)/12)*$H150</f>
        <v>0</v>
      </c>
      <c r="P150" s="245">
        <f>(SUM('1.  LRAMVA Summary'!K$53:K$79)+SUM('1.  LRAMVA Summary'!K$80:K$81)*(MONTH($E150)-1)/12)*$H150</f>
        <v>0</v>
      </c>
      <c r="Q150" s="245">
        <f>(SUM('1.  LRAMVA Summary'!L$53:L$79)+SUM('1.  LRAMVA Summary'!L$80:L$81)*(MONTH($E150)-1)/12)*$H150</f>
        <v>0</v>
      </c>
      <c r="R150" s="245">
        <f>(SUM('1.  LRAMVA Summary'!M$53:M$79)+SUM('1.  LRAMVA Summary'!M$80:M$81)*(MONTH($E150)-1)/12)*$H150</f>
        <v>0</v>
      </c>
      <c r="S150" s="245">
        <f>(SUM('1.  LRAMVA Summary'!N$53:N$79)+SUM('1.  LRAMVA Summary'!N$80:N$81)*(MONTH($E150)-1)/12)*$H150</f>
        <v>0</v>
      </c>
      <c r="T150" s="245">
        <f>(SUM('1.  LRAMVA Summary'!O$53:O$79)+SUM('1.  LRAMVA Summary'!O$80:O$81)*(MONTH($E150)-1)/12)*$H150</f>
        <v>0</v>
      </c>
      <c r="U150" s="245">
        <f>(SUM('1.  LRAMVA Summary'!P$53:P$79)+SUM('1.  LRAMVA Summary'!P$80:P$81)*(MONTH($E150)-1)/12)*$H150</f>
        <v>0</v>
      </c>
      <c r="V150" s="245">
        <f>(SUM('1.  LRAMVA Summary'!Q$53:Q$79)+SUM('1.  LRAMVA Summary'!Q$80:Q$81)*(MONTH($E150)-1)/12)*$H150</f>
        <v>0</v>
      </c>
      <c r="W150" s="246">
        <f>SUM(I150:V150)</f>
        <v>0</v>
      </c>
    </row>
    <row r="151" spans="2:23" s="9" customFormat="1">
      <c r="B151" s="68"/>
      <c r="E151" s="229">
        <v>43862</v>
      </c>
      <c r="F151" s="229" t="s">
        <v>188</v>
      </c>
      <c r="G151" s="230" t="s">
        <v>65</v>
      </c>
      <c r="H151" s="255">
        <f t="shared" ref="H151:H152" si="88">$C$51/12</f>
        <v>0</v>
      </c>
      <c r="I151" s="245">
        <f>(SUM('1.  LRAMVA Summary'!D$53:D$79)+SUM('1.  LRAMVA Summary'!D$80:D$81)*(MONTH($E151)-1)/12)*$H151</f>
        <v>0</v>
      </c>
      <c r="J151" s="245">
        <f>(SUM('1.  LRAMVA Summary'!E$53:E$79)+SUM('1.  LRAMVA Summary'!E$80:E$81)*(MONTH($E151)-1)/12)*$H151</f>
        <v>0</v>
      </c>
      <c r="K151" s="245">
        <f>(SUM('1.  LRAMVA Summary'!F$53:F$79)+SUM('1.  LRAMVA Summary'!F$80:F$81)*(MONTH($E151)-1)/12)*$H151</f>
        <v>0</v>
      </c>
      <c r="L151" s="245">
        <f>(SUM('1.  LRAMVA Summary'!G$53:G$79)+SUM('1.  LRAMVA Summary'!G$80:G$81)*(MONTH($E151)-1)/12)*$H151</f>
        <v>0</v>
      </c>
      <c r="M151" s="245">
        <f>(SUM('1.  LRAMVA Summary'!H$53:H$79)+SUM('1.  LRAMVA Summary'!H$80:H$81)*(MONTH($E151)-1)/12)*$H151</f>
        <v>0</v>
      </c>
      <c r="N151" s="245">
        <f>(SUM('1.  LRAMVA Summary'!I$53:I$79)+SUM('1.  LRAMVA Summary'!I$80:I$81)*(MONTH($E151)-1)/12)*$H151</f>
        <v>0</v>
      </c>
      <c r="O151" s="245">
        <f>(SUM('1.  LRAMVA Summary'!J$53:J$79)+SUM('1.  LRAMVA Summary'!J$80:J$81)*(MONTH($E151)-1)/12)*$H151</f>
        <v>0</v>
      </c>
      <c r="P151" s="245">
        <f>(SUM('1.  LRAMVA Summary'!K$53:K$79)+SUM('1.  LRAMVA Summary'!K$80:K$81)*(MONTH($E151)-1)/12)*$H151</f>
        <v>0</v>
      </c>
      <c r="Q151" s="245">
        <f>(SUM('1.  LRAMVA Summary'!L$53:L$79)+SUM('1.  LRAMVA Summary'!L$80:L$81)*(MONTH($E151)-1)/12)*$H151</f>
        <v>0</v>
      </c>
      <c r="R151" s="245">
        <f>(SUM('1.  LRAMVA Summary'!M$53:M$79)+SUM('1.  LRAMVA Summary'!M$80:M$81)*(MONTH($E151)-1)/12)*$H151</f>
        <v>0</v>
      </c>
      <c r="S151" s="245">
        <f>(SUM('1.  LRAMVA Summary'!N$53:N$79)+SUM('1.  LRAMVA Summary'!N$80:N$81)*(MONTH($E151)-1)/12)*$H151</f>
        <v>0</v>
      </c>
      <c r="T151" s="245">
        <f>(SUM('1.  LRAMVA Summary'!O$53:O$79)+SUM('1.  LRAMVA Summary'!O$80:O$81)*(MONTH($E151)-1)/12)*$H151</f>
        <v>0</v>
      </c>
      <c r="U151" s="245">
        <f>(SUM('1.  LRAMVA Summary'!P$53:P$79)+SUM('1.  LRAMVA Summary'!P$80:P$81)*(MONTH($E151)-1)/12)*$H151</f>
        <v>0</v>
      </c>
      <c r="V151" s="245">
        <f>(SUM('1.  LRAMVA Summary'!Q$53:Q$79)+SUM('1.  LRAMVA Summary'!Q$80:Q$81)*(MONTH($E151)-1)/12)*$H151</f>
        <v>0</v>
      </c>
      <c r="W151" s="246">
        <f t="shared" ref="W151:W160" si="89">SUM(I151:V151)</f>
        <v>0</v>
      </c>
    </row>
    <row r="152" spans="2:23" s="9" customFormat="1">
      <c r="B152" s="68"/>
      <c r="E152" s="229">
        <v>43891</v>
      </c>
      <c r="F152" s="229" t="s">
        <v>188</v>
      </c>
      <c r="G152" s="230" t="s">
        <v>65</v>
      </c>
      <c r="H152" s="255">
        <f t="shared" si="88"/>
        <v>0</v>
      </c>
      <c r="I152" s="245">
        <f>(SUM('1.  LRAMVA Summary'!D$53:D$79)+SUM('1.  LRAMVA Summary'!D$80:D$81)*(MONTH($E152)-1)/12)*$H152</f>
        <v>0</v>
      </c>
      <c r="J152" s="245">
        <f>(SUM('1.  LRAMVA Summary'!E$53:E$79)+SUM('1.  LRAMVA Summary'!E$80:E$81)*(MONTH($E152)-1)/12)*$H152</f>
        <v>0</v>
      </c>
      <c r="K152" s="245">
        <f>(SUM('1.  LRAMVA Summary'!F$53:F$79)+SUM('1.  LRAMVA Summary'!F$80:F$81)*(MONTH($E152)-1)/12)*$H152</f>
        <v>0</v>
      </c>
      <c r="L152" s="245">
        <f>(SUM('1.  LRAMVA Summary'!G$53:G$79)+SUM('1.  LRAMVA Summary'!G$80:G$81)*(MONTH($E152)-1)/12)*$H152</f>
        <v>0</v>
      </c>
      <c r="M152" s="245">
        <f>(SUM('1.  LRAMVA Summary'!H$53:H$79)+SUM('1.  LRAMVA Summary'!H$80:H$81)*(MONTH($E152)-1)/12)*$H152</f>
        <v>0</v>
      </c>
      <c r="N152" s="245">
        <f>(SUM('1.  LRAMVA Summary'!I$53:I$79)+SUM('1.  LRAMVA Summary'!I$80:I$81)*(MONTH($E152)-1)/12)*$H152</f>
        <v>0</v>
      </c>
      <c r="O152" s="245">
        <f>(SUM('1.  LRAMVA Summary'!J$53:J$79)+SUM('1.  LRAMVA Summary'!J$80:J$81)*(MONTH($E152)-1)/12)*$H152</f>
        <v>0</v>
      </c>
      <c r="P152" s="245">
        <f>(SUM('1.  LRAMVA Summary'!K$53:K$79)+SUM('1.  LRAMVA Summary'!K$80:K$81)*(MONTH($E152)-1)/12)*$H152</f>
        <v>0</v>
      </c>
      <c r="Q152" s="245">
        <f>(SUM('1.  LRAMVA Summary'!L$53:L$79)+SUM('1.  LRAMVA Summary'!L$80:L$81)*(MONTH($E152)-1)/12)*$H152</f>
        <v>0</v>
      </c>
      <c r="R152" s="245">
        <f>(SUM('1.  LRAMVA Summary'!M$53:M$79)+SUM('1.  LRAMVA Summary'!M$80:M$81)*(MONTH($E152)-1)/12)*$H152</f>
        <v>0</v>
      </c>
      <c r="S152" s="245">
        <f>(SUM('1.  LRAMVA Summary'!N$53:N$79)+SUM('1.  LRAMVA Summary'!N$80:N$81)*(MONTH($E152)-1)/12)*$H152</f>
        <v>0</v>
      </c>
      <c r="T152" s="245">
        <f>(SUM('1.  LRAMVA Summary'!O$53:O$79)+SUM('1.  LRAMVA Summary'!O$80:O$81)*(MONTH($E152)-1)/12)*$H152</f>
        <v>0</v>
      </c>
      <c r="U152" s="245">
        <f>(SUM('1.  LRAMVA Summary'!P$53:P$79)+SUM('1.  LRAMVA Summary'!P$80:P$81)*(MONTH($E152)-1)/12)*$H152</f>
        <v>0</v>
      </c>
      <c r="V152" s="245">
        <f>(SUM('1.  LRAMVA Summary'!Q$53:Q$79)+SUM('1.  LRAMVA Summary'!Q$80:Q$81)*(MONTH($E152)-1)/12)*$H152</f>
        <v>0</v>
      </c>
      <c r="W152" s="246">
        <f t="shared" si="89"/>
        <v>0</v>
      </c>
    </row>
    <row r="153" spans="2:23" s="9" customFormat="1">
      <c r="B153" s="68"/>
      <c r="E153" s="229">
        <v>43922</v>
      </c>
      <c r="F153" s="229" t="s">
        <v>188</v>
      </c>
      <c r="G153" s="230" t="s">
        <v>66</v>
      </c>
      <c r="H153" s="255">
        <f>$C$52/12</f>
        <v>0</v>
      </c>
      <c r="I153" s="245">
        <f>(SUM('1.  LRAMVA Summary'!D$53:D$79)+SUM('1.  LRAMVA Summary'!D$80:D$81)*(MONTH($E153)-1)/12)*$H153</f>
        <v>0</v>
      </c>
      <c r="J153" s="245">
        <f>(SUM('1.  LRAMVA Summary'!E$53:E$79)+SUM('1.  LRAMVA Summary'!E$80:E$81)*(MONTH($E153)-1)/12)*$H153</f>
        <v>0</v>
      </c>
      <c r="K153" s="245">
        <f>(SUM('1.  LRAMVA Summary'!F$53:F$79)+SUM('1.  LRAMVA Summary'!F$80:F$81)*(MONTH($E153)-1)/12)*$H153</f>
        <v>0</v>
      </c>
      <c r="L153" s="245">
        <f>(SUM('1.  LRAMVA Summary'!G$53:G$79)+SUM('1.  LRAMVA Summary'!G$80:G$81)*(MONTH($E153)-1)/12)*$H153</f>
        <v>0</v>
      </c>
      <c r="M153" s="245">
        <f>(SUM('1.  LRAMVA Summary'!H$53:H$79)+SUM('1.  LRAMVA Summary'!H$80:H$81)*(MONTH($E153)-1)/12)*$H153</f>
        <v>0</v>
      </c>
      <c r="N153" s="245">
        <f>(SUM('1.  LRAMVA Summary'!I$53:I$79)+SUM('1.  LRAMVA Summary'!I$80:I$81)*(MONTH($E153)-1)/12)*$H153</f>
        <v>0</v>
      </c>
      <c r="O153" s="245">
        <f>(SUM('1.  LRAMVA Summary'!J$53:J$79)+SUM('1.  LRAMVA Summary'!J$80:J$81)*(MONTH($E153)-1)/12)*$H153</f>
        <v>0</v>
      </c>
      <c r="P153" s="245">
        <f>(SUM('1.  LRAMVA Summary'!K$53:K$79)+SUM('1.  LRAMVA Summary'!K$80:K$81)*(MONTH($E153)-1)/12)*$H153</f>
        <v>0</v>
      </c>
      <c r="Q153" s="245">
        <f>(SUM('1.  LRAMVA Summary'!L$53:L$79)+SUM('1.  LRAMVA Summary'!L$80:L$81)*(MONTH($E153)-1)/12)*$H153</f>
        <v>0</v>
      </c>
      <c r="R153" s="245">
        <f>(SUM('1.  LRAMVA Summary'!M$53:M$79)+SUM('1.  LRAMVA Summary'!M$80:M$81)*(MONTH($E153)-1)/12)*$H153</f>
        <v>0</v>
      </c>
      <c r="S153" s="245">
        <f>(SUM('1.  LRAMVA Summary'!N$53:N$79)+SUM('1.  LRAMVA Summary'!N$80:N$81)*(MONTH($E153)-1)/12)*$H153</f>
        <v>0</v>
      </c>
      <c r="T153" s="245">
        <f>(SUM('1.  LRAMVA Summary'!O$53:O$79)+SUM('1.  LRAMVA Summary'!O$80:O$81)*(MONTH($E153)-1)/12)*$H153</f>
        <v>0</v>
      </c>
      <c r="U153" s="245">
        <f>(SUM('1.  LRAMVA Summary'!P$53:P$79)+SUM('1.  LRAMVA Summary'!P$80:P$81)*(MONTH($E153)-1)/12)*$H153</f>
        <v>0</v>
      </c>
      <c r="V153" s="245">
        <f>(SUM('1.  LRAMVA Summary'!Q$53:Q$79)+SUM('1.  LRAMVA Summary'!Q$80:Q$81)*(MONTH($E153)-1)/12)*$H153</f>
        <v>0</v>
      </c>
      <c r="W153" s="246">
        <f t="shared" si="89"/>
        <v>0</v>
      </c>
    </row>
    <row r="154" spans="2:23" s="9" customFormat="1">
      <c r="B154" s="68"/>
      <c r="E154" s="229">
        <v>43952</v>
      </c>
      <c r="F154" s="229" t="s">
        <v>188</v>
      </c>
      <c r="G154" s="230" t="s">
        <v>66</v>
      </c>
      <c r="H154" s="255">
        <f t="shared" ref="H154:H155" si="90">$C$52/12</f>
        <v>0</v>
      </c>
      <c r="I154" s="245">
        <f>(SUM('1.  LRAMVA Summary'!D$53:D$79)+SUM('1.  LRAMVA Summary'!D$80:D$81)*(MONTH($E154)-1)/12)*$H154</f>
        <v>0</v>
      </c>
      <c r="J154" s="245">
        <f>(SUM('1.  LRAMVA Summary'!E$53:E$79)+SUM('1.  LRAMVA Summary'!E$80:E$81)*(MONTH($E154)-1)/12)*$H154</f>
        <v>0</v>
      </c>
      <c r="K154" s="245">
        <f>(SUM('1.  LRAMVA Summary'!F$53:F$79)+SUM('1.  LRAMVA Summary'!F$80:F$81)*(MONTH($E154)-1)/12)*$H154</f>
        <v>0</v>
      </c>
      <c r="L154" s="245">
        <f>(SUM('1.  LRAMVA Summary'!G$53:G$79)+SUM('1.  LRAMVA Summary'!G$80:G$81)*(MONTH($E154)-1)/12)*$H154</f>
        <v>0</v>
      </c>
      <c r="M154" s="245">
        <f>(SUM('1.  LRAMVA Summary'!H$53:H$79)+SUM('1.  LRAMVA Summary'!H$80:H$81)*(MONTH($E154)-1)/12)*$H154</f>
        <v>0</v>
      </c>
      <c r="N154" s="245">
        <f>(SUM('1.  LRAMVA Summary'!I$53:I$79)+SUM('1.  LRAMVA Summary'!I$80:I$81)*(MONTH($E154)-1)/12)*$H154</f>
        <v>0</v>
      </c>
      <c r="O154" s="245">
        <f>(SUM('1.  LRAMVA Summary'!J$53:J$79)+SUM('1.  LRAMVA Summary'!J$80:J$81)*(MONTH($E154)-1)/12)*$H154</f>
        <v>0</v>
      </c>
      <c r="P154" s="245">
        <f>(SUM('1.  LRAMVA Summary'!K$53:K$79)+SUM('1.  LRAMVA Summary'!K$80:K$81)*(MONTH($E154)-1)/12)*$H154</f>
        <v>0</v>
      </c>
      <c r="Q154" s="245">
        <f>(SUM('1.  LRAMVA Summary'!L$53:L$79)+SUM('1.  LRAMVA Summary'!L$80:L$81)*(MONTH($E154)-1)/12)*$H154</f>
        <v>0</v>
      </c>
      <c r="R154" s="245">
        <f>(SUM('1.  LRAMVA Summary'!M$53:M$79)+SUM('1.  LRAMVA Summary'!M$80:M$81)*(MONTH($E154)-1)/12)*$H154</f>
        <v>0</v>
      </c>
      <c r="S154" s="245">
        <f>(SUM('1.  LRAMVA Summary'!N$53:N$79)+SUM('1.  LRAMVA Summary'!N$80:N$81)*(MONTH($E154)-1)/12)*$H154</f>
        <v>0</v>
      </c>
      <c r="T154" s="245">
        <f>(SUM('1.  LRAMVA Summary'!O$53:O$79)+SUM('1.  LRAMVA Summary'!O$80:O$81)*(MONTH($E154)-1)/12)*$H154</f>
        <v>0</v>
      </c>
      <c r="U154" s="245">
        <f>(SUM('1.  LRAMVA Summary'!P$53:P$79)+SUM('1.  LRAMVA Summary'!P$80:P$81)*(MONTH($E154)-1)/12)*$H154</f>
        <v>0</v>
      </c>
      <c r="V154" s="245">
        <f>(SUM('1.  LRAMVA Summary'!Q$53:Q$79)+SUM('1.  LRAMVA Summary'!Q$80:Q$81)*(MONTH($E154)-1)/12)*$H154</f>
        <v>0</v>
      </c>
      <c r="W154" s="246">
        <f t="shared" si="89"/>
        <v>0</v>
      </c>
    </row>
    <row r="155" spans="2:23" s="9" customFormat="1">
      <c r="B155" s="68"/>
      <c r="E155" s="229">
        <v>43983</v>
      </c>
      <c r="F155" s="229" t="s">
        <v>188</v>
      </c>
      <c r="G155" s="230" t="s">
        <v>66</v>
      </c>
      <c r="H155" s="255">
        <f t="shared" si="90"/>
        <v>0</v>
      </c>
      <c r="I155" s="245">
        <f>(SUM('1.  LRAMVA Summary'!D$53:D$79)+SUM('1.  LRAMVA Summary'!D$80:D$81)*(MONTH($E155)-1)/12)*$H155</f>
        <v>0</v>
      </c>
      <c r="J155" s="245">
        <f>(SUM('1.  LRAMVA Summary'!E$53:E$79)+SUM('1.  LRAMVA Summary'!E$80:E$81)*(MONTH($E155)-1)/12)*$H155</f>
        <v>0</v>
      </c>
      <c r="K155" s="245">
        <f>(SUM('1.  LRAMVA Summary'!F$53:F$79)+SUM('1.  LRAMVA Summary'!F$80:F$81)*(MONTH($E155)-1)/12)*$H155</f>
        <v>0</v>
      </c>
      <c r="L155" s="245">
        <f>(SUM('1.  LRAMVA Summary'!G$53:G$79)+SUM('1.  LRAMVA Summary'!G$80:G$81)*(MONTH($E155)-1)/12)*$H155</f>
        <v>0</v>
      </c>
      <c r="M155" s="245">
        <f>(SUM('1.  LRAMVA Summary'!H$53:H$79)+SUM('1.  LRAMVA Summary'!H$80:H$81)*(MONTH($E155)-1)/12)*$H155</f>
        <v>0</v>
      </c>
      <c r="N155" s="245">
        <f>(SUM('1.  LRAMVA Summary'!I$53:I$79)+SUM('1.  LRAMVA Summary'!I$80:I$81)*(MONTH($E155)-1)/12)*$H155</f>
        <v>0</v>
      </c>
      <c r="O155" s="245">
        <f>(SUM('1.  LRAMVA Summary'!J$53:J$79)+SUM('1.  LRAMVA Summary'!J$80:J$81)*(MONTH($E155)-1)/12)*$H155</f>
        <v>0</v>
      </c>
      <c r="P155" s="245">
        <f>(SUM('1.  LRAMVA Summary'!K$53:K$79)+SUM('1.  LRAMVA Summary'!K$80:K$81)*(MONTH($E155)-1)/12)*$H155</f>
        <v>0</v>
      </c>
      <c r="Q155" s="245">
        <f>(SUM('1.  LRAMVA Summary'!L$53:L$79)+SUM('1.  LRAMVA Summary'!L$80:L$81)*(MONTH($E155)-1)/12)*$H155</f>
        <v>0</v>
      </c>
      <c r="R155" s="245">
        <f>(SUM('1.  LRAMVA Summary'!M$53:M$79)+SUM('1.  LRAMVA Summary'!M$80:M$81)*(MONTH($E155)-1)/12)*$H155</f>
        <v>0</v>
      </c>
      <c r="S155" s="245">
        <f>(SUM('1.  LRAMVA Summary'!N$53:N$79)+SUM('1.  LRAMVA Summary'!N$80:N$81)*(MONTH($E155)-1)/12)*$H155</f>
        <v>0</v>
      </c>
      <c r="T155" s="245">
        <f>(SUM('1.  LRAMVA Summary'!O$53:O$79)+SUM('1.  LRAMVA Summary'!O$80:O$81)*(MONTH($E155)-1)/12)*$H155</f>
        <v>0</v>
      </c>
      <c r="U155" s="245">
        <f>(SUM('1.  LRAMVA Summary'!P$53:P$79)+SUM('1.  LRAMVA Summary'!P$80:P$81)*(MONTH($E155)-1)/12)*$H155</f>
        <v>0</v>
      </c>
      <c r="V155" s="245">
        <f>(SUM('1.  LRAMVA Summary'!Q$53:Q$79)+SUM('1.  LRAMVA Summary'!Q$80:Q$81)*(MONTH($E155)-1)/12)*$H155</f>
        <v>0</v>
      </c>
      <c r="W155" s="246">
        <f t="shared" si="89"/>
        <v>0</v>
      </c>
    </row>
    <row r="156" spans="2:23" s="9" customFormat="1">
      <c r="B156" s="68"/>
      <c r="E156" s="229">
        <v>44013</v>
      </c>
      <c r="F156" s="229" t="s">
        <v>188</v>
      </c>
      <c r="G156" s="230" t="s">
        <v>68</v>
      </c>
      <c r="H156" s="255">
        <f>$C$53/12</f>
        <v>0</v>
      </c>
      <c r="I156" s="245">
        <f>(SUM('1.  LRAMVA Summary'!D$53:D$79)+SUM('1.  LRAMVA Summary'!D$80:D$81)*(MONTH($E156)-1)/12)*$H156</f>
        <v>0</v>
      </c>
      <c r="J156" s="245">
        <f>(SUM('1.  LRAMVA Summary'!E$53:E$79)+SUM('1.  LRAMVA Summary'!E$80:E$81)*(MONTH($E156)-1)/12)*$H156</f>
        <v>0</v>
      </c>
      <c r="K156" s="245">
        <f>(SUM('1.  LRAMVA Summary'!F$53:F$79)+SUM('1.  LRAMVA Summary'!F$80:F$81)*(MONTH($E156)-1)/12)*$H156</f>
        <v>0</v>
      </c>
      <c r="L156" s="245">
        <f>(SUM('1.  LRAMVA Summary'!G$53:G$79)+SUM('1.  LRAMVA Summary'!G$80:G$81)*(MONTH($E156)-1)/12)*$H156</f>
        <v>0</v>
      </c>
      <c r="M156" s="245">
        <f>(SUM('1.  LRAMVA Summary'!H$53:H$79)+SUM('1.  LRAMVA Summary'!H$80:H$81)*(MONTH($E156)-1)/12)*$H156</f>
        <v>0</v>
      </c>
      <c r="N156" s="245">
        <f>(SUM('1.  LRAMVA Summary'!I$53:I$79)+SUM('1.  LRAMVA Summary'!I$80:I$81)*(MONTH($E156)-1)/12)*$H156</f>
        <v>0</v>
      </c>
      <c r="O156" s="245">
        <f>(SUM('1.  LRAMVA Summary'!J$53:J$79)+SUM('1.  LRAMVA Summary'!J$80:J$81)*(MONTH($E156)-1)/12)*$H156</f>
        <v>0</v>
      </c>
      <c r="P156" s="245">
        <f>(SUM('1.  LRAMVA Summary'!K$53:K$79)+SUM('1.  LRAMVA Summary'!K$80:K$81)*(MONTH($E156)-1)/12)*$H156</f>
        <v>0</v>
      </c>
      <c r="Q156" s="245">
        <f>(SUM('1.  LRAMVA Summary'!L$53:L$79)+SUM('1.  LRAMVA Summary'!L$80:L$81)*(MONTH($E156)-1)/12)*$H156</f>
        <v>0</v>
      </c>
      <c r="R156" s="245">
        <f>(SUM('1.  LRAMVA Summary'!M$53:M$79)+SUM('1.  LRAMVA Summary'!M$80:M$81)*(MONTH($E156)-1)/12)*$H156</f>
        <v>0</v>
      </c>
      <c r="S156" s="245">
        <f>(SUM('1.  LRAMVA Summary'!N$53:N$79)+SUM('1.  LRAMVA Summary'!N$80:N$81)*(MONTH($E156)-1)/12)*$H156</f>
        <v>0</v>
      </c>
      <c r="T156" s="245">
        <f>(SUM('1.  LRAMVA Summary'!O$53:O$79)+SUM('1.  LRAMVA Summary'!O$80:O$81)*(MONTH($E156)-1)/12)*$H156</f>
        <v>0</v>
      </c>
      <c r="U156" s="245">
        <f>(SUM('1.  LRAMVA Summary'!P$53:P$79)+SUM('1.  LRAMVA Summary'!P$80:P$81)*(MONTH($E156)-1)/12)*$H156</f>
        <v>0</v>
      </c>
      <c r="V156" s="245">
        <f>(SUM('1.  LRAMVA Summary'!Q$53:Q$79)+SUM('1.  LRAMVA Summary'!Q$80:Q$81)*(MONTH($E156)-1)/12)*$H156</f>
        <v>0</v>
      </c>
      <c r="W156" s="246">
        <f t="shared" si="89"/>
        <v>0</v>
      </c>
    </row>
    <row r="157" spans="2:23" s="9" customFormat="1">
      <c r="B157" s="68"/>
      <c r="E157" s="229">
        <v>44044</v>
      </c>
      <c r="F157" s="229" t="s">
        <v>188</v>
      </c>
      <c r="G157" s="230" t="s">
        <v>68</v>
      </c>
      <c r="H157" s="255">
        <f t="shared" ref="H157:H158" si="91">$C$53/12</f>
        <v>0</v>
      </c>
      <c r="I157" s="245">
        <f>(SUM('1.  LRAMVA Summary'!D$53:D$79)+SUM('1.  LRAMVA Summary'!D$80:D$81)*(MONTH($E157)-1)/12)*$H157</f>
        <v>0</v>
      </c>
      <c r="J157" s="245">
        <f>(SUM('1.  LRAMVA Summary'!E$53:E$79)+SUM('1.  LRAMVA Summary'!E$80:E$81)*(MONTH($E157)-1)/12)*$H157</f>
        <v>0</v>
      </c>
      <c r="K157" s="245">
        <f>(SUM('1.  LRAMVA Summary'!F$53:F$79)+SUM('1.  LRAMVA Summary'!F$80:F$81)*(MONTH($E157)-1)/12)*$H157</f>
        <v>0</v>
      </c>
      <c r="L157" s="245">
        <f>(SUM('1.  LRAMVA Summary'!G$53:G$79)+SUM('1.  LRAMVA Summary'!G$80:G$81)*(MONTH($E157)-1)/12)*$H157</f>
        <v>0</v>
      </c>
      <c r="M157" s="245">
        <f>(SUM('1.  LRAMVA Summary'!H$53:H$79)+SUM('1.  LRAMVA Summary'!H$80:H$81)*(MONTH($E157)-1)/12)*$H157</f>
        <v>0</v>
      </c>
      <c r="N157" s="245">
        <f>(SUM('1.  LRAMVA Summary'!I$53:I$79)+SUM('1.  LRAMVA Summary'!I$80:I$81)*(MONTH($E157)-1)/12)*$H157</f>
        <v>0</v>
      </c>
      <c r="O157" s="245">
        <f>(SUM('1.  LRAMVA Summary'!J$53:J$79)+SUM('1.  LRAMVA Summary'!J$80:J$81)*(MONTH($E157)-1)/12)*$H157</f>
        <v>0</v>
      </c>
      <c r="P157" s="245">
        <f>(SUM('1.  LRAMVA Summary'!K$53:K$79)+SUM('1.  LRAMVA Summary'!K$80:K$81)*(MONTH($E157)-1)/12)*$H157</f>
        <v>0</v>
      </c>
      <c r="Q157" s="245">
        <f>(SUM('1.  LRAMVA Summary'!L$53:L$79)+SUM('1.  LRAMVA Summary'!L$80:L$81)*(MONTH($E157)-1)/12)*$H157</f>
        <v>0</v>
      </c>
      <c r="R157" s="245">
        <f>(SUM('1.  LRAMVA Summary'!M$53:M$79)+SUM('1.  LRAMVA Summary'!M$80:M$81)*(MONTH($E157)-1)/12)*$H157</f>
        <v>0</v>
      </c>
      <c r="S157" s="245">
        <f>(SUM('1.  LRAMVA Summary'!N$53:N$79)+SUM('1.  LRAMVA Summary'!N$80:N$81)*(MONTH($E157)-1)/12)*$H157</f>
        <v>0</v>
      </c>
      <c r="T157" s="245">
        <f>(SUM('1.  LRAMVA Summary'!O$53:O$79)+SUM('1.  LRAMVA Summary'!O$80:O$81)*(MONTH($E157)-1)/12)*$H157</f>
        <v>0</v>
      </c>
      <c r="U157" s="245">
        <f>(SUM('1.  LRAMVA Summary'!P$53:P$79)+SUM('1.  LRAMVA Summary'!P$80:P$81)*(MONTH($E157)-1)/12)*$H157</f>
        <v>0</v>
      </c>
      <c r="V157" s="245">
        <f>(SUM('1.  LRAMVA Summary'!Q$53:Q$79)+SUM('1.  LRAMVA Summary'!Q$80:Q$81)*(MONTH($E157)-1)/12)*$H157</f>
        <v>0</v>
      </c>
      <c r="W157" s="246">
        <f t="shared" si="89"/>
        <v>0</v>
      </c>
    </row>
    <row r="158" spans="2:23" s="9" customFormat="1">
      <c r="B158" s="68"/>
      <c r="E158" s="229">
        <v>44075</v>
      </c>
      <c r="F158" s="229" t="s">
        <v>188</v>
      </c>
      <c r="G158" s="230" t="s">
        <v>68</v>
      </c>
      <c r="H158" s="255">
        <f t="shared" si="91"/>
        <v>0</v>
      </c>
      <c r="I158" s="245">
        <f>(SUM('1.  LRAMVA Summary'!D$53:D$79)+SUM('1.  LRAMVA Summary'!D$80:D$81)*(MONTH($E158)-1)/12)*$H158</f>
        <v>0</v>
      </c>
      <c r="J158" s="245">
        <f>(SUM('1.  LRAMVA Summary'!E$53:E$79)+SUM('1.  LRAMVA Summary'!E$80:E$81)*(MONTH($E158)-1)/12)*$H158</f>
        <v>0</v>
      </c>
      <c r="K158" s="245">
        <f>(SUM('1.  LRAMVA Summary'!F$53:F$79)+SUM('1.  LRAMVA Summary'!F$80:F$81)*(MONTH($E158)-1)/12)*$H158</f>
        <v>0</v>
      </c>
      <c r="L158" s="245">
        <f>(SUM('1.  LRAMVA Summary'!G$53:G$79)+SUM('1.  LRAMVA Summary'!G$80:G$81)*(MONTH($E158)-1)/12)*$H158</f>
        <v>0</v>
      </c>
      <c r="M158" s="245">
        <f>(SUM('1.  LRAMVA Summary'!H$53:H$79)+SUM('1.  LRAMVA Summary'!H$80:H$81)*(MONTH($E158)-1)/12)*$H158</f>
        <v>0</v>
      </c>
      <c r="N158" s="245">
        <f>(SUM('1.  LRAMVA Summary'!I$53:I$79)+SUM('1.  LRAMVA Summary'!I$80:I$81)*(MONTH($E158)-1)/12)*$H158</f>
        <v>0</v>
      </c>
      <c r="O158" s="245">
        <f>(SUM('1.  LRAMVA Summary'!J$53:J$79)+SUM('1.  LRAMVA Summary'!J$80:J$81)*(MONTH($E158)-1)/12)*$H158</f>
        <v>0</v>
      </c>
      <c r="P158" s="245">
        <f>(SUM('1.  LRAMVA Summary'!K$53:K$79)+SUM('1.  LRAMVA Summary'!K$80:K$81)*(MONTH($E158)-1)/12)*$H158</f>
        <v>0</v>
      </c>
      <c r="Q158" s="245">
        <f>(SUM('1.  LRAMVA Summary'!L$53:L$79)+SUM('1.  LRAMVA Summary'!L$80:L$81)*(MONTH($E158)-1)/12)*$H158</f>
        <v>0</v>
      </c>
      <c r="R158" s="245">
        <f>(SUM('1.  LRAMVA Summary'!M$53:M$79)+SUM('1.  LRAMVA Summary'!M$80:M$81)*(MONTH($E158)-1)/12)*$H158</f>
        <v>0</v>
      </c>
      <c r="S158" s="245">
        <f>(SUM('1.  LRAMVA Summary'!N$53:N$79)+SUM('1.  LRAMVA Summary'!N$80:N$81)*(MONTH($E158)-1)/12)*$H158</f>
        <v>0</v>
      </c>
      <c r="T158" s="245">
        <f>(SUM('1.  LRAMVA Summary'!O$53:O$79)+SUM('1.  LRAMVA Summary'!O$80:O$81)*(MONTH($E158)-1)/12)*$H158</f>
        <v>0</v>
      </c>
      <c r="U158" s="245">
        <f>(SUM('1.  LRAMVA Summary'!P$53:P$79)+SUM('1.  LRAMVA Summary'!P$80:P$81)*(MONTH($E158)-1)/12)*$H158</f>
        <v>0</v>
      </c>
      <c r="V158" s="245">
        <f>(SUM('1.  LRAMVA Summary'!Q$53:Q$79)+SUM('1.  LRAMVA Summary'!Q$80:Q$81)*(MONTH($E158)-1)/12)*$H158</f>
        <v>0</v>
      </c>
      <c r="W158" s="246">
        <f t="shared" si="89"/>
        <v>0</v>
      </c>
    </row>
    <row r="159" spans="2:23" s="9" customFormat="1">
      <c r="B159" s="68"/>
      <c r="E159" s="229">
        <v>44105</v>
      </c>
      <c r="F159" s="229" t="s">
        <v>188</v>
      </c>
      <c r="G159" s="230" t="s">
        <v>69</v>
      </c>
      <c r="H159" s="255">
        <f>$C$54/12</f>
        <v>0</v>
      </c>
      <c r="I159" s="245">
        <f>(SUM('1.  LRAMVA Summary'!D$53:D$79)+SUM('1.  LRAMVA Summary'!D$80:D$81)*(MONTH($E159)-1)/12)*$H159</f>
        <v>0</v>
      </c>
      <c r="J159" s="245">
        <f>(SUM('1.  LRAMVA Summary'!E$53:E$79)+SUM('1.  LRAMVA Summary'!E$80:E$81)*(MONTH($E159)-1)/12)*$H159</f>
        <v>0</v>
      </c>
      <c r="K159" s="245">
        <f>(SUM('1.  LRAMVA Summary'!F$53:F$79)+SUM('1.  LRAMVA Summary'!F$80:F$81)*(MONTH($E159)-1)/12)*$H159</f>
        <v>0</v>
      </c>
      <c r="L159" s="245">
        <f>(SUM('1.  LRAMVA Summary'!G$53:G$79)+SUM('1.  LRAMVA Summary'!G$80:G$81)*(MONTH($E159)-1)/12)*$H159</f>
        <v>0</v>
      </c>
      <c r="M159" s="245">
        <f>(SUM('1.  LRAMVA Summary'!H$53:H$79)+SUM('1.  LRAMVA Summary'!H$80:H$81)*(MONTH($E159)-1)/12)*$H159</f>
        <v>0</v>
      </c>
      <c r="N159" s="245">
        <f>(SUM('1.  LRAMVA Summary'!I$53:I$79)+SUM('1.  LRAMVA Summary'!I$80:I$81)*(MONTH($E159)-1)/12)*$H159</f>
        <v>0</v>
      </c>
      <c r="O159" s="245">
        <f>(SUM('1.  LRAMVA Summary'!J$53:J$79)+SUM('1.  LRAMVA Summary'!J$80:J$81)*(MONTH($E159)-1)/12)*$H159</f>
        <v>0</v>
      </c>
      <c r="P159" s="245">
        <f>(SUM('1.  LRAMVA Summary'!K$53:K$79)+SUM('1.  LRAMVA Summary'!K$80:K$81)*(MONTH($E159)-1)/12)*$H159</f>
        <v>0</v>
      </c>
      <c r="Q159" s="245">
        <f>(SUM('1.  LRAMVA Summary'!L$53:L$79)+SUM('1.  LRAMVA Summary'!L$80:L$81)*(MONTH($E159)-1)/12)*$H159</f>
        <v>0</v>
      </c>
      <c r="R159" s="245">
        <f>(SUM('1.  LRAMVA Summary'!M$53:M$79)+SUM('1.  LRAMVA Summary'!M$80:M$81)*(MONTH($E159)-1)/12)*$H159</f>
        <v>0</v>
      </c>
      <c r="S159" s="245">
        <f>(SUM('1.  LRAMVA Summary'!N$53:N$79)+SUM('1.  LRAMVA Summary'!N$80:N$81)*(MONTH($E159)-1)/12)*$H159</f>
        <v>0</v>
      </c>
      <c r="T159" s="245">
        <f>(SUM('1.  LRAMVA Summary'!O$53:O$79)+SUM('1.  LRAMVA Summary'!O$80:O$81)*(MONTH($E159)-1)/12)*$H159</f>
        <v>0</v>
      </c>
      <c r="U159" s="245">
        <f>(SUM('1.  LRAMVA Summary'!P$53:P$79)+SUM('1.  LRAMVA Summary'!P$80:P$81)*(MONTH($E159)-1)/12)*$H159</f>
        <v>0</v>
      </c>
      <c r="V159" s="245">
        <f>(SUM('1.  LRAMVA Summary'!Q$53:Q$79)+SUM('1.  LRAMVA Summary'!Q$80:Q$81)*(MONTH($E159)-1)/12)*$H159</f>
        <v>0</v>
      </c>
      <c r="W159" s="246">
        <f t="shared" si="89"/>
        <v>0</v>
      </c>
    </row>
    <row r="160" spans="2:23" s="9" customFormat="1">
      <c r="B160" s="68"/>
      <c r="E160" s="229">
        <v>44136</v>
      </c>
      <c r="F160" s="229" t="s">
        <v>188</v>
      </c>
      <c r="G160" s="230" t="s">
        <v>69</v>
      </c>
      <c r="H160" s="255">
        <f t="shared" ref="H160:H161" si="92">$C$54/12</f>
        <v>0</v>
      </c>
      <c r="I160" s="245">
        <f>(SUM('1.  LRAMVA Summary'!D$53:D$79)+SUM('1.  LRAMVA Summary'!D$80:D$81)*(MONTH($E160)-1)/12)*$H160</f>
        <v>0</v>
      </c>
      <c r="J160" s="245">
        <f>(SUM('1.  LRAMVA Summary'!E$53:E$79)+SUM('1.  LRAMVA Summary'!E$80:E$81)*(MONTH($E160)-1)/12)*$H160</f>
        <v>0</v>
      </c>
      <c r="K160" s="245">
        <f>(SUM('1.  LRAMVA Summary'!F$53:F$79)+SUM('1.  LRAMVA Summary'!F$80:F$81)*(MONTH($E160)-1)/12)*$H160</f>
        <v>0</v>
      </c>
      <c r="L160" s="245">
        <f>(SUM('1.  LRAMVA Summary'!G$53:G$79)+SUM('1.  LRAMVA Summary'!G$80:G$81)*(MONTH($E160)-1)/12)*$H160</f>
        <v>0</v>
      </c>
      <c r="M160" s="245">
        <f>(SUM('1.  LRAMVA Summary'!H$53:H$79)+SUM('1.  LRAMVA Summary'!H$80:H$81)*(MONTH($E160)-1)/12)*$H160</f>
        <v>0</v>
      </c>
      <c r="N160" s="245">
        <f>(SUM('1.  LRAMVA Summary'!I$53:I$79)+SUM('1.  LRAMVA Summary'!I$80:I$81)*(MONTH($E160)-1)/12)*$H160</f>
        <v>0</v>
      </c>
      <c r="O160" s="245">
        <f>(SUM('1.  LRAMVA Summary'!J$53:J$79)+SUM('1.  LRAMVA Summary'!J$80:J$81)*(MONTH($E160)-1)/12)*$H160</f>
        <v>0</v>
      </c>
      <c r="P160" s="245">
        <f>(SUM('1.  LRAMVA Summary'!K$53:K$79)+SUM('1.  LRAMVA Summary'!K$80:K$81)*(MONTH($E160)-1)/12)*$H160</f>
        <v>0</v>
      </c>
      <c r="Q160" s="245">
        <f>(SUM('1.  LRAMVA Summary'!L$53:L$79)+SUM('1.  LRAMVA Summary'!L$80:L$81)*(MONTH($E160)-1)/12)*$H160</f>
        <v>0</v>
      </c>
      <c r="R160" s="245">
        <f>(SUM('1.  LRAMVA Summary'!M$53:M$79)+SUM('1.  LRAMVA Summary'!M$80:M$81)*(MONTH($E160)-1)/12)*$H160</f>
        <v>0</v>
      </c>
      <c r="S160" s="245">
        <f>(SUM('1.  LRAMVA Summary'!N$53:N$79)+SUM('1.  LRAMVA Summary'!N$80:N$81)*(MONTH($E160)-1)/12)*$H160</f>
        <v>0</v>
      </c>
      <c r="T160" s="245">
        <f>(SUM('1.  LRAMVA Summary'!O$53:O$79)+SUM('1.  LRAMVA Summary'!O$80:O$81)*(MONTH($E160)-1)/12)*$H160</f>
        <v>0</v>
      </c>
      <c r="U160" s="245">
        <f>(SUM('1.  LRAMVA Summary'!P$53:P$79)+SUM('1.  LRAMVA Summary'!P$80:P$81)*(MONTH($E160)-1)/12)*$H160</f>
        <v>0</v>
      </c>
      <c r="V160" s="245">
        <f>(SUM('1.  LRAMVA Summary'!Q$53:Q$79)+SUM('1.  LRAMVA Summary'!Q$80:Q$81)*(MONTH($E160)-1)/12)*$H160</f>
        <v>0</v>
      </c>
      <c r="W160" s="246">
        <f t="shared" si="89"/>
        <v>0</v>
      </c>
    </row>
    <row r="161" spans="2:23" s="9" customFormat="1">
      <c r="B161" s="68"/>
      <c r="E161" s="229">
        <v>44166</v>
      </c>
      <c r="F161" s="229" t="s">
        <v>188</v>
      </c>
      <c r="G161" s="230" t="s">
        <v>69</v>
      </c>
      <c r="H161" s="255">
        <f t="shared" si="92"/>
        <v>0</v>
      </c>
      <c r="I161" s="245">
        <f>(SUM('1.  LRAMVA Summary'!D$53:D$79)+SUM('1.  LRAMVA Summary'!D$80:D$81)*(MONTH($E161)-1)/12)*$H161</f>
        <v>0</v>
      </c>
      <c r="J161" s="245">
        <f>(SUM('1.  LRAMVA Summary'!E$53:E$79)+SUM('1.  LRAMVA Summary'!E$80:E$81)*(MONTH($E161)-1)/12)*$H161</f>
        <v>0</v>
      </c>
      <c r="K161" s="245">
        <f>(SUM('1.  LRAMVA Summary'!F$53:F$79)+SUM('1.  LRAMVA Summary'!F$80:F$81)*(MONTH($E161)-1)/12)*$H161</f>
        <v>0</v>
      </c>
      <c r="L161" s="245">
        <f>(SUM('1.  LRAMVA Summary'!G$53:G$79)+SUM('1.  LRAMVA Summary'!G$80:G$81)*(MONTH($E161)-1)/12)*$H161</f>
        <v>0</v>
      </c>
      <c r="M161" s="245">
        <f>(SUM('1.  LRAMVA Summary'!H$53:H$79)+SUM('1.  LRAMVA Summary'!H$80:H$81)*(MONTH($E161)-1)/12)*$H161</f>
        <v>0</v>
      </c>
      <c r="N161" s="245">
        <f>(SUM('1.  LRAMVA Summary'!I$53:I$79)+SUM('1.  LRAMVA Summary'!I$80:I$81)*(MONTH($E161)-1)/12)*$H161</f>
        <v>0</v>
      </c>
      <c r="O161" s="245">
        <f>(SUM('1.  LRAMVA Summary'!J$53:J$79)+SUM('1.  LRAMVA Summary'!J$80:J$81)*(MONTH($E161)-1)/12)*$H161</f>
        <v>0</v>
      </c>
      <c r="P161" s="245">
        <f>(SUM('1.  LRAMVA Summary'!K$53:K$79)+SUM('1.  LRAMVA Summary'!K$80:K$81)*(MONTH($E161)-1)/12)*$H161</f>
        <v>0</v>
      </c>
      <c r="Q161" s="245">
        <f>(SUM('1.  LRAMVA Summary'!L$53:L$79)+SUM('1.  LRAMVA Summary'!L$80:L$81)*(MONTH($E161)-1)/12)*$H161</f>
        <v>0</v>
      </c>
      <c r="R161" s="245">
        <f>(SUM('1.  LRAMVA Summary'!M$53:M$79)+SUM('1.  LRAMVA Summary'!M$80:M$81)*(MONTH($E161)-1)/12)*$H161</f>
        <v>0</v>
      </c>
      <c r="S161" s="245">
        <f>(SUM('1.  LRAMVA Summary'!N$53:N$79)+SUM('1.  LRAMVA Summary'!N$80:N$81)*(MONTH($E161)-1)/12)*$H161</f>
        <v>0</v>
      </c>
      <c r="T161" s="245">
        <f>(SUM('1.  LRAMVA Summary'!O$53:O$79)+SUM('1.  LRAMVA Summary'!O$80:O$81)*(MONTH($E161)-1)/12)*$H161</f>
        <v>0</v>
      </c>
      <c r="U161" s="245">
        <f>(SUM('1.  LRAMVA Summary'!P$53:P$79)+SUM('1.  LRAMVA Summary'!P$80:P$81)*(MONTH($E161)-1)/12)*$H161</f>
        <v>0</v>
      </c>
      <c r="V161" s="245">
        <f>(SUM('1.  LRAMVA Summary'!Q$53:Q$79)+SUM('1.  LRAMVA Summary'!Q$80:Q$81)*(MONTH($E161)-1)/12)*$H161</f>
        <v>0</v>
      </c>
      <c r="W161" s="246">
        <f>SUM(I161:V161)</f>
        <v>0</v>
      </c>
    </row>
    <row r="162" spans="2:23" s="9" customFormat="1" ht="15" thickBot="1">
      <c r="B162" s="68"/>
      <c r="E162" s="231" t="s">
        <v>474</v>
      </c>
      <c r="F162" s="231"/>
      <c r="G162" s="232"/>
      <c r="H162" s="233"/>
      <c r="I162" s="234">
        <f>SUM(I149:I161)</f>
        <v>27700.148133223654</v>
      </c>
      <c r="J162" s="234">
        <f>SUM(J149:J161)</f>
        <v>16864.509654628189</v>
      </c>
      <c r="K162" s="234">
        <f t="shared" ref="K162:O162" si="93">SUM(K149:K161)</f>
        <v>-3521.3438220376488</v>
      </c>
      <c r="L162" s="234">
        <f t="shared" si="93"/>
        <v>940.04195053807416</v>
      </c>
      <c r="M162" s="234">
        <f t="shared" si="93"/>
        <v>836.86072904727496</v>
      </c>
      <c r="N162" s="234">
        <f t="shared" si="93"/>
        <v>4832.9020004084996</v>
      </c>
      <c r="O162" s="234">
        <f t="shared" si="93"/>
        <v>1211.2030484473491</v>
      </c>
      <c r="P162" s="234">
        <f t="shared" ref="P162:V162" si="94">SUM(P149:P161)</f>
        <v>0</v>
      </c>
      <c r="Q162" s="234">
        <f t="shared" si="94"/>
        <v>0</v>
      </c>
      <c r="R162" s="234">
        <f t="shared" si="94"/>
        <v>0</v>
      </c>
      <c r="S162" s="234">
        <f t="shared" si="94"/>
        <v>0</v>
      </c>
      <c r="T162" s="234">
        <f t="shared" si="94"/>
        <v>0</v>
      </c>
      <c r="U162" s="234">
        <f t="shared" si="94"/>
        <v>0</v>
      </c>
      <c r="V162" s="234">
        <f t="shared" si="94"/>
        <v>0</v>
      </c>
      <c r="W162" s="234">
        <f>SUM(W149:W161)</f>
        <v>48864.321694255392</v>
      </c>
    </row>
    <row r="163" spans="2:23" s="9" customFormat="1" ht="15" thickTop="1">
      <c r="B163" s="68"/>
      <c r="E163" s="235" t="s">
        <v>67</v>
      </c>
      <c r="F163" s="235"/>
      <c r="G163" s="236"/>
      <c r="H163" s="237"/>
      <c r="I163" s="238"/>
      <c r="J163" s="238"/>
      <c r="K163" s="238"/>
      <c r="L163" s="238"/>
      <c r="M163" s="238"/>
      <c r="N163" s="238"/>
      <c r="O163" s="238"/>
      <c r="P163" s="238"/>
      <c r="Q163" s="238"/>
      <c r="R163" s="238"/>
      <c r="S163" s="238"/>
      <c r="T163" s="238"/>
      <c r="U163" s="238"/>
      <c r="V163" s="238"/>
      <c r="W163" s="239"/>
    </row>
    <row r="164" spans="2:23" s="9" customFormat="1">
      <c r="B164" s="68"/>
      <c r="H164" s="18"/>
    </row>
    <row r="165" spans="2:23">
      <c r="E165" s="600" t="s">
        <v>576</v>
      </c>
    </row>
  </sheetData>
  <mergeCells count="3">
    <mergeCell ref="B12:C12"/>
    <mergeCell ref="C8:S8"/>
    <mergeCell ref="C9:S9"/>
  </mergeCells>
  <hyperlinks>
    <hyperlink ref="B56" r:id="rId1"/>
    <hyperlink ref="E165" location="'6.  Carrying Charges'!A1" display="Return to top"/>
    <hyperlink ref="K12" location="Table_1_b.__Annual_LRAMVA_Breakdown_by_Year_and_Rate_Class" display="Go to Tab 1: Summary"/>
  </hyperlinks>
  <pageMargins left="0.70866141732283472" right="0.70866141732283472" top="0.74803149606299213" bottom="0.74803149606299213" header="0.31496062992125984" footer="0.31496062992125984"/>
  <pageSetup scale="50" fitToHeight="0" orientation="landscape" r:id="rId2"/>
  <rowBreaks count="2" manualBreakCount="2">
    <brk id="42" max="23" man="1"/>
    <brk id="102" max="23" man="1"/>
  </rowBreaks>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3:AP1141"/>
  <sheetViews>
    <sheetView view="pageBreakPreview" topLeftCell="A16" zoomScale="70" zoomScaleNormal="85" zoomScaleSheetLayoutView="70" workbookViewId="0">
      <selection activeCell="F121" sqref="F121"/>
    </sheetView>
  </sheetViews>
  <sheetFormatPr defaultColWidth="9.109375" defaultRowHeight="14.4" outlineLevelRow="2" outlineLevelCol="1"/>
  <cols>
    <col min="1" max="1" width="4.5546875" style="542" customWidth="1"/>
    <col min="2" max="2" width="74.88671875" style="681" customWidth="1"/>
    <col min="3" max="3" width="13.44140625" style="450" customWidth="1"/>
    <col min="4" max="4" width="17" style="450" customWidth="1"/>
    <col min="5" max="5" width="11.33203125" style="450" customWidth="1" outlineLevel="1"/>
    <col min="6" max="6" width="13.33203125" style="450" customWidth="1" outlineLevel="1"/>
    <col min="7" max="13" width="11.33203125" style="450" hidden="1" customWidth="1" outlineLevel="1"/>
    <col min="14" max="14" width="12" style="450" customWidth="1" outlineLevel="1"/>
    <col min="15" max="15" width="15.6640625" style="450" customWidth="1"/>
    <col min="16" max="17" width="9.109375" style="450" customWidth="1" outlineLevel="1"/>
    <col min="18" max="24" width="9.109375" style="450" hidden="1" customWidth="1" outlineLevel="1"/>
    <col min="25" max="25" width="16.5546875" style="450" customWidth="1"/>
    <col min="26" max="26" width="17" style="450" customWidth="1"/>
    <col min="27" max="27" width="15" style="450" customWidth="1"/>
    <col min="28" max="28" width="17.6640625" style="450" customWidth="1"/>
    <col min="29" max="29" width="19.6640625" style="450" customWidth="1"/>
    <col min="30" max="30" width="18.6640625" style="450" customWidth="1"/>
    <col min="31" max="31" width="14.88671875" style="450" customWidth="1"/>
    <col min="32" max="35" width="14.88671875" style="450" hidden="1" customWidth="1"/>
    <col min="36" max="38" width="17.33203125" style="450" hidden="1" customWidth="1"/>
    <col min="39" max="39" width="20.109375" style="450" customWidth="1"/>
    <col min="40" max="40" width="11.6640625" style="450" customWidth="1"/>
    <col min="41" max="16384" width="9.109375" style="450"/>
  </cols>
  <sheetData>
    <row r="13" spans="2:39" ht="15" thickBot="1"/>
    <row r="14" spans="2:39" ht="26.25" customHeight="1" thickBot="1">
      <c r="B14" s="828" t="s">
        <v>172</v>
      </c>
      <c r="C14" s="281" t="s">
        <v>176</v>
      </c>
      <c r="D14" s="530"/>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row>
    <row r="15" spans="2:39" ht="26.25" customHeight="1" thickBot="1">
      <c r="B15" s="828"/>
      <c r="C15" s="285" t="s">
        <v>173</v>
      </c>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row>
    <row r="16" spans="2:39" ht="28.5" customHeight="1" thickBot="1">
      <c r="B16" s="828"/>
      <c r="C16" s="806" t="s">
        <v>610</v>
      </c>
      <c r="D16" s="807"/>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row>
    <row r="17" spans="2:39" ht="15.6">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row>
    <row r="18" spans="2:39" ht="66" customHeight="1">
      <c r="B18" s="828" t="s">
        <v>518</v>
      </c>
      <c r="C18" s="824" t="s">
        <v>635</v>
      </c>
      <c r="D18" s="824"/>
      <c r="E18" s="824"/>
      <c r="F18" s="824"/>
      <c r="G18" s="824"/>
      <c r="H18" s="824"/>
      <c r="I18" s="824"/>
      <c r="J18" s="824"/>
      <c r="K18" s="824"/>
      <c r="L18" s="824"/>
      <c r="M18" s="824"/>
      <c r="N18" s="824"/>
      <c r="O18" s="824"/>
      <c r="P18" s="824"/>
      <c r="Q18" s="824"/>
      <c r="R18" s="824"/>
      <c r="S18" s="824"/>
      <c r="T18" s="824"/>
      <c r="U18" s="824"/>
      <c r="V18" s="824"/>
      <c r="W18" s="824"/>
      <c r="X18" s="824"/>
      <c r="Y18" s="824"/>
      <c r="Z18" s="824"/>
      <c r="AA18" s="824"/>
      <c r="AB18" s="824"/>
      <c r="AC18" s="824"/>
      <c r="AD18" s="824"/>
      <c r="AE18" s="824"/>
      <c r="AF18" s="289"/>
      <c r="AG18" s="289"/>
      <c r="AH18" s="289"/>
      <c r="AI18" s="289"/>
      <c r="AJ18" s="289"/>
      <c r="AK18" s="289"/>
      <c r="AL18" s="289"/>
      <c r="AM18" s="289"/>
    </row>
    <row r="19" spans="2:39" ht="56.25" customHeight="1">
      <c r="B19" s="828"/>
      <c r="C19" s="824" t="s">
        <v>632</v>
      </c>
      <c r="D19" s="824"/>
      <c r="E19" s="824"/>
      <c r="F19" s="824"/>
      <c r="G19" s="824"/>
      <c r="H19" s="824"/>
      <c r="I19" s="824"/>
      <c r="J19" s="824"/>
      <c r="K19" s="824"/>
      <c r="L19" s="824"/>
      <c r="M19" s="824"/>
      <c r="N19" s="824"/>
      <c r="O19" s="824"/>
      <c r="P19" s="824"/>
      <c r="Q19" s="824"/>
      <c r="R19" s="824"/>
      <c r="S19" s="824"/>
      <c r="T19" s="824"/>
      <c r="U19" s="824"/>
      <c r="V19" s="824"/>
      <c r="W19" s="824"/>
      <c r="X19" s="824"/>
      <c r="Y19" s="824"/>
      <c r="Z19" s="824"/>
      <c r="AA19" s="824"/>
      <c r="AB19" s="824"/>
      <c r="AC19" s="824"/>
      <c r="AD19" s="824"/>
      <c r="AE19" s="824"/>
      <c r="AF19" s="289"/>
      <c r="AG19" s="289"/>
      <c r="AH19" s="289"/>
      <c r="AI19" s="289"/>
      <c r="AJ19" s="289"/>
      <c r="AK19" s="289"/>
      <c r="AL19" s="289"/>
      <c r="AM19" s="289"/>
    </row>
    <row r="20" spans="2:39" ht="62.25" customHeight="1">
      <c r="B20" s="710"/>
      <c r="C20" s="824" t="s">
        <v>636</v>
      </c>
      <c r="D20" s="824"/>
      <c r="E20" s="824"/>
      <c r="F20" s="824"/>
      <c r="G20" s="824"/>
      <c r="H20" s="824"/>
      <c r="I20" s="824"/>
      <c r="J20" s="824"/>
      <c r="K20" s="824"/>
      <c r="L20" s="824"/>
      <c r="M20" s="824"/>
      <c r="N20" s="824"/>
      <c r="O20" s="824"/>
      <c r="P20" s="824"/>
      <c r="Q20" s="824"/>
      <c r="R20" s="824"/>
      <c r="S20" s="824"/>
      <c r="T20" s="824"/>
      <c r="U20" s="824"/>
      <c r="V20" s="824"/>
      <c r="W20" s="824"/>
      <c r="X20" s="824"/>
      <c r="Y20" s="824"/>
      <c r="Z20" s="824"/>
      <c r="AA20" s="824"/>
      <c r="AB20" s="824"/>
      <c r="AC20" s="824"/>
      <c r="AD20" s="824"/>
      <c r="AE20" s="824"/>
      <c r="AF20" s="289"/>
      <c r="AG20" s="289"/>
      <c r="AH20" s="289"/>
      <c r="AI20" s="289"/>
      <c r="AJ20" s="289"/>
      <c r="AK20" s="289"/>
      <c r="AL20" s="289"/>
      <c r="AM20" s="289"/>
    </row>
    <row r="21" spans="2:39" ht="51" customHeight="1">
      <c r="B21" s="710"/>
      <c r="C21" s="824" t="s">
        <v>637</v>
      </c>
      <c r="D21" s="824"/>
      <c r="E21" s="824"/>
      <c r="F21" s="824"/>
      <c r="G21" s="824"/>
      <c r="H21" s="824"/>
      <c r="I21" s="824"/>
      <c r="J21" s="824"/>
      <c r="K21" s="824"/>
      <c r="L21" s="824"/>
      <c r="M21" s="824"/>
      <c r="N21" s="824"/>
      <c r="O21" s="824"/>
      <c r="P21" s="824"/>
      <c r="Q21" s="824"/>
      <c r="R21" s="824"/>
      <c r="S21" s="824"/>
      <c r="T21" s="824"/>
      <c r="U21" s="824"/>
      <c r="V21" s="824"/>
      <c r="W21" s="824"/>
      <c r="X21" s="824"/>
      <c r="Y21" s="824"/>
      <c r="Z21" s="824"/>
      <c r="AA21" s="824"/>
      <c r="AB21" s="824"/>
      <c r="AC21" s="824"/>
      <c r="AD21" s="824"/>
      <c r="AE21" s="824"/>
      <c r="AF21" s="289"/>
      <c r="AG21" s="289"/>
      <c r="AH21" s="289"/>
      <c r="AI21" s="289"/>
      <c r="AJ21" s="289"/>
      <c r="AK21" s="289"/>
      <c r="AL21" s="289"/>
      <c r="AM21" s="289"/>
    </row>
    <row r="22" spans="2:39" ht="72.75" customHeight="1">
      <c r="B22" s="710"/>
      <c r="C22" s="824" t="s">
        <v>648</v>
      </c>
      <c r="D22" s="824"/>
      <c r="E22" s="824"/>
      <c r="F22" s="824"/>
      <c r="G22" s="824"/>
      <c r="H22" s="824"/>
      <c r="I22" s="824"/>
      <c r="J22" s="824"/>
      <c r="K22" s="824"/>
      <c r="L22" s="824"/>
      <c r="M22" s="824"/>
      <c r="N22" s="824"/>
      <c r="O22" s="824"/>
      <c r="P22" s="824"/>
      <c r="Q22" s="824"/>
      <c r="R22" s="824"/>
      <c r="S22" s="824"/>
      <c r="T22" s="824"/>
      <c r="U22" s="824"/>
      <c r="V22" s="824"/>
      <c r="W22" s="824"/>
      <c r="X22" s="824"/>
      <c r="Y22" s="824"/>
      <c r="Z22" s="824"/>
      <c r="AA22" s="824"/>
      <c r="AB22" s="824"/>
      <c r="AC22" s="824"/>
      <c r="AD22" s="824"/>
      <c r="AE22" s="824"/>
      <c r="AF22" s="289"/>
      <c r="AG22" s="289"/>
      <c r="AH22" s="289"/>
      <c r="AI22" s="289"/>
      <c r="AJ22" s="289"/>
      <c r="AK22" s="289"/>
      <c r="AL22" s="289"/>
      <c r="AM22" s="289"/>
    </row>
    <row r="23" spans="2:39" ht="15.6">
      <c r="B23" s="71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289"/>
      <c r="AG23" s="289"/>
      <c r="AH23" s="289"/>
      <c r="AI23" s="289"/>
      <c r="AJ23" s="289"/>
      <c r="AK23" s="289"/>
      <c r="AL23" s="289"/>
      <c r="AM23" s="289"/>
    </row>
    <row r="24" spans="2:39" ht="15.6">
      <c r="B24" s="828" t="s">
        <v>577</v>
      </c>
      <c r="C24" s="607" t="s">
        <v>579</v>
      </c>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300"/>
      <c r="AE24" s="300"/>
      <c r="AF24" s="289"/>
      <c r="AG24" s="289"/>
      <c r="AH24" s="289"/>
      <c r="AI24" s="289"/>
      <c r="AJ24" s="289"/>
      <c r="AK24" s="289"/>
      <c r="AL24" s="289"/>
      <c r="AM24" s="289"/>
    </row>
    <row r="25" spans="2:39" ht="15.6">
      <c r="B25" s="828"/>
      <c r="C25" s="607" t="s">
        <v>580</v>
      </c>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s="289"/>
      <c r="AG25" s="289"/>
      <c r="AH25" s="289"/>
      <c r="AI25" s="289"/>
      <c r="AJ25" s="289"/>
      <c r="AK25" s="289"/>
      <c r="AL25" s="289"/>
      <c r="AM25" s="289"/>
    </row>
    <row r="26" spans="2:39" ht="15.6">
      <c r="B26" s="710"/>
      <c r="C26" s="607" t="s">
        <v>581</v>
      </c>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300"/>
      <c r="AE26" s="300"/>
      <c r="AF26" s="289"/>
      <c r="AG26" s="289"/>
      <c r="AH26" s="289"/>
      <c r="AI26" s="289"/>
      <c r="AJ26" s="289"/>
      <c r="AK26" s="289"/>
      <c r="AL26" s="289"/>
      <c r="AM26" s="289"/>
    </row>
    <row r="27" spans="2:39" ht="15.6">
      <c r="B27" s="710"/>
      <c r="C27" s="607" t="s">
        <v>582</v>
      </c>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289"/>
      <c r="AG27" s="289"/>
      <c r="AH27" s="289"/>
      <c r="AI27" s="289"/>
      <c r="AJ27" s="289"/>
      <c r="AK27" s="289"/>
      <c r="AL27" s="289"/>
      <c r="AM27" s="289"/>
    </row>
    <row r="28" spans="2:39" ht="15.6">
      <c r="B28" s="710"/>
      <c r="C28" s="607" t="s">
        <v>583</v>
      </c>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300"/>
      <c r="AE28" s="300"/>
      <c r="AF28" s="289"/>
      <c r="AG28" s="289"/>
      <c r="AH28" s="289"/>
      <c r="AI28" s="289"/>
      <c r="AJ28" s="289"/>
      <c r="AK28" s="289"/>
      <c r="AL28" s="289"/>
      <c r="AM28" s="289"/>
    </row>
    <row r="29" spans="2:39" ht="15.6">
      <c r="B29" s="710"/>
      <c r="C29" s="607" t="s">
        <v>584</v>
      </c>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300"/>
      <c r="AE29" s="300"/>
      <c r="AF29" s="289"/>
      <c r="AG29" s="289"/>
      <c r="AH29" s="289"/>
      <c r="AI29" s="289"/>
      <c r="AJ29" s="289"/>
      <c r="AK29" s="289"/>
      <c r="AL29" s="289"/>
      <c r="AM29" s="289"/>
    </row>
    <row r="30" spans="2:39" ht="15.6">
      <c r="B30" s="71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c r="AE30" s="300"/>
      <c r="AF30" s="289"/>
      <c r="AG30" s="289"/>
      <c r="AH30" s="289"/>
      <c r="AI30" s="289"/>
      <c r="AJ30" s="289"/>
      <c r="AK30" s="289"/>
      <c r="AL30" s="289"/>
      <c r="AM30" s="289"/>
    </row>
    <row r="31" spans="2:39" ht="15.6">
      <c r="B31" s="71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c r="AE31" s="300"/>
      <c r="AF31" s="289"/>
      <c r="AG31" s="289"/>
      <c r="AH31" s="289"/>
      <c r="AI31" s="289"/>
      <c r="AJ31" s="289"/>
      <c r="AK31" s="289"/>
      <c r="AL31" s="289"/>
      <c r="AM31" s="289"/>
    </row>
    <row r="32" spans="2:39">
      <c r="C32" s="277"/>
      <c r="D32" s="277"/>
      <c r="E32" s="277"/>
      <c r="F32" s="277"/>
      <c r="G32" s="277"/>
      <c r="H32" s="277"/>
      <c r="I32" s="277"/>
      <c r="J32" s="277"/>
      <c r="K32" s="277"/>
      <c r="L32" s="277"/>
      <c r="M32" s="277"/>
      <c r="N32" s="277"/>
      <c r="O32" s="277"/>
      <c r="P32" s="277"/>
      <c r="Q32" s="277"/>
      <c r="R32" s="277"/>
      <c r="S32" s="277"/>
      <c r="T32" s="277"/>
      <c r="U32" s="277"/>
      <c r="V32" s="277"/>
      <c r="W32" s="277"/>
      <c r="X32" s="277"/>
      <c r="Y32" s="277"/>
      <c r="Z32" s="277"/>
      <c r="AA32" s="277"/>
      <c r="AB32" s="277"/>
      <c r="AC32" s="277"/>
      <c r="AD32" s="277"/>
      <c r="AE32" s="277"/>
      <c r="AF32" s="277"/>
      <c r="AG32" s="277"/>
      <c r="AH32" s="277"/>
      <c r="AI32" s="277"/>
      <c r="AJ32" s="277"/>
      <c r="AK32" s="277"/>
      <c r="AL32" s="277"/>
      <c r="AM32" s="277"/>
    </row>
    <row r="33" spans="1:39" ht="15.6">
      <c r="B33" s="711" t="s">
        <v>269</v>
      </c>
      <c r="C33" s="305"/>
      <c r="D33" s="601" t="s">
        <v>587</v>
      </c>
      <c r="E33" s="277"/>
      <c r="F33" s="277"/>
      <c r="G33" s="277"/>
      <c r="H33" s="277"/>
      <c r="I33" s="277"/>
      <c r="J33" s="277"/>
      <c r="K33" s="277"/>
      <c r="L33" s="277"/>
      <c r="M33" s="277"/>
      <c r="N33" s="277"/>
      <c r="O33" s="305"/>
      <c r="P33" s="277"/>
      <c r="Q33" s="277"/>
      <c r="R33" s="277"/>
      <c r="S33" s="277"/>
      <c r="T33" s="277"/>
      <c r="U33" s="277"/>
      <c r="V33" s="277"/>
      <c r="W33" s="277"/>
      <c r="X33" s="277"/>
      <c r="Y33" s="294"/>
      <c r="Z33" s="291"/>
      <c r="AA33" s="291"/>
      <c r="AB33" s="291"/>
      <c r="AC33" s="291"/>
      <c r="AD33" s="291"/>
      <c r="AE33" s="291"/>
      <c r="AF33" s="291"/>
      <c r="AG33" s="291"/>
      <c r="AH33" s="291"/>
      <c r="AI33" s="291"/>
      <c r="AJ33" s="291"/>
      <c r="AK33" s="291"/>
      <c r="AL33" s="291"/>
      <c r="AM33" s="306"/>
    </row>
    <row r="34" spans="1:39" ht="36.75" customHeight="1">
      <c r="B34" s="829" t="s">
        <v>213</v>
      </c>
      <c r="C34" s="817" t="s">
        <v>33</v>
      </c>
      <c r="D34" s="308" t="s">
        <v>425</v>
      </c>
      <c r="E34" s="819" t="s">
        <v>211</v>
      </c>
      <c r="F34" s="820"/>
      <c r="G34" s="820"/>
      <c r="H34" s="820"/>
      <c r="I34" s="820"/>
      <c r="J34" s="820"/>
      <c r="K34" s="820"/>
      <c r="L34" s="820"/>
      <c r="M34" s="821"/>
      <c r="N34" s="822" t="s">
        <v>215</v>
      </c>
      <c r="O34" s="308" t="s">
        <v>426</v>
      </c>
      <c r="P34" s="819" t="s">
        <v>214</v>
      </c>
      <c r="Q34" s="820"/>
      <c r="R34" s="820"/>
      <c r="S34" s="820"/>
      <c r="T34" s="820"/>
      <c r="U34" s="820"/>
      <c r="V34" s="820"/>
      <c r="W34" s="820"/>
      <c r="X34" s="821"/>
      <c r="Y34" s="812" t="s">
        <v>246</v>
      </c>
      <c r="Z34" s="813"/>
      <c r="AA34" s="813"/>
      <c r="AB34" s="813"/>
      <c r="AC34" s="813"/>
      <c r="AD34" s="813"/>
      <c r="AE34" s="813"/>
      <c r="AF34" s="813"/>
      <c r="AG34" s="813"/>
      <c r="AH34" s="813"/>
      <c r="AI34" s="813"/>
      <c r="AJ34" s="813"/>
      <c r="AK34" s="813"/>
      <c r="AL34" s="813"/>
      <c r="AM34" s="814"/>
    </row>
    <row r="35" spans="1:39" ht="65.25" customHeight="1">
      <c r="B35" s="830"/>
      <c r="C35" s="818"/>
      <c r="D35" s="309">
        <v>2015</v>
      </c>
      <c r="E35" s="309">
        <v>2016</v>
      </c>
      <c r="F35" s="309">
        <v>2017</v>
      </c>
      <c r="G35" s="309">
        <v>2018</v>
      </c>
      <c r="H35" s="309">
        <v>2019</v>
      </c>
      <c r="I35" s="309">
        <v>2020</v>
      </c>
      <c r="J35" s="309">
        <v>2021</v>
      </c>
      <c r="K35" s="309">
        <v>2022</v>
      </c>
      <c r="L35" s="309">
        <v>2023</v>
      </c>
      <c r="M35" s="451">
        <v>2024</v>
      </c>
      <c r="N35" s="823"/>
      <c r="O35" s="309">
        <v>2015</v>
      </c>
      <c r="P35" s="309">
        <v>2016</v>
      </c>
      <c r="Q35" s="309">
        <v>2017</v>
      </c>
      <c r="R35" s="309">
        <v>2018</v>
      </c>
      <c r="S35" s="309">
        <v>2019</v>
      </c>
      <c r="T35" s="309">
        <v>2020</v>
      </c>
      <c r="U35" s="309">
        <v>2021</v>
      </c>
      <c r="V35" s="309">
        <v>2022</v>
      </c>
      <c r="W35" s="309">
        <v>2023</v>
      </c>
      <c r="X35" s="451">
        <v>2024</v>
      </c>
      <c r="Y35" s="309" t="str">
        <f>'1.  LRAMVA Summary'!D51</f>
        <v>Residential</v>
      </c>
      <c r="Z35" s="309" t="str">
        <f>'1.  LRAMVA Summary'!E51</f>
        <v>GS&lt;50 kW</v>
      </c>
      <c r="AA35" s="309" t="str">
        <f>'1.  LRAMVA Summary'!F51</f>
        <v>General Service 50 to 4,999 kW</v>
      </c>
      <c r="AB35" s="309" t="str">
        <f>'1.  LRAMVA Summary'!G51</f>
        <v>Large Use</v>
      </c>
      <c r="AC35" s="309" t="str">
        <f>'1.  LRAMVA Summary'!H51</f>
        <v>Large Use</v>
      </c>
      <c r="AD35" s="309" t="str">
        <f>'1.  LRAMVA Summary'!I51</f>
        <v>Street Lighting</v>
      </c>
      <c r="AE35" s="309" t="str">
        <f>'1.  LRAMVA Summary'!J51</f>
        <v>Unmetered Scattered Load</v>
      </c>
      <c r="AF35" s="309" t="str">
        <f>'1.  LRAMVA Summary'!K51</f>
        <v/>
      </c>
      <c r="AG35" s="309" t="str">
        <f>'1.  LRAMVA Summary'!L51</f>
        <v/>
      </c>
      <c r="AH35" s="309" t="str">
        <f>'1.  LRAMVA Summary'!M51</f>
        <v/>
      </c>
      <c r="AI35" s="309" t="str">
        <f>'1.  LRAMVA Summary'!N51</f>
        <v/>
      </c>
      <c r="AJ35" s="309" t="str">
        <f>'1.  LRAMVA Summary'!O51</f>
        <v/>
      </c>
      <c r="AK35" s="309" t="str">
        <f>'1.  LRAMVA Summary'!P51</f>
        <v/>
      </c>
      <c r="AL35" s="309" t="str">
        <f>'1.  LRAMVA Summary'!Q51</f>
        <v/>
      </c>
      <c r="AM35" s="311" t="str">
        <f>'1.  LRAMVA Summary'!R51</f>
        <v>Total</v>
      </c>
    </row>
    <row r="36" spans="1:39" ht="16.5" customHeight="1">
      <c r="B36" s="712" t="s">
        <v>516</v>
      </c>
      <c r="C36" s="313"/>
      <c r="D36" s="313"/>
      <c r="E36" s="313"/>
      <c r="F36" s="313"/>
      <c r="G36" s="313"/>
      <c r="H36" s="313"/>
      <c r="I36" s="313"/>
      <c r="J36" s="313"/>
      <c r="K36" s="313"/>
      <c r="L36" s="313"/>
      <c r="M36" s="313"/>
      <c r="N36" s="314"/>
      <c r="O36" s="313"/>
      <c r="P36" s="313"/>
      <c r="Q36" s="313"/>
      <c r="R36" s="313"/>
      <c r="S36" s="313"/>
      <c r="T36" s="313"/>
      <c r="U36" s="313"/>
      <c r="V36" s="313"/>
      <c r="W36" s="313"/>
      <c r="X36" s="313"/>
      <c r="Y36" s="315" t="str">
        <f>'1.  LRAMVA Summary'!D52</f>
        <v>kWh</v>
      </c>
      <c r="Z36" s="315" t="str">
        <f>'1.  LRAMVA Summary'!E52</f>
        <v>kWh</v>
      </c>
      <c r="AA36" s="315" t="str">
        <f>'1.  LRAMVA Summary'!F52</f>
        <v>kW</v>
      </c>
      <c r="AB36" s="315" t="str">
        <f>'1.  LRAMVA Summary'!G52</f>
        <v>kW</v>
      </c>
      <c r="AC36" s="315" t="str">
        <f>'1.  LRAMVA Summary'!H52</f>
        <v>kW</v>
      </c>
      <c r="AD36" s="315" t="str">
        <f>'1.  LRAMVA Summary'!I52</f>
        <v>kW</v>
      </c>
      <c r="AE36" s="315" t="str">
        <f>'1.  LRAMVA Summary'!J52</f>
        <v>kWh</v>
      </c>
      <c r="AF36" s="315" t="str">
        <f>'1.  LRAMVA Summary'!K52</f>
        <v/>
      </c>
      <c r="AG36" s="315" t="str">
        <f>'1.  LRAMVA Summary'!L52</f>
        <v/>
      </c>
      <c r="AH36" s="315" t="str">
        <f>'1.  LRAMVA Summary'!M52</f>
        <v/>
      </c>
      <c r="AI36" s="315" t="str">
        <f>'1.  LRAMVA Summary'!N52</f>
        <v/>
      </c>
      <c r="AJ36" s="315" t="str">
        <f>'1.  LRAMVA Summary'!O52</f>
        <v/>
      </c>
      <c r="AK36" s="315" t="str">
        <f>'1.  LRAMVA Summary'!P52</f>
        <v/>
      </c>
      <c r="AL36" s="315" t="str">
        <f>'1.  LRAMVA Summary'!Q52</f>
        <v/>
      </c>
      <c r="AM36" s="316"/>
    </row>
    <row r="37" spans="1:39" ht="16.5" hidden="1" customHeight="1" outlineLevel="1">
      <c r="B37" s="713" t="s">
        <v>509</v>
      </c>
      <c r="C37" s="313"/>
      <c r="D37" s="313"/>
      <c r="E37" s="313"/>
      <c r="F37" s="313"/>
      <c r="G37" s="313"/>
      <c r="H37" s="313"/>
      <c r="I37" s="313"/>
      <c r="J37" s="313"/>
      <c r="K37" s="313"/>
      <c r="L37" s="313"/>
      <c r="M37" s="313"/>
      <c r="N37" s="314"/>
      <c r="O37" s="313"/>
      <c r="P37" s="313"/>
      <c r="Q37" s="313"/>
      <c r="R37" s="313"/>
      <c r="S37" s="313"/>
      <c r="T37" s="313"/>
      <c r="U37" s="313"/>
      <c r="V37" s="313"/>
      <c r="W37" s="313"/>
      <c r="X37" s="313"/>
      <c r="Y37" s="315"/>
      <c r="Z37" s="315"/>
      <c r="AA37" s="315"/>
      <c r="AB37" s="315"/>
      <c r="AC37" s="315"/>
      <c r="AD37" s="315"/>
      <c r="AE37" s="315"/>
      <c r="AF37" s="315"/>
      <c r="AG37" s="315"/>
      <c r="AH37" s="315"/>
      <c r="AI37" s="315"/>
      <c r="AJ37" s="315"/>
      <c r="AK37" s="315"/>
      <c r="AL37" s="315"/>
      <c r="AM37" s="316"/>
    </row>
    <row r="38" spans="1:39" ht="15" hidden="1" outlineLevel="1">
      <c r="A38" s="542">
        <v>1</v>
      </c>
      <c r="B38" s="714" t="s">
        <v>95</v>
      </c>
      <c r="C38" s="315" t="s">
        <v>25</v>
      </c>
      <c r="D38" s="319">
        <v>585232</v>
      </c>
      <c r="E38" s="319">
        <f>+'7-e.  2015'!BB24</f>
        <v>580190</v>
      </c>
      <c r="F38" s="319">
        <f>+'7-e.  2015'!BC24</f>
        <v>580190</v>
      </c>
      <c r="G38" s="319">
        <f>+'7-e.  2015'!BD24</f>
        <v>580190</v>
      </c>
      <c r="H38" s="319">
        <f>+'7-e.  2015'!BE24</f>
        <v>580190</v>
      </c>
      <c r="I38" s="319">
        <f>+'7-e.  2015'!BF24</f>
        <v>580190</v>
      </c>
      <c r="J38" s="319">
        <f>+'7-e.  2015'!BG24</f>
        <v>580190</v>
      </c>
      <c r="K38" s="319">
        <f>+'7-e.  2015'!BH24</f>
        <v>580033</v>
      </c>
      <c r="L38" s="319">
        <f>+'7-e.  2015'!BI24</f>
        <v>580033</v>
      </c>
      <c r="M38" s="319">
        <f>+'7-e.  2015'!BJ24</f>
        <v>580033</v>
      </c>
      <c r="N38" s="315"/>
      <c r="O38" s="319">
        <v>38</v>
      </c>
      <c r="P38" s="319">
        <f>+'7-e.  2015'!W24</f>
        <v>37</v>
      </c>
      <c r="Q38" s="319">
        <f>+'7-e.  2015'!X24</f>
        <v>37</v>
      </c>
      <c r="R38" s="319">
        <f>+'7-e.  2015'!Y24</f>
        <v>37</v>
      </c>
      <c r="S38" s="319">
        <f>+'7-e.  2015'!Z24</f>
        <v>37</v>
      </c>
      <c r="T38" s="319">
        <f>+'7-e.  2015'!AA24</f>
        <v>37</v>
      </c>
      <c r="U38" s="319">
        <f>+'7-e.  2015'!AB24</f>
        <v>37</v>
      </c>
      <c r="V38" s="319">
        <f>+'7-e.  2015'!AC24</f>
        <v>37</v>
      </c>
      <c r="W38" s="319">
        <f>+'7-e.  2015'!AD24</f>
        <v>37</v>
      </c>
      <c r="X38" s="319">
        <f>+'7-e.  2015'!AE24</f>
        <v>37</v>
      </c>
      <c r="Y38" s="433">
        <v>1</v>
      </c>
      <c r="Z38" s="433"/>
      <c r="AA38" s="433"/>
      <c r="AB38" s="433"/>
      <c r="AC38" s="433"/>
      <c r="AD38" s="433"/>
      <c r="AE38" s="433"/>
      <c r="AF38" s="433"/>
      <c r="AG38" s="433"/>
      <c r="AH38" s="433"/>
      <c r="AI38" s="433"/>
      <c r="AJ38" s="433"/>
      <c r="AK38" s="433"/>
      <c r="AL38" s="433"/>
      <c r="AM38" s="320">
        <f>SUM(Y38:AL38)</f>
        <v>1</v>
      </c>
    </row>
    <row r="39" spans="1:39" ht="15" hidden="1" outlineLevel="1">
      <c r="B39" s="676" t="s">
        <v>270</v>
      </c>
      <c r="C39" s="315" t="s">
        <v>164</v>
      </c>
      <c r="D39" s="319">
        <v>3141</v>
      </c>
      <c r="E39" s="319">
        <f>+'7-f.  2016'!BB30</f>
        <v>3081</v>
      </c>
      <c r="F39" s="319">
        <f>+'7-f.  2016'!BC30</f>
        <v>3081</v>
      </c>
      <c r="G39" s="319">
        <f>+'7-f.  2016'!BD30</f>
        <v>3081</v>
      </c>
      <c r="H39" s="319">
        <f>+'7-f.  2016'!BE30</f>
        <v>3081</v>
      </c>
      <c r="I39" s="319">
        <f>+'7-f.  2016'!BF30</f>
        <v>3081</v>
      </c>
      <c r="J39" s="319">
        <f>+'7-f.  2016'!BG30</f>
        <v>3081</v>
      </c>
      <c r="K39" s="319">
        <f>+'7-f.  2016'!BH30</f>
        <v>3064</v>
      </c>
      <c r="L39" s="319">
        <f>+'7-f.  2016'!BI30</f>
        <v>3064</v>
      </c>
      <c r="M39" s="319">
        <f>+'7-f.  2016'!BJ30</f>
        <v>3064</v>
      </c>
      <c r="N39" s="484"/>
      <c r="O39" s="319"/>
      <c r="P39" s="319"/>
      <c r="Q39" s="319"/>
      <c r="R39" s="319"/>
      <c r="S39" s="319"/>
      <c r="T39" s="319"/>
      <c r="U39" s="319"/>
      <c r="V39" s="319"/>
      <c r="W39" s="319"/>
      <c r="X39" s="319"/>
      <c r="Y39" s="434">
        <f>Y38</f>
        <v>1</v>
      </c>
      <c r="Z39" s="434">
        <f t="shared" ref="Z39:AL39" si="0">Z38</f>
        <v>0</v>
      </c>
      <c r="AA39" s="434">
        <f t="shared" si="0"/>
        <v>0</v>
      </c>
      <c r="AB39" s="434">
        <f t="shared" si="0"/>
        <v>0</v>
      </c>
      <c r="AC39" s="434">
        <f t="shared" si="0"/>
        <v>0</v>
      </c>
      <c r="AD39" s="434">
        <f t="shared" si="0"/>
        <v>0</v>
      </c>
      <c r="AE39" s="434">
        <f t="shared" si="0"/>
        <v>0</v>
      </c>
      <c r="AF39" s="434">
        <f t="shared" si="0"/>
        <v>0</v>
      </c>
      <c r="AG39" s="434">
        <f t="shared" si="0"/>
        <v>0</v>
      </c>
      <c r="AH39" s="434">
        <f t="shared" si="0"/>
        <v>0</v>
      </c>
      <c r="AI39" s="434">
        <f t="shared" si="0"/>
        <v>0</v>
      </c>
      <c r="AJ39" s="434">
        <f t="shared" si="0"/>
        <v>0</v>
      </c>
      <c r="AK39" s="434">
        <f t="shared" si="0"/>
        <v>0</v>
      </c>
      <c r="AL39" s="434">
        <f t="shared" si="0"/>
        <v>0</v>
      </c>
      <c r="AM39" s="321"/>
    </row>
    <row r="40" spans="1:39" ht="15.6" hidden="1" outlineLevel="1">
      <c r="B40" s="715"/>
      <c r="C40" s="323"/>
      <c r="D40" s="323"/>
      <c r="E40" s="323"/>
      <c r="F40" s="323"/>
      <c r="G40" s="323"/>
      <c r="H40" s="323"/>
      <c r="I40" s="323"/>
      <c r="J40" s="323"/>
      <c r="K40" s="323"/>
      <c r="L40" s="323"/>
      <c r="M40" s="323"/>
      <c r="N40" s="324"/>
      <c r="O40" s="323"/>
      <c r="P40" s="323"/>
      <c r="Q40" s="323"/>
      <c r="R40" s="323"/>
      <c r="S40" s="323"/>
      <c r="T40" s="323"/>
      <c r="U40" s="323"/>
      <c r="V40" s="323"/>
      <c r="W40" s="323"/>
      <c r="X40" s="323"/>
      <c r="Y40" s="435"/>
      <c r="Z40" s="436"/>
      <c r="AA40" s="436"/>
      <c r="AB40" s="436"/>
      <c r="AC40" s="436"/>
      <c r="AD40" s="436"/>
      <c r="AE40" s="436"/>
      <c r="AF40" s="436"/>
      <c r="AG40" s="436"/>
      <c r="AH40" s="436"/>
      <c r="AI40" s="436"/>
      <c r="AJ40" s="436"/>
      <c r="AK40" s="436"/>
      <c r="AL40" s="436"/>
      <c r="AM40" s="326"/>
    </row>
    <row r="41" spans="1:39" ht="15" hidden="1" outlineLevel="1">
      <c r="A41" s="542">
        <v>2</v>
      </c>
      <c r="B41" s="714" t="s">
        <v>96</v>
      </c>
      <c r="C41" s="315" t="s">
        <v>25</v>
      </c>
      <c r="D41" s="319">
        <v>1375807</v>
      </c>
      <c r="E41" s="319">
        <f>+'7-e.  2015'!BB25</f>
        <v>1328446</v>
      </c>
      <c r="F41" s="319">
        <f>+'7-e.  2015'!BC25</f>
        <v>1328446</v>
      </c>
      <c r="G41" s="319">
        <f>+'7-e.  2015'!BD25</f>
        <v>1328446</v>
      </c>
      <c r="H41" s="319">
        <f>+'7-e.  2015'!BE25</f>
        <v>1328446</v>
      </c>
      <c r="I41" s="319">
        <f>+'7-e.  2015'!BF25</f>
        <v>1328446</v>
      </c>
      <c r="J41" s="319">
        <f>+'7-e.  2015'!BG25</f>
        <v>1328446</v>
      </c>
      <c r="K41" s="319">
        <f>+'7-e.  2015'!BH25</f>
        <v>1328446</v>
      </c>
      <c r="L41" s="319">
        <f>+'7-e.  2015'!BI25</f>
        <v>1328446</v>
      </c>
      <c r="M41" s="319">
        <f>+'7-e.  2015'!BJ25</f>
        <v>1328446</v>
      </c>
      <c r="N41" s="315"/>
      <c r="O41" s="319">
        <v>102</v>
      </c>
      <c r="P41" s="319">
        <f>+'7-e.  2015'!W25</f>
        <v>99</v>
      </c>
      <c r="Q41" s="319">
        <f>+'7-e.  2015'!X25</f>
        <v>99</v>
      </c>
      <c r="R41" s="319">
        <f>+'7-e.  2015'!Y25</f>
        <v>99</v>
      </c>
      <c r="S41" s="319">
        <f>+'7-e.  2015'!Z25</f>
        <v>99</v>
      </c>
      <c r="T41" s="319">
        <f>+'7-e.  2015'!AA25</f>
        <v>99</v>
      </c>
      <c r="U41" s="319">
        <f>+'7-e.  2015'!AB25</f>
        <v>99</v>
      </c>
      <c r="V41" s="319">
        <f>+'7-e.  2015'!AC25</f>
        <v>99</v>
      </c>
      <c r="W41" s="319">
        <f>+'7-e.  2015'!AD25</f>
        <v>99</v>
      </c>
      <c r="X41" s="319">
        <f>+'7-e.  2015'!AE25</f>
        <v>99</v>
      </c>
      <c r="Y41" s="433">
        <v>1</v>
      </c>
      <c r="Z41" s="433"/>
      <c r="AA41" s="433"/>
      <c r="AB41" s="433"/>
      <c r="AC41" s="433"/>
      <c r="AD41" s="433"/>
      <c r="AE41" s="433"/>
      <c r="AF41" s="433"/>
      <c r="AG41" s="433"/>
      <c r="AH41" s="433"/>
      <c r="AI41" s="433"/>
      <c r="AJ41" s="433"/>
      <c r="AK41" s="433"/>
      <c r="AL41" s="433"/>
      <c r="AM41" s="320">
        <f>SUM(Y41:AL41)</f>
        <v>1</v>
      </c>
    </row>
    <row r="42" spans="1:39" ht="15" hidden="1" outlineLevel="1">
      <c r="B42" s="676" t="s">
        <v>270</v>
      </c>
      <c r="C42" s="315" t="s">
        <v>164</v>
      </c>
      <c r="D42" s="319"/>
      <c r="E42" s="319"/>
      <c r="F42" s="319"/>
      <c r="G42" s="319"/>
      <c r="H42" s="319"/>
      <c r="I42" s="319"/>
      <c r="J42" s="319"/>
      <c r="K42" s="319"/>
      <c r="L42" s="319"/>
      <c r="M42" s="319"/>
      <c r="N42" s="484"/>
      <c r="O42" s="319"/>
      <c r="P42" s="319"/>
      <c r="Q42" s="319"/>
      <c r="R42" s="319"/>
      <c r="S42" s="319"/>
      <c r="T42" s="319"/>
      <c r="U42" s="319"/>
      <c r="V42" s="319"/>
      <c r="W42" s="319"/>
      <c r="X42" s="319"/>
      <c r="Y42" s="434">
        <f>Y41</f>
        <v>1</v>
      </c>
      <c r="Z42" s="434">
        <f t="shared" ref="Z42" si="1">Z41</f>
        <v>0</v>
      </c>
      <c r="AA42" s="434">
        <f t="shared" ref="AA42" si="2">AA41</f>
        <v>0</v>
      </c>
      <c r="AB42" s="434">
        <f t="shared" ref="AB42" si="3">AB41</f>
        <v>0</v>
      </c>
      <c r="AC42" s="434">
        <f t="shared" ref="AC42" si="4">AC41</f>
        <v>0</v>
      </c>
      <c r="AD42" s="434">
        <f t="shared" ref="AD42" si="5">AD41</f>
        <v>0</v>
      </c>
      <c r="AE42" s="434">
        <f t="shared" ref="AE42" si="6">AE41</f>
        <v>0</v>
      </c>
      <c r="AF42" s="434">
        <f t="shared" ref="AF42" si="7">AF41</f>
        <v>0</v>
      </c>
      <c r="AG42" s="434">
        <f t="shared" ref="AG42" si="8">AG41</f>
        <v>0</v>
      </c>
      <c r="AH42" s="434">
        <f t="shared" ref="AH42" si="9">AH41</f>
        <v>0</v>
      </c>
      <c r="AI42" s="434">
        <f t="shared" ref="AI42" si="10">AI41</f>
        <v>0</v>
      </c>
      <c r="AJ42" s="434">
        <f t="shared" ref="AJ42" si="11">AJ41</f>
        <v>0</v>
      </c>
      <c r="AK42" s="434">
        <f t="shared" ref="AK42" si="12">AK41</f>
        <v>0</v>
      </c>
      <c r="AL42" s="434">
        <f t="shared" ref="AL42" si="13">AL41</f>
        <v>0</v>
      </c>
      <c r="AM42" s="321"/>
    </row>
    <row r="43" spans="1:39" ht="15.6" hidden="1" outlineLevel="1">
      <c r="B43" s="715"/>
      <c r="C43" s="323"/>
      <c r="D43" s="328"/>
      <c r="E43" s="328"/>
      <c r="F43" s="328"/>
      <c r="G43" s="328"/>
      <c r="H43" s="328"/>
      <c r="I43" s="328"/>
      <c r="J43" s="328"/>
      <c r="K43" s="328"/>
      <c r="L43" s="328"/>
      <c r="M43" s="328"/>
      <c r="N43" s="324"/>
      <c r="O43" s="328"/>
      <c r="P43" s="328"/>
      <c r="Q43" s="328"/>
      <c r="R43" s="328"/>
      <c r="S43" s="328"/>
      <c r="T43" s="328"/>
      <c r="U43" s="328"/>
      <c r="V43" s="328"/>
      <c r="W43" s="328"/>
      <c r="X43" s="328"/>
      <c r="Y43" s="435"/>
      <c r="Z43" s="436"/>
      <c r="AA43" s="436"/>
      <c r="AB43" s="436"/>
      <c r="AC43" s="436"/>
      <c r="AD43" s="436"/>
      <c r="AE43" s="436"/>
      <c r="AF43" s="436"/>
      <c r="AG43" s="436"/>
      <c r="AH43" s="436"/>
      <c r="AI43" s="436"/>
      <c r="AJ43" s="436"/>
      <c r="AK43" s="436"/>
      <c r="AL43" s="436"/>
      <c r="AM43" s="326"/>
    </row>
    <row r="44" spans="1:39" ht="15" hidden="1" outlineLevel="1">
      <c r="A44" s="542">
        <v>3</v>
      </c>
      <c r="B44" s="714" t="s">
        <v>97</v>
      </c>
      <c r="C44" s="315" t="s">
        <v>25</v>
      </c>
      <c r="D44" s="319">
        <v>86849</v>
      </c>
      <c r="E44" s="319">
        <f>+'7-e.  2015'!BB26</f>
        <v>86849</v>
      </c>
      <c r="F44" s="319">
        <f>+'7-e.  2015'!BC26</f>
        <v>86849</v>
      </c>
      <c r="G44" s="319">
        <f>+'7-e.  2015'!BD26</f>
        <v>86432</v>
      </c>
      <c r="H44" s="319">
        <f>+'7-e.  2015'!BE26</f>
        <v>47616</v>
      </c>
      <c r="I44" s="319">
        <f>+'7-e.  2015'!BF26</f>
        <v>0</v>
      </c>
      <c r="J44" s="319">
        <f>+'7-e.  2015'!BG26</f>
        <v>0</v>
      </c>
      <c r="K44" s="319">
        <f>+'7-e.  2015'!BH26</f>
        <v>0</v>
      </c>
      <c r="L44" s="319">
        <f>+'7-e.  2015'!BI26</f>
        <v>0</v>
      </c>
      <c r="M44" s="319">
        <f>+'7-e.  2015'!BJ26</f>
        <v>0</v>
      </c>
      <c r="N44" s="315"/>
      <c r="O44" s="319">
        <v>13</v>
      </c>
      <c r="P44" s="319">
        <f>+'7-e.  2015'!W26</f>
        <v>13</v>
      </c>
      <c r="Q44" s="319">
        <f>+'7-e.  2015'!X26</f>
        <v>13</v>
      </c>
      <c r="R44" s="319">
        <f>+'7-e.  2015'!Y26</f>
        <v>13</v>
      </c>
      <c r="S44" s="319">
        <f>+'7-e.  2015'!Z26</f>
        <v>7</v>
      </c>
      <c r="T44" s="319">
        <f>+'7-e.  2015'!AA26</f>
        <v>0</v>
      </c>
      <c r="U44" s="319">
        <f>+'7-e.  2015'!AB26</f>
        <v>0</v>
      </c>
      <c r="V44" s="319">
        <f>+'7-e.  2015'!AC26</f>
        <v>0</v>
      </c>
      <c r="W44" s="319">
        <f>+'7-e.  2015'!AD26</f>
        <v>0</v>
      </c>
      <c r="X44" s="319">
        <f>+'7-e.  2015'!AE26</f>
        <v>0</v>
      </c>
      <c r="Y44" s="433">
        <v>1</v>
      </c>
      <c r="Z44" s="433"/>
      <c r="AA44" s="433"/>
      <c r="AB44" s="433"/>
      <c r="AC44" s="433"/>
      <c r="AD44" s="433"/>
      <c r="AE44" s="433"/>
      <c r="AF44" s="433"/>
      <c r="AG44" s="433"/>
      <c r="AH44" s="433"/>
      <c r="AI44" s="433"/>
      <c r="AJ44" s="433"/>
      <c r="AK44" s="433"/>
      <c r="AL44" s="433"/>
      <c r="AM44" s="320">
        <f>SUM(Y44:AL44)</f>
        <v>1</v>
      </c>
    </row>
    <row r="45" spans="1:39" ht="15" hidden="1" outlineLevel="1">
      <c r="B45" s="676" t="s">
        <v>270</v>
      </c>
      <c r="C45" s="315" t="s">
        <v>164</v>
      </c>
      <c r="D45" s="319"/>
      <c r="E45" s="319"/>
      <c r="F45" s="319"/>
      <c r="G45" s="319"/>
      <c r="H45" s="319"/>
      <c r="I45" s="319"/>
      <c r="J45" s="319"/>
      <c r="K45" s="319"/>
      <c r="L45" s="319"/>
      <c r="M45" s="319"/>
      <c r="N45" s="484"/>
      <c r="O45" s="319"/>
      <c r="P45" s="319"/>
      <c r="Q45" s="319"/>
      <c r="R45" s="319"/>
      <c r="S45" s="319"/>
      <c r="T45" s="319"/>
      <c r="U45" s="319"/>
      <c r="V45" s="319"/>
      <c r="W45" s="319"/>
      <c r="X45" s="319"/>
      <c r="Y45" s="434">
        <f>Y44</f>
        <v>1</v>
      </c>
      <c r="Z45" s="434">
        <f t="shared" ref="Z45" si="14">Z44</f>
        <v>0</v>
      </c>
      <c r="AA45" s="434">
        <f t="shared" ref="AA45" si="15">AA44</f>
        <v>0</v>
      </c>
      <c r="AB45" s="434">
        <f t="shared" ref="AB45" si="16">AB44</f>
        <v>0</v>
      </c>
      <c r="AC45" s="434">
        <f t="shared" ref="AC45" si="17">AC44</f>
        <v>0</v>
      </c>
      <c r="AD45" s="434">
        <f t="shared" ref="AD45" si="18">AD44</f>
        <v>0</v>
      </c>
      <c r="AE45" s="434">
        <f t="shared" ref="AE45" si="19">AE44</f>
        <v>0</v>
      </c>
      <c r="AF45" s="434">
        <f t="shared" ref="AF45" si="20">AF44</f>
        <v>0</v>
      </c>
      <c r="AG45" s="434">
        <f t="shared" ref="AG45" si="21">AG44</f>
        <v>0</v>
      </c>
      <c r="AH45" s="434">
        <f t="shared" ref="AH45" si="22">AH44</f>
        <v>0</v>
      </c>
      <c r="AI45" s="434">
        <f t="shared" ref="AI45" si="23">AI44</f>
        <v>0</v>
      </c>
      <c r="AJ45" s="434">
        <f t="shared" ref="AJ45" si="24">AJ44</f>
        <v>0</v>
      </c>
      <c r="AK45" s="434">
        <f t="shared" ref="AK45" si="25">AK44</f>
        <v>0</v>
      </c>
      <c r="AL45" s="434">
        <f t="shared" ref="AL45" si="26">AL44</f>
        <v>0</v>
      </c>
      <c r="AM45" s="321"/>
    </row>
    <row r="46" spans="1:39" ht="15" hidden="1" outlineLevel="1">
      <c r="B46" s="676"/>
      <c r="C46" s="329"/>
      <c r="D46" s="315"/>
      <c r="E46" s="315"/>
      <c r="F46" s="315"/>
      <c r="G46" s="315"/>
      <c r="H46" s="315"/>
      <c r="I46" s="315"/>
      <c r="J46" s="315"/>
      <c r="K46" s="315"/>
      <c r="L46" s="315"/>
      <c r="M46" s="315"/>
      <c r="N46" s="315"/>
      <c r="O46" s="315"/>
      <c r="P46" s="315"/>
      <c r="Q46" s="315"/>
      <c r="R46" s="315"/>
      <c r="S46" s="315"/>
      <c r="T46" s="315"/>
      <c r="U46" s="315"/>
      <c r="V46" s="315"/>
      <c r="W46" s="315"/>
      <c r="X46" s="315"/>
      <c r="Y46" s="435"/>
      <c r="Z46" s="435"/>
      <c r="AA46" s="435"/>
      <c r="AB46" s="435"/>
      <c r="AC46" s="435"/>
      <c r="AD46" s="435"/>
      <c r="AE46" s="435"/>
      <c r="AF46" s="435"/>
      <c r="AG46" s="435"/>
      <c r="AH46" s="435"/>
      <c r="AI46" s="435"/>
      <c r="AJ46" s="435"/>
      <c r="AK46" s="435"/>
      <c r="AL46" s="435"/>
      <c r="AM46" s="330"/>
    </row>
    <row r="47" spans="1:39" ht="15" hidden="1" outlineLevel="1">
      <c r="A47" s="542">
        <v>4</v>
      </c>
      <c r="B47" s="714" t="s">
        <v>98</v>
      </c>
      <c r="C47" s="315" t="s">
        <v>25</v>
      </c>
      <c r="D47" s="319">
        <v>1477035</v>
      </c>
      <c r="E47" s="319">
        <f>+'7-e.  2015'!BB27</f>
        <v>1477035</v>
      </c>
      <c r="F47" s="319">
        <f>+'7-e.  2015'!BC27</f>
        <v>1477035</v>
      </c>
      <c r="G47" s="319">
        <f>+'7-e.  2015'!BD27</f>
        <v>1477035</v>
      </c>
      <c r="H47" s="319">
        <f>+'7-e.  2015'!BE27</f>
        <v>1477035</v>
      </c>
      <c r="I47" s="319">
        <f>+'7-e.  2015'!BF27</f>
        <v>1477035</v>
      </c>
      <c r="J47" s="319">
        <f>+'7-e.  2015'!BG27</f>
        <v>1477035</v>
      </c>
      <c r="K47" s="319">
        <f>+'7-e.  2015'!BH27</f>
        <v>1477035</v>
      </c>
      <c r="L47" s="319">
        <f>+'7-e.  2015'!BI27</f>
        <v>1477035</v>
      </c>
      <c r="M47" s="319">
        <f>+'7-e.  2015'!BJ27</f>
        <v>1477035</v>
      </c>
      <c r="N47" s="315"/>
      <c r="O47" s="319">
        <v>783</v>
      </c>
      <c r="P47" s="319">
        <f>+'7-e.  2015'!W27</f>
        <v>783</v>
      </c>
      <c r="Q47" s="319">
        <f>+'7-e.  2015'!X27</f>
        <v>783</v>
      </c>
      <c r="R47" s="319">
        <f>+'7-e.  2015'!Y27</f>
        <v>783</v>
      </c>
      <c r="S47" s="319">
        <f>+'7-e.  2015'!Z27</f>
        <v>783</v>
      </c>
      <c r="T47" s="319">
        <f>+'7-e.  2015'!AA27</f>
        <v>783</v>
      </c>
      <c r="U47" s="319">
        <f>+'7-e.  2015'!AB27</f>
        <v>783</v>
      </c>
      <c r="V47" s="319">
        <f>+'7-e.  2015'!AC27</f>
        <v>783</v>
      </c>
      <c r="W47" s="319">
        <f>+'7-e.  2015'!AD27</f>
        <v>783</v>
      </c>
      <c r="X47" s="319">
        <f>+'7-e.  2015'!AE27</f>
        <v>783</v>
      </c>
      <c r="Y47" s="433">
        <v>1</v>
      </c>
      <c r="Z47" s="433"/>
      <c r="AA47" s="433"/>
      <c r="AB47" s="433"/>
      <c r="AC47" s="433"/>
      <c r="AD47" s="433"/>
      <c r="AE47" s="433"/>
      <c r="AF47" s="433"/>
      <c r="AG47" s="433"/>
      <c r="AH47" s="433"/>
      <c r="AI47" s="433"/>
      <c r="AJ47" s="433"/>
      <c r="AK47" s="433"/>
      <c r="AL47" s="433"/>
      <c r="AM47" s="320">
        <f>SUM(Y47:AL47)</f>
        <v>1</v>
      </c>
    </row>
    <row r="48" spans="1:39" ht="15" hidden="1" outlineLevel="1">
      <c r="B48" s="676" t="s">
        <v>270</v>
      </c>
      <c r="C48" s="315" t="s">
        <v>164</v>
      </c>
      <c r="D48" s="319">
        <v>37584</v>
      </c>
      <c r="E48" s="319">
        <f>+'7-f.  2016'!BB32</f>
        <v>37584</v>
      </c>
      <c r="F48" s="319">
        <f>+'7-f.  2016'!BC32</f>
        <v>37584</v>
      </c>
      <c r="G48" s="319">
        <f>+'7-f.  2016'!BD32</f>
        <v>37584</v>
      </c>
      <c r="H48" s="319">
        <f>+'7-f.  2016'!BE32</f>
        <v>37584</v>
      </c>
      <c r="I48" s="319">
        <f>+'7-f.  2016'!BF32</f>
        <v>37584</v>
      </c>
      <c r="J48" s="319">
        <f>+'7-f.  2016'!BG32</f>
        <v>37584</v>
      </c>
      <c r="K48" s="319">
        <f>+'7-f.  2016'!BH32</f>
        <v>37584</v>
      </c>
      <c r="L48" s="319">
        <f>+'7-f.  2016'!BI32</f>
        <v>37584</v>
      </c>
      <c r="M48" s="319">
        <f>+'7-f.  2016'!BJ32</f>
        <v>37584</v>
      </c>
      <c r="N48" s="484"/>
      <c r="O48" s="319">
        <v>20</v>
      </c>
      <c r="P48" s="319">
        <f>+'7-f.  2016'!W32</f>
        <v>20</v>
      </c>
      <c r="Q48" s="319">
        <f>+'7-f.  2016'!X32</f>
        <v>20</v>
      </c>
      <c r="R48" s="319">
        <f>+'7-f.  2016'!Y32</f>
        <v>20</v>
      </c>
      <c r="S48" s="319">
        <f>+'7-f.  2016'!Z32</f>
        <v>20</v>
      </c>
      <c r="T48" s="319">
        <f>+'7-f.  2016'!AA32</f>
        <v>20</v>
      </c>
      <c r="U48" s="319">
        <f>+'7-f.  2016'!AB32</f>
        <v>20</v>
      </c>
      <c r="V48" s="319">
        <f>+'7-f.  2016'!AC32</f>
        <v>20</v>
      </c>
      <c r="W48" s="319">
        <f>+'7-f.  2016'!AD32</f>
        <v>20</v>
      </c>
      <c r="X48" s="319">
        <f>+'7-f.  2016'!AE32</f>
        <v>20</v>
      </c>
      <c r="Y48" s="434">
        <f>Y47</f>
        <v>1</v>
      </c>
      <c r="Z48" s="434">
        <f t="shared" ref="Z48" si="27">Z47</f>
        <v>0</v>
      </c>
      <c r="AA48" s="434">
        <f t="shared" ref="AA48" si="28">AA47</f>
        <v>0</v>
      </c>
      <c r="AB48" s="434">
        <f t="shared" ref="AB48" si="29">AB47</f>
        <v>0</v>
      </c>
      <c r="AC48" s="434">
        <f t="shared" ref="AC48" si="30">AC47</f>
        <v>0</v>
      </c>
      <c r="AD48" s="434">
        <f t="shared" ref="AD48" si="31">AD47</f>
        <v>0</v>
      </c>
      <c r="AE48" s="434">
        <f t="shared" ref="AE48" si="32">AE47</f>
        <v>0</v>
      </c>
      <c r="AF48" s="434">
        <f t="shared" ref="AF48" si="33">AF47</f>
        <v>0</v>
      </c>
      <c r="AG48" s="434">
        <f t="shared" ref="AG48" si="34">AG47</f>
        <v>0</v>
      </c>
      <c r="AH48" s="434">
        <f t="shared" ref="AH48" si="35">AH47</f>
        <v>0</v>
      </c>
      <c r="AI48" s="434">
        <f t="shared" ref="AI48" si="36">AI47</f>
        <v>0</v>
      </c>
      <c r="AJ48" s="434">
        <f t="shared" ref="AJ48" si="37">AJ47</f>
        <v>0</v>
      </c>
      <c r="AK48" s="434">
        <f t="shared" ref="AK48" si="38">AK47</f>
        <v>0</v>
      </c>
      <c r="AL48" s="434">
        <f t="shared" ref="AL48" si="39">AL47</f>
        <v>0</v>
      </c>
      <c r="AM48" s="321"/>
    </row>
    <row r="49" spans="1:39" ht="15" hidden="1" outlineLevel="1">
      <c r="B49" s="676"/>
      <c r="C49" s="329"/>
      <c r="D49" s="328"/>
      <c r="E49" s="328"/>
      <c r="F49" s="328"/>
      <c r="G49" s="328"/>
      <c r="H49" s="328"/>
      <c r="I49" s="328"/>
      <c r="J49" s="328"/>
      <c r="K49" s="328"/>
      <c r="L49" s="328"/>
      <c r="M49" s="328"/>
      <c r="N49" s="315"/>
      <c r="O49" s="328"/>
      <c r="P49" s="328"/>
      <c r="Q49" s="328"/>
      <c r="R49" s="328"/>
      <c r="S49" s="328"/>
      <c r="T49" s="328"/>
      <c r="U49" s="328"/>
      <c r="V49" s="328"/>
      <c r="W49" s="328"/>
      <c r="X49" s="328"/>
      <c r="Y49" s="435"/>
      <c r="Z49" s="435"/>
      <c r="AA49" s="435"/>
      <c r="AB49" s="435"/>
      <c r="AC49" s="435"/>
      <c r="AD49" s="435"/>
      <c r="AE49" s="435"/>
      <c r="AF49" s="435"/>
      <c r="AG49" s="435"/>
      <c r="AH49" s="435"/>
      <c r="AI49" s="435"/>
      <c r="AJ49" s="435"/>
      <c r="AK49" s="435"/>
      <c r="AL49" s="435"/>
      <c r="AM49" s="330"/>
    </row>
    <row r="50" spans="1:39" ht="18" hidden="1" customHeight="1" outlineLevel="1">
      <c r="A50" s="542">
        <v>5</v>
      </c>
      <c r="B50" s="714" t="s">
        <v>99</v>
      </c>
      <c r="C50" s="315" t="s">
        <v>25</v>
      </c>
      <c r="D50" s="319">
        <v>219469</v>
      </c>
      <c r="E50" s="319">
        <f>+'7-e.  2015'!BB28</f>
        <v>219469</v>
      </c>
      <c r="F50" s="319">
        <f>+'7-e.  2015'!BC28</f>
        <v>219469</v>
      </c>
      <c r="G50" s="319">
        <f>+'7-e.  2015'!BD28</f>
        <v>219469</v>
      </c>
      <c r="H50" s="319">
        <f>+'7-e.  2015'!BE28</f>
        <v>219469</v>
      </c>
      <c r="I50" s="319">
        <f>+'7-e.  2015'!BF28</f>
        <v>219469</v>
      </c>
      <c r="J50" s="319">
        <f>+'7-e.  2015'!BG28</f>
        <v>219469</v>
      </c>
      <c r="K50" s="319">
        <f>+'7-e.  2015'!BH28</f>
        <v>219469</v>
      </c>
      <c r="L50" s="319">
        <f>+'7-e.  2015'!BI28</f>
        <v>219469</v>
      </c>
      <c r="M50" s="319">
        <f>+'7-e.  2015'!BJ28</f>
        <v>219469</v>
      </c>
      <c r="N50" s="315"/>
      <c r="O50" s="319">
        <v>62</v>
      </c>
      <c r="P50" s="319">
        <f>+'7-e.  2015'!W28</f>
        <v>62</v>
      </c>
      <c r="Q50" s="319">
        <f>+'7-e.  2015'!X28</f>
        <v>62</v>
      </c>
      <c r="R50" s="319">
        <f>+'7-e.  2015'!Y28</f>
        <v>62</v>
      </c>
      <c r="S50" s="319">
        <f>+'7-e.  2015'!Z28</f>
        <v>62</v>
      </c>
      <c r="T50" s="319">
        <f>+'7-e.  2015'!AA28</f>
        <v>62</v>
      </c>
      <c r="U50" s="319">
        <f>+'7-e.  2015'!AB28</f>
        <v>62</v>
      </c>
      <c r="V50" s="319">
        <f>+'7-e.  2015'!AC28</f>
        <v>62</v>
      </c>
      <c r="W50" s="319">
        <f>+'7-e.  2015'!AD28</f>
        <v>62</v>
      </c>
      <c r="X50" s="319">
        <f>+'7-e.  2015'!AE28</f>
        <v>62</v>
      </c>
      <c r="Y50" s="433">
        <v>1</v>
      </c>
      <c r="Z50" s="433"/>
      <c r="AA50" s="433"/>
      <c r="AB50" s="433"/>
      <c r="AC50" s="433"/>
      <c r="AD50" s="433"/>
      <c r="AE50" s="433"/>
      <c r="AF50" s="433"/>
      <c r="AG50" s="433"/>
      <c r="AH50" s="433"/>
      <c r="AI50" s="433"/>
      <c r="AJ50" s="433"/>
      <c r="AK50" s="433"/>
      <c r="AL50" s="433"/>
      <c r="AM50" s="320">
        <f>SUM(Y50:AL50)</f>
        <v>1</v>
      </c>
    </row>
    <row r="51" spans="1:39" ht="15" hidden="1" outlineLevel="1">
      <c r="B51" s="676" t="s">
        <v>270</v>
      </c>
      <c r="C51" s="315" t="s">
        <v>164</v>
      </c>
      <c r="D51" s="319">
        <v>807475</v>
      </c>
      <c r="E51" s="319">
        <f>+'7-f.  2016'!BB33</f>
        <v>807475</v>
      </c>
      <c r="F51" s="319">
        <f>+'7-f.  2016'!BC33</f>
        <v>807475</v>
      </c>
      <c r="G51" s="319">
        <f>+'7-f.  2016'!BD33</f>
        <v>807475</v>
      </c>
      <c r="H51" s="319">
        <f>+'7-f.  2016'!BE33</f>
        <v>807475</v>
      </c>
      <c r="I51" s="319">
        <f>+'7-f.  2016'!BF33</f>
        <v>807475</v>
      </c>
      <c r="J51" s="319">
        <f>+'7-f.  2016'!BG33</f>
        <v>807475</v>
      </c>
      <c r="K51" s="319">
        <f>+'7-f.  2016'!BH33</f>
        <v>807475</v>
      </c>
      <c r="L51" s="319">
        <f>+'7-f.  2016'!BI33</f>
        <v>807475</v>
      </c>
      <c r="M51" s="319">
        <f>+'7-f.  2016'!BJ33</f>
        <v>807475</v>
      </c>
      <c r="N51" s="484"/>
      <c r="O51" s="319">
        <v>42</v>
      </c>
      <c r="P51" s="319">
        <f>+'7-f.  2016'!W33</f>
        <v>42</v>
      </c>
      <c r="Q51" s="319">
        <f>+'7-f.  2016'!X33</f>
        <v>42</v>
      </c>
      <c r="R51" s="319">
        <f>+'7-f.  2016'!Y33</f>
        <v>42</v>
      </c>
      <c r="S51" s="319">
        <f>+'7-f.  2016'!Z33</f>
        <v>42</v>
      </c>
      <c r="T51" s="319">
        <f>+'7-f.  2016'!AA33</f>
        <v>42</v>
      </c>
      <c r="U51" s="319">
        <f>+'7-f.  2016'!AB33</f>
        <v>42</v>
      </c>
      <c r="V51" s="319">
        <f>+'7-f.  2016'!AC33</f>
        <v>42</v>
      </c>
      <c r="W51" s="319">
        <f>+'7-f.  2016'!AD33</f>
        <v>42</v>
      </c>
      <c r="X51" s="319">
        <f>+'7-f.  2016'!AE33</f>
        <v>42</v>
      </c>
      <c r="Y51" s="434">
        <f>Y50</f>
        <v>1</v>
      </c>
      <c r="Z51" s="434">
        <f t="shared" ref="Z51" si="40">Z50</f>
        <v>0</v>
      </c>
      <c r="AA51" s="434">
        <f t="shared" ref="AA51" si="41">AA50</f>
        <v>0</v>
      </c>
      <c r="AB51" s="434">
        <f t="shared" ref="AB51" si="42">AB50</f>
        <v>0</v>
      </c>
      <c r="AC51" s="434">
        <f t="shared" ref="AC51" si="43">AC50</f>
        <v>0</v>
      </c>
      <c r="AD51" s="434">
        <f t="shared" ref="AD51" si="44">AD50</f>
        <v>0</v>
      </c>
      <c r="AE51" s="434">
        <f t="shared" ref="AE51" si="45">AE50</f>
        <v>0</v>
      </c>
      <c r="AF51" s="434">
        <f t="shared" ref="AF51" si="46">AF50</f>
        <v>0</v>
      </c>
      <c r="AG51" s="434">
        <f t="shared" ref="AG51" si="47">AG50</f>
        <v>0</v>
      </c>
      <c r="AH51" s="434">
        <f t="shared" ref="AH51" si="48">AH50</f>
        <v>0</v>
      </c>
      <c r="AI51" s="434">
        <f t="shared" ref="AI51" si="49">AI50</f>
        <v>0</v>
      </c>
      <c r="AJ51" s="434">
        <f t="shared" ref="AJ51" si="50">AJ50</f>
        <v>0</v>
      </c>
      <c r="AK51" s="434">
        <f t="shared" ref="AK51" si="51">AK50</f>
        <v>0</v>
      </c>
      <c r="AL51" s="434">
        <f t="shared" ref="AL51" si="52">AL50</f>
        <v>0</v>
      </c>
      <c r="AM51" s="321"/>
    </row>
    <row r="52" spans="1:39" ht="15" hidden="1" outlineLevel="1">
      <c r="B52" s="676"/>
      <c r="C52" s="315"/>
      <c r="D52" s="315"/>
      <c r="E52" s="315"/>
      <c r="F52" s="315"/>
      <c r="G52" s="315"/>
      <c r="H52" s="315"/>
      <c r="I52" s="315"/>
      <c r="J52" s="315"/>
      <c r="K52" s="315"/>
      <c r="L52" s="315"/>
      <c r="M52" s="315"/>
      <c r="N52" s="315"/>
      <c r="O52" s="315"/>
      <c r="P52" s="315"/>
      <c r="Q52" s="315"/>
      <c r="R52" s="315"/>
      <c r="S52" s="315"/>
      <c r="T52" s="315"/>
      <c r="U52" s="315"/>
      <c r="V52" s="315"/>
      <c r="W52" s="315"/>
      <c r="X52" s="315"/>
      <c r="Y52" s="445"/>
      <c r="Z52" s="446"/>
      <c r="AA52" s="446"/>
      <c r="AB52" s="446"/>
      <c r="AC52" s="446"/>
      <c r="AD52" s="446"/>
      <c r="AE52" s="446"/>
      <c r="AF52" s="446"/>
      <c r="AG52" s="446"/>
      <c r="AH52" s="446"/>
      <c r="AI52" s="446"/>
      <c r="AJ52" s="446"/>
      <c r="AK52" s="446"/>
      <c r="AL52" s="446"/>
      <c r="AM52" s="321"/>
    </row>
    <row r="53" spans="1:39" ht="16.5" hidden="1" customHeight="1" outlineLevel="1">
      <c r="B53" s="716" t="s">
        <v>510</v>
      </c>
      <c r="C53" s="313"/>
      <c r="D53" s="313"/>
      <c r="E53" s="313"/>
      <c r="F53" s="313"/>
      <c r="G53" s="313"/>
      <c r="H53" s="313"/>
      <c r="I53" s="313"/>
      <c r="J53" s="313"/>
      <c r="K53" s="313"/>
      <c r="L53" s="313"/>
      <c r="M53" s="313"/>
      <c r="N53" s="314"/>
      <c r="O53" s="313"/>
      <c r="P53" s="313"/>
      <c r="Q53" s="313"/>
      <c r="R53" s="313"/>
      <c r="S53" s="313"/>
      <c r="T53" s="313"/>
      <c r="U53" s="313"/>
      <c r="V53" s="313"/>
      <c r="W53" s="313"/>
      <c r="X53" s="313"/>
      <c r="Y53" s="437"/>
      <c r="Z53" s="437"/>
      <c r="AA53" s="437"/>
      <c r="AB53" s="437"/>
      <c r="AC53" s="437"/>
      <c r="AD53" s="437"/>
      <c r="AE53" s="437"/>
      <c r="AF53" s="437"/>
      <c r="AG53" s="437"/>
      <c r="AH53" s="437"/>
      <c r="AI53" s="437"/>
      <c r="AJ53" s="437"/>
      <c r="AK53" s="437"/>
      <c r="AL53" s="437"/>
      <c r="AM53" s="316"/>
    </row>
    <row r="54" spans="1:39" ht="15" hidden="1" outlineLevel="1">
      <c r="A54" s="542">
        <v>6</v>
      </c>
      <c r="B54" s="714" t="s">
        <v>100</v>
      </c>
      <c r="C54" s="315" t="s">
        <v>25</v>
      </c>
      <c r="D54" s="319">
        <v>499499</v>
      </c>
      <c r="E54" s="319">
        <f>+'7-e.  2015'!BB29</f>
        <v>499499</v>
      </c>
      <c r="F54" s="319">
        <f>+'7-e.  2015'!BC29</f>
        <v>499499</v>
      </c>
      <c r="G54" s="319">
        <f>+'7-e.  2015'!BD29</f>
        <v>499499</v>
      </c>
      <c r="H54" s="319">
        <f>+'7-e.  2015'!BE29</f>
        <v>0</v>
      </c>
      <c r="I54" s="319">
        <f>+'7-e.  2015'!BF29</f>
        <v>0</v>
      </c>
      <c r="J54" s="319">
        <f>+'7-e.  2015'!BG29</f>
        <v>0</v>
      </c>
      <c r="K54" s="319">
        <f>+'7-e.  2015'!BH29</f>
        <v>0</v>
      </c>
      <c r="L54" s="319">
        <f>+'7-e.  2015'!BI29</f>
        <v>0</v>
      </c>
      <c r="M54" s="319">
        <f>+'7-e.  2015'!BJ29</f>
        <v>0</v>
      </c>
      <c r="N54" s="319">
        <v>12</v>
      </c>
      <c r="O54" s="319">
        <v>106</v>
      </c>
      <c r="P54" s="319">
        <f>+'7-e.  2015'!W29</f>
        <v>106</v>
      </c>
      <c r="Q54" s="319">
        <f>+'7-e.  2015'!X29</f>
        <v>106</v>
      </c>
      <c r="R54" s="319">
        <f>+'7-e.  2015'!Y29</f>
        <v>106</v>
      </c>
      <c r="S54" s="319">
        <f>+'7-e.  2015'!Z29</f>
        <v>0</v>
      </c>
      <c r="T54" s="319">
        <f>+'7-e.  2015'!AA29</f>
        <v>0</v>
      </c>
      <c r="U54" s="319">
        <f>+'7-e.  2015'!AB29</f>
        <v>0</v>
      </c>
      <c r="V54" s="319">
        <f>+'7-e.  2015'!AC29</f>
        <v>0</v>
      </c>
      <c r="W54" s="319">
        <f>+'7-e.  2015'!AD29</f>
        <v>0</v>
      </c>
      <c r="X54" s="319">
        <f>+'7-e.  2015'!AE29</f>
        <v>0</v>
      </c>
      <c r="Y54" s="438"/>
      <c r="Z54" s="433"/>
      <c r="AA54" s="433">
        <v>1</v>
      </c>
      <c r="AB54" s="433"/>
      <c r="AC54" s="433"/>
      <c r="AD54" s="433"/>
      <c r="AE54" s="433"/>
      <c r="AF54" s="438"/>
      <c r="AG54" s="438"/>
      <c r="AH54" s="438"/>
      <c r="AI54" s="438"/>
      <c r="AJ54" s="438"/>
      <c r="AK54" s="438"/>
      <c r="AL54" s="438"/>
      <c r="AM54" s="320">
        <f>SUM(Y54:AL54)</f>
        <v>1</v>
      </c>
    </row>
    <row r="55" spans="1:39" ht="15" hidden="1" outlineLevel="1">
      <c r="B55" s="676" t="s">
        <v>270</v>
      </c>
      <c r="C55" s="315" t="s">
        <v>164</v>
      </c>
      <c r="D55" s="319">
        <v>338247</v>
      </c>
      <c r="E55" s="319">
        <f>+'7-f.  2016'!BB34</f>
        <v>338247</v>
      </c>
      <c r="F55" s="319">
        <f>+'7-f.  2016'!BC34</f>
        <v>338247</v>
      </c>
      <c r="G55" s="319">
        <f>+'7-f.  2016'!BD34</f>
        <v>338247</v>
      </c>
      <c r="H55" s="319">
        <f>+'7-f.  2016'!BE34</f>
        <v>837746</v>
      </c>
      <c r="I55" s="319">
        <f>+'7-f.  2016'!BF34</f>
        <v>837746</v>
      </c>
      <c r="J55" s="319">
        <f>+'7-f.  2016'!BG34</f>
        <v>837746</v>
      </c>
      <c r="K55" s="319">
        <f>+'7-f.  2016'!BH34</f>
        <v>837746</v>
      </c>
      <c r="L55" s="319">
        <f>+'7-f.  2016'!BI34</f>
        <v>837746</v>
      </c>
      <c r="M55" s="319">
        <f>+'7-f.  2016'!BJ34</f>
        <v>837746</v>
      </c>
      <c r="N55" s="319">
        <f>N54</f>
        <v>12</v>
      </c>
      <c r="O55" s="319">
        <v>72</v>
      </c>
      <c r="P55" s="319">
        <f>+'7-f.  2016'!W34</f>
        <v>72</v>
      </c>
      <c r="Q55" s="319">
        <f>+'7-f.  2016'!X34</f>
        <v>72</v>
      </c>
      <c r="R55" s="319">
        <f>+'7-f.  2016'!Y34</f>
        <v>72</v>
      </c>
      <c r="S55" s="319">
        <f>+'7-f.  2016'!Z34</f>
        <v>188</v>
      </c>
      <c r="T55" s="319">
        <f>+'7-f.  2016'!AA34</f>
        <v>188</v>
      </c>
      <c r="U55" s="319">
        <f>+'7-f.  2016'!AB34</f>
        <v>188</v>
      </c>
      <c r="V55" s="319">
        <f>+'7-f.  2016'!AC34</f>
        <v>188</v>
      </c>
      <c r="W55" s="319">
        <f>+'7-f.  2016'!AD34</f>
        <v>188</v>
      </c>
      <c r="X55" s="319">
        <f>+'7-f.  2016'!AE34</f>
        <v>188</v>
      </c>
      <c r="Y55" s="434">
        <f>Y54</f>
        <v>0</v>
      </c>
      <c r="Z55" s="434">
        <f t="shared" ref="Z55" si="53">Z54</f>
        <v>0</v>
      </c>
      <c r="AA55" s="434">
        <f t="shared" ref="AA55" si="54">AA54</f>
        <v>1</v>
      </c>
      <c r="AB55" s="434">
        <f t="shared" ref="AB55" si="55">AB54</f>
        <v>0</v>
      </c>
      <c r="AC55" s="434">
        <f t="shared" ref="AC55" si="56">AC54</f>
        <v>0</v>
      </c>
      <c r="AD55" s="434">
        <f t="shared" ref="AD55" si="57">AD54</f>
        <v>0</v>
      </c>
      <c r="AE55" s="434">
        <f t="shared" ref="AE55" si="58">AE54</f>
        <v>0</v>
      </c>
      <c r="AF55" s="434">
        <f t="shared" ref="AF55" si="59">AF54</f>
        <v>0</v>
      </c>
      <c r="AG55" s="434">
        <f t="shared" ref="AG55" si="60">AG54</f>
        <v>0</v>
      </c>
      <c r="AH55" s="434">
        <f t="shared" ref="AH55" si="61">AH54</f>
        <v>0</v>
      </c>
      <c r="AI55" s="434">
        <f t="shared" ref="AI55" si="62">AI54</f>
        <v>0</v>
      </c>
      <c r="AJ55" s="434">
        <f t="shared" ref="AJ55" si="63">AJ54</f>
        <v>0</v>
      </c>
      <c r="AK55" s="434">
        <f t="shared" ref="AK55" si="64">AK54</f>
        <v>0</v>
      </c>
      <c r="AL55" s="434">
        <f t="shared" ref="AL55" si="65">AL54</f>
        <v>0</v>
      </c>
      <c r="AM55" s="335"/>
    </row>
    <row r="56" spans="1:39" ht="15" hidden="1" outlineLevel="1">
      <c r="B56" s="717"/>
      <c r="C56" s="336"/>
      <c r="D56" s="315"/>
      <c r="E56" s="315"/>
      <c r="F56" s="315"/>
      <c r="G56" s="315"/>
      <c r="H56" s="315"/>
      <c r="I56" s="315"/>
      <c r="J56" s="315"/>
      <c r="K56" s="315"/>
      <c r="L56" s="315"/>
      <c r="M56" s="315"/>
      <c r="N56" s="315"/>
      <c r="O56" s="315"/>
      <c r="P56" s="315"/>
      <c r="Q56" s="315"/>
      <c r="R56" s="315"/>
      <c r="S56" s="315"/>
      <c r="T56" s="315"/>
      <c r="U56" s="315"/>
      <c r="V56" s="315"/>
      <c r="W56" s="315"/>
      <c r="X56" s="315"/>
      <c r="Y56" s="439"/>
      <c r="Z56" s="439"/>
      <c r="AA56" s="439"/>
      <c r="AB56" s="439"/>
      <c r="AC56" s="439"/>
      <c r="AD56" s="439"/>
      <c r="AE56" s="439"/>
      <c r="AF56" s="439"/>
      <c r="AG56" s="439"/>
      <c r="AH56" s="439"/>
      <c r="AI56" s="439"/>
      <c r="AJ56" s="439"/>
      <c r="AK56" s="439"/>
      <c r="AL56" s="439"/>
      <c r="AM56" s="337"/>
    </row>
    <row r="57" spans="1:39" ht="28.5" hidden="1" customHeight="1" outlineLevel="1">
      <c r="A57" s="542">
        <v>7</v>
      </c>
      <c r="B57" s="714" t="s">
        <v>101</v>
      </c>
      <c r="C57" s="315" t="s">
        <v>25</v>
      </c>
      <c r="D57" s="319">
        <f>25824643-D84-D85</f>
        <v>15756998.417443069</v>
      </c>
      <c r="E57" s="319">
        <f t="shared" ref="E57:M57" si="66">25824643-E84-E85</f>
        <v>15756998.417443069</v>
      </c>
      <c r="F57" s="319">
        <f>25824643-F84-F85</f>
        <v>15756998.417443069</v>
      </c>
      <c r="G57" s="319">
        <f>25824643-G84-G85</f>
        <v>15756998.417443069</v>
      </c>
      <c r="H57" s="319">
        <f>25824643-H84-H85</f>
        <v>15756998.417443069</v>
      </c>
      <c r="I57" s="319">
        <f t="shared" si="66"/>
        <v>15756998.417443069</v>
      </c>
      <c r="J57" s="319">
        <f t="shared" si="66"/>
        <v>15756998.417443069</v>
      </c>
      <c r="K57" s="319">
        <f t="shared" si="66"/>
        <v>15756998.417443069</v>
      </c>
      <c r="L57" s="319">
        <f t="shared" si="66"/>
        <v>15756998.417443069</v>
      </c>
      <c r="M57" s="319">
        <f t="shared" si="66"/>
        <v>15756998.417443069</v>
      </c>
      <c r="N57" s="319">
        <v>12</v>
      </c>
      <c r="O57" s="319">
        <f>2370-O84-O85</f>
        <v>2370</v>
      </c>
      <c r="P57" s="319">
        <f>+'7-e.  2015'!W30-P84-P85</f>
        <v>2370</v>
      </c>
      <c r="Q57" s="319">
        <f>+'7-e.  2015'!X30-Q84-Q85</f>
        <v>2330</v>
      </c>
      <c r="R57" s="319">
        <f>+'7-e.  2015'!Y30-R84-R85</f>
        <v>2330</v>
      </c>
      <c r="S57" s="319">
        <f>+'7-e.  2015'!Z30-S84-S85</f>
        <v>2330</v>
      </c>
      <c r="T57" s="319">
        <f>+'7-e.  2015'!AA30-T84-T85</f>
        <v>2324</v>
      </c>
      <c r="U57" s="319">
        <f>+'7-e.  2015'!AB30-U84-U85</f>
        <v>2246</v>
      </c>
      <c r="V57" s="319">
        <f>+'7-e.  2015'!AC30-V84-V85</f>
        <v>2246</v>
      </c>
      <c r="W57" s="319">
        <f>+'7-e.  2015'!AD30-W84-W85</f>
        <v>2190</v>
      </c>
      <c r="X57" s="319">
        <f>+'7-e.  2015'!AE30-X84-X85</f>
        <v>1936</v>
      </c>
      <c r="Y57" s="546"/>
      <c r="Z57" s="669">
        <v>0.81</v>
      </c>
      <c r="AA57" s="669">
        <v>0.19</v>
      </c>
      <c r="AB57" s="433"/>
      <c r="AC57" s="669"/>
      <c r="AD57" s="433"/>
      <c r="AE57" s="433"/>
      <c r="AF57" s="438"/>
      <c r="AG57" s="438"/>
      <c r="AH57" s="438"/>
      <c r="AI57" s="438"/>
      <c r="AJ57" s="438"/>
      <c r="AK57" s="438"/>
      <c r="AL57" s="438"/>
      <c r="AM57" s="320">
        <f>SUM(Y57:AL57)</f>
        <v>1</v>
      </c>
    </row>
    <row r="58" spans="1:39" ht="15" hidden="1" outlineLevel="1">
      <c r="B58" s="676" t="s">
        <v>270</v>
      </c>
      <c r="C58" s="315" t="s">
        <v>164</v>
      </c>
      <c r="D58" s="319">
        <v>679088</v>
      </c>
      <c r="E58" s="319">
        <f>+'7-f.  2016'!BB35+1439649</f>
        <v>2118737</v>
      </c>
      <c r="F58" s="319">
        <f>+'7-f.  2016'!BC35+1535732</f>
        <v>2214820</v>
      </c>
      <c r="G58" s="319">
        <f>+'7-f.  2016'!BD35+1556006</f>
        <v>2206505</v>
      </c>
      <c r="H58" s="319">
        <f>+'7-f.  2016'!BE35</f>
        <v>650499</v>
      </c>
      <c r="I58" s="319">
        <f>+'7-f.  2016'!BF35</f>
        <v>650499</v>
      </c>
      <c r="J58" s="319">
        <f>+'7-f.  2016'!BG35</f>
        <v>623767</v>
      </c>
      <c r="K58" s="319">
        <f>+'7-f.  2016'!BH35</f>
        <v>623767</v>
      </c>
      <c r="L58" s="319">
        <f>+'7-f.  2016'!BI35</f>
        <v>623767</v>
      </c>
      <c r="M58" s="319">
        <f>+'7-f.  2016'!BJ35</f>
        <v>510518</v>
      </c>
      <c r="N58" s="319">
        <f>N57</f>
        <v>12</v>
      </c>
      <c r="O58" s="319">
        <v>139</v>
      </c>
      <c r="P58" s="319">
        <f>+'7-f.  2016'!W35+186</f>
        <v>325</v>
      </c>
      <c r="Q58" s="319">
        <f>+'7-f.  2016'!X35+215</f>
        <v>354</v>
      </c>
      <c r="R58" s="319">
        <f>+'7-f.  2016'!Y35+222</f>
        <v>352</v>
      </c>
      <c r="S58" s="319">
        <f>+'7-f.  2016'!Z35</f>
        <v>130</v>
      </c>
      <c r="T58" s="319">
        <f>+'7-f.  2016'!AA35</f>
        <v>130</v>
      </c>
      <c r="U58" s="319">
        <f>+'7-f.  2016'!AB35</f>
        <v>127</v>
      </c>
      <c r="V58" s="319">
        <f>+'7-f.  2016'!AC35</f>
        <v>127</v>
      </c>
      <c r="W58" s="319">
        <f>+'7-f.  2016'!AD35</f>
        <v>127</v>
      </c>
      <c r="X58" s="319">
        <f>+'7-f.  2016'!AE35</f>
        <v>113</v>
      </c>
      <c r="Y58" s="434">
        <f>Y57</f>
        <v>0</v>
      </c>
      <c r="Z58" s="434">
        <f>Z57</f>
        <v>0.81</v>
      </c>
      <c r="AA58" s="434">
        <f t="shared" ref="AA58" si="67">AA57</f>
        <v>0.19</v>
      </c>
      <c r="AB58" s="434">
        <f t="shared" ref="AB58" si="68">AB57</f>
        <v>0</v>
      </c>
      <c r="AC58" s="434">
        <f t="shared" ref="AC58" si="69">AC57</f>
        <v>0</v>
      </c>
      <c r="AD58" s="434">
        <f t="shared" ref="AD58" si="70">AD57</f>
        <v>0</v>
      </c>
      <c r="AE58" s="434">
        <f t="shared" ref="AE58" si="71">AE57</f>
        <v>0</v>
      </c>
      <c r="AF58" s="434">
        <f t="shared" ref="AF58" si="72">AF57</f>
        <v>0</v>
      </c>
      <c r="AG58" s="434">
        <f t="shared" ref="AG58" si="73">AG57</f>
        <v>0</v>
      </c>
      <c r="AH58" s="434">
        <f t="shared" ref="AH58" si="74">AH57</f>
        <v>0</v>
      </c>
      <c r="AI58" s="434">
        <f t="shared" ref="AI58" si="75">AI57</f>
        <v>0</v>
      </c>
      <c r="AJ58" s="434">
        <f t="shared" ref="AJ58" si="76">AJ57</f>
        <v>0</v>
      </c>
      <c r="AK58" s="434">
        <f t="shared" ref="AK58" si="77">AK57</f>
        <v>0</v>
      </c>
      <c r="AL58" s="434">
        <f t="shared" ref="AL58" si="78">AL57</f>
        <v>0</v>
      </c>
      <c r="AM58" s="335"/>
    </row>
    <row r="59" spans="1:39" ht="15" hidden="1" outlineLevel="1">
      <c r="B59" s="718"/>
      <c r="C59" s="336"/>
      <c r="D59" s="315"/>
      <c r="E59" s="315"/>
      <c r="F59" s="315"/>
      <c r="G59" s="315"/>
      <c r="H59" s="315"/>
      <c r="I59" s="315"/>
      <c r="J59" s="315"/>
      <c r="K59" s="315"/>
      <c r="L59" s="315"/>
      <c r="M59" s="315"/>
      <c r="N59" s="315"/>
      <c r="O59" s="315"/>
      <c r="P59" s="315"/>
      <c r="Q59" s="315"/>
      <c r="R59" s="315"/>
      <c r="S59" s="315"/>
      <c r="T59" s="315"/>
      <c r="U59" s="315"/>
      <c r="V59" s="315"/>
      <c r="W59" s="315"/>
      <c r="X59" s="315"/>
      <c r="Y59" s="439"/>
      <c r="Z59" s="440"/>
      <c r="AA59" s="439"/>
      <c r="AB59" s="439"/>
      <c r="AC59" s="439"/>
      <c r="AD59" s="439"/>
      <c r="AE59" s="439"/>
      <c r="AF59" s="439"/>
      <c r="AG59" s="439"/>
      <c r="AH59" s="439"/>
      <c r="AI59" s="439"/>
      <c r="AJ59" s="439"/>
      <c r="AK59" s="439"/>
      <c r="AL59" s="439"/>
      <c r="AM59" s="337"/>
    </row>
    <row r="60" spans="1:39" ht="15" hidden="1" outlineLevel="1">
      <c r="A60" s="542">
        <v>8</v>
      </c>
      <c r="B60" s="714" t="s">
        <v>102</v>
      </c>
      <c r="C60" s="315" t="s">
        <v>25</v>
      </c>
      <c r="D60" s="319">
        <v>4901161</v>
      </c>
      <c r="E60" s="319">
        <f>+'7-e.  2015'!BB31</f>
        <v>4211758</v>
      </c>
      <c r="F60" s="319">
        <f>+'7-e.  2015'!BC31</f>
        <v>3148129</v>
      </c>
      <c r="G60" s="319">
        <f>+'7-e.  2015'!BD31</f>
        <v>3146287</v>
      </c>
      <c r="H60" s="319">
        <f>+'7-e.  2015'!BE31</f>
        <v>3146287</v>
      </c>
      <c r="I60" s="319">
        <f>+'7-e.  2015'!BF31</f>
        <v>3146287</v>
      </c>
      <c r="J60" s="319">
        <f>+'7-e.  2015'!BG31</f>
        <v>3146287</v>
      </c>
      <c r="K60" s="319">
        <f>+'7-e.  2015'!BH31</f>
        <v>3146287</v>
      </c>
      <c r="L60" s="319">
        <f>+'7-e.  2015'!BI31</f>
        <v>3146287</v>
      </c>
      <c r="M60" s="319">
        <f>+'7-e.  2015'!BJ31</f>
        <v>3146287</v>
      </c>
      <c r="N60" s="319">
        <v>12</v>
      </c>
      <c r="O60" s="319">
        <v>1178</v>
      </c>
      <c r="P60" s="319">
        <f>+'7-e.  2015'!W31</f>
        <v>1019</v>
      </c>
      <c r="Q60" s="319">
        <f>+'7-e.  2015'!X31</f>
        <v>734</v>
      </c>
      <c r="R60" s="319">
        <f>+'7-e.  2015'!Y31</f>
        <v>733</v>
      </c>
      <c r="S60" s="319">
        <f>+'7-e.  2015'!Z31</f>
        <v>733</v>
      </c>
      <c r="T60" s="319">
        <f>+'7-e.  2015'!AA31</f>
        <v>733</v>
      </c>
      <c r="U60" s="319">
        <f>+'7-e.  2015'!AB31</f>
        <v>733</v>
      </c>
      <c r="V60" s="319">
        <f>+'7-e.  2015'!AC31</f>
        <v>733</v>
      </c>
      <c r="W60" s="319">
        <f>+'7-e.  2015'!AD31</f>
        <v>733</v>
      </c>
      <c r="X60" s="319">
        <f>+'7-e.  2015'!AE31</f>
        <v>733</v>
      </c>
      <c r="Y60" s="438"/>
      <c r="Z60" s="546"/>
      <c r="AA60" s="433">
        <v>1</v>
      </c>
      <c r="AB60" s="433"/>
      <c r="AC60" s="433"/>
      <c r="AD60" s="433"/>
      <c r="AE60" s="433"/>
      <c r="AF60" s="438"/>
      <c r="AG60" s="438"/>
      <c r="AH60" s="438"/>
      <c r="AI60" s="438"/>
      <c r="AJ60" s="438"/>
      <c r="AK60" s="438"/>
      <c r="AL60" s="438"/>
      <c r="AM60" s="320">
        <f>SUM(Y60:AL60)</f>
        <v>1</v>
      </c>
    </row>
    <row r="61" spans="1:39" ht="15" hidden="1" outlineLevel="1">
      <c r="B61" s="676" t="s">
        <v>270</v>
      </c>
      <c r="C61" s="315" t="s">
        <v>164</v>
      </c>
      <c r="D61" s="319"/>
      <c r="E61" s="319">
        <v>-556584</v>
      </c>
      <c r="F61" s="319">
        <v>185349</v>
      </c>
      <c r="G61" s="319">
        <v>317423</v>
      </c>
      <c r="H61" s="319"/>
      <c r="I61" s="319"/>
      <c r="J61" s="319"/>
      <c r="K61" s="319"/>
      <c r="L61" s="319"/>
      <c r="M61" s="319"/>
      <c r="N61" s="319">
        <f>N60</f>
        <v>12</v>
      </c>
      <c r="O61" s="319"/>
      <c r="P61" s="319">
        <v>-144</v>
      </c>
      <c r="Q61" s="319">
        <v>53</v>
      </c>
      <c r="R61" s="319">
        <v>82</v>
      </c>
      <c r="S61" s="319"/>
      <c r="T61" s="319"/>
      <c r="U61" s="319"/>
      <c r="V61" s="319"/>
      <c r="W61" s="319"/>
      <c r="X61" s="319"/>
      <c r="Y61" s="434">
        <f>Y60</f>
        <v>0</v>
      </c>
      <c r="Z61" s="434">
        <f t="shared" ref="Z61" si="79">Z60</f>
        <v>0</v>
      </c>
      <c r="AA61" s="434">
        <f t="shared" ref="AA61" si="80">AA60</f>
        <v>1</v>
      </c>
      <c r="AB61" s="434">
        <f t="shared" ref="AB61" si="81">AB60</f>
        <v>0</v>
      </c>
      <c r="AC61" s="434">
        <f t="shared" ref="AC61" si="82">AC60</f>
        <v>0</v>
      </c>
      <c r="AD61" s="434">
        <f t="shared" ref="AD61" si="83">AD60</f>
        <v>0</v>
      </c>
      <c r="AE61" s="434">
        <f t="shared" ref="AE61" si="84">AE60</f>
        <v>0</v>
      </c>
      <c r="AF61" s="434">
        <f t="shared" ref="AF61" si="85">AF60</f>
        <v>0</v>
      </c>
      <c r="AG61" s="434">
        <f t="shared" ref="AG61" si="86">AG60</f>
        <v>0</v>
      </c>
      <c r="AH61" s="434">
        <f t="shared" ref="AH61" si="87">AH60</f>
        <v>0</v>
      </c>
      <c r="AI61" s="434">
        <f t="shared" ref="AI61" si="88">AI60</f>
        <v>0</v>
      </c>
      <c r="AJ61" s="434">
        <f t="shared" ref="AJ61" si="89">AJ60</f>
        <v>0</v>
      </c>
      <c r="AK61" s="434">
        <f t="shared" ref="AK61" si="90">AK60</f>
        <v>0</v>
      </c>
      <c r="AL61" s="434">
        <f t="shared" ref="AL61" si="91">AL60</f>
        <v>0</v>
      </c>
      <c r="AM61" s="335"/>
    </row>
    <row r="62" spans="1:39" ht="15" hidden="1" outlineLevel="1">
      <c r="B62" s="718"/>
      <c r="C62" s="336"/>
      <c r="D62" s="340"/>
      <c r="E62" s="340"/>
      <c r="F62" s="340"/>
      <c r="G62" s="340"/>
      <c r="H62" s="340"/>
      <c r="I62" s="340"/>
      <c r="J62" s="340"/>
      <c r="K62" s="340"/>
      <c r="L62" s="340"/>
      <c r="M62" s="340"/>
      <c r="N62" s="315"/>
      <c r="O62" s="340"/>
      <c r="P62" s="340"/>
      <c r="Q62" s="340"/>
      <c r="R62" s="340"/>
      <c r="S62" s="340"/>
      <c r="T62" s="340"/>
      <c r="U62" s="340"/>
      <c r="V62" s="340"/>
      <c r="W62" s="340"/>
      <c r="X62" s="340"/>
      <c r="Y62" s="439"/>
      <c r="Z62" s="440"/>
      <c r="AA62" s="439"/>
      <c r="AB62" s="439"/>
      <c r="AC62" s="439"/>
      <c r="AD62" s="439"/>
      <c r="AE62" s="439"/>
      <c r="AF62" s="439"/>
      <c r="AG62" s="439"/>
      <c r="AH62" s="439"/>
      <c r="AI62" s="439"/>
      <c r="AJ62" s="439"/>
      <c r="AK62" s="439"/>
      <c r="AL62" s="439"/>
      <c r="AM62" s="337"/>
    </row>
    <row r="63" spans="1:39" ht="15" hidden="1" outlineLevel="1">
      <c r="A63" s="542">
        <v>9</v>
      </c>
      <c r="B63" s="714" t="s">
        <v>103</v>
      </c>
      <c r="C63" s="315" t="s">
        <v>25</v>
      </c>
      <c r="D63" s="319">
        <v>58323</v>
      </c>
      <c r="E63" s="319">
        <f>+'7-e.  2015'!BB32</f>
        <v>58323</v>
      </c>
      <c r="F63" s="319">
        <f>+'7-e.  2015'!BC32</f>
        <v>58323</v>
      </c>
      <c r="G63" s="319">
        <f>+'7-e.  2015'!BD32</f>
        <v>58323</v>
      </c>
      <c r="H63" s="319">
        <f>+'7-e.  2015'!BE32</f>
        <v>58323</v>
      </c>
      <c r="I63" s="319">
        <f>+'7-e.  2015'!BF32</f>
        <v>58323</v>
      </c>
      <c r="J63" s="319">
        <f>+'7-e.  2015'!BG32</f>
        <v>58323</v>
      </c>
      <c r="K63" s="319">
        <f>+'7-e.  2015'!BH32</f>
        <v>58323</v>
      </c>
      <c r="L63" s="319">
        <f>+'7-e.  2015'!BI32</f>
        <v>58323</v>
      </c>
      <c r="M63" s="319">
        <f>+'7-e.  2015'!BJ32</f>
        <v>58323</v>
      </c>
      <c r="N63" s="319">
        <v>12</v>
      </c>
      <c r="O63" s="319">
        <v>39</v>
      </c>
      <c r="P63" s="319">
        <f>+'7-e.  2015'!W32</f>
        <v>39</v>
      </c>
      <c r="Q63" s="319">
        <f>+'7-e.  2015'!X32</f>
        <v>39</v>
      </c>
      <c r="R63" s="319">
        <f>+'7-e.  2015'!Y32</f>
        <v>39</v>
      </c>
      <c r="S63" s="319">
        <f>+'7-e.  2015'!Z32</f>
        <v>39</v>
      </c>
      <c r="T63" s="319">
        <f>+'7-e.  2015'!AA32</f>
        <v>39</v>
      </c>
      <c r="U63" s="319">
        <f>+'7-e.  2015'!AB32</f>
        <v>39</v>
      </c>
      <c r="V63" s="319">
        <f>+'7-e.  2015'!AC32</f>
        <v>39</v>
      </c>
      <c r="W63" s="319">
        <f>+'7-e.  2015'!AD32</f>
        <v>39</v>
      </c>
      <c r="X63" s="319">
        <f>+'7-e.  2015'!AE32</f>
        <v>39</v>
      </c>
      <c r="Y63" s="438"/>
      <c r="Z63" s="433"/>
      <c r="AA63" s="433">
        <v>1</v>
      </c>
      <c r="AB63" s="433"/>
      <c r="AC63" s="433"/>
      <c r="AD63" s="433"/>
      <c r="AE63" s="433"/>
      <c r="AF63" s="438"/>
      <c r="AG63" s="438"/>
      <c r="AH63" s="438"/>
      <c r="AI63" s="438"/>
      <c r="AJ63" s="438"/>
      <c r="AK63" s="438"/>
      <c r="AL63" s="438"/>
      <c r="AM63" s="320">
        <f>SUM(Y63:AL63)</f>
        <v>1</v>
      </c>
    </row>
    <row r="64" spans="1:39" ht="15" hidden="1" outlineLevel="1">
      <c r="B64" s="676" t="s">
        <v>270</v>
      </c>
      <c r="C64" s="315" t="s">
        <v>164</v>
      </c>
      <c r="D64" s="319">
        <v>878463</v>
      </c>
      <c r="E64" s="319">
        <f>+'7-f.  2016'!BB37</f>
        <v>878463</v>
      </c>
      <c r="F64" s="319">
        <f>+'7-f.  2016'!BC37</f>
        <v>878463</v>
      </c>
      <c r="G64" s="319">
        <f>+'7-f.  2016'!BD37</f>
        <v>878463</v>
      </c>
      <c r="H64" s="319">
        <f>+'7-f.  2016'!BE37</f>
        <v>878463</v>
      </c>
      <c r="I64" s="319">
        <f>+'7-f.  2016'!BF37</f>
        <v>878463</v>
      </c>
      <c r="J64" s="319">
        <f>+'7-f.  2016'!BG37</f>
        <v>878463</v>
      </c>
      <c r="K64" s="319">
        <f>+'7-f.  2016'!BH37</f>
        <v>878463</v>
      </c>
      <c r="L64" s="319">
        <f>+'7-f.  2016'!BI37</f>
        <v>878463</v>
      </c>
      <c r="M64" s="319">
        <f>+'7-f.  2016'!BJ37</f>
        <v>878463</v>
      </c>
      <c r="N64" s="319">
        <f>N63</f>
        <v>12</v>
      </c>
      <c r="O64" s="319">
        <v>364</v>
      </c>
      <c r="P64" s="319">
        <f>+'7-f.  2016'!W37</f>
        <v>364</v>
      </c>
      <c r="Q64" s="319">
        <f>+'7-f.  2016'!X37</f>
        <v>364</v>
      </c>
      <c r="R64" s="319">
        <f>+'7-f.  2016'!Y37</f>
        <v>364</v>
      </c>
      <c r="S64" s="319">
        <f>+'7-f.  2016'!Z37</f>
        <v>364</v>
      </c>
      <c r="T64" s="319">
        <f>+'7-f.  2016'!AA37</f>
        <v>364</v>
      </c>
      <c r="U64" s="319">
        <f>+'7-f.  2016'!AB37</f>
        <v>364</v>
      </c>
      <c r="V64" s="319">
        <f>+'7-f.  2016'!AC37</f>
        <v>364</v>
      </c>
      <c r="W64" s="319">
        <f>+'7-f.  2016'!AD37</f>
        <v>364</v>
      </c>
      <c r="X64" s="319">
        <f>+'7-f.  2016'!AE37</f>
        <v>364</v>
      </c>
      <c r="Y64" s="434">
        <f>Y63</f>
        <v>0</v>
      </c>
      <c r="Z64" s="434">
        <f t="shared" ref="Z64" si="92">Z63</f>
        <v>0</v>
      </c>
      <c r="AA64" s="434">
        <f t="shared" ref="AA64" si="93">AA63</f>
        <v>1</v>
      </c>
      <c r="AB64" s="434">
        <f t="shared" ref="AB64" si="94">AB63</f>
        <v>0</v>
      </c>
      <c r="AC64" s="434">
        <f t="shared" ref="AC64" si="95">AC63</f>
        <v>0</v>
      </c>
      <c r="AD64" s="434">
        <f t="shared" ref="AD64" si="96">AD63</f>
        <v>0</v>
      </c>
      <c r="AE64" s="434">
        <f t="shared" ref="AE64" si="97">AE63</f>
        <v>0</v>
      </c>
      <c r="AF64" s="434">
        <f t="shared" ref="AF64" si="98">AF63</f>
        <v>0</v>
      </c>
      <c r="AG64" s="434">
        <f t="shared" ref="AG64" si="99">AG63</f>
        <v>0</v>
      </c>
      <c r="AH64" s="434">
        <f t="shared" ref="AH64" si="100">AH63</f>
        <v>0</v>
      </c>
      <c r="AI64" s="434">
        <f t="shared" ref="AI64" si="101">AI63</f>
        <v>0</v>
      </c>
      <c r="AJ64" s="434">
        <f t="shared" ref="AJ64" si="102">AJ63</f>
        <v>0</v>
      </c>
      <c r="AK64" s="434">
        <f t="shared" ref="AK64" si="103">AK63</f>
        <v>0</v>
      </c>
      <c r="AL64" s="434">
        <f t="shared" ref="AL64" si="104">AL63</f>
        <v>0</v>
      </c>
      <c r="AM64" s="335"/>
    </row>
    <row r="65" spans="1:39" ht="15" hidden="1" outlineLevel="1">
      <c r="B65" s="718"/>
      <c r="C65" s="336"/>
      <c r="D65" s="340"/>
      <c r="E65" s="340"/>
      <c r="F65" s="340"/>
      <c r="G65" s="340"/>
      <c r="H65" s="340"/>
      <c r="I65" s="340"/>
      <c r="J65" s="340"/>
      <c r="K65" s="340"/>
      <c r="L65" s="340"/>
      <c r="M65" s="340"/>
      <c r="N65" s="315"/>
      <c r="O65" s="340"/>
      <c r="P65" s="340"/>
      <c r="Q65" s="340"/>
      <c r="R65" s="340"/>
      <c r="S65" s="340"/>
      <c r="T65" s="340"/>
      <c r="U65" s="340"/>
      <c r="V65" s="340"/>
      <c r="W65" s="340"/>
      <c r="X65" s="340"/>
      <c r="Y65" s="439"/>
      <c r="Z65" s="439"/>
      <c r="AA65" s="439"/>
      <c r="AB65" s="439"/>
      <c r="AC65" s="439"/>
      <c r="AD65" s="439"/>
      <c r="AE65" s="439"/>
      <c r="AF65" s="439"/>
      <c r="AG65" s="439"/>
      <c r="AH65" s="439"/>
      <c r="AI65" s="439"/>
      <c r="AJ65" s="439"/>
      <c r="AK65" s="439"/>
      <c r="AL65" s="439"/>
      <c r="AM65" s="337"/>
    </row>
    <row r="66" spans="1:39" ht="15" hidden="1" outlineLevel="1">
      <c r="A66" s="542">
        <v>10</v>
      </c>
      <c r="B66" s="714" t="s">
        <v>104</v>
      </c>
      <c r="C66" s="315" t="s">
        <v>25</v>
      </c>
      <c r="D66" s="319">
        <v>596676</v>
      </c>
      <c r="E66" s="319">
        <f>+'7-e.  2015'!BB33</f>
        <v>596676</v>
      </c>
      <c r="F66" s="319">
        <f>+'7-e.  2015'!BC33</f>
        <v>596676</v>
      </c>
      <c r="G66" s="319">
        <f>+'7-e.  2015'!BD33</f>
        <v>0</v>
      </c>
      <c r="H66" s="319">
        <f>+'7-e.  2015'!BE33</f>
        <v>0</v>
      </c>
      <c r="I66" s="319">
        <f>+'7-e.  2015'!BF33</f>
        <v>0</v>
      </c>
      <c r="J66" s="319">
        <f>+'7-e.  2015'!BG33</f>
        <v>0</v>
      </c>
      <c r="K66" s="319">
        <f>+'7-e.  2015'!BH33</f>
        <v>0</v>
      </c>
      <c r="L66" s="319">
        <f>+'7-e.  2015'!BI33</f>
        <v>0</v>
      </c>
      <c r="M66" s="319">
        <f>+'7-e.  2015'!BJ33</f>
        <v>0</v>
      </c>
      <c r="N66" s="319">
        <v>3</v>
      </c>
      <c r="O66" s="319">
        <v>250</v>
      </c>
      <c r="P66" s="319">
        <f>+'7-e.  2015'!W33</f>
        <v>250</v>
      </c>
      <c r="Q66" s="319">
        <f>+'7-e.  2015'!X33</f>
        <v>250</v>
      </c>
      <c r="R66" s="319">
        <f>+'7-e.  2015'!Y33</f>
        <v>0</v>
      </c>
      <c r="S66" s="319">
        <f>+'7-e.  2015'!Z33</f>
        <v>0</v>
      </c>
      <c r="T66" s="319">
        <f>+'7-e.  2015'!AA33</f>
        <v>0</v>
      </c>
      <c r="U66" s="319">
        <f>+'7-e.  2015'!AB33</f>
        <v>0</v>
      </c>
      <c r="V66" s="319">
        <f>+'7-e.  2015'!AC33</f>
        <v>0</v>
      </c>
      <c r="W66" s="319">
        <f>+'7-e.  2015'!AD33</f>
        <v>0</v>
      </c>
      <c r="X66" s="319">
        <f>+'7-e.  2015'!AE33</f>
        <v>0</v>
      </c>
      <c r="Y66" s="438"/>
      <c r="Z66" s="433"/>
      <c r="AA66" s="433">
        <v>1</v>
      </c>
      <c r="AB66" s="433"/>
      <c r="AC66" s="433"/>
      <c r="AD66" s="433"/>
      <c r="AE66" s="433"/>
      <c r="AF66" s="438"/>
      <c r="AG66" s="438"/>
      <c r="AH66" s="438"/>
      <c r="AI66" s="438"/>
      <c r="AJ66" s="438"/>
      <c r="AK66" s="438"/>
      <c r="AL66" s="438"/>
      <c r="AM66" s="320">
        <f>SUM(Y66:AL66)</f>
        <v>1</v>
      </c>
    </row>
    <row r="67" spans="1:39" ht="15" hidden="1" outlineLevel="1">
      <c r="B67" s="676" t="s">
        <v>270</v>
      </c>
      <c r="C67" s="315" t="s">
        <v>164</v>
      </c>
      <c r="D67" s="319"/>
      <c r="E67" s="319"/>
      <c r="F67" s="319"/>
      <c r="G67" s="319"/>
      <c r="H67" s="319"/>
      <c r="I67" s="319"/>
      <c r="J67" s="319"/>
      <c r="K67" s="319"/>
      <c r="L67" s="319"/>
      <c r="M67" s="319"/>
      <c r="N67" s="319">
        <f>N66</f>
        <v>3</v>
      </c>
      <c r="O67" s="319"/>
      <c r="P67" s="319"/>
      <c r="Q67" s="319"/>
      <c r="R67" s="319"/>
      <c r="S67" s="319"/>
      <c r="T67" s="319"/>
      <c r="U67" s="319"/>
      <c r="V67" s="319"/>
      <c r="W67" s="319"/>
      <c r="X67" s="319"/>
      <c r="Y67" s="434">
        <f>Y66</f>
        <v>0</v>
      </c>
      <c r="Z67" s="434">
        <f t="shared" ref="Z67" si="105">Z66</f>
        <v>0</v>
      </c>
      <c r="AA67" s="434">
        <f t="shared" ref="AA67" si="106">AA66</f>
        <v>1</v>
      </c>
      <c r="AB67" s="434">
        <f t="shared" ref="AB67" si="107">AB66</f>
        <v>0</v>
      </c>
      <c r="AC67" s="434">
        <f t="shared" ref="AC67" si="108">AC66</f>
        <v>0</v>
      </c>
      <c r="AD67" s="434">
        <f t="shared" ref="AD67" si="109">AD66</f>
        <v>0</v>
      </c>
      <c r="AE67" s="434">
        <f t="shared" ref="AE67" si="110">AE66</f>
        <v>0</v>
      </c>
      <c r="AF67" s="434">
        <f t="shared" ref="AF67" si="111">AF66</f>
        <v>0</v>
      </c>
      <c r="AG67" s="434">
        <f t="shared" ref="AG67" si="112">AG66</f>
        <v>0</v>
      </c>
      <c r="AH67" s="434">
        <f t="shared" ref="AH67" si="113">AH66</f>
        <v>0</v>
      </c>
      <c r="AI67" s="434">
        <f t="shared" ref="AI67" si="114">AI66</f>
        <v>0</v>
      </c>
      <c r="AJ67" s="434">
        <f t="shared" ref="AJ67" si="115">AJ66</f>
        <v>0</v>
      </c>
      <c r="AK67" s="434">
        <f t="shared" ref="AK67" si="116">AK66</f>
        <v>0</v>
      </c>
      <c r="AL67" s="434">
        <f t="shared" ref="AL67" si="117">AL66</f>
        <v>0</v>
      </c>
      <c r="AM67" s="335"/>
    </row>
    <row r="68" spans="1:39" ht="15" hidden="1" outlineLevel="1">
      <c r="B68" s="718"/>
      <c r="C68" s="336"/>
      <c r="D68" s="340"/>
      <c r="E68" s="340"/>
      <c r="F68" s="340"/>
      <c r="G68" s="340"/>
      <c r="H68" s="340"/>
      <c r="I68" s="340"/>
      <c r="J68" s="340"/>
      <c r="K68" s="340"/>
      <c r="L68" s="340"/>
      <c r="M68" s="340"/>
      <c r="N68" s="315"/>
      <c r="O68" s="340"/>
      <c r="P68" s="340"/>
      <c r="Q68" s="340"/>
      <c r="R68" s="340"/>
      <c r="S68" s="340"/>
      <c r="T68" s="340"/>
      <c r="U68" s="340"/>
      <c r="V68" s="340"/>
      <c r="W68" s="340"/>
      <c r="X68" s="340"/>
      <c r="Y68" s="439"/>
      <c r="Z68" s="440"/>
      <c r="AA68" s="439"/>
      <c r="AB68" s="439"/>
      <c r="AC68" s="439"/>
      <c r="AD68" s="439"/>
      <c r="AE68" s="439"/>
      <c r="AF68" s="439"/>
      <c r="AG68" s="439"/>
      <c r="AH68" s="439"/>
      <c r="AI68" s="439"/>
      <c r="AJ68" s="439"/>
      <c r="AK68" s="439"/>
      <c r="AL68" s="439"/>
      <c r="AM68" s="337"/>
    </row>
    <row r="69" spans="1:39" ht="15.6" hidden="1" outlineLevel="1">
      <c r="B69" s="713" t="s">
        <v>10</v>
      </c>
      <c r="C69" s="313"/>
      <c r="D69" s="313"/>
      <c r="E69" s="313"/>
      <c r="F69" s="313"/>
      <c r="G69" s="313"/>
      <c r="H69" s="313"/>
      <c r="I69" s="313"/>
      <c r="J69" s="313"/>
      <c r="K69" s="313"/>
      <c r="L69" s="313"/>
      <c r="M69" s="313"/>
      <c r="N69" s="314"/>
      <c r="O69" s="313"/>
      <c r="P69" s="313"/>
      <c r="Q69" s="313"/>
      <c r="R69" s="313"/>
      <c r="S69" s="313"/>
      <c r="T69" s="313"/>
      <c r="U69" s="313"/>
      <c r="V69" s="313"/>
      <c r="W69" s="313"/>
      <c r="X69" s="313"/>
      <c r="Y69" s="437"/>
      <c r="Z69" s="437"/>
      <c r="AA69" s="437"/>
      <c r="AB69" s="437"/>
      <c r="AC69" s="437"/>
      <c r="AD69" s="437"/>
      <c r="AE69" s="437"/>
      <c r="AF69" s="437"/>
      <c r="AG69" s="437"/>
      <c r="AH69" s="437"/>
      <c r="AI69" s="437"/>
      <c r="AJ69" s="437"/>
      <c r="AK69" s="437"/>
      <c r="AL69" s="437"/>
      <c r="AM69" s="316"/>
    </row>
    <row r="70" spans="1:39" ht="15" hidden="1" outlineLevel="1">
      <c r="A70" s="542">
        <v>11</v>
      </c>
      <c r="B70" s="714" t="s">
        <v>105</v>
      </c>
      <c r="C70" s="315" t="s">
        <v>25</v>
      </c>
      <c r="D70" s="319">
        <v>29092220</v>
      </c>
      <c r="E70" s="319">
        <f>+'7-e.  2015'!BB34</f>
        <v>29092220</v>
      </c>
      <c r="F70" s="319">
        <f>+'7-e.  2015'!BC34</f>
        <v>29092220</v>
      </c>
      <c r="G70" s="319">
        <f>+'7-e.  2015'!BD34</f>
        <v>29092220</v>
      </c>
      <c r="H70" s="319">
        <f>+'7-e.  2015'!BE34</f>
        <v>29092220</v>
      </c>
      <c r="I70" s="319">
        <f>+'7-e.  2015'!BF34</f>
        <v>29092220</v>
      </c>
      <c r="J70" s="319">
        <f>+'7-e.  2015'!BG34</f>
        <v>29092220</v>
      </c>
      <c r="K70" s="319">
        <f>+'7-e.  2015'!BH34</f>
        <v>29092220</v>
      </c>
      <c r="L70" s="319">
        <f>+'7-e.  2015'!BI34</f>
        <v>29092220</v>
      </c>
      <c r="M70" s="319">
        <f>+'7-e.  2015'!BJ34</f>
        <v>29092220</v>
      </c>
      <c r="N70" s="319">
        <v>12</v>
      </c>
      <c r="O70" s="319">
        <v>3348</v>
      </c>
      <c r="P70" s="319">
        <f>+'7-e.  2015'!W34</f>
        <v>3348</v>
      </c>
      <c r="Q70" s="319">
        <f>+'7-e.  2015'!X34</f>
        <v>3348</v>
      </c>
      <c r="R70" s="319">
        <f>+'7-e.  2015'!Y34</f>
        <v>3348</v>
      </c>
      <c r="S70" s="319">
        <f>+'7-e.  2015'!Z34</f>
        <v>3348</v>
      </c>
      <c r="T70" s="319">
        <f>+'7-e.  2015'!AA34</f>
        <v>3348</v>
      </c>
      <c r="U70" s="319">
        <f>+'7-e.  2015'!AB34</f>
        <v>3348</v>
      </c>
      <c r="V70" s="319">
        <f>+'7-e.  2015'!AC34</f>
        <v>3348</v>
      </c>
      <c r="W70" s="319">
        <f>+'7-e.  2015'!AD34</f>
        <v>3348</v>
      </c>
      <c r="X70" s="319">
        <f>+'7-e.  2015'!AE34</f>
        <v>3348</v>
      </c>
      <c r="Y70" s="449"/>
      <c r="Z70" s="433"/>
      <c r="AA70" s="433"/>
      <c r="AB70" s="433"/>
      <c r="AC70" s="433">
        <v>1</v>
      </c>
      <c r="AD70" s="433"/>
      <c r="AE70" s="433"/>
      <c r="AF70" s="438"/>
      <c r="AG70" s="438"/>
      <c r="AH70" s="438"/>
      <c r="AI70" s="438"/>
      <c r="AJ70" s="438"/>
      <c r="AK70" s="438"/>
      <c r="AL70" s="438"/>
      <c r="AM70" s="320">
        <f>SUM(Y70:AL70)</f>
        <v>1</v>
      </c>
    </row>
    <row r="71" spans="1:39" ht="15" hidden="1" outlineLevel="1">
      <c r="B71" s="676" t="s">
        <v>270</v>
      </c>
      <c r="C71" s="315" t="s">
        <v>164</v>
      </c>
      <c r="D71" s="319"/>
      <c r="E71" s="319"/>
      <c r="F71" s="319"/>
      <c r="G71" s="319"/>
      <c r="H71" s="319"/>
      <c r="I71" s="319"/>
      <c r="J71" s="319"/>
      <c r="K71" s="319"/>
      <c r="L71" s="319"/>
      <c r="M71" s="319"/>
      <c r="N71" s="319">
        <f>N70</f>
        <v>12</v>
      </c>
      <c r="O71" s="319"/>
      <c r="P71" s="319"/>
      <c r="Q71" s="319"/>
      <c r="R71" s="319"/>
      <c r="S71" s="319"/>
      <c r="T71" s="319"/>
      <c r="U71" s="319"/>
      <c r="V71" s="319"/>
      <c r="W71" s="319"/>
      <c r="X71" s="319"/>
      <c r="Y71" s="434">
        <f>Y70</f>
        <v>0</v>
      </c>
      <c r="Z71" s="434">
        <f t="shared" ref="Z71" si="118">Z70</f>
        <v>0</v>
      </c>
      <c r="AA71" s="434">
        <f t="shared" ref="AA71" si="119">AA70</f>
        <v>0</v>
      </c>
      <c r="AB71" s="434">
        <f t="shared" ref="AB71" si="120">AB70</f>
        <v>0</v>
      </c>
      <c r="AC71" s="434">
        <f t="shared" ref="AC71" si="121">AC70</f>
        <v>1</v>
      </c>
      <c r="AD71" s="434">
        <f t="shared" ref="AD71" si="122">AD70</f>
        <v>0</v>
      </c>
      <c r="AE71" s="434">
        <f t="shared" ref="AE71" si="123">AE70</f>
        <v>0</v>
      </c>
      <c r="AF71" s="434">
        <f t="shared" ref="AF71" si="124">AF70</f>
        <v>0</v>
      </c>
      <c r="AG71" s="434">
        <f t="shared" ref="AG71" si="125">AG70</f>
        <v>0</v>
      </c>
      <c r="AH71" s="434">
        <f t="shared" ref="AH71" si="126">AH70</f>
        <v>0</v>
      </c>
      <c r="AI71" s="434">
        <f t="shared" ref="AI71" si="127">AI70</f>
        <v>0</v>
      </c>
      <c r="AJ71" s="434">
        <f t="shared" ref="AJ71" si="128">AJ70</f>
        <v>0</v>
      </c>
      <c r="AK71" s="434">
        <f t="shared" ref="AK71" si="129">AK70</f>
        <v>0</v>
      </c>
      <c r="AL71" s="434">
        <f t="shared" ref="AL71" si="130">AL70</f>
        <v>0</v>
      </c>
      <c r="AM71" s="321"/>
    </row>
    <row r="72" spans="1:39" ht="15" hidden="1" outlineLevel="1">
      <c r="B72" s="719"/>
      <c r="C72" s="329"/>
      <c r="D72" s="315"/>
      <c r="E72" s="315"/>
      <c r="F72" s="315"/>
      <c r="G72" s="315"/>
      <c r="H72" s="315"/>
      <c r="I72" s="315"/>
      <c r="J72" s="315"/>
      <c r="K72" s="315"/>
      <c r="L72" s="315"/>
      <c r="M72" s="315"/>
      <c r="N72" s="315"/>
      <c r="O72" s="315"/>
      <c r="P72" s="315"/>
      <c r="Q72" s="315"/>
      <c r="R72" s="315"/>
      <c r="S72" s="315"/>
      <c r="T72" s="315"/>
      <c r="U72" s="315"/>
      <c r="V72" s="315"/>
      <c r="W72" s="315"/>
      <c r="X72" s="315"/>
      <c r="Y72" s="435"/>
      <c r="Z72" s="444"/>
      <c r="AA72" s="444"/>
      <c r="AB72" s="444"/>
      <c r="AC72" s="444"/>
      <c r="AD72" s="444"/>
      <c r="AE72" s="444"/>
      <c r="AF72" s="444"/>
      <c r="AG72" s="444"/>
      <c r="AH72" s="444"/>
      <c r="AI72" s="444"/>
      <c r="AJ72" s="444"/>
      <c r="AK72" s="444"/>
      <c r="AL72" s="444"/>
      <c r="AM72" s="330"/>
    </row>
    <row r="73" spans="1:39" ht="30" hidden="1" outlineLevel="1">
      <c r="A73" s="542">
        <v>12</v>
      </c>
      <c r="B73" s="714" t="s">
        <v>106</v>
      </c>
      <c r="C73" s="315" t="s">
        <v>25</v>
      </c>
      <c r="D73" s="319"/>
      <c r="E73" s="319"/>
      <c r="F73" s="319"/>
      <c r="G73" s="319"/>
      <c r="H73" s="319"/>
      <c r="I73" s="319"/>
      <c r="J73" s="319"/>
      <c r="K73" s="319"/>
      <c r="L73" s="319"/>
      <c r="M73" s="319"/>
      <c r="N73" s="319">
        <v>12</v>
      </c>
      <c r="O73" s="319">
        <v>0</v>
      </c>
      <c r="P73" s="319">
        <f>+'7-e.  2015'!W36</f>
        <v>0</v>
      </c>
      <c r="Q73" s="319">
        <f>+'7-e.  2015'!X36</f>
        <v>0</v>
      </c>
      <c r="R73" s="319">
        <f>+'7-e.  2015'!Y36</f>
        <v>0</v>
      </c>
      <c r="S73" s="319">
        <f>+'7-e.  2015'!Z36</f>
        <v>0</v>
      </c>
      <c r="T73" s="319">
        <f>+'7-e.  2015'!AA36</f>
        <v>0</v>
      </c>
      <c r="U73" s="319">
        <f>+'7-e.  2015'!AB36</f>
        <v>0</v>
      </c>
      <c r="V73" s="319">
        <f>+'7-e.  2015'!AC36</f>
        <v>0</v>
      </c>
      <c r="W73" s="319">
        <f>+'7-e.  2015'!AD36</f>
        <v>0</v>
      </c>
      <c r="X73" s="319">
        <f>+'7-e.  2015'!AE36</f>
        <v>0</v>
      </c>
      <c r="Y73" s="433"/>
      <c r="Z73" s="433"/>
      <c r="AA73" s="433"/>
      <c r="AB73" s="433">
        <v>1</v>
      </c>
      <c r="AC73" s="433"/>
      <c r="AD73" s="433"/>
      <c r="AE73" s="433"/>
      <c r="AF73" s="438"/>
      <c r="AG73" s="438"/>
      <c r="AH73" s="438"/>
      <c r="AI73" s="438"/>
      <c r="AJ73" s="438"/>
      <c r="AK73" s="438"/>
      <c r="AL73" s="438"/>
      <c r="AM73" s="320">
        <f>SUM(Y73:AL73)</f>
        <v>1</v>
      </c>
    </row>
    <row r="74" spans="1:39" ht="15" hidden="1" outlineLevel="1">
      <c r="B74" s="714" t="s">
        <v>270</v>
      </c>
      <c r="C74" s="315" t="s">
        <v>164</v>
      </c>
      <c r="D74" s="319"/>
      <c r="E74" s="319"/>
      <c r="F74" s="319"/>
      <c r="G74" s="319"/>
      <c r="H74" s="319"/>
      <c r="I74" s="319"/>
      <c r="J74" s="319"/>
      <c r="K74" s="319"/>
      <c r="L74" s="319"/>
      <c r="M74" s="319"/>
      <c r="N74" s="319">
        <f>N73</f>
        <v>12</v>
      </c>
      <c r="O74" s="319"/>
      <c r="P74" s="319"/>
      <c r="Q74" s="319"/>
      <c r="R74" s="319"/>
      <c r="S74" s="319"/>
      <c r="T74" s="319"/>
      <c r="U74" s="319"/>
      <c r="V74" s="319"/>
      <c r="W74" s="319"/>
      <c r="X74" s="319"/>
      <c r="Y74" s="434">
        <f>Y73</f>
        <v>0</v>
      </c>
      <c r="Z74" s="434">
        <f t="shared" ref="Z74" si="131">Z73</f>
        <v>0</v>
      </c>
      <c r="AA74" s="434">
        <f t="shared" ref="AA74" si="132">AA73</f>
        <v>0</v>
      </c>
      <c r="AB74" s="434">
        <f t="shared" ref="AB74" si="133">AB73</f>
        <v>1</v>
      </c>
      <c r="AC74" s="434">
        <f t="shared" ref="AC74" si="134">AC73</f>
        <v>0</v>
      </c>
      <c r="AD74" s="434">
        <f t="shared" ref="AD74" si="135">AD73</f>
        <v>0</v>
      </c>
      <c r="AE74" s="434">
        <f t="shared" ref="AE74" si="136">AE73</f>
        <v>0</v>
      </c>
      <c r="AF74" s="434">
        <f t="shared" ref="AF74" si="137">AF73</f>
        <v>0</v>
      </c>
      <c r="AG74" s="434">
        <f t="shared" ref="AG74" si="138">AG73</f>
        <v>0</v>
      </c>
      <c r="AH74" s="434">
        <f t="shared" ref="AH74" si="139">AH73</f>
        <v>0</v>
      </c>
      <c r="AI74" s="434">
        <f t="shared" ref="AI74" si="140">AI73</f>
        <v>0</v>
      </c>
      <c r="AJ74" s="434">
        <f t="shared" ref="AJ74" si="141">AJ73</f>
        <v>0</v>
      </c>
      <c r="AK74" s="434">
        <f t="shared" ref="AK74" si="142">AK73</f>
        <v>0</v>
      </c>
      <c r="AL74" s="434">
        <f t="shared" ref="AL74" si="143">AL73</f>
        <v>0</v>
      </c>
      <c r="AM74" s="321"/>
    </row>
    <row r="75" spans="1:39" ht="15" hidden="1" outlineLevel="1">
      <c r="B75" s="714"/>
      <c r="C75" s="329"/>
      <c r="D75" s="315"/>
      <c r="E75" s="315"/>
      <c r="F75" s="315"/>
      <c r="G75" s="315"/>
      <c r="H75" s="315"/>
      <c r="I75" s="315"/>
      <c r="J75" s="315"/>
      <c r="K75" s="315"/>
      <c r="L75" s="315"/>
      <c r="M75" s="315"/>
      <c r="N75" s="315"/>
      <c r="O75" s="315"/>
      <c r="P75" s="315"/>
      <c r="Q75" s="315"/>
      <c r="R75" s="315"/>
      <c r="S75" s="315"/>
      <c r="T75" s="315"/>
      <c r="U75" s="315"/>
      <c r="V75" s="315"/>
      <c r="W75" s="315"/>
      <c r="X75" s="315"/>
      <c r="Y75" s="445"/>
      <c r="Z75" s="445"/>
      <c r="AA75" s="435"/>
      <c r="AB75" s="435"/>
      <c r="AC75" s="435"/>
      <c r="AD75" s="435"/>
      <c r="AE75" s="435"/>
      <c r="AF75" s="435"/>
      <c r="AG75" s="435"/>
      <c r="AH75" s="435"/>
      <c r="AI75" s="435"/>
      <c r="AJ75" s="435"/>
      <c r="AK75" s="435"/>
      <c r="AL75" s="435"/>
      <c r="AM75" s="330"/>
    </row>
    <row r="76" spans="1:39" ht="15" hidden="1" outlineLevel="1">
      <c r="A76" s="542">
        <v>13</v>
      </c>
      <c r="B76" s="714" t="s">
        <v>107</v>
      </c>
      <c r="C76" s="315" t="s">
        <v>25</v>
      </c>
      <c r="D76" s="319">
        <v>1382502</v>
      </c>
      <c r="E76" s="319">
        <f>+'7-e.  2015'!BB35</f>
        <v>1382502</v>
      </c>
      <c r="F76" s="319">
        <f>+'7-e.  2015'!BC35</f>
        <v>1382502</v>
      </c>
      <c r="G76" s="319">
        <f>+'7-e.  2015'!BD35</f>
        <v>1382502</v>
      </c>
      <c r="H76" s="319">
        <f>+'7-e.  2015'!BE35</f>
        <v>1358635</v>
      </c>
      <c r="I76" s="319">
        <f>+'7-e.  2015'!BF35</f>
        <v>1320160</v>
      </c>
      <c r="J76" s="319">
        <f>+'7-e.  2015'!BG35</f>
        <v>1320160</v>
      </c>
      <c r="K76" s="319">
        <f>+'7-e.  2015'!BH35</f>
        <v>1312773</v>
      </c>
      <c r="L76" s="319">
        <f>+'7-e.  2015'!BI35</f>
        <v>1299574</v>
      </c>
      <c r="M76" s="319">
        <f>+'7-e.  2015'!BJ35</f>
        <v>528341</v>
      </c>
      <c r="N76" s="319">
        <v>12</v>
      </c>
      <c r="O76" s="319">
        <v>116</v>
      </c>
      <c r="P76" s="319">
        <f>+'7-e.  2015'!W35</f>
        <v>116</v>
      </c>
      <c r="Q76" s="319">
        <f>+'7-e.  2015'!X35</f>
        <v>116</v>
      </c>
      <c r="R76" s="319">
        <f>+'7-e.  2015'!Y35</f>
        <v>116</v>
      </c>
      <c r="S76" s="319">
        <f>+'7-e.  2015'!Z35</f>
        <v>116</v>
      </c>
      <c r="T76" s="319">
        <f>+'7-e.  2015'!AA35</f>
        <v>103</v>
      </c>
      <c r="U76" s="319">
        <f>+'7-e.  2015'!AB35</f>
        <v>103</v>
      </c>
      <c r="V76" s="319">
        <f>+'7-e.  2015'!AC35</f>
        <v>103</v>
      </c>
      <c r="W76" s="319">
        <f>+'7-e.  2015'!AD35</f>
        <v>100</v>
      </c>
      <c r="X76" s="319">
        <f>+'7-e.  2015'!AE35</f>
        <v>92</v>
      </c>
      <c r="Y76" s="433"/>
      <c r="Z76" s="433"/>
      <c r="AA76" s="433"/>
      <c r="AB76" s="433">
        <v>1</v>
      </c>
      <c r="AC76" s="433"/>
      <c r="AD76" s="433"/>
      <c r="AE76" s="433"/>
      <c r="AF76" s="438"/>
      <c r="AG76" s="438"/>
      <c r="AH76" s="438"/>
      <c r="AI76" s="438"/>
      <c r="AJ76" s="438"/>
      <c r="AK76" s="438"/>
      <c r="AL76" s="438"/>
      <c r="AM76" s="320">
        <f>SUM(Y76:AL76)</f>
        <v>1</v>
      </c>
    </row>
    <row r="77" spans="1:39" ht="15" hidden="1" outlineLevel="1">
      <c r="B77" s="714" t="s">
        <v>270</v>
      </c>
      <c r="C77" s="315" t="s">
        <v>164</v>
      </c>
      <c r="D77" s="319"/>
      <c r="E77" s="319"/>
      <c r="F77" s="319"/>
      <c r="G77" s="319"/>
      <c r="H77" s="319"/>
      <c r="I77" s="319"/>
      <c r="J77" s="319"/>
      <c r="K77" s="319"/>
      <c r="L77" s="319"/>
      <c r="M77" s="319"/>
      <c r="N77" s="319">
        <f>N76</f>
        <v>12</v>
      </c>
      <c r="O77" s="319"/>
      <c r="P77" s="319"/>
      <c r="Q77" s="319"/>
      <c r="R77" s="319"/>
      <c r="S77" s="319"/>
      <c r="T77" s="319"/>
      <c r="U77" s="319"/>
      <c r="V77" s="319"/>
      <c r="W77" s="319"/>
      <c r="X77" s="319"/>
      <c r="Y77" s="434">
        <f>Y76</f>
        <v>0</v>
      </c>
      <c r="Z77" s="434">
        <f t="shared" ref="Z77:AL77" si="144">Z76</f>
        <v>0</v>
      </c>
      <c r="AA77" s="434">
        <f t="shared" si="144"/>
        <v>0</v>
      </c>
      <c r="AB77" s="434">
        <f t="shared" si="144"/>
        <v>1</v>
      </c>
      <c r="AC77" s="434">
        <f t="shared" si="144"/>
        <v>0</v>
      </c>
      <c r="AD77" s="434">
        <f t="shared" si="144"/>
        <v>0</v>
      </c>
      <c r="AE77" s="434">
        <f t="shared" si="144"/>
        <v>0</v>
      </c>
      <c r="AF77" s="434">
        <f t="shared" si="144"/>
        <v>0</v>
      </c>
      <c r="AG77" s="434">
        <f t="shared" si="144"/>
        <v>0</v>
      </c>
      <c r="AH77" s="434">
        <f t="shared" si="144"/>
        <v>0</v>
      </c>
      <c r="AI77" s="434">
        <f t="shared" si="144"/>
        <v>0</v>
      </c>
      <c r="AJ77" s="434">
        <f t="shared" si="144"/>
        <v>0</v>
      </c>
      <c r="AK77" s="434">
        <f t="shared" si="144"/>
        <v>0</v>
      </c>
      <c r="AL77" s="434">
        <f t="shared" si="144"/>
        <v>0</v>
      </c>
      <c r="AM77" s="330"/>
    </row>
    <row r="78" spans="1:39" ht="15" hidden="1" outlineLevel="1">
      <c r="B78" s="714"/>
      <c r="C78" s="329"/>
      <c r="D78" s="315"/>
      <c r="E78" s="315"/>
      <c r="F78" s="315"/>
      <c r="G78" s="315"/>
      <c r="H78" s="315"/>
      <c r="I78" s="315"/>
      <c r="J78" s="315"/>
      <c r="K78" s="315"/>
      <c r="L78" s="315"/>
      <c r="M78" s="315"/>
      <c r="N78" s="315"/>
      <c r="O78" s="315"/>
      <c r="P78" s="315"/>
      <c r="Q78" s="315"/>
      <c r="R78" s="315"/>
      <c r="S78" s="315"/>
      <c r="T78" s="315"/>
      <c r="U78" s="315"/>
      <c r="V78" s="315"/>
      <c r="W78" s="315"/>
      <c r="X78" s="315"/>
      <c r="Y78" s="435"/>
      <c r="Z78" s="435"/>
      <c r="AA78" s="435"/>
      <c r="AB78" s="435"/>
      <c r="AC78" s="435"/>
      <c r="AD78" s="435"/>
      <c r="AE78" s="435"/>
      <c r="AF78" s="435"/>
      <c r="AG78" s="435"/>
      <c r="AH78" s="435"/>
      <c r="AI78" s="435"/>
      <c r="AJ78" s="435"/>
      <c r="AK78" s="435"/>
      <c r="AL78" s="435"/>
      <c r="AM78" s="330"/>
    </row>
    <row r="79" spans="1:39" ht="15.6" hidden="1" outlineLevel="1">
      <c r="B79" s="713" t="s">
        <v>108</v>
      </c>
      <c r="C79" s="313"/>
      <c r="D79" s="314"/>
      <c r="E79" s="314"/>
      <c r="F79" s="314"/>
      <c r="G79" s="314"/>
      <c r="H79" s="314"/>
      <c r="I79" s="314"/>
      <c r="J79" s="314"/>
      <c r="K79" s="314"/>
      <c r="L79" s="314"/>
      <c r="M79" s="314"/>
      <c r="N79" s="314"/>
      <c r="O79" s="314"/>
      <c r="P79" s="313"/>
      <c r="Q79" s="313"/>
      <c r="R79" s="313"/>
      <c r="S79" s="313"/>
      <c r="T79" s="313"/>
      <c r="U79" s="313"/>
      <c r="V79" s="313"/>
      <c r="W79" s="313"/>
      <c r="X79" s="313"/>
      <c r="Y79" s="437"/>
      <c r="Z79" s="437"/>
      <c r="AA79" s="437"/>
      <c r="AB79" s="437"/>
      <c r="AC79" s="437"/>
      <c r="AD79" s="437"/>
      <c r="AE79" s="437"/>
      <c r="AF79" s="437"/>
      <c r="AG79" s="437"/>
      <c r="AH79" s="437"/>
      <c r="AI79" s="437"/>
      <c r="AJ79" s="437"/>
      <c r="AK79" s="437"/>
      <c r="AL79" s="437"/>
      <c r="AM79" s="316"/>
    </row>
    <row r="80" spans="1:39" ht="15" hidden="1" outlineLevel="1">
      <c r="A80" s="542">
        <v>14</v>
      </c>
      <c r="B80" s="719" t="s">
        <v>109</v>
      </c>
      <c r="C80" s="315" t="s">
        <v>25</v>
      </c>
      <c r="D80" s="319">
        <v>237547</v>
      </c>
      <c r="E80" s="319">
        <f>+'7-e.  2015'!BB37</f>
        <v>185413</v>
      </c>
      <c r="F80" s="319">
        <f>+'7-e.  2015'!BC37</f>
        <v>176726</v>
      </c>
      <c r="G80" s="319">
        <f>+'7-e.  2015'!BD37</f>
        <v>169475</v>
      </c>
      <c r="H80" s="319">
        <f>+'7-e.  2015'!BE37</f>
        <v>169475</v>
      </c>
      <c r="I80" s="319">
        <f>+'7-e.  2015'!BF37</f>
        <v>169475</v>
      </c>
      <c r="J80" s="319">
        <f>+'7-e.  2015'!BG37</f>
        <v>166931</v>
      </c>
      <c r="K80" s="319">
        <f>+'7-e.  2015'!BH37</f>
        <v>166831</v>
      </c>
      <c r="L80" s="319">
        <f>+'7-e.  2015'!BI37</f>
        <v>86294</v>
      </c>
      <c r="M80" s="319">
        <f>+'7-e.  2015'!BJ37</f>
        <v>85862</v>
      </c>
      <c r="N80" s="319">
        <v>12</v>
      </c>
      <c r="O80" s="319">
        <v>20</v>
      </c>
      <c r="P80" s="319">
        <f>+'7-e.  2015'!W37</f>
        <v>17</v>
      </c>
      <c r="Q80" s="319">
        <f>+'7-e.  2015'!X37</f>
        <v>17</v>
      </c>
      <c r="R80" s="319">
        <f>+'7-e.  2015'!Y37</f>
        <v>16</v>
      </c>
      <c r="S80" s="319">
        <f>+'7-e.  2015'!Z37</f>
        <v>16</v>
      </c>
      <c r="T80" s="319">
        <f>+'7-e.  2015'!AA37</f>
        <v>16</v>
      </c>
      <c r="U80" s="319">
        <f>+'7-e.  2015'!AB37</f>
        <v>16</v>
      </c>
      <c r="V80" s="319">
        <f>+'7-e.  2015'!AC37</f>
        <v>16</v>
      </c>
      <c r="W80" s="319">
        <f>+'7-e.  2015'!AD37</f>
        <v>12</v>
      </c>
      <c r="X80" s="319">
        <f>+'7-e.  2015'!AE37</f>
        <v>12</v>
      </c>
      <c r="Y80" s="433">
        <v>1</v>
      </c>
      <c r="Z80" s="433"/>
      <c r="AA80" s="433"/>
      <c r="AB80" s="433"/>
      <c r="AC80" s="433"/>
      <c r="AD80" s="433"/>
      <c r="AE80" s="433"/>
      <c r="AF80" s="433"/>
      <c r="AG80" s="433"/>
      <c r="AH80" s="433"/>
      <c r="AI80" s="433"/>
      <c r="AJ80" s="433"/>
      <c r="AK80" s="433"/>
      <c r="AL80" s="433"/>
      <c r="AM80" s="320">
        <f>SUM(Y80:AL80)</f>
        <v>1</v>
      </c>
    </row>
    <row r="81" spans="1:39" ht="15" hidden="1" outlineLevel="1">
      <c r="B81" s="676" t="s">
        <v>270</v>
      </c>
      <c r="C81" s="315" t="s">
        <v>164</v>
      </c>
      <c r="D81" s="319">
        <v>21591</v>
      </c>
      <c r="E81" s="319">
        <f>+'7-f.  2016'!BB42</f>
        <v>17590</v>
      </c>
      <c r="F81" s="319">
        <f>+'7-f.  2016'!BC42</f>
        <v>16949</v>
      </c>
      <c r="G81" s="319">
        <f>+'7-f.  2016'!BD42</f>
        <v>16308</v>
      </c>
      <c r="H81" s="319">
        <f>+'7-f.  2016'!BE42</f>
        <v>16308</v>
      </c>
      <c r="I81" s="319">
        <f>+'7-f.  2016'!BF42</f>
        <v>16308</v>
      </c>
      <c r="J81" s="319">
        <f>+'7-f.  2016'!BG42</f>
        <v>15788</v>
      </c>
      <c r="K81" s="319">
        <f>+'7-f.  2016'!BH42</f>
        <v>15788</v>
      </c>
      <c r="L81" s="319">
        <f>+'7-f.  2016'!BI42</f>
        <v>9881</v>
      </c>
      <c r="M81" s="319">
        <f>+'7-f.  2016'!BJ42</f>
        <v>9881</v>
      </c>
      <c r="N81" s="319">
        <f>N80</f>
        <v>12</v>
      </c>
      <c r="O81" s="319">
        <v>2</v>
      </c>
      <c r="P81" s="319">
        <f>+'7-f.  2016'!W42</f>
        <v>2</v>
      </c>
      <c r="Q81" s="319">
        <f>+'7-f.  2016'!X42</f>
        <v>2</v>
      </c>
      <c r="R81" s="319">
        <f>+'7-f.  2016'!Y42</f>
        <v>2</v>
      </c>
      <c r="S81" s="319">
        <f>+'7-f.  2016'!Z42</f>
        <v>2</v>
      </c>
      <c r="T81" s="319">
        <f>+'7-f.  2016'!AA42</f>
        <v>2</v>
      </c>
      <c r="U81" s="319">
        <f>+'7-f.  2016'!AB42</f>
        <v>2</v>
      </c>
      <c r="V81" s="319">
        <f>+'7-f.  2016'!AC42</f>
        <v>2</v>
      </c>
      <c r="W81" s="319">
        <f>+'7-f.  2016'!AD42</f>
        <v>1</v>
      </c>
      <c r="X81" s="319">
        <f>+'7-f.  2016'!AE42</f>
        <v>1</v>
      </c>
      <c r="Y81" s="434">
        <f>Y80</f>
        <v>1</v>
      </c>
      <c r="Z81" s="434">
        <f t="shared" ref="Z81" si="145">Z80</f>
        <v>0</v>
      </c>
      <c r="AA81" s="434">
        <f t="shared" ref="AA81" si="146">AA80</f>
        <v>0</v>
      </c>
      <c r="AB81" s="434">
        <f t="shared" ref="AB81" si="147">AB80</f>
        <v>0</v>
      </c>
      <c r="AC81" s="434">
        <f t="shared" ref="AC81" si="148">AC80</f>
        <v>0</v>
      </c>
      <c r="AD81" s="434">
        <f>AD80</f>
        <v>0</v>
      </c>
      <c r="AE81" s="434">
        <f t="shared" ref="AE81" si="149">AE80</f>
        <v>0</v>
      </c>
      <c r="AF81" s="434">
        <f t="shared" ref="AF81" si="150">AF80</f>
        <v>0</v>
      </c>
      <c r="AG81" s="434">
        <f t="shared" ref="AG81" si="151">AG80</f>
        <v>0</v>
      </c>
      <c r="AH81" s="434">
        <f t="shared" ref="AH81" si="152">AH80</f>
        <v>0</v>
      </c>
      <c r="AI81" s="434">
        <f t="shared" ref="AI81" si="153">AI80</f>
        <v>0</v>
      </c>
      <c r="AJ81" s="434">
        <f t="shared" ref="AJ81" si="154">AJ80</f>
        <v>0</v>
      </c>
      <c r="AK81" s="434">
        <f t="shared" ref="AK81" si="155">AK80</f>
        <v>0</v>
      </c>
      <c r="AL81" s="434">
        <f t="shared" ref="AL81" si="156">AL80</f>
        <v>0</v>
      </c>
      <c r="AM81" s="321"/>
    </row>
    <row r="82" spans="1:39" s="538" customFormat="1" ht="15" hidden="1" outlineLevel="1">
      <c r="A82" s="543"/>
      <c r="B82" s="676"/>
      <c r="C82" s="315"/>
      <c r="D82" s="315"/>
      <c r="E82" s="315"/>
      <c r="F82" s="315"/>
      <c r="G82" s="315"/>
      <c r="H82" s="315"/>
      <c r="I82" s="315"/>
      <c r="J82" s="315"/>
      <c r="K82" s="315"/>
      <c r="L82" s="315"/>
      <c r="M82" s="315"/>
      <c r="N82" s="484"/>
      <c r="O82" s="315"/>
      <c r="P82" s="315"/>
      <c r="Q82" s="315"/>
      <c r="R82" s="315"/>
      <c r="S82" s="315"/>
      <c r="T82" s="315"/>
      <c r="U82" s="315"/>
      <c r="V82" s="315"/>
      <c r="W82" s="315"/>
      <c r="X82" s="315"/>
      <c r="Y82" s="434"/>
      <c r="Z82" s="434"/>
      <c r="AA82" s="434"/>
      <c r="AB82" s="434"/>
      <c r="AC82" s="434"/>
      <c r="AD82" s="434"/>
      <c r="AE82" s="434"/>
      <c r="AF82" s="434"/>
      <c r="AG82" s="434"/>
      <c r="AH82" s="434"/>
      <c r="AI82" s="434"/>
      <c r="AJ82" s="434"/>
      <c r="AK82" s="434"/>
      <c r="AL82" s="434"/>
      <c r="AM82" s="539"/>
    </row>
    <row r="83" spans="1:39" s="333" customFormat="1" ht="15.6" hidden="1" outlineLevel="1">
      <c r="A83" s="543"/>
      <c r="B83" s="713" t="s">
        <v>502</v>
      </c>
      <c r="C83" s="315"/>
      <c r="D83" s="315"/>
      <c r="E83" s="315"/>
      <c r="F83" s="315"/>
      <c r="G83" s="315"/>
      <c r="H83" s="315"/>
      <c r="I83" s="315"/>
      <c r="J83" s="315"/>
      <c r="K83" s="315"/>
      <c r="L83" s="315"/>
      <c r="M83" s="315"/>
      <c r="N83" s="315"/>
      <c r="O83" s="315"/>
      <c r="P83" s="315"/>
      <c r="Q83" s="315"/>
      <c r="R83" s="315"/>
      <c r="S83" s="315"/>
      <c r="T83" s="315"/>
      <c r="U83" s="315"/>
      <c r="V83" s="315"/>
      <c r="W83" s="315"/>
      <c r="X83" s="315"/>
      <c r="Y83" s="435"/>
      <c r="Z83" s="435"/>
      <c r="AA83" s="435"/>
      <c r="AB83" s="435"/>
      <c r="AC83" s="435"/>
      <c r="AD83" s="435"/>
      <c r="AE83" s="439"/>
      <c r="AF83" s="439"/>
      <c r="AG83" s="439"/>
      <c r="AH83" s="439"/>
      <c r="AI83" s="439"/>
      <c r="AJ83" s="439"/>
      <c r="AK83" s="439"/>
      <c r="AL83" s="439"/>
      <c r="AM83" s="540"/>
    </row>
    <row r="84" spans="1:39" ht="15" hidden="1" outlineLevel="1">
      <c r="A84" s="542">
        <v>15</v>
      </c>
      <c r="B84" s="676" t="s">
        <v>733</v>
      </c>
      <c r="C84" s="315" t="s">
        <v>25</v>
      </c>
      <c r="D84" s="319">
        <v>10067644.582556931</v>
      </c>
      <c r="E84" s="319">
        <v>10067644.582556931</v>
      </c>
      <c r="F84" s="319">
        <v>10067644.582556931</v>
      </c>
      <c r="G84" s="319">
        <v>10067644.582556931</v>
      </c>
      <c r="H84" s="319">
        <v>10067644.582556931</v>
      </c>
      <c r="I84" s="319">
        <v>10067644.582556931</v>
      </c>
      <c r="J84" s="319">
        <v>10067644.582556931</v>
      </c>
      <c r="K84" s="319">
        <v>10067644.582556931</v>
      </c>
      <c r="L84" s="319">
        <v>10067644.582556931</v>
      </c>
      <c r="M84" s="319">
        <v>10067644.582556931</v>
      </c>
      <c r="N84" s="319">
        <v>12</v>
      </c>
      <c r="O84" s="319"/>
      <c r="P84" s="319"/>
      <c r="Q84" s="319"/>
      <c r="R84" s="319"/>
      <c r="S84" s="319"/>
      <c r="T84" s="319"/>
      <c r="U84" s="319"/>
      <c r="V84" s="319"/>
      <c r="W84" s="319"/>
      <c r="X84" s="319"/>
      <c r="Y84" s="433"/>
      <c r="Z84" s="433"/>
      <c r="AA84" s="433"/>
      <c r="AB84" s="433"/>
      <c r="AC84" s="433"/>
      <c r="AD84" s="433">
        <v>1</v>
      </c>
      <c r="AE84" s="433"/>
      <c r="AF84" s="433"/>
      <c r="AG84" s="433"/>
      <c r="AH84" s="433"/>
      <c r="AI84" s="433"/>
      <c r="AJ84" s="433"/>
      <c r="AK84" s="433"/>
      <c r="AL84" s="433"/>
      <c r="AM84" s="320">
        <f>SUM(Y84:AL84)</f>
        <v>1</v>
      </c>
    </row>
    <row r="85" spans="1:39" ht="15" hidden="1" outlineLevel="1">
      <c r="B85" s="676" t="s">
        <v>270</v>
      </c>
      <c r="C85" s="315" t="s">
        <v>164</v>
      </c>
      <c r="D85" s="319"/>
      <c r="E85" s="319"/>
      <c r="F85" s="698"/>
      <c r="G85" s="698"/>
      <c r="H85" s="319"/>
      <c r="I85" s="319"/>
      <c r="J85" s="319"/>
      <c r="K85" s="319"/>
      <c r="L85" s="319"/>
      <c r="M85" s="319"/>
      <c r="N85" s="319">
        <f>N84</f>
        <v>12</v>
      </c>
      <c r="O85" s="319"/>
      <c r="P85" s="319"/>
      <c r="Q85" s="319"/>
      <c r="R85" s="319"/>
      <c r="S85" s="319"/>
      <c r="T85" s="319"/>
      <c r="U85" s="319"/>
      <c r="V85" s="319"/>
      <c r="W85" s="319"/>
      <c r="X85" s="319"/>
      <c r="Y85" s="434">
        <f>Y84</f>
        <v>0</v>
      </c>
      <c r="Z85" s="434">
        <f t="shared" ref="Z85:AC85" si="157">Z84</f>
        <v>0</v>
      </c>
      <c r="AA85" s="434">
        <f t="shared" si="157"/>
        <v>0</v>
      </c>
      <c r="AB85" s="434">
        <f t="shared" si="157"/>
        <v>0</v>
      </c>
      <c r="AC85" s="434">
        <f t="shared" si="157"/>
        <v>0</v>
      </c>
      <c r="AD85" s="434">
        <f>AD84</f>
        <v>1</v>
      </c>
      <c r="AE85" s="434">
        <f t="shared" ref="AE85:AL85" si="158">AE84</f>
        <v>0</v>
      </c>
      <c r="AF85" s="434">
        <f t="shared" si="158"/>
        <v>0</v>
      </c>
      <c r="AG85" s="434">
        <f t="shared" si="158"/>
        <v>0</v>
      </c>
      <c r="AH85" s="434">
        <f t="shared" si="158"/>
        <v>0</v>
      </c>
      <c r="AI85" s="434">
        <f t="shared" si="158"/>
        <v>0</v>
      </c>
      <c r="AJ85" s="434">
        <f t="shared" si="158"/>
        <v>0</v>
      </c>
      <c r="AK85" s="434">
        <f t="shared" si="158"/>
        <v>0</v>
      </c>
      <c r="AL85" s="434">
        <f t="shared" si="158"/>
        <v>0</v>
      </c>
      <c r="AM85" s="321"/>
    </row>
    <row r="86" spans="1:39" ht="15" hidden="1" outlineLevel="1">
      <c r="B86" s="719"/>
      <c r="C86" s="329"/>
      <c r="D86" s="315"/>
      <c r="E86" s="315"/>
      <c r="F86" s="315"/>
      <c r="G86" s="315"/>
      <c r="H86" s="315"/>
      <c r="I86" s="315"/>
      <c r="J86" s="315"/>
      <c r="K86" s="315"/>
      <c r="L86" s="315"/>
      <c r="M86" s="315"/>
      <c r="N86" s="315"/>
      <c r="O86" s="315"/>
      <c r="P86" s="315"/>
      <c r="Q86" s="315"/>
      <c r="R86" s="315"/>
      <c r="S86" s="315"/>
      <c r="T86" s="315"/>
      <c r="U86" s="315"/>
      <c r="V86" s="315"/>
      <c r="W86" s="315"/>
      <c r="X86" s="315"/>
      <c r="Y86" s="435"/>
      <c r="Z86" s="435"/>
      <c r="AA86" s="435"/>
      <c r="AB86" s="435"/>
      <c r="AC86" s="435"/>
      <c r="AD86" s="435"/>
      <c r="AE86" s="435"/>
      <c r="AF86" s="435"/>
      <c r="AG86" s="435"/>
      <c r="AH86" s="435"/>
      <c r="AI86" s="435"/>
      <c r="AJ86" s="435"/>
      <c r="AK86" s="435"/>
      <c r="AL86" s="435"/>
      <c r="AM86" s="330"/>
    </row>
    <row r="87" spans="1:39" s="307" customFormat="1" ht="15" hidden="1" outlineLevel="1">
      <c r="A87" s="542">
        <v>16</v>
      </c>
      <c r="B87" s="720" t="s">
        <v>503</v>
      </c>
      <c r="C87" s="315" t="s">
        <v>25</v>
      </c>
      <c r="D87" s="319">
        <v>417923</v>
      </c>
      <c r="E87" s="319">
        <f>+'7-e.  2015'!BB43</f>
        <v>417923</v>
      </c>
      <c r="F87" s="319">
        <f>+'7-e.  2015'!BC43</f>
        <v>417923</v>
      </c>
      <c r="G87" s="319">
        <f>+'7-e.  2015'!BD43</f>
        <v>417923</v>
      </c>
      <c r="H87" s="319">
        <f>+'7-e.  2015'!BE43</f>
        <v>417923</v>
      </c>
      <c r="I87" s="319">
        <f>+'7-e.  2015'!BF43</f>
        <v>417923</v>
      </c>
      <c r="J87" s="319">
        <f>+'7-e.  2015'!BG43</f>
        <v>417923</v>
      </c>
      <c r="K87" s="319">
        <f>+'7-e.  2015'!BH43</f>
        <v>417923</v>
      </c>
      <c r="L87" s="319">
        <f>+'7-e.  2015'!BI43</f>
        <v>417923</v>
      </c>
      <c r="M87" s="319">
        <f>+'7-e.  2015'!BJ43</f>
        <v>417923</v>
      </c>
      <c r="N87" s="319">
        <v>12</v>
      </c>
      <c r="O87" s="319"/>
      <c r="P87" s="319"/>
      <c r="Q87" s="319"/>
      <c r="R87" s="319"/>
      <c r="S87" s="319"/>
      <c r="T87" s="319"/>
      <c r="U87" s="319"/>
      <c r="V87" s="319"/>
      <c r="W87" s="319"/>
      <c r="X87" s="319"/>
      <c r="Y87" s="433">
        <v>1</v>
      </c>
      <c r="Z87" s="433"/>
      <c r="AA87" s="433"/>
      <c r="AB87" s="433"/>
      <c r="AC87" s="433"/>
      <c r="AD87" s="433"/>
      <c r="AE87" s="433"/>
      <c r="AF87" s="433"/>
      <c r="AG87" s="433"/>
      <c r="AH87" s="433"/>
      <c r="AI87" s="433"/>
      <c r="AJ87" s="433"/>
      <c r="AK87" s="433"/>
      <c r="AL87" s="433"/>
      <c r="AM87" s="320">
        <f>SUM(Y87:AL87)</f>
        <v>1</v>
      </c>
    </row>
    <row r="88" spans="1:39" s="307" customFormat="1" ht="15" hidden="1" outlineLevel="1">
      <c r="A88" s="542"/>
      <c r="B88" s="720" t="s">
        <v>270</v>
      </c>
      <c r="C88" s="315" t="s">
        <v>164</v>
      </c>
      <c r="D88" s="319"/>
      <c r="E88" s="319"/>
      <c r="F88" s="319"/>
      <c r="G88" s="319"/>
      <c r="H88" s="319"/>
      <c r="I88" s="319"/>
      <c r="J88" s="319"/>
      <c r="K88" s="319"/>
      <c r="L88" s="319"/>
      <c r="M88" s="319"/>
      <c r="N88" s="319">
        <f>N87</f>
        <v>12</v>
      </c>
      <c r="O88" s="319"/>
      <c r="P88" s="319"/>
      <c r="Q88" s="319"/>
      <c r="R88" s="319"/>
      <c r="S88" s="319"/>
      <c r="T88" s="319"/>
      <c r="U88" s="319"/>
      <c r="V88" s="319"/>
      <c r="W88" s="319"/>
      <c r="X88" s="319"/>
      <c r="Y88" s="434">
        <f>Y87</f>
        <v>1</v>
      </c>
      <c r="Z88" s="434">
        <f t="shared" ref="Z88:AC88" si="159">Z87</f>
        <v>0</v>
      </c>
      <c r="AA88" s="434">
        <f t="shared" si="159"/>
        <v>0</v>
      </c>
      <c r="AB88" s="434">
        <f t="shared" si="159"/>
        <v>0</v>
      </c>
      <c r="AC88" s="434">
        <f t="shared" si="159"/>
        <v>0</v>
      </c>
      <c r="AD88" s="434">
        <f>AD87</f>
        <v>0</v>
      </c>
      <c r="AE88" s="434">
        <f t="shared" ref="AE88:AL88" si="160">AE87</f>
        <v>0</v>
      </c>
      <c r="AF88" s="434">
        <f t="shared" si="160"/>
        <v>0</v>
      </c>
      <c r="AG88" s="434">
        <f t="shared" si="160"/>
        <v>0</v>
      </c>
      <c r="AH88" s="434">
        <f t="shared" si="160"/>
        <v>0</v>
      </c>
      <c r="AI88" s="434">
        <f t="shared" si="160"/>
        <v>0</v>
      </c>
      <c r="AJ88" s="434">
        <f t="shared" si="160"/>
        <v>0</v>
      </c>
      <c r="AK88" s="434">
        <f t="shared" si="160"/>
        <v>0</v>
      </c>
      <c r="AL88" s="434">
        <f t="shared" si="160"/>
        <v>0</v>
      </c>
      <c r="AM88" s="321"/>
    </row>
    <row r="89" spans="1:39" s="307" customFormat="1" ht="15" hidden="1" outlineLevel="1">
      <c r="A89" s="542"/>
      <c r="B89" s="720"/>
      <c r="C89" s="315"/>
      <c r="D89" s="315"/>
      <c r="E89" s="315"/>
      <c r="F89" s="315"/>
      <c r="G89" s="315"/>
      <c r="H89" s="315"/>
      <c r="I89" s="315"/>
      <c r="J89" s="315"/>
      <c r="K89" s="315"/>
      <c r="L89" s="315"/>
      <c r="M89" s="315"/>
      <c r="N89" s="315"/>
      <c r="O89" s="315"/>
      <c r="P89" s="315"/>
      <c r="Q89" s="315"/>
      <c r="R89" s="315"/>
      <c r="S89" s="315"/>
      <c r="T89" s="315"/>
      <c r="U89" s="315"/>
      <c r="V89" s="315"/>
      <c r="W89" s="315"/>
      <c r="X89" s="315"/>
      <c r="Y89" s="435"/>
      <c r="Z89" s="435"/>
      <c r="AA89" s="435"/>
      <c r="AB89" s="435"/>
      <c r="AC89" s="435"/>
      <c r="AD89" s="435"/>
      <c r="AE89" s="439"/>
      <c r="AF89" s="439"/>
      <c r="AG89" s="439"/>
      <c r="AH89" s="439"/>
      <c r="AI89" s="439"/>
      <c r="AJ89" s="439"/>
      <c r="AK89" s="439"/>
      <c r="AL89" s="439"/>
      <c r="AM89" s="337"/>
    </row>
    <row r="90" spans="1:39" ht="15.6" hidden="1" outlineLevel="1">
      <c r="B90" s="541" t="s">
        <v>508</v>
      </c>
      <c r="C90" s="343"/>
      <c r="D90" s="314"/>
      <c r="E90" s="313"/>
      <c r="F90" s="313"/>
      <c r="G90" s="313"/>
      <c r="H90" s="313"/>
      <c r="I90" s="313"/>
      <c r="J90" s="313"/>
      <c r="K90" s="313"/>
      <c r="L90" s="313"/>
      <c r="M90" s="313"/>
      <c r="N90" s="314"/>
      <c r="O90" s="313"/>
      <c r="P90" s="313"/>
      <c r="Q90" s="313"/>
      <c r="R90" s="313"/>
      <c r="S90" s="313"/>
      <c r="T90" s="313"/>
      <c r="U90" s="313"/>
      <c r="V90" s="313"/>
      <c r="W90" s="313"/>
      <c r="X90" s="313"/>
      <c r="Y90" s="437"/>
      <c r="Z90" s="437"/>
      <c r="AA90" s="437"/>
      <c r="AB90" s="437"/>
      <c r="AC90" s="437"/>
      <c r="AD90" s="437"/>
      <c r="AE90" s="437"/>
      <c r="AF90" s="437"/>
      <c r="AG90" s="437"/>
      <c r="AH90" s="437"/>
      <c r="AI90" s="437"/>
      <c r="AJ90" s="437"/>
      <c r="AK90" s="437"/>
      <c r="AL90" s="437"/>
      <c r="AM90" s="316"/>
    </row>
    <row r="91" spans="1:39" ht="15" hidden="1" outlineLevel="1">
      <c r="A91" s="542">
        <v>17</v>
      </c>
      <c r="B91" s="714" t="s">
        <v>113</v>
      </c>
      <c r="C91" s="315" t="s">
        <v>25</v>
      </c>
      <c r="D91" s="319"/>
      <c r="E91" s="319"/>
      <c r="F91" s="319"/>
      <c r="G91" s="319"/>
      <c r="H91" s="319"/>
      <c r="I91" s="319"/>
      <c r="J91" s="319"/>
      <c r="K91" s="319"/>
      <c r="L91" s="319"/>
      <c r="M91" s="319"/>
      <c r="N91" s="319">
        <v>0</v>
      </c>
      <c r="O91" s="319"/>
      <c r="P91" s="319"/>
      <c r="Q91" s="319"/>
      <c r="R91" s="319"/>
      <c r="S91" s="319"/>
      <c r="T91" s="319"/>
      <c r="U91" s="319"/>
      <c r="V91" s="319"/>
      <c r="W91" s="319"/>
      <c r="X91" s="319"/>
      <c r="Y91" s="449"/>
      <c r="Z91" s="433"/>
      <c r="AA91" s="433"/>
      <c r="AB91" s="433"/>
      <c r="AC91" s="433"/>
      <c r="AD91" s="433"/>
      <c r="AE91" s="433"/>
      <c r="AF91" s="438"/>
      <c r="AG91" s="438"/>
      <c r="AH91" s="438"/>
      <c r="AI91" s="438"/>
      <c r="AJ91" s="438"/>
      <c r="AK91" s="438"/>
      <c r="AL91" s="438"/>
      <c r="AM91" s="320">
        <f>SUM(Y91:AL91)</f>
        <v>0</v>
      </c>
    </row>
    <row r="92" spans="1:39" ht="15" hidden="1" outlineLevel="1">
      <c r="B92" s="676" t="s">
        <v>270</v>
      </c>
      <c r="C92" s="315" t="s">
        <v>164</v>
      </c>
      <c r="D92" s="319"/>
      <c r="E92" s="319"/>
      <c r="F92" s="319"/>
      <c r="G92" s="319"/>
      <c r="H92" s="319"/>
      <c r="I92" s="319"/>
      <c r="J92" s="319"/>
      <c r="K92" s="319"/>
      <c r="L92" s="319"/>
      <c r="M92" s="319"/>
      <c r="N92" s="319">
        <f>N91</f>
        <v>0</v>
      </c>
      <c r="O92" s="319"/>
      <c r="P92" s="319"/>
      <c r="Q92" s="319"/>
      <c r="R92" s="319"/>
      <c r="S92" s="319"/>
      <c r="T92" s="319"/>
      <c r="U92" s="319"/>
      <c r="V92" s="319"/>
      <c r="W92" s="319"/>
      <c r="X92" s="319"/>
      <c r="Y92" s="434">
        <f>Y91</f>
        <v>0</v>
      </c>
      <c r="Z92" s="434">
        <f t="shared" ref="Z92:AL92" si="161">Z91</f>
        <v>0</v>
      </c>
      <c r="AA92" s="434">
        <f t="shared" si="161"/>
        <v>0</v>
      </c>
      <c r="AB92" s="434">
        <f t="shared" si="161"/>
        <v>0</v>
      </c>
      <c r="AC92" s="434">
        <f t="shared" si="161"/>
        <v>0</v>
      </c>
      <c r="AD92" s="434">
        <f t="shared" si="161"/>
        <v>0</v>
      </c>
      <c r="AE92" s="434">
        <f t="shared" si="161"/>
        <v>0</v>
      </c>
      <c r="AF92" s="434">
        <f t="shared" si="161"/>
        <v>0</v>
      </c>
      <c r="AG92" s="434">
        <f t="shared" si="161"/>
        <v>0</v>
      </c>
      <c r="AH92" s="434">
        <f t="shared" si="161"/>
        <v>0</v>
      </c>
      <c r="AI92" s="434">
        <f t="shared" si="161"/>
        <v>0</v>
      </c>
      <c r="AJ92" s="434">
        <f t="shared" si="161"/>
        <v>0</v>
      </c>
      <c r="AK92" s="434">
        <f t="shared" si="161"/>
        <v>0</v>
      </c>
      <c r="AL92" s="434">
        <f t="shared" si="161"/>
        <v>0</v>
      </c>
      <c r="AM92" s="330"/>
    </row>
    <row r="93" spans="1:39" ht="15" hidden="1" outlineLevel="1">
      <c r="B93" s="676"/>
      <c r="C93" s="315"/>
      <c r="D93" s="315"/>
      <c r="E93" s="315"/>
      <c r="F93" s="315"/>
      <c r="G93" s="315"/>
      <c r="H93" s="315"/>
      <c r="I93" s="315"/>
      <c r="J93" s="315"/>
      <c r="K93" s="315"/>
      <c r="L93" s="315"/>
      <c r="M93" s="315"/>
      <c r="N93" s="315"/>
      <c r="O93" s="315"/>
      <c r="P93" s="315"/>
      <c r="Q93" s="315"/>
      <c r="R93" s="315"/>
      <c r="S93" s="315"/>
      <c r="T93" s="315"/>
      <c r="U93" s="315"/>
      <c r="V93" s="315"/>
      <c r="W93" s="315"/>
      <c r="X93" s="315"/>
      <c r="Y93" s="445"/>
      <c r="Z93" s="448"/>
      <c r="AA93" s="448"/>
      <c r="AB93" s="448"/>
      <c r="AC93" s="448"/>
      <c r="AD93" s="448"/>
      <c r="AE93" s="448"/>
      <c r="AF93" s="448"/>
      <c r="AG93" s="448"/>
      <c r="AH93" s="448"/>
      <c r="AI93" s="448"/>
      <c r="AJ93" s="448"/>
      <c r="AK93" s="448"/>
      <c r="AL93" s="448"/>
      <c r="AM93" s="330"/>
    </row>
    <row r="94" spans="1:39" ht="15" hidden="1" outlineLevel="1">
      <c r="A94" s="542">
        <v>18</v>
      </c>
      <c r="B94" s="714" t="s">
        <v>110</v>
      </c>
      <c r="C94" s="315" t="s">
        <v>25</v>
      </c>
      <c r="D94" s="319"/>
      <c r="E94" s="319"/>
      <c r="F94" s="319"/>
      <c r="G94" s="319"/>
      <c r="H94" s="319"/>
      <c r="I94" s="319"/>
      <c r="J94" s="319"/>
      <c r="K94" s="319"/>
      <c r="L94" s="319"/>
      <c r="M94" s="319"/>
      <c r="N94" s="319">
        <v>0</v>
      </c>
      <c r="O94" s="319"/>
      <c r="P94" s="319"/>
      <c r="Q94" s="319"/>
      <c r="R94" s="319"/>
      <c r="S94" s="319"/>
      <c r="T94" s="319"/>
      <c r="U94" s="319"/>
      <c r="V94" s="319"/>
      <c r="W94" s="319"/>
      <c r="X94" s="319"/>
      <c r="Y94" s="449"/>
      <c r="Z94" s="433"/>
      <c r="AA94" s="433"/>
      <c r="AB94" s="433"/>
      <c r="AC94" s="433"/>
      <c r="AD94" s="433"/>
      <c r="AE94" s="433"/>
      <c r="AF94" s="438"/>
      <c r="AG94" s="438"/>
      <c r="AH94" s="438"/>
      <c r="AI94" s="438"/>
      <c r="AJ94" s="438"/>
      <c r="AK94" s="438"/>
      <c r="AL94" s="438"/>
      <c r="AM94" s="320">
        <f>SUM(Y94:AL94)</f>
        <v>0</v>
      </c>
    </row>
    <row r="95" spans="1:39" ht="15" hidden="1" outlineLevel="1">
      <c r="B95" s="676" t="s">
        <v>270</v>
      </c>
      <c r="C95" s="315" t="s">
        <v>164</v>
      </c>
      <c r="D95" s="319"/>
      <c r="E95" s="319"/>
      <c r="F95" s="319"/>
      <c r="G95" s="319"/>
      <c r="H95" s="319"/>
      <c r="I95" s="319"/>
      <c r="J95" s="319"/>
      <c r="K95" s="319"/>
      <c r="L95" s="319"/>
      <c r="M95" s="319"/>
      <c r="N95" s="319">
        <f>N94</f>
        <v>0</v>
      </c>
      <c r="O95" s="319"/>
      <c r="P95" s="319"/>
      <c r="Q95" s="319"/>
      <c r="R95" s="319"/>
      <c r="S95" s="319"/>
      <c r="T95" s="319"/>
      <c r="U95" s="319"/>
      <c r="V95" s="319"/>
      <c r="W95" s="319"/>
      <c r="X95" s="319"/>
      <c r="Y95" s="434">
        <f>Y94</f>
        <v>0</v>
      </c>
      <c r="Z95" s="434">
        <f t="shared" ref="Z95" si="162">Z94</f>
        <v>0</v>
      </c>
      <c r="AA95" s="434">
        <f t="shared" ref="AA95" si="163">AA94</f>
        <v>0</v>
      </c>
      <c r="AB95" s="434">
        <f t="shared" ref="AB95" si="164">AB94</f>
        <v>0</v>
      </c>
      <c r="AC95" s="434">
        <f t="shared" ref="AC95" si="165">AC94</f>
        <v>0</v>
      </c>
      <c r="AD95" s="434">
        <f t="shared" ref="AD95" si="166">AD94</f>
        <v>0</v>
      </c>
      <c r="AE95" s="434">
        <f t="shared" ref="AE95" si="167">AE94</f>
        <v>0</v>
      </c>
      <c r="AF95" s="434">
        <f t="shared" ref="AF95" si="168">AF94</f>
        <v>0</v>
      </c>
      <c r="AG95" s="434">
        <f t="shared" ref="AG95" si="169">AG94</f>
        <v>0</v>
      </c>
      <c r="AH95" s="434">
        <f t="shared" ref="AH95" si="170">AH94</f>
        <v>0</v>
      </c>
      <c r="AI95" s="434">
        <f t="shared" ref="AI95" si="171">AI94</f>
        <v>0</v>
      </c>
      <c r="AJ95" s="434">
        <f t="shared" ref="AJ95" si="172">AJ94</f>
        <v>0</v>
      </c>
      <c r="AK95" s="434">
        <f t="shared" ref="AK95" si="173">AK94</f>
        <v>0</v>
      </c>
      <c r="AL95" s="434">
        <f t="shared" ref="AL95" si="174">AL94</f>
        <v>0</v>
      </c>
      <c r="AM95" s="330"/>
    </row>
    <row r="96" spans="1:39" ht="15" hidden="1" outlineLevel="1">
      <c r="B96" s="721"/>
      <c r="C96" s="315"/>
      <c r="D96" s="315"/>
      <c r="E96" s="315"/>
      <c r="F96" s="315"/>
      <c r="G96" s="315"/>
      <c r="H96" s="315"/>
      <c r="I96" s="315"/>
      <c r="J96" s="315"/>
      <c r="K96" s="315"/>
      <c r="L96" s="315"/>
      <c r="M96" s="315"/>
      <c r="N96" s="315"/>
      <c r="O96" s="315"/>
      <c r="P96" s="315"/>
      <c r="Q96" s="315"/>
      <c r="R96" s="315"/>
      <c r="S96" s="315"/>
      <c r="T96" s="315"/>
      <c r="U96" s="315"/>
      <c r="V96" s="315"/>
      <c r="W96" s="315"/>
      <c r="X96" s="315"/>
      <c r="Y96" s="446"/>
      <c r="Z96" s="447"/>
      <c r="AA96" s="447"/>
      <c r="AB96" s="447"/>
      <c r="AC96" s="447"/>
      <c r="AD96" s="447"/>
      <c r="AE96" s="447"/>
      <c r="AF96" s="447"/>
      <c r="AG96" s="447"/>
      <c r="AH96" s="447"/>
      <c r="AI96" s="447"/>
      <c r="AJ96" s="447"/>
      <c r="AK96" s="447"/>
      <c r="AL96" s="447"/>
      <c r="AM96" s="321"/>
    </row>
    <row r="97" spans="1:39" ht="15" hidden="1" outlineLevel="1">
      <c r="A97" s="542">
        <v>19</v>
      </c>
      <c r="B97" s="714" t="s">
        <v>112</v>
      </c>
      <c r="C97" s="315" t="s">
        <v>25</v>
      </c>
      <c r="D97" s="319"/>
      <c r="E97" s="319"/>
      <c r="F97" s="319"/>
      <c r="G97" s="319"/>
      <c r="H97" s="319"/>
      <c r="I97" s="319"/>
      <c r="J97" s="319"/>
      <c r="K97" s="319"/>
      <c r="L97" s="319"/>
      <c r="M97" s="319"/>
      <c r="N97" s="319">
        <v>0</v>
      </c>
      <c r="O97" s="319"/>
      <c r="P97" s="319"/>
      <c r="Q97" s="319"/>
      <c r="R97" s="319"/>
      <c r="S97" s="319"/>
      <c r="T97" s="319"/>
      <c r="U97" s="319"/>
      <c r="V97" s="319"/>
      <c r="W97" s="319"/>
      <c r="X97" s="319"/>
      <c r="Y97" s="449"/>
      <c r="Z97" s="433"/>
      <c r="AA97" s="433"/>
      <c r="AB97" s="433"/>
      <c r="AC97" s="433"/>
      <c r="AD97" s="433"/>
      <c r="AE97" s="433"/>
      <c r="AF97" s="438"/>
      <c r="AG97" s="438"/>
      <c r="AH97" s="438"/>
      <c r="AI97" s="438"/>
      <c r="AJ97" s="438"/>
      <c r="AK97" s="438"/>
      <c r="AL97" s="438"/>
      <c r="AM97" s="320">
        <f>SUM(Y97:AL97)</f>
        <v>0</v>
      </c>
    </row>
    <row r="98" spans="1:39" ht="15" hidden="1" outlineLevel="1">
      <c r="B98" s="676" t="s">
        <v>270</v>
      </c>
      <c r="C98" s="315" t="s">
        <v>164</v>
      </c>
      <c r="D98" s="319"/>
      <c r="E98" s="319"/>
      <c r="F98" s="319"/>
      <c r="G98" s="319"/>
      <c r="H98" s="319"/>
      <c r="I98" s="319"/>
      <c r="J98" s="319"/>
      <c r="K98" s="319"/>
      <c r="L98" s="319"/>
      <c r="M98" s="319"/>
      <c r="N98" s="319">
        <f>N97</f>
        <v>0</v>
      </c>
      <c r="O98" s="319"/>
      <c r="P98" s="319"/>
      <c r="Q98" s="319"/>
      <c r="R98" s="319"/>
      <c r="S98" s="319"/>
      <c r="T98" s="319"/>
      <c r="U98" s="319"/>
      <c r="V98" s="319"/>
      <c r="W98" s="319"/>
      <c r="X98" s="319"/>
      <c r="Y98" s="434">
        <f>Y97</f>
        <v>0</v>
      </c>
      <c r="Z98" s="434">
        <f t="shared" ref="Z98:AL98" si="175">Z97</f>
        <v>0</v>
      </c>
      <c r="AA98" s="434">
        <f t="shared" si="175"/>
        <v>0</v>
      </c>
      <c r="AB98" s="434">
        <f t="shared" si="175"/>
        <v>0</v>
      </c>
      <c r="AC98" s="434">
        <f t="shared" si="175"/>
        <v>0</v>
      </c>
      <c r="AD98" s="434">
        <f t="shared" si="175"/>
        <v>0</v>
      </c>
      <c r="AE98" s="434">
        <f t="shared" si="175"/>
        <v>0</v>
      </c>
      <c r="AF98" s="434">
        <f t="shared" si="175"/>
        <v>0</v>
      </c>
      <c r="AG98" s="434">
        <f t="shared" si="175"/>
        <v>0</v>
      </c>
      <c r="AH98" s="434">
        <f t="shared" si="175"/>
        <v>0</v>
      </c>
      <c r="AI98" s="434">
        <f t="shared" si="175"/>
        <v>0</v>
      </c>
      <c r="AJ98" s="434">
        <f t="shared" si="175"/>
        <v>0</v>
      </c>
      <c r="AK98" s="434">
        <f t="shared" si="175"/>
        <v>0</v>
      </c>
      <c r="AL98" s="434">
        <f t="shared" si="175"/>
        <v>0</v>
      </c>
      <c r="AM98" s="321"/>
    </row>
    <row r="99" spans="1:39" ht="15" hidden="1" outlineLevel="1">
      <c r="B99" s="721"/>
      <c r="C99" s="315"/>
      <c r="D99" s="315"/>
      <c r="E99" s="315"/>
      <c r="F99" s="315"/>
      <c r="G99" s="315"/>
      <c r="H99" s="315"/>
      <c r="I99" s="315"/>
      <c r="J99" s="315"/>
      <c r="K99" s="315"/>
      <c r="L99" s="315"/>
      <c r="M99" s="315"/>
      <c r="N99" s="315"/>
      <c r="O99" s="315"/>
      <c r="P99" s="315"/>
      <c r="Q99" s="315"/>
      <c r="R99" s="315"/>
      <c r="S99" s="315"/>
      <c r="T99" s="315"/>
      <c r="U99" s="315"/>
      <c r="V99" s="315"/>
      <c r="W99" s="315"/>
      <c r="X99" s="315"/>
      <c r="Y99" s="435"/>
      <c r="Z99" s="435"/>
      <c r="AA99" s="435"/>
      <c r="AB99" s="435"/>
      <c r="AC99" s="435"/>
      <c r="AD99" s="435"/>
      <c r="AE99" s="435"/>
      <c r="AF99" s="435"/>
      <c r="AG99" s="435"/>
      <c r="AH99" s="435"/>
      <c r="AI99" s="435"/>
      <c r="AJ99" s="435"/>
      <c r="AK99" s="435"/>
      <c r="AL99" s="435"/>
      <c r="AM99" s="330"/>
    </row>
    <row r="100" spans="1:39" ht="15" hidden="1" outlineLevel="1">
      <c r="A100" s="542">
        <v>20</v>
      </c>
      <c r="B100" s="714" t="s">
        <v>111</v>
      </c>
      <c r="C100" s="315" t="s">
        <v>25</v>
      </c>
      <c r="D100" s="319"/>
      <c r="E100" s="319"/>
      <c r="F100" s="319"/>
      <c r="G100" s="319"/>
      <c r="H100" s="319"/>
      <c r="I100" s="319"/>
      <c r="J100" s="319"/>
      <c r="K100" s="319"/>
      <c r="L100" s="319"/>
      <c r="M100" s="319"/>
      <c r="N100" s="319">
        <v>0</v>
      </c>
      <c r="O100" s="319"/>
      <c r="P100" s="319"/>
      <c r="Q100" s="319"/>
      <c r="R100" s="319"/>
      <c r="S100" s="319"/>
      <c r="T100" s="319"/>
      <c r="U100" s="319"/>
      <c r="V100" s="319"/>
      <c r="W100" s="319"/>
      <c r="X100" s="319"/>
      <c r="Y100" s="449"/>
      <c r="Z100" s="433"/>
      <c r="AA100" s="433"/>
      <c r="AB100" s="433"/>
      <c r="AC100" s="433"/>
      <c r="AD100" s="433"/>
      <c r="AE100" s="433"/>
      <c r="AF100" s="438"/>
      <c r="AG100" s="438"/>
      <c r="AH100" s="438"/>
      <c r="AI100" s="438"/>
      <c r="AJ100" s="438"/>
      <c r="AK100" s="438"/>
      <c r="AL100" s="438"/>
      <c r="AM100" s="320">
        <f>SUM(Y100:AL100)</f>
        <v>0</v>
      </c>
    </row>
    <row r="101" spans="1:39" ht="15" hidden="1" outlineLevel="1">
      <c r="B101" s="676" t="s">
        <v>270</v>
      </c>
      <c r="C101" s="315" t="s">
        <v>164</v>
      </c>
      <c r="D101" s="319"/>
      <c r="E101" s="319"/>
      <c r="F101" s="319"/>
      <c r="G101" s="319"/>
      <c r="H101" s="319"/>
      <c r="I101" s="319"/>
      <c r="J101" s="319"/>
      <c r="K101" s="319"/>
      <c r="L101" s="319"/>
      <c r="M101" s="319"/>
      <c r="N101" s="319">
        <f>N100</f>
        <v>0</v>
      </c>
      <c r="O101" s="319"/>
      <c r="P101" s="319"/>
      <c r="Q101" s="319"/>
      <c r="R101" s="319"/>
      <c r="S101" s="319"/>
      <c r="T101" s="319"/>
      <c r="U101" s="319"/>
      <c r="V101" s="319"/>
      <c r="W101" s="319"/>
      <c r="X101" s="319"/>
      <c r="Y101" s="434">
        <f t="shared" ref="Y101:AL101" si="176">Y100</f>
        <v>0</v>
      </c>
      <c r="Z101" s="434">
        <f t="shared" si="176"/>
        <v>0</v>
      </c>
      <c r="AA101" s="434">
        <f t="shared" si="176"/>
        <v>0</v>
      </c>
      <c r="AB101" s="434">
        <f t="shared" si="176"/>
        <v>0</v>
      </c>
      <c r="AC101" s="434">
        <f t="shared" si="176"/>
        <v>0</v>
      </c>
      <c r="AD101" s="434">
        <f t="shared" si="176"/>
        <v>0</v>
      </c>
      <c r="AE101" s="434">
        <f t="shared" si="176"/>
        <v>0</v>
      </c>
      <c r="AF101" s="434">
        <f t="shared" si="176"/>
        <v>0</v>
      </c>
      <c r="AG101" s="434">
        <f t="shared" si="176"/>
        <v>0</v>
      </c>
      <c r="AH101" s="434">
        <f t="shared" si="176"/>
        <v>0</v>
      </c>
      <c r="AI101" s="434">
        <f t="shared" si="176"/>
        <v>0</v>
      </c>
      <c r="AJ101" s="434">
        <f t="shared" si="176"/>
        <v>0</v>
      </c>
      <c r="AK101" s="434">
        <f t="shared" si="176"/>
        <v>0</v>
      </c>
      <c r="AL101" s="434">
        <f t="shared" si="176"/>
        <v>0</v>
      </c>
      <c r="AM101" s="330"/>
    </row>
    <row r="102" spans="1:39" ht="15.6" hidden="1" outlineLevel="1">
      <c r="B102" s="722"/>
      <c r="C102" s="324"/>
      <c r="D102" s="315"/>
      <c r="E102" s="315"/>
      <c r="F102" s="315"/>
      <c r="G102" s="315"/>
      <c r="H102" s="315"/>
      <c r="I102" s="315"/>
      <c r="J102" s="315"/>
      <c r="K102" s="315"/>
      <c r="L102" s="315"/>
      <c r="M102" s="315"/>
      <c r="N102" s="324"/>
      <c r="O102" s="315"/>
      <c r="P102" s="315"/>
      <c r="Q102" s="315"/>
      <c r="R102" s="315"/>
      <c r="S102" s="315"/>
      <c r="T102" s="315"/>
      <c r="U102" s="315"/>
      <c r="V102" s="315"/>
      <c r="W102" s="315"/>
      <c r="X102" s="315"/>
      <c r="Y102" s="435"/>
      <c r="Z102" s="435"/>
      <c r="AA102" s="435"/>
      <c r="AB102" s="435"/>
      <c r="AC102" s="435"/>
      <c r="AD102" s="435"/>
      <c r="AE102" s="435"/>
      <c r="AF102" s="435"/>
      <c r="AG102" s="435"/>
      <c r="AH102" s="435"/>
      <c r="AI102" s="435"/>
      <c r="AJ102" s="435"/>
      <c r="AK102" s="435"/>
      <c r="AL102" s="435"/>
      <c r="AM102" s="330"/>
    </row>
    <row r="103" spans="1:39" ht="15.6" hidden="1" outlineLevel="1">
      <c r="B103" s="712" t="s">
        <v>515</v>
      </c>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445"/>
      <c r="Z103" s="448"/>
      <c r="AA103" s="448"/>
      <c r="AB103" s="448"/>
      <c r="AC103" s="448"/>
      <c r="AD103" s="448"/>
      <c r="AE103" s="448"/>
      <c r="AF103" s="448"/>
      <c r="AG103" s="448"/>
      <c r="AH103" s="448"/>
      <c r="AI103" s="448"/>
      <c r="AJ103" s="448"/>
      <c r="AK103" s="448"/>
      <c r="AL103" s="448"/>
      <c r="AM103" s="330"/>
    </row>
    <row r="104" spans="1:39" ht="15.6" hidden="1" outlineLevel="1">
      <c r="B104" s="713" t="s">
        <v>511</v>
      </c>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445"/>
      <c r="Z104" s="448"/>
      <c r="AA104" s="448"/>
      <c r="AB104" s="448"/>
      <c r="AC104" s="448"/>
      <c r="AD104" s="448"/>
      <c r="AE104" s="448"/>
      <c r="AF104" s="448"/>
      <c r="AG104" s="448"/>
      <c r="AH104" s="448"/>
      <c r="AI104" s="448"/>
      <c r="AJ104" s="448"/>
      <c r="AK104" s="448"/>
      <c r="AL104" s="448"/>
      <c r="AM104" s="330"/>
    </row>
    <row r="105" spans="1:39" ht="15" hidden="1" outlineLevel="1">
      <c r="A105" s="542">
        <v>21</v>
      </c>
      <c r="B105" s="714" t="s">
        <v>114</v>
      </c>
      <c r="C105" s="315" t="s">
        <v>25</v>
      </c>
      <c r="D105" s="319">
        <v>3913143</v>
      </c>
      <c r="E105" s="319">
        <f>+'7-e.  2015'!BB44</f>
        <v>3879729</v>
      </c>
      <c r="F105" s="319">
        <f>+'7-e.  2015'!BC44</f>
        <v>3879729</v>
      </c>
      <c r="G105" s="319">
        <f>+'7-e.  2015'!BD44</f>
        <v>3879729</v>
      </c>
      <c r="H105" s="319">
        <f>+'7-e.  2015'!BE44</f>
        <v>3879729</v>
      </c>
      <c r="I105" s="319">
        <f>+'7-e.  2015'!BF44</f>
        <v>3879729</v>
      </c>
      <c r="J105" s="319">
        <f>+'7-e.  2015'!BG44</f>
        <v>3879729</v>
      </c>
      <c r="K105" s="319">
        <f>+'7-e.  2015'!BH44</f>
        <v>3877505</v>
      </c>
      <c r="L105" s="319">
        <f>+'7-e.  2015'!BI44</f>
        <v>3877505</v>
      </c>
      <c r="M105" s="319">
        <f>+'7-e.  2015'!BJ44</f>
        <v>3877505</v>
      </c>
      <c r="N105" s="315">
        <v>12</v>
      </c>
      <c r="O105" s="319">
        <v>252</v>
      </c>
      <c r="P105" s="319">
        <f>+'7-e.  2015'!W44</f>
        <v>250</v>
      </c>
      <c r="Q105" s="319">
        <f>+'7-e.  2015'!X44</f>
        <v>250</v>
      </c>
      <c r="R105" s="319">
        <f>+'7-e.  2015'!Y44</f>
        <v>250</v>
      </c>
      <c r="S105" s="319">
        <f>+'7-e.  2015'!Z44</f>
        <v>250</v>
      </c>
      <c r="T105" s="319">
        <f>+'7-e.  2015'!AA44</f>
        <v>250</v>
      </c>
      <c r="U105" s="319">
        <f>+'7-e.  2015'!AB44</f>
        <v>250</v>
      </c>
      <c r="V105" s="319">
        <f>+'7-e.  2015'!AC44</f>
        <v>249</v>
      </c>
      <c r="W105" s="319">
        <f>+'7-e.  2015'!AD44</f>
        <v>249</v>
      </c>
      <c r="X105" s="319">
        <f>+'7-e.  2015'!AE44</f>
        <v>249</v>
      </c>
      <c r="Y105" s="667">
        <v>1</v>
      </c>
      <c r="Z105" s="433"/>
      <c r="AA105" s="433"/>
      <c r="AB105" s="433"/>
      <c r="AC105" s="433"/>
      <c r="AD105" s="433"/>
      <c r="AE105" s="433"/>
      <c r="AF105" s="433"/>
      <c r="AG105" s="433"/>
      <c r="AH105" s="433"/>
      <c r="AI105" s="433"/>
      <c r="AJ105" s="433"/>
      <c r="AK105" s="433"/>
      <c r="AL105" s="433"/>
      <c r="AM105" s="320">
        <f>SUM(Y105:AL105)</f>
        <v>1</v>
      </c>
    </row>
    <row r="106" spans="1:39" ht="15" hidden="1" outlineLevel="1">
      <c r="B106" s="676" t="s">
        <v>270</v>
      </c>
      <c r="C106" s="315" t="s">
        <v>164</v>
      </c>
      <c r="D106" s="319">
        <v>388248</v>
      </c>
      <c r="E106" s="319">
        <f>+'7-f.  2016'!BB24</f>
        <v>382738</v>
      </c>
      <c r="F106" s="319">
        <f>+'7-f.  2016'!BC24</f>
        <v>382738</v>
      </c>
      <c r="G106" s="319">
        <f>+'7-f.  2016'!BD24</f>
        <v>382738</v>
      </c>
      <c r="H106" s="319">
        <f>+'7-f.  2016'!BE24</f>
        <v>382738</v>
      </c>
      <c r="I106" s="319">
        <f>+'7-f.  2016'!BF24</f>
        <v>382738</v>
      </c>
      <c r="J106" s="319">
        <f>+'7-f.  2016'!BG24</f>
        <v>382738</v>
      </c>
      <c r="K106" s="319">
        <f>+'7-f.  2016'!BH24</f>
        <v>382396</v>
      </c>
      <c r="L106" s="319">
        <f>+'7-f.  2016'!BI24</f>
        <v>382396</v>
      </c>
      <c r="M106" s="319">
        <f>+'7-f.  2016'!BJ24</f>
        <v>382396</v>
      </c>
      <c r="N106" s="315">
        <v>12</v>
      </c>
      <c r="O106" s="319">
        <v>25</v>
      </c>
      <c r="P106" s="319">
        <f>+'7-f.  2016'!W24</f>
        <v>25</v>
      </c>
      <c r="Q106" s="319">
        <f>+'7-f.  2016'!X24</f>
        <v>25</v>
      </c>
      <c r="R106" s="319">
        <f>+'7-f.  2016'!Y24</f>
        <v>25</v>
      </c>
      <c r="S106" s="319">
        <f>+'7-f.  2016'!Z24</f>
        <v>25</v>
      </c>
      <c r="T106" s="319">
        <f>+'7-f.  2016'!AA24</f>
        <v>25</v>
      </c>
      <c r="U106" s="319">
        <f>+'7-f.  2016'!AB24</f>
        <v>25</v>
      </c>
      <c r="V106" s="319">
        <f>+'7-f.  2016'!AC24</f>
        <v>25</v>
      </c>
      <c r="W106" s="319">
        <f>+'7-f.  2016'!AD24</f>
        <v>25</v>
      </c>
      <c r="X106" s="319">
        <f>+'7-f.  2016'!AE24</f>
        <v>25</v>
      </c>
      <c r="Y106" s="434">
        <f>Y105</f>
        <v>1</v>
      </c>
      <c r="Z106" s="434">
        <f t="shared" ref="Z106" si="177">Z105</f>
        <v>0</v>
      </c>
      <c r="AA106" s="434">
        <f t="shared" ref="AA106" si="178">AA105</f>
        <v>0</v>
      </c>
      <c r="AB106" s="434">
        <f t="shared" ref="AB106" si="179">AB105</f>
        <v>0</v>
      </c>
      <c r="AC106" s="434">
        <f t="shared" ref="AC106" si="180">AC105</f>
        <v>0</v>
      </c>
      <c r="AD106" s="434">
        <f t="shared" ref="AD106" si="181">AD105</f>
        <v>0</v>
      </c>
      <c r="AE106" s="434">
        <f t="shared" ref="AE106" si="182">AE105</f>
        <v>0</v>
      </c>
      <c r="AF106" s="434">
        <f t="shared" ref="AF106" si="183">AF105</f>
        <v>0</v>
      </c>
      <c r="AG106" s="434">
        <f t="shared" ref="AG106" si="184">AG105</f>
        <v>0</v>
      </c>
      <c r="AH106" s="434">
        <f t="shared" ref="AH106" si="185">AH105</f>
        <v>0</v>
      </c>
      <c r="AI106" s="434">
        <f t="shared" ref="AI106" si="186">AI105</f>
        <v>0</v>
      </c>
      <c r="AJ106" s="434">
        <f t="shared" ref="AJ106" si="187">AJ105</f>
        <v>0</v>
      </c>
      <c r="AK106" s="434">
        <f t="shared" ref="AK106" si="188">AK105</f>
        <v>0</v>
      </c>
      <c r="AL106" s="434">
        <f t="shared" ref="AL106" si="189">AL105</f>
        <v>0</v>
      </c>
      <c r="AM106" s="330"/>
    </row>
    <row r="107" spans="1:39" ht="15" hidden="1" outlineLevel="1">
      <c r="B107" s="676"/>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445"/>
      <c r="Z107" s="448"/>
      <c r="AA107" s="448"/>
      <c r="AB107" s="448"/>
      <c r="AC107" s="448"/>
      <c r="AD107" s="448"/>
      <c r="AE107" s="448"/>
      <c r="AF107" s="448"/>
      <c r="AG107" s="448"/>
      <c r="AH107" s="448"/>
      <c r="AI107" s="448"/>
      <c r="AJ107" s="448"/>
      <c r="AK107" s="448"/>
      <c r="AL107" s="448"/>
      <c r="AM107" s="330"/>
    </row>
    <row r="108" spans="1:39" ht="15" hidden="1" outlineLevel="1">
      <c r="A108" s="542">
        <v>22</v>
      </c>
      <c r="B108" s="714" t="s">
        <v>115</v>
      </c>
      <c r="C108" s="315" t="s">
        <v>25</v>
      </c>
      <c r="D108" s="319">
        <v>1587453</v>
      </c>
      <c r="E108" s="319">
        <f>+'7-e.  2015'!BB45</f>
        <v>1587453</v>
      </c>
      <c r="F108" s="319">
        <f>+'7-e.  2015'!BC45</f>
        <v>1587453</v>
      </c>
      <c r="G108" s="319">
        <f>+'7-e.  2015'!BD45</f>
        <v>1587453</v>
      </c>
      <c r="H108" s="319">
        <f>+'7-e.  2015'!BE45</f>
        <v>1587453</v>
      </c>
      <c r="I108" s="319">
        <f>+'7-e.  2015'!BF45</f>
        <v>1587453</v>
      </c>
      <c r="J108" s="319">
        <f>+'7-e.  2015'!BG45</f>
        <v>1587453</v>
      </c>
      <c r="K108" s="319">
        <f>+'7-e.  2015'!BH45</f>
        <v>1587453</v>
      </c>
      <c r="L108" s="319">
        <f>+'7-e.  2015'!BI45</f>
        <v>1587453</v>
      </c>
      <c r="M108" s="319">
        <f>+'7-e.  2015'!BJ45</f>
        <v>1587453</v>
      </c>
      <c r="N108" s="315">
        <v>12</v>
      </c>
      <c r="O108" s="319">
        <v>837</v>
      </c>
      <c r="P108" s="319">
        <f>+'7-e.  2015'!W45</f>
        <v>837</v>
      </c>
      <c r="Q108" s="319">
        <f>+'7-e.  2015'!X45</f>
        <v>837</v>
      </c>
      <c r="R108" s="319">
        <f>+'7-e.  2015'!Y45</f>
        <v>837</v>
      </c>
      <c r="S108" s="319">
        <f>+'7-e.  2015'!Z45</f>
        <v>837</v>
      </c>
      <c r="T108" s="319">
        <f>+'7-e.  2015'!AA45</f>
        <v>837</v>
      </c>
      <c r="U108" s="319">
        <f>+'7-e.  2015'!AB45</f>
        <v>837</v>
      </c>
      <c r="V108" s="319">
        <f>+'7-e.  2015'!AC45</f>
        <v>837</v>
      </c>
      <c r="W108" s="319">
        <f>+'7-e.  2015'!AD45</f>
        <v>837</v>
      </c>
      <c r="X108" s="319">
        <f>+'7-e.  2015'!AE45</f>
        <v>837</v>
      </c>
      <c r="Y108" s="667">
        <v>1</v>
      </c>
      <c r="Z108" s="433"/>
      <c r="AA108" s="433"/>
      <c r="AB108" s="433"/>
      <c r="AC108" s="433"/>
      <c r="AD108" s="433"/>
      <c r="AE108" s="433"/>
      <c r="AF108" s="433"/>
      <c r="AG108" s="433"/>
      <c r="AH108" s="433"/>
      <c r="AI108" s="433"/>
      <c r="AJ108" s="433"/>
      <c r="AK108" s="433"/>
      <c r="AL108" s="433"/>
      <c r="AM108" s="320">
        <f>SUM(Y108:AL108)</f>
        <v>1</v>
      </c>
    </row>
    <row r="109" spans="1:39" ht="15" hidden="1" outlineLevel="1">
      <c r="B109" s="676" t="s">
        <v>270</v>
      </c>
      <c r="C109" s="315" t="s">
        <v>164</v>
      </c>
      <c r="D109" s="319">
        <v>172830</v>
      </c>
      <c r="E109" s="319">
        <f>+'7-f.  2016'!BB25</f>
        <v>172830</v>
      </c>
      <c r="F109" s="319">
        <f>+'7-f.  2016'!BC25</f>
        <v>172830</v>
      </c>
      <c r="G109" s="319">
        <f>+'7-f.  2016'!BD25</f>
        <v>172830</v>
      </c>
      <c r="H109" s="319">
        <f>+'7-f.  2016'!BE25</f>
        <v>172830</v>
      </c>
      <c r="I109" s="319">
        <f>+'7-f.  2016'!BF25</f>
        <v>172830</v>
      </c>
      <c r="J109" s="319">
        <f>+'7-f.  2016'!BG25</f>
        <v>172830</v>
      </c>
      <c r="K109" s="319">
        <f>+'7-f.  2016'!BH25</f>
        <v>172830</v>
      </c>
      <c r="L109" s="319">
        <f>+'7-f.  2016'!BI25</f>
        <v>172830</v>
      </c>
      <c r="M109" s="319">
        <f>+'7-f.  2016'!BJ25</f>
        <v>172830</v>
      </c>
      <c r="N109" s="315">
        <v>12</v>
      </c>
      <c r="O109" s="319">
        <v>90</v>
      </c>
      <c r="P109" s="319">
        <f>+'7-f.  2016'!W25</f>
        <v>90</v>
      </c>
      <c r="Q109" s="319">
        <f>+'7-f.  2016'!X25</f>
        <v>90</v>
      </c>
      <c r="R109" s="319">
        <f>+'7-f.  2016'!Y25</f>
        <v>90</v>
      </c>
      <c r="S109" s="319">
        <f>+'7-f.  2016'!Z25</f>
        <v>90</v>
      </c>
      <c r="T109" s="319">
        <f>+'7-f.  2016'!AA25</f>
        <v>90</v>
      </c>
      <c r="U109" s="319">
        <f>+'7-f.  2016'!AB25</f>
        <v>90</v>
      </c>
      <c r="V109" s="319">
        <f>+'7-f.  2016'!AC25</f>
        <v>90</v>
      </c>
      <c r="W109" s="319">
        <f>+'7-f.  2016'!AD25</f>
        <v>90</v>
      </c>
      <c r="X109" s="319">
        <f>+'7-f.  2016'!AE25</f>
        <v>90</v>
      </c>
      <c r="Y109" s="434">
        <f>Y108</f>
        <v>1</v>
      </c>
      <c r="Z109" s="434">
        <f t="shared" ref="Z109" si="190">Z108</f>
        <v>0</v>
      </c>
      <c r="AA109" s="434">
        <f t="shared" ref="AA109" si="191">AA108</f>
        <v>0</v>
      </c>
      <c r="AB109" s="434">
        <f t="shared" ref="AB109" si="192">AB108</f>
        <v>0</v>
      </c>
      <c r="AC109" s="434">
        <f t="shared" ref="AC109" si="193">AC108</f>
        <v>0</v>
      </c>
      <c r="AD109" s="434">
        <f t="shared" ref="AD109" si="194">AD108</f>
        <v>0</v>
      </c>
      <c r="AE109" s="434">
        <f t="shared" ref="AE109" si="195">AE108</f>
        <v>0</v>
      </c>
      <c r="AF109" s="434">
        <f t="shared" ref="AF109" si="196">AF108</f>
        <v>0</v>
      </c>
      <c r="AG109" s="434">
        <f t="shared" ref="AG109" si="197">AG108</f>
        <v>0</v>
      </c>
      <c r="AH109" s="434">
        <f t="shared" ref="AH109" si="198">AH108</f>
        <v>0</v>
      </c>
      <c r="AI109" s="434">
        <f t="shared" ref="AI109" si="199">AI108</f>
        <v>0</v>
      </c>
      <c r="AJ109" s="434">
        <f t="shared" ref="AJ109" si="200">AJ108</f>
        <v>0</v>
      </c>
      <c r="AK109" s="434">
        <f t="shared" ref="AK109" si="201">AK108</f>
        <v>0</v>
      </c>
      <c r="AL109" s="434">
        <f t="shared" ref="AL109" si="202">AL108</f>
        <v>0</v>
      </c>
      <c r="AM109" s="330"/>
    </row>
    <row r="110" spans="1:39" ht="15" hidden="1" outlineLevel="1">
      <c r="B110" s="676"/>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445"/>
      <c r="Z110" s="448"/>
      <c r="AA110" s="448"/>
      <c r="AB110" s="448"/>
      <c r="AC110" s="448"/>
      <c r="AD110" s="448"/>
      <c r="AE110" s="448"/>
      <c r="AF110" s="448"/>
      <c r="AG110" s="448"/>
      <c r="AH110" s="448"/>
      <c r="AI110" s="448"/>
      <c r="AJ110" s="448"/>
      <c r="AK110" s="448"/>
      <c r="AL110" s="448"/>
      <c r="AM110" s="330"/>
    </row>
    <row r="111" spans="1:39" ht="15" hidden="1" outlineLevel="1">
      <c r="A111" s="542">
        <v>23</v>
      </c>
      <c r="B111" s="714" t="s">
        <v>116</v>
      </c>
      <c r="C111" s="315" t="s">
        <v>25</v>
      </c>
      <c r="D111" s="319"/>
      <c r="E111" s="319"/>
      <c r="F111" s="319"/>
      <c r="G111" s="319"/>
      <c r="H111" s="319"/>
      <c r="I111" s="319"/>
      <c r="J111" s="319"/>
      <c r="K111" s="319"/>
      <c r="L111" s="319"/>
      <c r="M111" s="319"/>
      <c r="N111" s="315"/>
      <c r="O111" s="319"/>
      <c r="P111" s="319"/>
      <c r="Q111" s="319"/>
      <c r="R111" s="319"/>
      <c r="S111" s="319"/>
      <c r="T111" s="319"/>
      <c r="U111" s="319"/>
      <c r="V111" s="319"/>
      <c r="W111" s="319"/>
      <c r="X111" s="319"/>
      <c r="Y111" s="433"/>
      <c r="Z111" s="433"/>
      <c r="AA111" s="433"/>
      <c r="AB111" s="433"/>
      <c r="AC111" s="433"/>
      <c r="AD111" s="433"/>
      <c r="AE111" s="433"/>
      <c r="AF111" s="433"/>
      <c r="AG111" s="433"/>
      <c r="AH111" s="433"/>
      <c r="AI111" s="433"/>
      <c r="AJ111" s="433"/>
      <c r="AK111" s="433"/>
      <c r="AL111" s="433"/>
      <c r="AM111" s="320">
        <f>SUM(Y111:AL111)</f>
        <v>0</v>
      </c>
    </row>
    <row r="112" spans="1:39" ht="15" hidden="1" outlineLevel="1">
      <c r="B112" s="676" t="s">
        <v>270</v>
      </c>
      <c r="C112" s="315" t="s">
        <v>164</v>
      </c>
      <c r="D112" s="319"/>
      <c r="E112" s="319"/>
      <c r="F112" s="319"/>
      <c r="G112" s="319"/>
      <c r="H112" s="319"/>
      <c r="I112" s="319"/>
      <c r="J112" s="319"/>
      <c r="K112" s="319"/>
      <c r="L112" s="319"/>
      <c r="M112" s="319"/>
      <c r="N112" s="315"/>
      <c r="O112" s="319"/>
      <c r="P112" s="319"/>
      <c r="Q112" s="319"/>
      <c r="R112" s="319"/>
      <c r="S112" s="319"/>
      <c r="T112" s="319"/>
      <c r="U112" s="319"/>
      <c r="V112" s="319"/>
      <c r="W112" s="319"/>
      <c r="X112" s="319"/>
      <c r="Y112" s="434">
        <f>Y111</f>
        <v>0</v>
      </c>
      <c r="Z112" s="434">
        <f t="shared" ref="Z112" si="203">Z111</f>
        <v>0</v>
      </c>
      <c r="AA112" s="434">
        <f t="shared" ref="AA112" si="204">AA111</f>
        <v>0</v>
      </c>
      <c r="AB112" s="434">
        <f t="shared" ref="AB112" si="205">AB111</f>
        <v>0</v>
      </c>
      <c r="AC112" s="434">
        <f t="shared" ref="AC112" si="206">AC111</f>
        <v>0</v>
      </c>
      <c r="AD112" s="434">
        <f t="shared" ref="AD112" si="207">AD111</f>
        <v>0</v>
      </c>
      <c r="AE112" s="434">
        <f t="shared" ref="AE112" si="208">AE111</f>
        <v>0</v>
      </c>
      <c r="AF112" s="434">
        <f t="shared" ref="AF112" si="209">AF111</f>
        <v>0</v>
      </c>
      <c r="AG112" s="434">
        <f t="shared" ref="AG112" si="210">AG111</f>
        <v>0</v>
      </c>
      <c r="AH112" s="434">
        <f t="shared" ref="AH112" si="211">AH111</f>
        <v>0</v>
      </c>
      <c r="AI112" s="434">
        <f t="shared" ref="AI112" si="212">AI111</f>
        <v>0</v>
      </c>
      <c r="AJ112" s="434">
        <f t="shared" ref="AJ112" si="213">AJ111</f>
        <v>0</v>
      </c>
      <c r="AK112" s="434">
        <f t="shared" ref="AK112" si="214">AK111</f>
        <v>0</v>
      </c>
      <c r="AL112" s="434">
        <f t="shared" ref="AL112" si="215">AL111</f>
        <v>0</v>
      </c>
      <c r="AM112" s="330"/>
    </row>
    <row r="113" spans="1:39" ht="15" hidden="1" outlineLevel="1">
      <c r="B113" s="721"/>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445"/>
      <c r="Z113" s="448"/>
      <c r="AA113" s="448"/>
      <c r="AB113" s="448"/>
      <c r="AC113" s="448"/>
      <c r="AD113" s="448"/>
      <c r="AE113" s="448"/>
      <c r="AF113" s="448"/>
      <c r="AG113" s="448"/>
      <c r="AH113" s="448"/>
      <c r="AI113" s="448"/>
      <c r="AJ113" s="448"/>
      <c r="AK113" s="448"/>
      <c r="AL113" s="448"/>
      <c r="AM113" s="330"/>
    </row>
    <row r="114" spans="1:39" ht="15" hidden="1" outlineLevel="1">
      <c r="A114" s="542">
        <v>24</v>
      </c>
      <c r="B114" s="714" t="s">
        <v>117</v>
      </c>
      <c r="C114" s="315" t="s">
        <v>25</v>
      </c>
      <c r="D114" s="319"/>
      <c r="E114" s="319"/>
      <c r="F114" s="319"/>
      <c r="G114" s="319"/>
      <c r="H114" s="319"/>
      <c r="I114" s="319"/>
      <c r="J114" s="319"/>
      <c r="K114" s="319"/>
      <c r="L114" s="319"/>
      <c r="M114" s="319"/>
      <c r="N114" s="315"/>
      <c r="O114" s="319"/>
      <c r="P114" s="319"/>
      <c r="Q114" s="319"/>
      <c r="R114" s="319"/>
      <c r="S114" s="319"/>
      <c r="T114" s="319"/>
      <c r="U114" s="319"/>
      <c r="V114" s="319"/>
      <c r="W114" s="319"/>
      <c r="X114" s="319"/>
      <c r="Y114" s="433"/>
      <c r="Z114" s="433"/>
      <c r="AA114" s="433"/>
      <c r="AB114" s="433"/>
      <c r="AC114" s="433"/>
      <c r="AD114" s="433"/>
      <c r="AE114" s="433"/>
      <c r="AF114" s="433"/>
      <c r="AG114" s="433"/>
      <c r="AH114" s="433"/>
      <c r="AI114" s="433"/>
      <c r="AJ114" s="433"/>
      <c r="AK114" s="433"/>
      <c r="AL114" s="433"/>
      <c r="AM114" s="320">
        <f>SUM(Y114:AL114)</f>
        <v>0</v>
      </c>
    </row>
    <row r="115" spans="1:39" ht="15" hidden="1" outlineLevel="1">
      <c r="B115" s="676" t="s">
        <v>270</v>
      </c>
      <c r="C115" s="315" t="s">
        <v>164</v>
      </c>
      <c r="D115" s="319"/>
      <c r="E115" s="319"/>
      <c r="F115" s="319"/>
      <c r="G115" s="319"/>
      <c r="H115" s="319"/>
      <c r="I115" s="319"/>
      <c r="J115" s="319"/>
      <c r="K115" s="319"/>
      <c r="L115" s="319"/>
      <c r="M115" s="319"/>
      <c r="N115" s="315"/>
      <c r="O115" s="319"/>
      <c r="P115" s="319"/>
      <c r="Q115" s="319"/>
      <c r="R115" s="319"/>
      <c r="S115" s="319"/>
      <c r="T115" s="319"/>
      <c r="U115" s="319"/>
      <c r="V115" s="319"/>
      <c r="W115" s="319"/>
      <c r="X115" s="319"/>
      <c r="Y115" s="434">
        <f>Y114</f>
        <v>0</v>
      </c>
      <c r="Z115" s="434">
        <f t="shared" ref="Z115" si="216">Z114</f>
        <v>0</v>
      </c>
      <c r="AA115" s="434">
        <f t="shared" ref="AA115" si="217">AA114</f>
        <v>0</v>
      </c>
      <c r="AB115" s="434">
        <f t="shared" ref="AB115" si="218">AB114</f>
        <v>0</v>
      </c>
      <c r="AC115" s="434">
        <f t="shared" ref="AC115" si="219">AC114</f>
        <v>0</v>
      </c>
      <c r="AD115" s="434">
        <f t="shared" ref="AD115" si="220">AD114</f>
        <v>0</v>
      </c>
      <c r="AE115" s="434">
        <f t="shared" ref="AE115" si="221">AE114</f>
        <v>0</v>
      </c>
      <c r="AF115" s="434">
        <f t="shared" ref="AF115" si="222">AF114</f>
        <v>0</v>
      </c>
      <c r="AG115" s="434">
        <f t="shared" ref="AG115" si="223">AG114</f>
        <v>0</v>
      </c>
      <c r="AH115" s="434">
        <f t="shared" ref="AH115" si="224">AH114</f>
        <v>0</v>
      </c>
      <c r="AI115" s="434">
        <f t="shared" ref="AI115" si="225">AI114</f>
        <v>0</v>
      </c>
      <c r="AJ115" s="434">
        <f t="shared" ref="AJ115" si="226">AJ114</f>
        <v>0</v>
      </c>
      <c r="AK115" s="434">
        <f t="shared" ref="AK115" si="227">AK114</f>
        <v>0</v>
      </c>
      <c r="AL115" s="434">
        <f t="shared" ref="AL115" si="228">AL114</f>
        <v>0</v>
      </c>
      <c r="AM115" s="330"/>
    </row>
    <row r="116" spans="1:39" ht="15" hidden="1" outlineLevel="1">
      <c r="B116" s="676"/>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435"/>
      <c r="Z116" s="448"/>
      <c r="AA116" s="448"/>
      <c r="AB116" s="448"/>
      <c r="AC116" s="448"/>
      <c r="AD116" s="448"/>
      <c r="AE116" s="448"/>
      <c r="AF116" s="448"/>
      <c r="AG116" s="448"/>
      <c r="AH116" s="448"/>
      <c r="AI116" s="448"/>
      <c r="AJ116" s="448"/>
      <c r="AK116" s="448"/>
      <c r="AL116" s="448"/>
      <c r="AM116" s="330"/>
    </row>
    <row r="117" spans="1:39" ht="15.6" hidden="1" outlineLevel="1">
      <c r="B117" s="713" t="s">
        <v>512</v>
      </c>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435"/>
      <c r="Z117" s="448"/>
      <c r="AA117" s="448"/>
      <c r="AB117" s="448"/>
      <c r="AC117" s="448"/>
      <c r="AD117" s="448"/>
      <c r="AE117" s="448"/>
      <c r="AF117" s="448"/>
      <c r="AG117" s="448"/>
      <c r="AH117" s="448"/>
      <c r="AI117" s="448"/>
      <c r="AJ117" s="448"/>
      <c r="AK117" s="448"/>
      <c r="AL117" s="448"/>
      <c r="AM117" s="330"/>
    </row>
    <row r="118" spans="1:39" ht="15" hidden="1" outlineLevel="1">
      <c r="A118" s="542">
        <v>25</v>
      </c>
      <c r="B118" s="714" t="s">
        <v>118</v>
      </c>
      <c r="C118" s="315" t="s">
        <v>25</v>
      </c>
      <c r="D118" s="319"/>
      <c r="E118" s="319"/>
      <c r="F118" s="319"/>
      <c r="G118" s="319"/>
      <c r="H118" s="319"/>
      <c r="I118" s="319"/>
      <c r="J118" s="319"/>
      <c r="K118" s="319"/>
      <c r="L118" s="319"/>
      <c r="M118" s="319"/>
      <c r="N118" s="319">
        <v>12</v>
      </c>
      <c r="O118" s="319"/>
      <c r="P118" s="319"/>
      <c r="Q118" s="319"/>
      <c r="R118" s="319"/>
      <c r="S118" s="319"/>
      <c r="T118" s="319"/>
      <c r="U118" s="319"/>
      <c r="V118" s="319"/>
      <c r="W118" s="319"/>
      <c r="X118" s="319"/>
      <c r="Y118" s="449">
        <f>+Y54</f>
        <v>0</v>
      </c>
      <c r="Z118" s="449">
        <f t="shared" ref="Z118:AC118" si="229">+Z54</f>
        <v>0</v>
      </c>
      <c r="AA118" s="449">
        <f t="shared" si="229"/>
        <v>1</v>
      </c>
      <c r="AB118" s="449">
        <f t="shared" si="229"/>
        <v>0</v>
      </c>
      <c r="AC118" s="449">
        <f t="shared" si="229"/>
        <v>0</v>
      </c>
      <c r="AD118" s="433"/>
      <c r="AE118" s="433"/>
      <c r="AF118" s="438"/>
      <c r="AG118" s="438"/>
      <c r="AH118" s="438"/>
      <c r="AI118" s="438"/>
      <c r="AJ118" s="438"/>
      <c r="AK118" s="438"/>
      <c r="AL118" s="438"/>
      <c r="AM118" s="320">
        <f>SUM(Y118:AL118)</f>
        <v>1</v>
      </c>
    </row>
    <row r="119" spans="1:39" ht="15" hidden="1" outlineLevel="1">
      <c r="B119" s="676" t="s">
        <v>270</v>
      </c>
      <c r="C119" s="315" t="s">
        <v>164</v>
      </c>
      <c r="D119" s="319">
        <v>76159</v>
      </c>
      <c r="E119" s="319">
        <f>+'7-f.  2016'!BB28</f>
        <v>76159</v>
      </c>
      <c r="F119" s="319">
        <f>+'7-f.  2016'!BC28</f>
        <v>76159</v>
      </c>
      <c r="G119" s="319">
        <f>+'7-f.  2016'!BD28</f>
        <v>76159</v>
      </c>
      <c r="H119" s="319">
        <f>+'7-f.  2016'!BE28</f>
        <v>76159</v>
      </c>
      <c r="I119" s="319">
        <f>+'7-f.  2016'!BF28</f>
        <v>76159</v>
      </c>
      <c r="J119" s="319">
        <f>+'7-f.  2016'!BG28</f>
        <v>76159</v>
      </c>
      <c r="K119" s="319">
        <f>+'7-f.  2016'!BH28</f>
        <v>76159</v>
      </c>
      <c r="L119" s="319">
        <f>+'7-f.  2016'!BI28</f>
        <v>76159</v>
      </c>
      <c r="M119" s="319">
        <f>+'7-f.  2016'!BJ28</f>
        <v>76159</v>
      </c>
      <c r="N119" s="319">
        <f>N118</f>
        <v>12</v>
      </c>
      <c r="O119" s="319">
        <v>16</v>
      </c>
      <c r="P119" s="319">
        <f>+'7-f.  2016'!W28</f>
        <v>16</v>
      </c>
      <c r="Q119" s="319">
        <f>+'7-f.  2016'!X28</f>
        <v>16</v>
      </c>
      <c r="R119" s="319">
        <f>+'7-f.  2016'!Y28</f>
        <v>16</v>
      </c>
      <c r="S119" s="319">
        <f>+'7-f.  2016'!Z28</f>
        <v>16</v>
      </c>
      <c r="T119" s="319">
        <f>+'7-f.  2016'!AA28</f>
        <v>16</v>
      </c>
      <c r="U119" s="319">
        <f>+'7-f.  2016'!AB28</f>
        <v>16</v>
      </c>
      <c r="V119" s="319">
        <f>+'7-f.  2016'!AC28</f>
        <v>16</v>
      </c>
      <c r="W119" s="319">
        <f>+'7-f.  2016'!AD28</f>
        <v>16</v>
      </c>
      <c r="X119" s="319">
        <f>+'7-f.  2016'!AE28</f>
        <v>16</v>
      </c>
      <c r="Y119" s="434">
        <f>Y118</f>
        <v>0</v>
      </c>
      <c r="Z119" s="434">
        <f t="shared" ref="Z119" si="230">Z118</f>
        <v>0</v>
      </c>
      <c r="AA119" s="434">
        <f t="shared" ref="AA119" si="231">AA118</f>
        <v>1</v>
      </c>
      <c r="AB119" s="434">
        <f t="shared" ref="AB119" si="232">AB118</f>
        <v>0</v>
      </c>
      <c r="AC119" s="434">
        <f t="shared" ref="AC119" si="233">AC118</f>
        <v>0</v>
      </c>
      <c r="AD119" s="434">
        <f t="shared" ref="AD119" si="234">AD118</f>
        <v>0</v>
      </c>
      <c r="AE119" s="434">
        <f t="shared" ref="AE119" si="235">AE118</f>
        <v>0</v>
      </c>
      <c r="AF119" s="434">
        <f t="shared" ref="AF119" si="236">AF118</f>
        <v>0</v>
      </c>
      <c r="AG119" s="434">
        <f t="shared" ref="AG119" si="237">AG118</f>
        <v>0</v>
      </c>
      <c r="AH119" s="434">
        <f t="shared" ref="AH119" si="238">AH118</f>
        <v>0</v>
      </c>
      <c r="AI119" s="434">
        <f t="shared" ref="AI119" si="239">AI118</f>
        <v>0</v>
      </c>
      <c r="AJ119" s="434">
        <f t="shared" ref="AJ119" si="240">AJ118</f>
        <v>0</v>
      </c>
      <c r="AK119" s="434">
        <f t="shared" ref="AK119" si="241">AK118</f>
        <v>0</v>
      </c>
      <c r="AL119" s="434">
        <f t="shared" ref="AL119" si="242">AL118</f>
        <v>0</v>
      </c>
      <c r="AM119" s="330"/>
    </row>
    <row r="120" spans="1:39" ht="15" hidden="1" outlineLevel="1">
      <c r="B120" s="676"/>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435"/>
      <c r="Z120" s="448"/>
      <c r="AA120" s="448"/>
      <c r="AB120" s="448"/>
      <c r="AC120" s="448"/>
      <c r="AD120" s="448"/>
      <c r="AE120" s="448"/>
      <c r="AF120" s="448"/>
      <c r="AG120" s="448"/>
      <c r="AH120" s="448"/>
      <c r="AI120" s="448"/>
      <c r="AJ120" s="448"/>
      <c r="AK120" s="448"/>
      <c r="AL120" s="448"/>
      <c r="AM120" s="330"/>
    </row>
    <row r="121" spans="1:39" ht="15" hidden="1" outlineLevel="1">
      <c r="A121" s="542">
        <v>26</v>
      </c>
      <c r="B121" s="714" t="s">
        <v>119</v>
      </c>
      <c r="C121" s="315" t="s">
        <v>25</v>
      </c>
      <c r="D121" s="319">
        <v>1883044</v>
      </c>
      <c r="E121" s="319">
        <f>+'7-e.  2015'!BB48</f>
        <v>1883044</v>
      </c>
      <c r="F121" s="319">
        <f>+'7-e.  2015'!BC48</f>
        <v>1882176</v>
      </c>
      <c r="G121" s="319">
        <f>+'7-e.  2015'!BD48</f>
        <v>1882176</v>
      </c>
      <c r="H121" s="319">
        <f>+'7-e.  2015'!BE48</f>
        <v>1882176</v>
      </c>
      <c r="I121" s="319">
        <f>+'7-e.  2015'!BF48</f>
        <v>1882176</v>
      </c>
      <c r="J121" s="319">
        <f>+'7-e.  2015'!BG48</f>
        <v>1786538</v>
      </c>
      <c r="K121" s="319">
        <f>+'7-e.  2015'!BH48</f>
        <v>1786538</v>
      </c>
      <c r="L121" s="319">
        <f>+'7-e.  2015'!BI48</f>
        <v>1755270</v>
      </c>
      <c r="M121" s="319">
        <f>+'7-e.  2015'!BJ48</f>
        <v>1432240</v>
      </c>
      <c r="N121" s="319">
        <v>12</v>
      </c>
      <c r="O121" s="319">
        <v>260</v>
      </c>
      <c r="P121" s="319">
        <f>+'7-e.  2015'!W48</f>
        <v>260</v>
      </c>
      <c r="Q121" s="319">
        <f>+'7-e.  2015'!X48</f>
        <v>260</v>
      </c>
      <c r="R121" s="319">
        <f>+'7-e.  2015'!Y48</f>
        <v>260</v>
      </c>
      <c r="S121" s="319">
        <f>+'7-e.  2015'!Z48</f>
        <v>260</v>
      </c>
      <c r="T121" s="319">
        <f>+'7-e.  2015'!AA48</f>
        <v>260</v>
      </c>
      <c r="U121" s="319">
        <f>+'7-e.  2015'!AB48</f>
        <v>245</v>
      </c>
      <c r="V121" s="319">
        <f>+'7-e.  2015'!AC48</f>
        <v>245</v>
      </c>
      <c r="W121" s="319">
        <f>+'7-e.  2015'!AD48</f>
        <v>243</v>
      </c>
      <c r="X121" s="319">
        <f>+'7-e.  2015'!AE48</f>
        <v>195</v>
      </c>
      <c r="Y121" s="449"/>
      <c r="Z121" s="667">
        <v>1</v>
      </c>
      <c r="AA121" s="546"/>
      <c r="AB121" s="433"/>
      <c r="AC121" s="546"/>
      <c r="AD121" s="433"/>
      <c r="AE121" s="433"/>
      <c r="AF121" s="438"/>
      <c r="AG121" s="438"/>
      <c r="AH121" s="438"/>
      <c r="AI121" s="438"/>
      <c r="AJ121" s="438"/>
      <c r="AK121" s="438"/>
      <c r="AL121" s="438"/>
      <c r="AM121" s="320">
        <f>SUM(Y121:AL121)</f>
        <v>1</v>
      </c>
    </row>
    <row r="122" spans="1:39" ht="15" hidden="1" outlineLevel="1">
      <c r="B122" s="676" t="s">
        <v>270</v>
      </c>
      <c r="C122" s="315" t="s">
        <v>164</v>
      </c>
      <c r="D122" s="319">
        <v>3004373</v>
      </c>
      <c r="E122" s="319">
        <f>+'7-f.  2016'!BB29+44149</f>
        <v>2911346</v>
      </c>
      <c r="F122" s="319">
        <f>+'7-f.  2016'!BC29+54181</f>
        <v>2894908</v>
      </c>
      <c r="G122" s="319">
        <f>+'7-f.  2016'!BD29+57854</f>
        <v>2898581</v>
      </c>
      <c r="H122" s="319">
        <f>+'7-f.  2016'!BE29</f>
        <v>2840727</v>
      </c>
      <c r="I122" s="319">
        <f>+'7-f.  2016'!BF29</f>
        <v>2840727</v>
      </c>
      <c r="J122" s="319">
        <f>+'7-f.  2016'!BG29</f>
        <v>2695898</v>
      </c>
      <c r="K122" s="319">
        <f>+'7-f.  2016'!BH29</f>
        <v>2695898</v>
      </c>
      <c r="L122" s="319">
        <f>+'7-f.  2016'!BI29</f>
        <v>2681930</v>
      </c>
      <c r="M122" s="319">
        <f>+'7-f.  2016'!BJ29</f>
        <v>2223924</v>
      </c>
      <c r="N122" s="319">
        <f>N121</f>
        <v>12</v>
      </c>
      <c r="O122" s="319">
        <v>475</v>
      </c>
      <c r="P122" s="319">
        <f>+'7-f.  2016'!W29+11</f>
        <v>443</v>
      </c>
      <c r="Q122" s="319">
        <f>+'7-f.  2016'!X29+14</f>
        <v>438</v>
      </c>
      <c r="R122" s="319">
        <f>+'7-f.  2016'!Y29+15</f>
        <v>439</v>
      </c>
      <c r="S122" s="319">
        <f>+'7-f.  2016'!Z29</f>
        <v>424</v>
      </c>
      <c r="T122" s="319">
        <f>+'7-f.  2016'!AA29</f>
        <v>424</v>
      </c>
      <c r="U122" s="319">
        <f>+'7-f.  2016'!AB29</f>
        <v>402</v>
      </c>
      <c r="V122" s="319">
        <f>+'7-f.  2016'!AC29</f>
        <v>402</v>
      </c>
      <c r="W122" s="319">
        <f>+'7-f.  2016'!AD29</f>
        <v>398</v>
      </c>
      <c r="X122" s="319">
        <f>+'7-f.  2016'!AE29</f>
        <v>328</v>
      </c>
      <c r="Y122" s="434">
        <f>Y121</f>
        <v>0</v>
      </c>
      <c r="Z122" s="434">
        <f t="shared" ref="Z122" si="243">Z121</f>
        <v>1</v>
      </c>
      <c r="AA122" s="434">
        <f t="shared" ref="AA122" si="244">AA121</f>
        <v>0</v>
      </c>
      <c r="AB122" s="434">
        <f t="shared" ref="AB122" si="245">AB121</f>
        <v>0</v>
      </c>
      <c r="AC122" s="434">
        <f t="shared" ref="AC122" si="246">AC121</f>
        <v>0</v>
      </c>
      <c r="AD122" s="434">
        <f t="shared" ref="AD122" si="247">AD121</f>
        <v>0</v>
      </c>
      <c r="AE122" s="434">
        <f t="shared" ref="AE122" si="248">AE121</f>
        <v>0</v>
      </c>
      <c r="AF122" s="434">
        <f t="shared" ref="AF122" si="249">AF121</f>
        <v>0</v>
      </c>
      <c r="AG122" s="434">
        <f t="shared" ref="AG122" si="250">AG121</f>
        <v>0</v>
      </c>
      <c r="AH122" s="434">
        <f t="shared" ref="AH122" si="251">AH121</f>
        <v>0</v>
      </c>
      <c r="AI122" s="434">
        <f t="shared" ref="AI122" si="252">AI121</f>
        <v>0</v>
      </c>
      <c r="AJ122" s="434">
        <f t="shared" ref="AJ122" si="253">AJ121</f>
        <v>0</v>
      </c>
      <c r="AK122" s="434">
        <f t="shared" ref="AK122" si="254">AK121</f>
        <v>0</v>
      </c>
      <c r="AL122" s="434">
        <f t="shared" ref="AL122" si="255">AL121</f>
        <v>0</v>
      </c>
      <c r="AM122" s="330"/>
    </row>
    <row r="123" spans="1:39" ht="15" hidden="1" outlineLevel="1">
      <c r="B123" s="676"/>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435"/>
      <c r="Z123" s="448"/>
      <c r="AA123" s="448"/>
      <c r="AB123" s="448"/>
      <c r="AC123" s="448"/>
      <c r="AD123" s="448"/>
      <c r="AE123" s="448"/>
      <c r="AF123" s="448"/>
      <c r="AG123" s="448"/>
      <c r="AH123" s="448"/>
      <c r="AI123" s="448"/>
      <c r="AJ123" s="448"/>
      <c r="AK123" s="448"/>
      <c r="AL123" s="448"/>
      <c r="AM123" s="330"/>
    </row>
    <row r="124" spans="1:39" ht="15" hidden="1" outlineLevel="1">
      <c r="A124" s="542">
        <v>27</v>
      </c>
      <c r="B124" s="714" t="s">
        <v>120</v>
      </c>
      <c r="C124" s="315" t="s">
        <v>25</v>
      </c>
      <c r="D124" s="319"/>
      <c r="E124" s="319"/>
      <c r="F124" s="319"/>
      <c r="G124" s="319"/>
      <c r="H124" s="319"/>
      <c r="I124" s="319"/>
      <c r="J124" s="319"/>
      <c r="K124" s="319"/>
      <c r="L124" s="319"/>
      <c r="M124" s="319"/>
      <c r="N124" s="319">
        <v>12</v>
      </c>
      <c r="O124" s="319"/>
      <c r="P124" s="319"/>
      <c r="Q124" s="319"/>
      <c r="R124" s="319"/>
      <c r="S124" s="319"/>
      <c r="T124" s="319"/>
      <c r="U124" s="319"/>
      <c r="V124" s="319"/>
      <c r="W124" s="319"/>
      <c r="X124" s="319"/>
      <c r="Y124" s="449"/>
      <c r="Z124" s="433"/>
      <c r="AA124" s="433"/>
      <c r="AB124" s="433"/>
      <c r="AC124" s="433"/>
      <c r="AD124" s="433"/>
      <c r="AE124" s="433"/>
      <c r="AF124" s="438"/>
      <c r="AG124" s="438"/>
      <c r="AH124" s="438"/>
      <c r="AI124" s="438"/>
      <c r="AJ124" s="438"/>
      <c r="AK124" s="438"/>
      <c r="AL124" s="438"/>
      <c r="AM124" s="320">
        <f>SUM(Y124:AL124)</f>
        <v>0</v>
      </c>
    </row>
    <row r="125" spans="1:39" ht="15" hidden="1" outlineLevel="1">
      <c r="B125" s="676" t="s">
        <v>270</v>
      </c>
      <c r="C125" s="315" t="s">
        <v>164</v>
      </c>
      <c r="D125" s="319"/>
      <c r="E125" s="319"/>
      <c r="F125" s="319"/>
      <c r="G125" s="319"/>
      <c r="H125" s="319"/>
      <c r="I125" s="319"/>
      <c r="J125" s="319"/>
      <c r="K125" s="319"/>
      <c r="L125" s="319"/>
      <c r="M125" s="319"/>
      <c r="N125" s="319">
        <f>N124</f>
        <v>12</v>
      </c>
      <c r="O125" s="319"/>
      <c r="P125" s="319"/>
      <c r="Q125" s="319"/>
      <c r="R125" s="319"/>
      <c r="S125" s="319"/>
      <c r="T125" s="319"/>
      <c r="U125" s="319"/>
      <c r="V125" s="319"/>
      <c r="W125" s="319"/>
      <c r="X125" s="319"/>
      <c r="Y125" s="434">
        <f>Y124</f>
        <v>0</v>
      </c>
      <c r="Z125" s="434">
        <f t="shared" ref="Z125" si="256">Z124</f>
        <v>0</v>
      </c>
      <c r="AA125" s="434">
        <f t="shared" ref="AA125" si="257">AA124</f>
        <v>0</v>
      </c>
      <c r="AB125" s="434">
        <f t="shared" ref="AB125" si="258">AB124</f>
        <v>0</v>
      </c>
      <c r="AC125" s="434">
        <f t="shared" ref="AC125" si="259">AC124</f>
        <v>0</v>
      </c>
      <c r="AD125" s="434">
        <f t="shared" ref="AD125" si="260">AD124</f>
        <v>0</v>
      </c>
      <c r="AE125" s="434">
        <f t="shared" ref="AE125" si="261">AE124</f>
        <v>0</v>
      </c>
      <c r="AF125" s="434">
        <f t="shared" ref="AF125" si="262">AF124</f>
        <v>0</v>
      </c>
      <c r="AG125" s="434">
        <f t="shared" ref="AG125" si="263">AG124</f>
        <v>0</v>
      </c>
      <c r="AH125" s="434">
        <f t="shared" ref="AH125" si="264">AH124</f>
        <v>0</v>
      </c>
      <c r="AI125" s="434">
        <f t="shared" ref="AI125" si="265">AI124</f>
        <v>0</v>
      </c>
      <c r="AJ125" s="434">
        <f t="shared" ref="AJ125" si="266">AJ124</f>
        <v>0</v>
      </c>
      <c r="AK125" s="434">
        <f t="shared" ref="AK125" si="267">AK124</f>
        <v>0</v>
      </c>
      <c r="AL125" s="434">
        <f t="shared" ref="AL125" si="268">AL124</f>
        <v>0</v>
      </c>
      <c r="AM125" s="330"/>
    </row>
    <row r="126" spans="1:39" ht="15" hidden="1" outlineLevel="1">
      <c r="B126" s="676"/>
      <c r="C126" s="315"/>
      <c r="D126" s="315"/>
      <c r="E126" s="315"/>
      <c r="F126" s="315"/>
      <c r="G126" s="315"/>
      <c r="H126" s="315"/>
      <c r="I126" s="315"/>
      <c r="J126" s="315"/>
      <c r="K126" s="315"/>
      <c r="L126" s="315"/>
      <c r="M126" s="315"/>
      <c r="N126" s="315"/>
      <c r="O126" s="315"/>
      <c r="P126" s="315"/>
      <c r="Q126" s="315"/>
      <c r="R126" s="315"/>
      <c r="S126" s="315"/>
      <c r="T126" s="315"/>
      <c r="U126" s="315"/>
      <c r="V126" s="315"/>
      <c r="W126" s="315"/>
      <c r="X126" s="315"/>
      <c r="Y126" s="435"/>
      <c r="Z126" s="448"/>
      <c r="AA126" s="448"/>
      <c r="AB126" s="448"/>
      <c r="AC126" s="448"/>
      <c r="AD126" s="448"/>
      <c r="AE126" s="448"/>
      <c r="AF126" s="448"/>
      <c r="AG126" s="448"/>
      <c r="AH126" s="448"/>
      <c r="AI126" s="448"/>
      <c r="AJ126" s="448"/>
      <c r="AK126" s="448"/>
      <c r="AL126" s="448"/>
      <c r="AM126" s="330"/>
    </row>
    <row r="127" spans="1:39" ht="15" hidden="1" outlineLevel="1">
      <c r="A127" s="542">
        <v>28</v>
      </c>
      <c r="B127" s="714" t="s">
        <v>121</v>
      </c>
      <c r="C127" s="315" t="s">
        <v>25</v>
      </c>
      <c r="D127" s="319"/>
      <c r="E127" s="319"/>
      <c r="F127" s="319"/>
      <c r="G127" s="319"/>
      <c r="H127" s="319"/>
      <c r="I127" s="319"/>
      <c r="J127" s="319"/>
      <c r="K127" s="319"/>
      <c r="L127" s="319"/>
      <c r="M127" s="319"/>
      <c r="N127" s="319">
        <v>12</v>
      </c>
      <c r="O127" s="319"/>
      <c r="P127" s="319"/>
      <c r="Q127" s="319"/>
      <c r="R127" s="319"/>
      <c r="S127" s="319"/>
      <c r="T127" s="319"/>
      <c r="U127" s="319"/>
      <c r="V127" s="319"/>
      <c r="W127" s="319"/>
      <c r="X127" s="319"/>
      <c r="Y127" s="449"/>
      <c r="Z127" s="433"/>
      <c r="AA127" s="433"/>
      <c r="AB127" s="433"/>
      <c r="AC127" s="433"/>
      <c r="AD127" s="433"/>
      <c r="AE127" s="433"/>
      <c r="AF127" s="438"/>
      <c r="AG127" s="438"/>
      <c r="AH127" s="438"/>
      <c r="AI127" s="438"/>
      <c r="AJ127" s="438"/>
      <c r="AK127" s="438"/>
      <c r="AL127" s="438"/>
      <c r="AM127" s="320">
        <f>SUM(Y127:AL127)</f>
        <v>0</v>
      </c>
    </row>
    <row r="128" spans="1:39" ht="15" hidden="1" outlineLevel="1">
      <c r="B128" s="676" t="s">
        <v>270</v>
      </c>
      <c r="C128" s="315" t="s">
        <v>164</v>
      </c>
      <c r="D128" s="319"/>
      <c r="E128" s="319"/>
      <c r="F128" s="319"/>
      <c r="G128" s="319"/>
      <c r="H128" s="319"/>
      <c r="I128" s="319"/>
      <c r="J128" s="319"/>
      <c r="K128" s="319"/>
      <c r="L128" s="319"/>
      <c r="M128" s="319"/>
      <c r="N128" s="319">
        <f>N127</f>
        <v>12</v>
      </c>
      <c r="O128" s="319"/>
      <c r="P128" s="319"/>
      <c r="Q128" s="319"/>
      <c r="R128" s="319"/>
      <c r="S128" s="319"/>
      <c r="T128" s="319"/>
      <c r="U128" s="319"/>
      <c r="V128" s="319"/>
      <c r="W128" s="319"/>
      <c r="X128" s="319"/>
      <c r="Y128" s="434">
        <f>Y127</f>
        <v>0</v>
      </c>
      <c r="Z128" s="434">
        <f t="shared" ref="Z128" si="269">Z127</f>
        <v>0</v>
      </c>
      <c r="AA128" s="434">
        <f t="shared" ref="AA128" si="270">AA127</f>
        <v>0</v>
      </c>
      <c r="AB128" s="434">
        <f t="shared" ref="AB128" si="271">AB127</f>
        <v>0</v>
      </c>
      <c r="AC128" s="434">
        <f t="shared" ref="AC128" si="272">AC127</f>
        <v>0</v>
      </c>
      <c r="AD128" s="434">
        <f t="shared" ref="AD128" si="273">AD127</f>
        <v>0</v>
      </c>
      <c r="AE128" s="434">
        <f t="shared" ref="AE128" si="274">AE127</f>
        <v>0</v>
      </c>
      <c r="AF128" s="434">
        <f t="shared" ref="AF128" si="275">AF127</f>
        <v>0</v>
      </c>
      <c r="AG128" s="434">
        <f t="shared" ref="AG128" si="276">AG127</f>
        <v>0</v>
      </c>
      <c r="AH128" s="434">
        <f t="shared" ref="AH128" si="277">AH127</f>
        <v>0</v>
      </c>
      <c r="AI128" s="434">
        <f t="shared" ref="AI128" si="278">AI127</f>
        <v>0</v>
      </c>
      <c r="AJ128" s="434">
        <f t="shared" ref="AJ128" si="279">AJ127</f>
        <v>0</v>
      </c>
      <c r="AK128" s="434">
        <f t="shared" ref="AK128" si="280">AK127</f>
        <v>0</v>
      </c>
      <c r="AL128" s="434">
        <f t="shared" ref="AL128" si="281">AL127</f>
        <v>0</v>
      </c>
      <c r="AM128" s="330"/>
    </row>
    <row r="129" spans="1:39" ht="15" hidden="1" outlineLevel="1">
      <c r="B129" s="676"/>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435"/>
      <c r="Z129" s="448"/>
      <c r="AA129" s="448"/>
      <c r="AB129" s="448"/>
      <c r="AC129" s="448"/>
      <c r="AD129" s="448"/>
      <c r="AE129" s="448"/>
      <c r="AF129" s="448"/>
      <c r="AG129" s="448"/>
      <c r="AH129" s="448"/>
      <c r="AI129" s="448"/>
      <c r="AJ129" s="448"/>
      <c r="AK129" s="448"/>
      <c r="AL129" s="448"/>
      <c r="AM129" s="330"/>
    </row>
    <row r="130" spans="1:39" ht="15" hidden="1" outlineLevel="1">
      <c r="A130" s="542">
        <v>29</v>
      </c>
      <c r="B130" s="714" t="s">
        <v>122</v>
      </c>
      <c r="C130" s="315" t="s">
        <v>25</v>
      </c>
      <c r="D130" s="319"/>
      <c r="E130" s="319"/>
      <c r="F130" s="319"/>
      <c r="G130" s="319"/>
      <c r="H130" s="319"/>
      <c r="I130" s="319"/>
      <c r="J130" s="319"/>
      <c r="K130" s="319"/>
      <c r="L130" s="319"/>
      <c r="M130" s="319"/>
      <c r="N130" s="319">
        <v>3</v>
      </c>
      <c r="O130" s="319"/>
      <c r="P130" s="319"/>
      <c r="Q130" s="319"/>
      <c r="R130" s="319"/>
      <c r="S130" s="319"/>
      <c r="T130" s="319"/>
      <c r="U130" s="319"/>
      <c r="V130" s="319"/>
      <c r="W130" s="319"/>
      <c r="X130" s="319"/>
      <c r="Y130" s="449"/>
      <c r="Z130" s="433"/>
      <c r="AA130" s="433"/>
      <c r="AB130" s="433"/>
      <c r="AC130" s="433"/>
      <c r="AD130" s="433"/>
      <c r="AE130" s="433"/>
      <c r="AF130" s="438"/>
      <c r="AG130" s="438"/>
      <c r="AH130" s="438"/>
      <c r="AI130" s="438"/>
      <c r="AJ130" s="438"/>
      <c r="AK130" s="438"/>
      <c r="AL130" s="438"/>
      <c r="AM130" s="320">
        <f>SUM(Y130:AL130)</f>
        <v>0</v>
      </c>
    </row>
    <row r="131" spans="1:39" ht="15" hidden="1" outlineLevel="1">
      <c r="B131" s="676" t="s">
        <v>270</v>
      </c>
      <c r="C131" s="315" t="s">
        <v>164</v>
      </c>
      <c r="D131" s="319"/>
      <c r="E131" s="319"/>
      <c r="F131" s="319"/>
      <c r="G131" s="319"/>
      <c r="H131" s="319"/>
      <c r="I131" s="319"/>
      <c r="J131" s="319"/>
      <c r="K131" s="319"/>
      <c r="L131" s="319"/>
      <c r="M131" s="319"/>
      <c r="N131" s="319">
        <f>N130</f>
        <v>3</v>
      </c>
      <c r="O131" s="319"/>
      <c r="P131" s="319"/>
      <c r="Q131" s="319"/>
      <c r="R131" s="319"/>
      <c r="S131" s="319"/>
      <c r="T131" s="319"/>
      <c r="U131" s="319"/>
      <c r="V131" s="319"/>
      <c r="W131" s="319"/>
      <c r="X131" s="319"/>
      <c r="Y131" s="434">
        <f>Y130</f>
        <v>0</v>
      </c>
      <c r="Z131" s="434">
        <f t="shared" ref="Z131" si="282">Z130</f>
        <v>0</v>
      </c>
      <c r="AA131" s="434">
        <f t="shared" ref="AA131" si="283">AA130</f>
        <v>0</v>
      </c>
      <c r="AB131" s="434">
        <f t="shared" ref="AB131" si="284">AB130</f>
        <v>0</v>
      </c>
      <c r="AC131" s="434">
        <f t="shared" ref="AC131" si="285">AC130</f>
        <v>0</v>
      </c>
      <c r="AD131" s="434">
        <f t="shared" ref="AD131" si="286">AD130</f>
        <v>0</v>
      </c>
      <c r="AE131" s="434">
        <f t="shared" ref="AE131" si="287">AE130</f>
        <v>0</v>
      </c>
      <c r="AF131" s="434">
        <f t="shared" ref="AF131" si="288">AF130</f>
        <v>0</v>
      </c>
      <c r="AG131" s="434">
        <f t="shared" ref="AG131" si="289">AG130</f>
        <v>0</v>
      </c>
      <c r="AH131" s="434">
        <f t="shared" ref="AH131" si="290">AH130</f>
        <v>0</v>
      </c>
      <c r="AI131" s="434">
        <f t="shared" ref="AI131" si="291">AI130</f>
        <v>0</v>
      </c>
      <c r="AJ131" s="434">
        <f t="shared" ref="AJ131" si="292">AJ130</f>
        <v>0</v>
      </c>
      <c r="AK131" s="434">
        <f t="shared" ref="AK131" si="293">AK130</f>
        <v>0</v>
      </c>
      <c r="AL131" s="434">
        <f t="shared" ref="AL131" si="294">AL130</f>
        <v>0</v>
      </c>
      <c r="AM131" s="330"/>
    </row>
    <row r="132" spans="1:39" ht="15" hidden="1" outlineLevel="1">
      <c r="B132" s="676"/>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435"/>
      <c r="Z132" s="448"/>
      <c r="AA132" s="448"/>
      <c r="AB132" s="448"/>
      <c r="AC132" s="448"/>
      <c r="AD132" s="448"/>
      <c r="AE132" s="448"/>
      <c r="AF132" s="448"/>
      <c r="AG132" s="448"/>
      <c r="AH132" s="448"/>
      <c r="AI132" s="448"/>
      <c r="AJ132" s="448"/>
      <c r="AK132" s="448"/>
      <c r="AL132" s="448"/>
      <c r="AM132" s="330"/>
    </row>
    <row r="133" spans="1:39" ht="15" hidden="1" outlineLevel="1">
      <c r="A133" s="542">
        <v>30</v>
      </c>
      <c r="B133" s="714" t="s">
        <v>123</v>
      </c>
      <c r="C133" s="315" t="s">
        <v>25</v>
      </c>
      <c r="D133" s="319"/>
      <c r="E133" s="319"/>
      <c r="F133" s="319"/>
      <c r="G133" s="319"/>
      <c r="H133" s="319"/>
      <c r="I133" s="319"/>
      <c r="J133" s="319"/>
      <c r="K133" s="319"/>
      <c r="L133" s="319"/>
      <c r="M133" s="319"/>
      <c r="N133" s="319">
        <v>12</v>
      </c>
      <c r="O133" s="319"/>
      <c r="P133" s="319"/>
      <c r="Q133" s="319"/>
      <c r="R133" s="319"/>
      <c r="S133" s="319"/>
      <c r="T133" s="319"/>
      <c r="U133" s="319"/>
      <c r="V133" s="319"/>
      <c r="W133" s="319"/>
      <c r="X133" s="319"/>
      <c r="Y133" s="449"/>
      <c r="Z133" s="433"/>
      <c r="AA133" s="433"/>
      <c r="AB133" s="433"/>
      <c r="AC133" s="433"/>
      <c r="AD133" s="433"/>
      <c r="AE133" s="433"/>
      <c r="AF133" s="438"/>
      <c r="AG133" s="438"/>
      <c r="AH133" s="438"/>
      <c r="AI133" s="438"/>
      <c r="AJ133" s="438"/>
      <c r="AK133" s="438"/>
      <c r="AL133" s="438"/>
      <c r="AM133" s="320">
        <f>SUM(Y133:AL133)</f>
        <v>0</v>
      </c>
    </row>
    <row r="134" spans="1:39" ht="15" hidden="1" outlineLevel="1">
      <c r="B134" s="676" t="s">
        <v>270</v>
      </c>
      <c r="C134" s="315" t="s">
        <v>164</v>
      </c>
      <c r="D134" s="319"/>
      <c r="E134" s="319"/>
      <c r="F134" s="319"/>
      <c r="G134" s="319"/>
      <c r="H134" s="319"/>
      <c r="I134" s="319"/>
      <c r="J134" s="319"/>
      <c r="K134" s="319"/>
      <c r="L134" s="319"/>
      <c r="M134" s="319"/>
      <c r="N134" s="319">
        <f>N133</f>
        <v>12</v>
      </c>
      <c r="O134" s="319"/>
      <c r="P134" s="319"/>
      <c r="Q134" s="319"/>
      <c r="R134" s="319"/>
      <c r="S134" s="319"/>
      <c r="T134" s="319"/>
      <c r="U134" s="319"/>
      <c r="V134" s="319"/>
      <c r="W134" s="319"/>
      <c r="X134" s="319"/>
      <c r="Y134" s="434">
        <f>Y133</f>
        <v>0</v>
      </c>
      <c r="Z134" s="434">
        <f t="shared" ref="Z134" si="295">Z133</f>
        <v>0</v>
      </c>
      <c r="AA134" s="434">
        <f t="shared" ref="AA134" si="296">AA133</f>
        <v>0</v>
      </c>
      <c r="AB134" s="434">
        <f t="shared" ref="AB134" si="297">AB133</f>
        <v>0</v>
      </c>
      <c r="AC134" s="434">
        <f t="shared" ref="AC134" si="298">AC133</f>
        <v>0</v>
      </c>
      <c r="AD134" s="434">
        <f t="shared" ref="AD134" si="299">AD133</f>
        <v>0</v>
      </c>
      <c r="AE134" s="434">
        <f t="shared" ref="AE134" si="300">AE133</f>
        <v>0</v>
      </c>
      <c r="AF134" s="434">
        <f t="shared" ref="AF134" si="301">AF133</f>
        <v>0</v>
      </c>
      <c r="AG134" s="434">
        <f t="shared" ref="AG134" si="302">AG133</f>
        <v>0</v>
      </c>
      <c r="AH134" s="434">
        <f t="shared" ref="AH134" si="303">AH133</f>
        <v>0</v>
      </c>
      <c r="AI134" s="434">
        <f t="shared" ref="AI134" si="304">AI133</f>
        <v>0</v>
      </c>
      <c r="AJ134" s="434">
        <f t="shared" ref="AJ134" si="305">AJ133</f>
        <v>0</v>
      </c>
      <c r="AK134" s="434">
        <f t="shared" ref="AK134" si="306">AK133</f>
        <v>0</v>
      </c>
      <c r="AL134" s="434">
        <f t="shared" ref="AL134" si="307">AL133</f>
        <v>0</v>
      </c>
      <c r="AM134" s="330"/>
    </row>
    <row r="135" spans="1:39" ht="15" hidden="1" outlineLevel="1">
      <c r="B135" s="676"/>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435"/>
      <c r="Z135" s="448"/>
      <c r="AA135" s="448"/>
      <c r="AB135" s="448"/>
      <c r="AC135" s="448"/>
      <c r="AD135" s="448"/>
      <c r="AE135" s="448"/>
      <c r="AF135" s="448"/>
      <c r="AG135" s="448"/>
      <c r="AH135" s="448"/>
      <c r="AI135" s="448"/>
      <c r="AJ135" s="448"/>
      <c r="AK135" s="448"/>
      <c r="AL135" s="448"/>
      <c r="AM135" s="330"/>
    </row>
    <row r="136" spans="1:39" ht="15" hidden="1" outlineLevel="1">
      <c r="A136" s="542">
        <v>31</v>
      </c>
      <c r="B136" s="714" t="s">
        <v>124</v>
      </c>
      <c r="C136" s="315" t="s">
        <v>25</v>
      </c>
      <c r="D136" s="319"/>
      <c r="E136" s="319"/>
      <c r="F136" s="319"/>
      <c r="G136" s="319"/>
      <c r="H136" s="319"/>
      <c r="I136" s="319"/>
      <c r="J136" s="319"/>
      <c r="K136" s="319"/>
      <c r="L136" s="319"/>
      <c r="M136" s="319"/>
      <c r="N136" s="319">
        <v>12</v>
      </c>
      <c r="O136" s="319"/>
      <c r="P136" s="319"/>
      <c r="Q136" s="319"/>
      <c r="R136" s="319"/>
      <c r="S136" s="319"/>
      <c r="T136" s="319"/>
      <c r="U136" s="319"/>
      <c r="V136" s="319"/>
      <c r="W136" s="319"/>
      <c r="X136" s="319"/>
      <c r="Y136" s="449"/>
      <c r="Z136" s="433"/>
      <c r="AA136" s="433"/>
      <c r="AB136" s="433"/>
      <c r="AC136" s="433"/>
      <c r="AD136" s="433"/>
      <c r="AE136" s="433"/>
      <c r="AF136" s="438"/>
      <c r="AG136" s="438"/>
      <c r="AH136" s="438"/>
      <c r="AI136" s="438"/>
      <c r="AJ136" s="438"/>
      <c r="AK136" s="438"/>
      <c r="AL136" s="438"/>
      <c r="AM136" s="320">
        <f>SUM(Y136:AL136)</f>
        <v>0</v>
      </c>
    </row>
    <row r="137" spans="1:39" ht="15" hidden="1" outlineLevel="1">
      <c r="B137" s="676" t="s">
        <v>270</v>
      </c>
      <c r="C137" s="315" t="s">
        <v>164</v>
      </c>
      <c r="D137" s="319"/>
      <c r="E137" s="319"/>
      <c r="F137" s="319"/>
      <c r="G137" s="319"/>
      <c r="H137" s="319"/>
      <c r="I137" s="319"/>
      <c r="J137" s="319"/>
      <c r="K137" s="319"/>
      <c r="L137" s="319"/>
      <c r="M137" s="319"/>
      <c r="N137" s="319">
        <f>N136</f>
        <v>12</v>
      </c>
      <c r="O137" s="319"/>
      <c r="P137" s="319"/>
      <c r="Q137" s="319"/>
      <c r="R137" s="319"/>
      <c r="S137" s="319"/>
      <c r="T137" s="319"/>
      <c r="U137" s="319"/>
      <c r="V137" s="319"/>
      <c r="W137" s="319"/>
      <c r="X137" s="319"/>
      <c r="Y137" s="434">
        <f>Y136</f>
        <v>0</v>
      </c>
      <c r="Z137" s="434">
        <f t="shared" ref="Z137" si="308">Z136</f>
        <v>0</v>
      </c>
      <c r="AA137" s="434">
        <f t="shared" ref="AA137" si="309">AA136</f>
        <v>0</v>
      </c>
      <c r="AB137" s="434">
        <f t="shared" ref="AB137" si="310">AB136</f>
        <v>0</v>
      </c>
      <c r="AC137" s="434">
        <f t="shared" ref="AC137" si="311">AC136</f>
        <v>0</v>
      </c>
      <c r="AD137" s="434">
        <f t="shared" ref="AD137" si="312">AD136</f>
        <v>0</v>
      </c>
      <c r="AE137" s="434">
        <f t="shared" ref="AE137" si="313">AE136</f>
        <v>0</v>
      </c>
      <c r="AF137" s="434">
        <f t="shared" ref="AF137" si="314">AF136</f>
        <v>0</v>
      </c>
      <c r="AG137" s="434">
        <f t="shared" ref="AG137" si="315">AG136</f>
        <v>0</v>
      </c>
      <c r="AH137" s="434">
        <f t="shared" ref="AH137" si="316">AH136</f>
        <v>0</v>
      </c>
      <c r="AI137" s="434">
        <f t="shared" ref="AI137" si="317">AI136</f>
        <v>0</v>
      </c>
      <c r="AJ137" s="434">
        <f t="shared" ref="AJ137" si="318">AJ136</f>
        <v>0</v>
      </c>
      <c r="AK137" s="434">
        <f t="shared" ref="AK137" si="319">AK136</f>
        <v>0</v>
      </c>
      <c r="AL137" s="434">
        <f t="shared" ref="AL137" si="320">AL136</f>
        <v>0</v>
      </c>
      <c r="AM137" s="330"/>
    </row>
    <row r="138" spans="1:39" ht="15" hidden="1" outlineLevel="1">
      <c r="B138" s="714"/>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435"/>
      <c r="Z138" s="448"/>
      <c r="AA138" s="448"/>
      <c r="AB138" s="448"/>
      <c r="AC138" s="448"/>
      <c r="AD138" s="448"/>
      <c r="AE138" s="448"/>
      <c r="AF138" s="448"/>
      <c r="AG138" s="448"/>
      <c r="AH138" s="448"/>
      <c r="AI138" s="448"/>
      <c r="AJ138" s="448"/>
      <c r="AK138" s="448"/>
      <c r="AL138" s="448"/>
      <c r="AM138" s="330"/>
    </row>
    <row r="139" spans="1:39" ht="15" hidden="1" outlineLevel="1">
      <c r="A139" s="542">
        <v>32</v>
      </c>
      <c r="B139" s="714" t="s">
        <v>125</v>
      </c>
      <c r="C139" s="315" t="s">
        <v>25</v>
      </c>
      <c r="D139" s="319"/>
      <c r="E139" s="319"/>
      <c r="F139" s="319"/>
      <c r="G139" s="319"/>
      <c r="H139" s="319"/>
      <c r="I139" s="319"/>
      <c r="J139" s="319"/>
      <c r="K139" s="319"/>
      <c r="L139" s="319"/>
      <c r="M139" s="319"/>
      <c r="N139" s="319">
        <v>12</v>
      </c>
      <c r="O139" s="319"/>
      <c r="P139" s="319"/>
      <c r="Q139" s="319"/>
      <c r="R139" s="319"/>
      <c r="S139" s="319"/>
      <c r="T139" s="319"/>
      <c r="U139" s="319"/>
      <c r="V139" s="319"/>
      <c r="W139" s="319"/>
      <c r="X139" s="319"/>
      <c r="Y139" s="449"/>
      <c r="Z139" s="433"/>
      <c r="AA139" s="433"/>
      <c r="AB139" s="433"/>
      <c r="AC139" s="433"/>
      <c r="AD139" s="433"/>
      <c r="AE139" s="433"/>
      <c r="AF139" s="438"/>
      <c r="AG139" s="438"/>
      <c r="AH139" s="438"/>
      <c r="AI139" s="438"/>
      <c r="AJ139" s="438"/>
      <c r="AK139" s="438"/>
      <c r="AL139" s="438"/>
      <c r="AM139" s="320">
        <f>SUM(Y139:AL139)</f>
        <v>0</v>
      </c>
    </row>
    <row r="140" spans="1:39" ht="15" hidden="1" outlineLevel="1">
      <c r="B140" s="676" t="s">
        <v>270</v>
      </c>
      <c r="C140" s="315" t="s">
        <v>164</v>
      </c>
      <c r="D140" s="319"/>
      <c r="E140" s="319"/>
      <c r="F140" s="319"/>
      <c r="G140" s="319"/>
      <c r="H140" s="319"/>
      <c r="I140" s="319"/>
      <c r="J140" s="319"/>
      <c r="K140" s="319"/>
      <c r="L140" s="319"/>
      <c r="M140" s="319"/>
      <c r="N140" s="319">
        <f>N139</f>
        <v>12</v>
      </c>
      <c r="O140" s="319"/>
      <c r="P140" s="319"/>
      <c r="Q140" s="319"/>
      <c r="R140" s="319"/>
      <c r="S140" s="319"/>
      <c r="T140" s="319"/>
      <c r="U140" s="319"/>
      <c r="V140" s="319"/>
      <c r="W140" s="319"/>
      <c r="X140" s="319"/>
      <c r="Y140" s="434">
        <f>Y139</f>
        <v>0</v>
      </c>
      <c r="Z140" s="434">
        <f t="shared" ref="Z140" si="321">Z139</f>
        <v>0</v>
      </c>
      <c r="AA140" s="434">
        <f t="shared" ref="AA140" si="322">AA139</f>
        <v>0</v>
      </c>
      <c r="AB140" s="434">
        <f t="shared" ref="AB140" si="323">AB139</f>
        <v>0</v>
      </c>
      <c r="AC140" s="434">
        <f t="shared" ref="AC140" si="324">AC139</f>
        <v>0</v>
      </c>
      <c r="AD140" s="434">
        <f t="shared" ref="AD140" si="325">AD139</f>
        <v>0</v>
      </c>
      <c r="AE140" s="434">
        <f t="shared" ref="AE140" si="326">AE139</f>
        <v>0</v>
      </c>
      <c r="AF140" s="434">
        <f t="shared" ref="AF140" si="327">AF139</f>
        <v>0</v>
      </c>
      <c r="AG140" s="434">
        <f t="shared" ref="AG140" si="328">AG139</f>
        <v>0</v>
      </c>
      <c r="AH140" s="434">
        <f t="shared" ref="AH140" si="329">AH139</f>
        <v>0</v>
      </c>
      <c r="AI140" s="434">
        <f t="shared" ref="AI140" si="330">AI139</f>
        <v>0</v>
      </c>
      <c r="AJ140" s="434">
        <f t="shared" ref="AJ140" si="331">AJ139</f>
        <v>0</v>
      </c>
      <c r="AK140" s="434">
        <f t="shared" ref="AK140" si="332">AK139</f>
        <v>0</v>
      </c>
      <c r="AL140" s="434">
        <f t="shared" ref="AL140" si="333">AL139</f>
        <v>0</v>
      </c>
      <c r="AM140" s="330"/>
    </row>
    <row r="141" spans="1:39" ht="15" hidden="1" outlineLevel="1">
      <c r="B141" s="714"/>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435"/>
      <c r="Z141" s="448"/>
      <c r="AA141" s="448"/>
      <c r="AB141" s="448"/>
      <c r="AC141" s="448"/>
      <c r="AD141" s="448"/>
      <c r="AE141" s="448"/>
      <c r="AF141" s="448"/>
      <c r="AG141" s="448"/>
      <c r="AH141" s="448"/>
      <c r="AI141" s="448"/>
      <c r="AJ141" s="448"/>
      <c r="AK141" s="448"/>
      <c r="AL141" s="448"/>
      <c r="AM141" s="330"/>
    </row>
    <row r="142" spans="1:39" ht="15.6" hidden="1" outlineLevel="1">
      <c r="B142" s="713" t="s">
        <v>513</v>
      </c>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435"/>
      <c r="Z142" s="448"/>
      <c r="AA142" s="448"/>
      <c r="AB142" s="448"/>
      <c r="AC142" s="448"/>
      <c r="AD142" s="448"/>
      <c r="AE142" s="448"/>
      <c r="AF142" s="448"/>
      <c r="AG142" s="448"/>
      <c r="AH142" s="448"/>
      <c r="AI142" s="448"/>
      <c r="AJ142" s="448"/>
      <c r="AK142" s="448"/>
      <c r="AL142" s="448"/>
      <c r="AM142" s="330"/>
    </row>
    <row r="143" spans="1:39" ht="15" hidden="1" outlineLevel="1">
      <c r="A143" s="542">
        <v>33</v>
      </c>
      <c r="B143" s="714" t="s">
        <v>126</v>
      </c>
      <c r="C143" s="315" t="s">
        <v>25</v>
      </c>
      <c r="D143" s="319"/>
      <c r="E143" s="319"/>
      <c r="F143" s="319"/>
      <c r="G143" s="319"/>
      <c r="H143" s="319"/>
      <c r="I143" s="319"/>
      <c r="J143" s="319"/>
      <c r="K143" s="319"/>
      <c r="L143" s="319"/>
      <c r="M143" s="319"/>
      <c r="N143" s="319">
        <v>0</v>
      </c>
      <c r="O143" s="319"/>
      <c r="P143" s="319"/>
      <c r="Q143" s="319"/>
      <c r="R143" s="319"/>
      <c r="S143" s="319"/>
      <c r="T143" s="319"/>
      <c r="U143" s="319"/>
      <c r="V143" s="319"/>
      <c r="W143" s="319"/>
      <c r="X143" s="319"/>
      <c r="Y143" s="449"/>
      <c r="Z143" s="433"/>
      <c r="AA143" s="433"/>
      <c r="AB143" s="433"/>
      <c r="AC143" s="433"/>
      <c r="AD143" s="433"/>
      <c r="AE143" s="433"/>
      <c r="AF143" s="438"/>
      <c r="AG143" s="438"/>
      <c r="AH143" s="438"/>
      <c r="AI143" s="438"/>
      <c r="AJ143" s="438"/>
      <c r="AK143" s="438"/>
      <c r="AL143" s="438"/>
      <c r="AM143" s="320">
        <f>SUM(Y143:AL143)</f>
        <v>0</v>
      </c>
    </row>
    <row r="144" spans="1:39" ht="15" hidden="1" outlineLevel="1">
      <c r="B144" s="676" t="s">
        <v>270</v>
      </c>
      <c r="C144" s="315" t="s">
        <v>164</v>
      </c>
      <c r="D144" s="319"/>
      <c r="E144" s="319"/>
      <c r="F144" s="319"/>
      <c r="G144" s="319"/>
      <c r="H144" s="319"/>
      <c r="I144" s="319"/>
      <c r="J144" s="319"/>
      <c r="K144" s="319"/>
      <c r="L144" s="319"/>
      <c r="M144" s="319"/>
      <c r="N144" s="319">
        <f>N143</f>
        <v>0</v>
      </c>
      <c r="O144" s="319"/>
      <c r="P144" s="319"/>
      <c r="Q144" s="319"/>
      <c r="R144" s="319"/>
      <c r="S144" s="319"/>
      <c r="T144" s="319"/>
      <c r="U144" s="319"/>
      <c r="V144" s="319"/>
      <c r="W144" s="319"/>
      <c r="X144" s="319"/>
      <c r="Y144" s="434">
        <f>Y143</f>
        <v>0</v>
      </c>
      <c r="Z144" s="434">
        <f t="shared" ref="Z144" si="334">Z143</f>
        <v>0</v>
      </c>
      <c r="AA144" s="434">
        <f t="shared" ref="AA144" si="335">AA143</f>
        <v>0</v>
      </c>
      <c r="AB144" s="434">
        <f t="shared" ref="AB144" si="336">AB143</f>
        <v>0</v>
      </c>
      <c r="AC144" s="434">
        <f t="shared" ref="AC144" si="337">AC143</f>
        <v>0</v>
      </c>
      <c r="AD144" s="434">
        <f t="shared" ref="AD144" si="338">AD143</f>
        <v>0</v>
      </c>
      <c r="AE144" s="434">
        <f t="shared" ref="AE144" si="339">AE143</f>
        <v>0</v>
      </c>
      <c r="AF144" s="434">
        <f t="shared" ref="AF144" si="340">AF143</f>
        <v>0</v>
      </c>
      <c r="AG144" s="434">
        <f t="shared" ref="AG144" si="341">AG143</f>
        <v>0</v>
      </c>
      <c r="AH144" s="434">
        <f t="shared" ref="AH144" si="342">AH143</f>
        <v>0</v>
      </c>
      <c r="AI144" s="434">
        <f t="shared" ref="AI144" si="343">AI143</f>
        <v>0</v>
      </c>
      <c r="AJ144" s="434">
        <f t="shared" ref="AJ144" si="344">AJ143</f>
        <v>0</v>
      </c>
      <c r="AK144" s="434">
        <f t="shared" ref="AK144" si="345">AK143</f>
        <v>0</v>
      </c>
      <c r="AL144" s="434">
        <f t="shared" ref="AL144" si="346">AL143</f>
        <v>0</v>
      </c>
      <c r="AM144" s="330"/>
    </row>
    <row r="145" spans="1:39" ht="15" hidden="1" outlineLevel="1">
      <c r="B145" s="714"/>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435"/>
      <c r="Z145" s="448"/>
      <c r="AA145" s="448"/>
      <c r="AB145" s="448"/>
      <c r="AC145" s="448"/>
      <c r="AD145" s="448"/>
      <c r="AE145" s="448"/>
      <c r="AF145" s="448"/>
      <c r="AG145" s="448"/>
      <c r="AH145" s="448"/>
      <c r="AI145" s="448"/>
      <c r="AJ145" s="448"/>
      <c r="AK145" s="448"/>
      <c r="AL145" s="448"/>
      <c r="AM145" s="330"/>
    </row>
    <row r="146" spans="1:39" ht="15" hidden="1" outlineLevel="1">
      <c r="A146" s="542">
        <v>34</v>
      </c>
      <c r="B146" s="714" t="s">
        <v>127</v>
      </c>
      <c r="C146" s="315" t="s">
        <v>25</v>
      </c>
      <c r="D146" s="319"/>
      <c r="E146" s="319"/>
      <c r="F146" s="319"/>
      <c r="G146" s="319"/>
      <c r="H146" s="319"/>
      <c r="I146" s="319"/>
      <c r="J146" s="319"/>
      <c r="K146" s="319"/>
      <c r="L146" s="319"/>
      <c r="M146" s="319"/>
      <c r="N146" s="319">
        <v>0</v>
      </c>
      <c r="O146" s="319"/>
      <c r="P146" s="319"/>
      <c r="Q146" s="319"/>
      <c r="R146" s="319"/>
      <c r="S146" s="319"/>
      <c r="T146" s="319"/>
      <c r="U146" s="319"/>
      <c r="V146" s="319"/>
      <c r="W146" s="319"/>
      <c r="X146" s="319"/>
      <c r="Y146" s="449"/>
      <c r="Z146" s="433"/>
      <c r="AA146" s="433"/>
      <c r="AB146" s="433"/>
      <c r="AC146" s="433"/>
      <c r="AD146" s="433"/>
      <c r="AE146" s="433"/>
      <c r="AF146" s="438"/>
      <c r="AG146" s="438"/>
      <c r="AH146" s="438"/>
      <c r="AI146" s="438"/>
      <c r="AJ146" s="438"/>
      <c r="AK146" s="438"/>
      <c r="AL146" s="438"/>
      <c r="AM146" s="320">
        <f>SUM(Y146:AL146)</f>
        <v>0</v>
      </c>
    </row>
    <row r="147" spans="1:39" ht="15" hidden="1" outlineLevel="1">
      <c r="B147" s="676" t="s">
        <v>270</v>
      </c>
      <c r="C147" s="315" t="s">
        <v>164</v>
      </c>
      <c r="D147" s="319"/>
      <c r="E147" s="319"/>
      <c r="F147" s="319"/>
      <c r="G147" s="319"/>
      <c r="H147" s="319"/>
      <c r="I147" s="319"/>
      <c r="J147" s="319"/>
      <c r="K147" s="319"/>
      <c r="L147" s="319"/>
      <c r="M147" s="319"/>
      <c r="N147" s="319">
        <f>N146</f>
        <v>0</v>
      </c>
      <c r="O147" s="319"/>
      <c r="P147" s="319"/>
      <c r="Q147" s="319"/>
      <c r="R147" s="319"/>
      <c r="S147" s="319"/>
      <c r="T147" s="319"/>
      <c r="U147" s="319"/>
      <c r="V147" s="319"/>
      <c r="W147" s="319"/>
      <c r="X147" s="319"/>
      <c r="Y147" s="434">
        <f>Y146</f>
        <v>0</v>
      </c>
      <c r="Z147" s="434">
        <f t="shared" ref="Z147" si="347">Z146</f>
        <v>0</v>
      </c>
      <c r="AA147" s="434">
        <f t="shared" ref="AA147" si="348">AA146</f>
        <v>0</v>
      </c>
      <c r="AB147" s="434">
        <f t="shared" ref="AB147" si="349">AB146</f>
        <v>0</v>
      </c>
      <c r="AC147" s="434">
        <f t="shared" ref="AC147" si="350">AC146</f>
        <v>0</v>
      </c>
      <c r="AD147" s="434">
        <f t="shared" ref="AD147" si="351">AD146</f>
        <v>0</v>
      </c>
      <c r="AE147" s="434">
        <f t="shared" ref="AE147" si="352">AE146</f>
        <v>0</v>
      </c>
      <c r="AF147" s="434">
        <f t="shared" ref="AF147" si="353">AF146</f>
        <v>0</v>
      </c>
      <c r="AG147" s="434">
        <f t="shared" ref="AG147" si="354">AG146</f>
        <v>0</v>
      </c>
      <c r="AH147" s="434">
        <f t="shared" ref="AH147" si="355">AH146</f>
        <v>0</v>
      </c>
      <c r="AI147" s="434">
        <f t="shared" ref="AI147" si="356">AI146</f>
        <v>0</v>
      </c>
      <c r="AJ147" s="434">
        <f t="shared" ref="AJ147" si="357">AJ146</f>
        <v>0</v>
      </c>
      <c r="AK147" s="434">
        <f t="shared" ref="AK147" si="358">AK146</f>
        <v>0</v>
      </c>
      <c r="AL147" s="434">
        <f t="shared" ref="AL147" si="359">AL146</f>
        <v>0</v>
      </c>
      <c r="AM147" s="330"/>
    </row>
    <row r="148" spans="1:39" ht="15" hidden="1" outlineLevel="1">
      <c r="B148" s="714"/>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435"/>
      <c r="Z148" s="448"/>
      <c r="AA148" s="448"/>
      <c r="AB148" s="448"/>
      <c r="AC148" s="448"/>
      <c r="AD148" s="448"/>
      <c r="AE148" s="448"/>
      <c r="AF148" s="448"/>
      <c r="AG148" s="448"/>
      <c r="AH148" s="448"/>
      <c r="AI148" s="448"/>
      <c r="AJ148" s="448"/>
      <c r="AK148" s="448"/>
      <c r="AL148" s="448"/>
      <c r="AM148" s="330"/>
    </row>
    <row r="149" spans="1:39" ht="15" hidden="1" outlineLevel="1">
      <c r="A149" s="542">
        <v>35</v>
      </c>
      <c r="B149" s="714" t="s">
        <v>128</v>
      </c>
      <c r="C149" s="315" t="s">
        <v>25</v>
      </c>
      <c r="D149" s="319"/>
      <c r="E149" s="319"/>
      <c r="F149" s="319"/>
      <c r="G149" s="319"/>
      <c r="H149" s="319"/>
      <c r="I149" s="319"/>
      <c r="J149" s="319"/>
      <c r="K149" s="319"/>
      <c r="L149" s="319"/>
      <c r="M149" s="319"/>
      <c r="N149" s="319">
        <v>0</v>
      </c>
      <c r="O149" s="319"/>
      <c r="P149" s="319"/>
      <c r="Q149" s="319"/>
      <c r="R149" s="319"/>
      <c r="S149" s="319"/>
      <c r="T149" s="319"/>
      <c r="U149" s="319"/>
      <c r="V149" s="319"/>
      <c r="W149" s="319"/>
      <c r="X149" s="319"/>
      <c r="Y149" s="449"/>
      <c r="Z149" s="433"/>
      <c r="AA149" s="433"/>
      <c r="AB149" s="433"/>
      <c r="AC149" s="433"/>
      <c r="AD149" s="433"/>
      <c r="AE149" s="433"/>
      <c r="AF149" s="438"/>
      <c r="AG149" s="438"/>
      <c r="AH149" s="438"/>
      <c r="AI149" s="438"/>
      <c r="AJ149" s="438"/>
      <c r="AK149" s="438"/>
      <c r="AL149" s="438"/>
      <c r="AM149" s="320">
        <f>SUM(Y149:AL149)</f>
        <v>0</v>
      </c>
    </row>
    <row r="150" spans="1:39" ht="15" hidden="1" outlineLevel="1">
      <c r="B150" s="676" t="s">
        <v>270</v>
      </c>
      <c r="C150" s="315" t="s">
        <v>164</v>
      </c>
      <c r="D150" s="319"/>
      <c r="E150" s="319"/>
      <c r="F150" s="319"/>
      <c r="G150" s="319"/>
      <c r="H150" s="319"/>
      <c r="I150" s="319"/>
      <c r="J150" s="319"/>
      <c r="K150" s="319"/>
      <c r="L150" s="319"/>
      <c r="M150" s="319"/>
      <c r="N150" s="319">
        <f>N149</f>
        <v>0</v>
      </c>
      <c r="O150" s="319"/>
      <c r="P150" s="319"/>
      <c r="Q150" s="319"/>
      <c r="R150" s="319"/>
      <c r="S150" s="319"/>
      <c r="T150" s="319"/>
      <c r="U150" s="319"/>
      <c r="V150" s="319"/>
      <c r="W150" s="319"/>
      <c r="X150" s="319"/>
      <c r="Y150" s="434">
        <f>Y149</f>
        <v>0</v>
      </c>
      <c r="Z150" s="434">
        <f t="shared" ref="Z150" si="360">Z149</f>
        <v>0</v>
      </c>
      <c r="AA150" s="434">
        <f t="shared" ref="AA150" si="361">AA149</f>
        <v>0</v>
      </c>
      <c r="AB150" s="434">
        <f t="shared" ref="AB150" si="362">AB149</f>
        <v>0</v>
      </c>
      <c r="AC150" s="434">
        <f t="shared" ref="AC150" si="363">AC149</f>
        <v>0</v>
      </c>
      <c r="AD150" s="434">
        <f t="shared" ref="AD150" si="364">AD149</f>
        <v>0</v>
      </c>
      <c r="AE150" s="434">
        <f t="shared" ref="AE150" si="365">AE149</f>
        <v>0</v>
      </c>
      <c r="AF150" s="434">
        <f t="shared" ref="AF150" si="366">AF149</f>
        <v>0</v>
      </c>
      <c r="AG150" s="434">
        <f t="shared" ref="AG150" si="367">AG149</f>
        <v>0</v>
      </c>
      <c r="AH150" s="434">
        <f t="shared" ref="AH150" si="368">AH149</f>
        <v>0</v>
      </c>
      <c r="AI150" s="434">
        <f t="shared" ref="AI150" si="369">AI149</f>
        <v>0</v>
      </c>
      <c r="AJ150" s="434">
        <f t="shared" ref="AJ150" si="370">AJ149</f>
        <v>0</v>
      </c>
      <c r="AK150" s="434">
        <f t="shared" ref="AK150" si="371">AK149</f>
        <v>0</v>
      </c>
      <c r="AL150" s="434">
        <f t="shared" ref="AL150" si="372">AL149</f>
        <v>0</v>
      </c>
      <c r="AM150" s="330"/>
    </row>
    <row r="151" spans="1:39" ht="15" hidden="1" outlineLevel="1">
      <c r="B151" s="676"/>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435"/>
      <c r="Z151" s="448"/>
      <c r="AA151" s="448"/>
      <c r="AB151" s="448"/>
      <c r="AC151" s="448"/>
      <c r="AD151" s="448"/>
      <c r="AE151" s="448"/>
      <c r="AF151" s="448"/>
      <c r="AG151" s="448"/>
      <c r="AH151" s="448"/>
      <c r="AI151" s="448"/>
      <c r="AJ151" s="448"/>
      <c r="AK151" s="448"/>
      <c r="AL151" s="448"/>
      <c r="AM151" s="330"/>
    </row>
    <row r="152" spans="1:39" ht="15.6" hidden="1" outlineLevel="1">
      <c r="B152" s="713" t="s">
        <v>514</v>
      </c>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435"/>
      <c r="Z152" s="448"/>
      <c r="AA152" s="448"/>
      <c r="AB152" s="448"/>
      <c r="AC152" s="448"/>
      <c r="AD152" s="448"/>
      <c r="AE152" s="448"/>
      <c r="AF152" s="448"/>
      <c r="AG152" s="448"/>
      <c r="AH152" s="448"/>
      <c r="AI152" s="448"/>
      <c r="AJ152" s="448"/>
      <c r="AK152" s="448"/>
      <c r="AL152" s="448"/>
      <c r="AM152" s="330"/>
    </row>
    <row r="153" spans="1:39" ht="30" hidden="1" outlineLevel="1">
      <c r="A153" s="542">
        <v>36</v>
      </c>
      <c r="B153" s="714" t="s">
        <v>129</v>
      </c>
      <c r="C153" s="315" t="s">
        <v>25</v>
      </c>
      <c r="D153" s="319"/>
      <c r="E153" s="319"/>
      <c r="F153" s="319"/>
      <c r="G153" s="319"/>
      <c r="H153" s="319"/>
      <c r="I153" s="319"/>
      <c r="J153" s="319"/>
      <c r="K153" s="319"/>
      <c r="L153" s="319"/>
      <c r="M153" s="319"/>
      <c r="N153" s="319">
        <v>0</v>
      </c>
      <c r="O153" s="319"/>
      <c r="P153" s="319"/>
      <c r="Q153" s="319"/>
      <c r="R153" s="319"/>
      <c r="S153" s="319"/>
      <c r="T153" s="319"/>
      <c r="U153" s="319"/>
      <c r="V153" s="319"/>
      <c r="W153" s="319"/>
      <c r="X153" s="319"/>
      <c r="Y153" s="449"/>
      <c r="Z153" s="433"/>
      <c r="AA153" s="433"/>
      <c r="AB153" s="433"/>
      <c r="AC153" s="433"/>
      <c r="AD153" s="433"/>
      <c r="AE153" s="433"/>
      <c r="AF153" s="438"/>
      <c r="AG153" s="438"/>
      <c r="AH153" s="438"/>
      <c r="AI153" s="438"/>
      <c r="AJ153" s="438"/>
      <c r="AK153" s="438"/>
      <c r="AL153" s="438"/>
      <c r="AM153" s="320">
        <f>SUM(Y153:AL153)</f>
        <v>0</v>
      </c>
    </row>
    <row r="154" spans="1:39" ht="15" hidden="1" outlineLevel="1">
      <c r="B154" s="676" t="s">
        <v>270</v>
      </c>
      <c r="C154" s="315" t="s">
        <v>164</v>
      </c>
      <c r="D154" s="319"/>
      <c r="E154" s="319"/>
      <c r="F154" s="319"/>
      <c r="G154" s="319"/>
      <c r="H154" s="319"/>
      <c r="I154" s="319"/>
      <c r="J154" s="319"/>
      <c r="K154" s="319"/>
      <c r="L154" s="319"/>
      <c r="M154" s="319"/>
      <c r="N154" s="319">
        <f>N153</f>
        <v>0</v>
      </c>
      <c r="O154" s="319"/>
      <c r="P154" s="319"/>
      <c r="Q154" s="319"/>
      <c r="R154" s="319"/>
      <c r="S154" s="319"/>
      <c r="T154" s="319"/>
      <c r="U154" s="319"/>
      <c r="V154" s="319"/>
      <c r="W154" s="319"/>
      <c r="X154" s="319"/>
      <c r="Y154" s="434">
        <f>Y153</f>
        <v>0</v>
      </c>
      <c r="Z154" s="434">
        <f t="shared" ref="Z154" si="373">Z153</f>
        <v>0</v>
      </c>
      <c r="AA154" s="434">
        <f t="shared" ref="AA154" si="374">AA153</f>
        <v>0</v>
      </c>
      <c r="AB154" s="434">
        <f t="shared" ref="AB154" si="375">AB153</f>
        <v>0</v>
      </c>
      <c r="AC154" s="434">
        <f t="shared" ref="AC154" si="376">AC153</f>
        <v>0</v>
      </c>
      <c r="AD154" s="434">
        <f t="shared" ref="AD154" si="377">AD153</f>
        <v>0</v>
      </c>
      <c r="AE154" s="434">
        <f t="shared" ref="AE154" si="378">AE153</f>
        <v>0</v>
      </c>
      <c r="AF154" s="434">
        <f t="shared" ref="AF154" si="379">AF153</f>
        <v>0</v>
      </c>
      <c r="AG154" s="434">
        <f t="shared" ref="AG154" si="380">AG153</f>
        <v>0</v>
      </c>
      <c r="AH154" s="434">
        <f t="shared" ref="AH154" si="381">AH153</f>
        <v>0</v>
      </c>
      <c r="AI154" s="434">
        <f t="shared" ref="AI154" si="382">AI153</f>
        <v>0</v>
      </c>
      <c r="AJ154" s="434">
        <f t="shared" ref="AJ154" si="383">AJ153</f>
        <v>0</v>
      </c>
      <c r="AK154" s="434">
        <f t="shared" ref="AK154" si="384">AK153</f>
        <v>0</v>
      </c>
      <c r="AL154" s="434">
        <f t="shared" ref="AL154" si="385">AL153</f>
        <v>0</v>
      </c>
      <c r="AM154" s="330"/>
    </row>
    <row r="155" spans="1:39" ht="15" hidden="1" outlineLevel="1">
      <c r="B155" s="714"/>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435"/>
      <c r="Z155" s="448"/>
      <c r="AA155" s="448"/>
      <c r="AB155" s="448"/>
      <c r="AC155" s="448"/>
      <c r="AD155" s="448"/>
      <c r="AE155" s="448"/>
      <c r="AF155" s="448"/>
      <c r="AG155" s="448"/>
      <c r="AH155" s="448"/>
      <c r="AI155" s="448"/>
      <c r="AJ155" s="448"/>
      <c r="AK155" s="448"/>
      <c r="AL155" s="448"/>
      <c r="AM155" s="330"/>
    </row>
    <row r="156" spans="1:39" ht="15" hidden="1" outlineLevel="1">
      <c r="A156" s="542">
        <v>37</v>
      </c>
      <c r="B156" s="714" t="s">
        <v>130</v>
      </c>
      <c r="C156" s="315" t="s">
        <v>25</v>
      </c>
      <c r="D156" s="319"/>
      <c r="E156" s="319"/>
      <c r="F156" s="319"/>
      <c r="G156" s="319"/>
      <c r="H156" s="319"/>
      <c r="I156" s="319"/>
      <c r="J156" s="319"/>
      <c r="K156" s="319"/>
      <c r="L156" s="319"/>
      <c r="M156" s="319"/>
      <c r="N156" s="319">
        <v>0</v>
      </c>
      <c r="O156" s="319"/>
      <c r="P156" s="319"/>
      <c r="Q156" s="319"/>
      <c r="R156" s="319"/>
      <c r="S156" s="319"/>
      <c r="T156" s="319"/>
      <c r="U156" s="319"/>
      <c r="V156" s="319"/>
      <c r="W156" s="319"/>
      <c r="X156" s="319"/>
      <c r="Y156" s="449"/>
      <c r="Z156" s="433"/>
      <c r="AA156" s="433"/>
      <c r="AB156" s="433"/>
      <c r="AC156" s="433"/>
      <c r="AD156" s="433"/>
      <c r="AE156" s="433"/>
      <c r="AF156" s="438"/>
      <c r="AG156" s="438"/>
      <c r="AH156" s="438"/>
      <c r="AI156" s="438"/>
      <c r="AJ156" s="438"/>
      <c r="AK156" s="438"/>
      <c r="AL156" s="438"/>
      <c r="AM156" s="320">
        <f>SUM(Y156:AL156)</f>
        <v>0</v>
      </c>
    </row>
    <row r="157" spans="1:39" ht="15" hidden="1" outlineLevel="1">
      <c r="B157" s="676" t="s">
        <v>270</v>
      </c>
      <c r="C157" s="315" t="s">
        <v>164</v>
      </c>
      <c r="D157" s="319"/>
      <c r="E157" s="319"/>
      <c r="F157" s="319"/>
      <c r="G157" s="319"/>
      <c r="H157" s="319"/>
      <c r="I157" s="319"/>
      <c r="J157" s="319"/>
      <c r="K157" s="319"/>
      <c r="L157" s="319"/>
      <c r="M157" s="319"/>
      <c r="N157" s="319">
        <f>N156</f>
        <v>0</v>
      </c>
      <c r="O157" s="319"/>
      <c r="P157" s="319"/>
      <c r="Q157" s="319"/>
      <c r="R157" s="319"/>
      <c r="S157" s="319"/>
      <c r="T157" s="319"/>
      <c r="U157" s="319"/>
      <c r="V157" s="319"/>
      <c r="W157" s="319"/>
      <c r="X157" s="319"/>
      <c r="Y157" s="434">
        <f>Y156</f>
        <v>0</v>
      </c>
      <c r="Z157" s="434">
        <f t="shared" ref="Z157" si="386">Z156</f>
        <v>0</v>
      </c>
      <c r="AA157" s="434">
        <f t="shared" ref="AA157" si="387">AA156</f>
        <v>0</v>
      </c>
      <c r="AB157" s="434">
        <f t="shared" ref="AB157" si="388">AB156</f>
        <v>0</v>
      </c>
      <c r="AC157" s="434">
        <f t="shared" ref="AC157" si="389">AC156</f>
        <v>0</v>
      </c>
      <c r="AD157" s="434">
        <f t="shared" ref="AD157" si="390">AD156</f>
        <v>0</v>
      </c>
      <c r="AE157" s="434">
        <f t="shared" ref="AE157" si="391">AE156</f>
        <v>0</v>
      </c>
      <c r="AF157" s="434">
        <f t="shared" ref="AF157" si="392">AF156</f>
        <v>0</v>
      </c>
      <c r="AG157" s="434">
        <f t="shared" ref="AG157" si="393">AG156</f>
        <v>0</v>
      </c>
      <c r="AH157" s="434">
        <f t="shared" ref="AH157" si="394">AH156</f>
        <v>0</v>
      </c>
      <c r="AI157" s="434">
        <f t="shared" ref="AI157" si="395">AI156</f>
        <v>0</v>
      </c>
      <c r="AJ157" s="434">
        <f t="shared" ref="AJ157" si="396">AJ156</f>
        <v>0</v>
      </c>
      <c r="AK157" s="434">
        <f t="shared" ref="AK157" si="397">AK156</f>
        <v>0</v>
      </c>
      <c r="AL157" s="434">
        <f t="shared" ref="AL157" si="398">AL156</f>
        <v>0</v>
      </c>
      <c r="AM157" s="330"/>
    </row>
    <row r="158" spans="1:39" ht="15" hidden="1" outlineLevel="1">
      <c r="B158" s="714"/>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435"/>
      <c r="Z158" s="448"/>
      <c r="AA158" s="448"/>
      <c r="AB158" s="448"/>
      <c r="AC158" s="448"/>
      <c r="AD158" s="448"/>
      <c r="AE158" s="448"/>
      <c r="AF158" s="448"/>
      <c r="AG158" s="448"/>
      <c r="AH158" s="448"/>
      <c r="AI158" s="448"/>
      <c r="AJ158" s="448"/>
      <c r="AK158" s="448"/>
      <c r="AL158" s="448"/>
      <c r="AM158" s="330"/>
    </row>
    <row r="159" spans="1:39" ht="15" hidden="1" outlineLevel="1">
      <c r="A159" s="542">
        <v>38</v>
      </c>
      <c r="B159" s="714" t="s">
        <v>131</v>
      </c>
      <c r="C159" s="315" t="s">
        <v>25</v>
      </c>
      <c r="D159" s="319"/>
      <c r="E159" s="319"/>
      <c r="F159" s="319"/>
      <c r="G159" s="319"/>
      <c r="H159" s="319"/>
      <c r="I159" s="319"/>
      <c r="J159" s="319"/>
      <c r="K159" s="319"/>
      <c r="L159" s="319"/>
      <c r="M159" s="319"/>
      <c r="N159" s="319">
        <v>0</v>
      </c>
      <c r="O159" s="319"/>
      <c r="P159" s="319"/>
      <c r="Q159" s="319"/>
      <c r="R159" s="319"/>
      <c r="S159" s="319"/>
      <c r="T159" s="319"/>
      <c r="U159" s="319"/>
      <c r="V159" s="319"/>
      <c r="W159" s="319"/>
      <c r="X159" s="319"/>
      <c r="Y159" s="449"/>
      <c r="Z159" s="433"/>
      <c r="AA159" s="433"/>
      <c r="AB159" s="433"/>
      <c r="AC159" s="433"/>
      <c r="AD159" s="433"/>
      <c r="AE159" s="433"/>
      <c r="AF159" s="438"/>
      <c r="AG159" s="438"/>
      <c r="AH159" s="438"/>
      <c r="AI159" s="438"/>
      <c r="AJ159" s="438"/>
      <c r="AK159" s="438"/>
      <c r="AL159" s="438"/>
      <c r="AM159" s="320">
        <f>SUM(Y159:AL159)</f>
        <v>0</v>
      </c>
    </row>
    <row r="160" spans="1:39" ht="15" hidden="1" outlineLevel="1">
      <c r="B160" s="676" t="s">
        <v>270</v>
      </c>
      <c r="C160" s="315" t="s">
        <v>164</v>
      </c>
      <c r="D160" s="319"/>
      <c r="E160" s="319"/>
      <c r="F160" s="319"/>
      <c r="G160" s="319"/>
      <c r="H160" s="319"/>
      <c r="I160" s="319"/>
      <c r="J160" s="319"/>
      <c r="K160" s="319"/>
      <c r="L160" s="319"/>
      <c r="M160" s="319"/>
      <c r="N160" s="319">
        <f>N159</f>
        <v>0</v>
      </c>
      <c r="O160" s="319"/>
      <c r="P160" s="319"/>
      <c r="Q160" s="319"/>
      <c r="R160" s="319"/>
      <c r="S160" s="319"/>
      <c r="T160" s="319"/>
      <c r="U160" s="319"/>
      <c r="V160" s="319"/>
      <c r="W160" s="319"/>
      <c r="X160" s="319"/>
      <c r="Y160" s="434">
        <f>Y159</f>
        <v>0</v>
      </c>
      <c r="Z160" s="434">
        <f t="shared" ref="Z160" si="399">Z159</f>
        <v>0</v>
      </c>
      <c r="AA160" s="434">
        <f t="shared" ref="AA160" si="400">AA159</f>
        <v>0</v>
      </c>
      <c r="AB160" s="434">
        <f t="shared" ref="AB160" si="401">AB159</f>
        <v>0</v>
      </c>
      <c r="AC160" s="434">
        <f t="shared" ref="AC160" si="402">AC159</f>
        <v>0</v>
      </c>
      <c r="AD160" s="434">
        <f t="shared" ref="AD160" si="403">AD159</f>
        <v>0</v>
      </c>
      <c r="AE160" s="434">
        <f t="shared" ref="AE160" si="404">AE159</f>
        <v>0</v>
      </c>
      <c r="AF160" s="434">
        <f t="shared" ref="AF160" si="405">AF159</f>
        <v>0</v>
      </c>
      <c r="AG160" s="434">
        <f t="shared" ref="AG160" si="406">AG159</f>
        <v>0</v>
      </c>
      <c r="AH160" s="434">
        <f t="shared" ref="AH160" si="407">AH159</f>
        <v>0</v>
      </c>
      <c r="AI160" s="434">
        <f t="shared" ref="AI160" si="408">AI159</f>
        <v>0</v>
      </c>
      <c r="AJ160" s="434">
        <f t="shared" ref="AJ160" si="409">AJ159</f>
        <v>0</v>
      </c>
      <c r="AK160" s="434">
        <f t="shared" ref="AK160" si="410">AK159</f>
        <v>0</v>
      </c>
      <c r="AL160" s="434">
        <f t="shared" ref="AL160" si="411">AL159</f>
        <v>0</v>
      </c>
      <c r="AM160" s="330"/>
    </row>
    <row r="161" spans="1:39" ht="15" hidden="1" outlineLevel="1">
      <c r="B161" s="714"/>
      <c r="C161" s="315"/>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435"/>
      <c r="Z161" s="448"/>
      <c r="AA161" s="448"/>
      <c r="AB161" s="448"/>
      <c r="AC161" s="448"/>
      <c r="AD161" s="448"/>
      <c r="AE161" s="448"/>
      <c r="AF161" s="448"/>
      <c r="AG161" s="448"/>
      <c r="AH161" s="448"/>
      <c r="AI161" s="448"/>
      <c r="AJ161" s="448"/>
      <c r="AK161" s="448"/>
      <c r="AL161" s="448"/>
      <c r="AM161" s="330"/>
    </row>
    <row r="162" spans="1:39" ht="15" hidden="1" outlineLevel="1">
      <c r="A162" s="542">
        <v>39</v>
      </c>
      <c r="B162" s="714" t="s">
        <v>132</v>
      </c>
      <c r="C162" s="315" t="s">
        <v>25</v>
      </c>
      <c r="D162" s="319"/>
      <c r="E162" s="319"/>
      <c r="F162" s="319"/>
      <c r="G162" s="319"/>
      <c r="H162" s="319"/>
      <c r="I162" s="319"/>
      <c r="J162" s="319"/>
      <c r="K162" s="319"/>
      <c r="L162" s="319"/>
      <c r="M162" s="319"/>
      <c r="N162" s="319">
        <v>0</v>
      </c>
      <c r="O162" s="319"/>
      <c r="P162" s="319"/>
      <c r="Q162" s="319"/>
      <c r="R162" s="319"/>
      <c r="S162" s="319"/>
      <c r="T162" s="319"/>
      <c r="U162" s="319"/>
      <c r="V162" s="319"/>
      <c r="W162" s="319"/>
      <c r="X162" s="319"/>
      <c r="Y162" s="449"/>
      <c r="Z162" s="433"/>
      <c r="AA162" s="433"/>
      <c r="AB162" s="433"/>
      <c r="AC162" s="433"/>
      <c r="AD162" s="433"/>
      <c r="AE162" s="433"/>
      <c r="AF162" s="438"/>
      <c r="AG162" s="438"/>
      <c r="AH162" s="438"/>
      <c r="AI162" s="438"/>
      <c r="AJ162" s="438"/>
      <c r="AK162" s="438"/>
      <c r="AL162" s="438"/>
      <c r="AM162" s="320">
        <f>SUM(Y162:AL162)</f>
        <v>0</v>
      </c>
    </row>
    <row r="163" spans="1:39" ht="15" hidden="1" outlineLevel="1">
      <c r="B163" s="676" t="s">
        <v>270</v>
      </c>
      <c r="C163" s="315" t="s">
        <v>164</v>
      </c>
      <c r="D163" s="319"/>
      <c r="E163" s="319"/>
      <c r="F163" s="319"/>
      <c r="G163" s="319"/>
      <c r="H163" s="319"/>
      <c r="I163" s="319"/>
      <c r="J163" s="319"/>
      <c r="K163" s="319"/>
      <c r="L163" s="319"/>
      <c r="M163" s="319"/>
      <c r="N163" s="319">
        <f>N162</f>
        <v>0</v>
      </c>
      <c r="O163" s="319"/>
      <c r="P163" s="319"/>
      <c r="Q163" s="319"/>
      <c r="R163" s="319"/>
      <c r="S163" s="319"/>
      <c r="T163" s="319"/>
      <c r="U163" s="319"/>
      <c r="V163" s="319"/>
      <c r="W163" s="319"/>
      <c r="X163" s="319"/>
      <c r="Y163" s="434">
        <f>Y162</f>
        <v>0</v>
      </c>
      <c r="Z163" s="434">
        <f t="shared" ref="Z163" si="412">Z162</f>
        <v>0</v>
      </c>
      <c r="AA163" s="434">
        <f t="shared" ref="AA163" si="413">AA162</f>
        <v>0</v>
      </c>
      <c r="AB163" s="434">
        <f t="shared" ref="AB163" si="414">AB162</f>
        <v>0</v>
      </c>
      <c r="AC163" s="434">
        <f t="shared" ref="AC163" si="415">AC162</f>
        <v>0</v>
      </c>
      <c r="AD163" s="434">
        <f t="shared" ref="AD163" si="416">AD162</f>
        <v>0</v>
      </c>
      <c r="AE163" s="434">
        <f t="shared" ref="AE163" si="417">AE162</f>
        <v>0</v>
      </c>
      <c r="AF163" s="434">
        <f t="shared" ref="AF163" si="418">AF162</f>
        <v>0</v>
      </c>
      <c r="AG163" s="434">
        <f t="shared" ref="AG163" si="419">AG162</f>
        <v>0</v>
      </c>
      <c r="AH163" s="434">
        <f t="shared" ref="AH163" si="420">AH162</f>
        <v>0</v>
      </c>
      <c r="AI163" s="434">
        <f t="shared" ref="AI163" si="421">AI162</f>
        <v>0</v>
      </c>
      <c r="AJ163" s="434">
        <f t="shared" ref="AJ163" si="422">AJ162</f>
        <v>0</v>
      </c>
      <c r="AK163" s="434">
        <f t="shared" ref="AK163" si="423">AK162</f>
        <v>0</v>
      </c>
      <c r="AL163" s="434">
        <f t="shared" ref="AL163" si="424">AL162</f>
        <v>0</v>
      </c>
      <c r="AM163" s="330"/>
    </row>
    <row r="164" spans="1:39" ht="15" hidden="1" outlineLevel="1">
      <c r="B164" s="714"/>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435"/>
      <c r="Z164" s="448"/>
      <c r="AA164" s="448"/>
      <c r="AB164" s="448"/>
      <c r="AC164" s="448"/>
      <c r="AD164" s="448"/>
      <c r="AE164" s="448"/>
      <c r="AF164" s="448"/>
      <c r="AG164" s="448"/>
      <c r="AH164" s="448"/>
      <c r="AI164" s="448"/>
      <c r="AJ164" s="448"/>
      <c r="AK164" s="448"/>
      <c r="AL164" s="448"/>
      <c r="AM164" s="330"/>
    </row>
    <row r="165" spans="1:39" ht="15" hidden="1" outlineLevel="1">
      <c r="A165" s="542">
        <v>40</v>
      </c>
      <c r="B165" s="714" t="s">
        <v>133</v>
      </c>
      <c r="C165" s="315" t="s">
        <v>25</v>
      </c>
      <c r="D165" s="319">
        <v>2978654</v>
      </c>
      <c r="E165" s="319"/>
      <c r="F165" s="319"/>
      <c r="G165" s="319"/>
      <c r="H165" s="319"/>
      <c r="I165" s="319"/>
      <c r="J165" s="319"/>
      <c r="K165" s="319"/>
      <c r="L165" s="319"/>
      <c r="M165" s="319"/>
      <c r="N165" s="319">
        <v>12</v>
      </c>
      <c r="O165" s="319">
        <v>505</v>
      </c>
      <c r="P165" s="319"/>
      <c r="Q165" s="319"/>
      <c r="R165" s="319"/>
      <c r="S165" s="319"/>
      <c r="T165" s="319"/>
      <c r="U165" s="319"/>
      <c r="V165" s="319"/>
      <c r="W165" s="319"/>
      <c r="X165" s="319"/>
      <c r="Y165" s="449">
        <v>1</v>
      </c>
      <c r="Z165" s="433"/>
      <c r="AA165" s="433"/>
      <c r="AB165" s="433"/>
      <c r="AC165" s="433"/>
      <c r="AD165" s="433"/>
      <c r="AE165" s="433"/>
      <c r="AF165" s="438"/>
      <c r="AG165" s="438"/>
      <c r="AH165" s="438"/>
      <c r="AI165" s="438"/>
      <c r="AJ165" s="438"/>
      <c r="AK165" s="438"/>
      <c r="AL165" s="438"/>
      <c r="AM165" s="320">
        <f>SUM(Y165:AL165)</f>
        <v>1</v>
      </c>
    </row>
    <row r="166" spans="1:39" ht="15" hidden="1" outlineLevel="1">
      <c r="B166" s="676" t="s">
        <v>270</v>
      </c>
      <c r="C166" s="315" t="s">
        <v>164</v>
      </c>
      <c r="D166" s="319"/>
      <c r="E166" s="319"/>
      <c r="F166" s="319"/>
      <c r="G166" s="319"/>
      <c r="H166" s="319"/>
      <c r="I166" s="319"/>
      <c r="J166" s="319"/>
      <c r="K166" s="319"/>
      <c r="L166" s="319"/>
      <c r="M166" s="319"/>
      <c r="N166" s="319">
        <f>N165</f>
        <v>12</v>
      </c>
      <c r="O166" s="319"/>
      <c r="P166" s="319"/>
      <c r="Q166" s="319"/>
      <c r="R166" s="319"/>
      <c r="S166" s="319"/>
      <c r="T166" s="319"/>
      <c r="U166" s="319"/>
      <c r="V166" s="319"/>
      <c r="W166" s="319"/>
      <c r="X166" s="319"/>
      <c r="Y166" s="434">
        <f>Y165</f>
        <v>1</v>
      </c>
      <c r="Z166" s="434">
        <f t="shared" ref="Z166" si="425">Z165</f>
        <v>0</v>
      </c>
      <c r="AA166" s="434">
        <f t="shared" ref="AA166" si="426">AA165</f>
        <v>0</v>
      </c>
      <c r="AB166" s="434">
        <f t="shared" ref="AB166" si="427">AB165</f>
        <v>0</v>
      </c>
      <c r="AC166" s="434">
        <f t="shared" ref="AC166" si="428">AC165</f>
        <v>0</v>
      </c>
      <c r="AD166" s="434">
        <f t="shared" ref="AD166" si="429">AD165</f>
        <v>0</v>
      </c>
      <c r="AE166" s="434">
        <f t="shared" ref="AE166" si="430">AE165</f>
        <v>0</v>
      </c>
      <c r="AF166" s="434">
        <f t="shared" ref="AF166" si="431">AF165</f>
        <v>0</v>
      </c>
      <c r="AG166" s="434">
        <f t="shared" ref="AG166" si="432">AG165</f>
        <v>0</v>
      </c>
      <c r="AH166" s="434">
        <f t="shared" ref="AH166" si="433">AH165</f>
        <v>0</v>
      </c>
      <c r="AI166" s="434">
        <f t="shared" ref="AI166" si="434">AI165</f>
        <v>0</v>
      </c>
      <c r="AJ166" s="434">
        <f t="shared" ref="AJ166" si="435">AJ165</f>
        <v>0</v>
      </c>
      <c r="AK166" s="434">
        <f t="shared" ref="AK166" si="436">AK165</f>
        <v>0</v>
      </c>
      <c r="AL166" s="434">
        <f t="shared" ref="AL166" si="437">AL165</f>
        <v>0</v>
      </c>
      <c r="AM166" s="330"/>
    </row>
    <row r="167" spans="1:39" ht="15" hidden="1" outlineLevel="1">
      <c r="B167" s="714"/>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435"/>
      <c r="Z167" s="448"/>
      <c r="AA167" s="448"/>
      <c r="AB167" s="448"/>
      <c r="AC167" s="448"/>
      <c r="AD167" s="448"/>
      <c r="AE167" s="448"/>
      <c r="AF167" s="448"/>
      <c r="AG167" s="448"/>
      <c r="AH167" s="448"/>
      <c r="AI167" s="448"/>
      <c r="AJ167" s="448"/>
      <c r="AK167" s="448"/>
      <c r="AL167" s="448"/>
      <c r="AM167" s="330"/>
    </row>
    <row r="168" spans="1:39" ht="30" hidden="1" outlineLevel="1">
      <c r="A168" s="542">
        <v>41</v>
      </c>
      <c r="B168" s="714" t="s">
        <v>134</v>
      </c>
      <c r="C168" s="315" t="s">
        <v>25</v>
      </c>
      <c r="D168" s="319"/>
      <c r="E168" s="319"/>
      <c r="F168" s="319"/>
      <c r="G168" s="319"/>
      <c r="H168" s="319"/>
      <c r="I168" s="319"/>
      <c r="J168" s="319"/>
      <c r="K168" s="319"/>
      <c r="L168" s="319"/>
      <c r="M168" s="319"/>
      <c r="N168" s="319">
        <v>0</v>
      </c>
      <c r="O168" s="319"/>
      <c r="P168" s="319"/>
      <c r="Q168" s="319"/>
      <c r="R168" s="319"/>
      <c r="S168" s="319"/>
      <c r="T168" s="319"/>
      <c r="U168" s="319"/>
      <c r="V168" s="319"/>
      <c r="W168" s="319"/>
      <c r="X168" s="319"/>
      <c r="Y168" s="449"/>
      <c r="Z168" s="433"/>
      <c r="AA168" s="433"/>
      <c r="AB168" s="433"/>
      <c r="AC168" s="433"/>
      <c r="AD168" s="433"/>
      <c r="AE168" s="433"/>
      <c r="AF168" s="438"/>
      <c r="AG168" s="438"/>
      <c r="AH168" s="438"/>
      <c r="AI168" s="438"/>
      <c r="AJ168" s="438"/>
      <c r="AK168" s="438"/>
      <c r="AL168" s="438"/>
      <c r="AM168" s="320">
        <f>SUM(Y168:AL168)</f>
        <v>0</v>
      </c>
    </row>
    <row r="169" spans="1:39" ht="15" hidden="1" outlineLevel="1">
      <c r="B169" s="676" t="s">
        <v>270</v>
      </c>
      <c r="C169" s="315" t="s">
        <v>164</v>
      </c>
      <c r="D169" s="319"/>
      <c r="E169" s="319"/>
      <c r="F169" s="319"/>
      <c r="G169" s="319"/>
      <c r="H169" s="319"/>
      <c r="I169" s="319"/>
      <c r="J169" s="319"/>
      <c r="K169" s="319"/>
      <c r="L169" s="319"/>
      <c r="M169" s="319"/>
      <c r="N169" s="319">
        <f>N168</f>
        <v>0</v>
      </c>
      <c r="O169" s="319"/>
      <c r="P169" s="319"/>
      <c r="Q169" s="319"/>
      <c r="R169" s="319"/>
      <c r="S169" s="319"/>
      <c r="T169" s="319"/>
      <c r="U169" s="319"/>
      <c r="V169" s="319"/>
      <c r="W169" s="319"/>
      <c r="X169" s="319"/>
      <c r="Y169" s="434">
        <f>Y168</f>
        <v>0</v>
      </c>
      <c r="Z169" s="434">
        <f t="shared" ref="Z169" si="438">Z168</f>
        <v>0</v>
      </c>
      <c r="AA169" s="434">
        <f t="shared" ref="AA169" si="439">AA168</f>
        <v>0</v>
      </c>
      <c r="AB169" s="434">
        <f t="shared" ref="AB169" si="440">AB168</f>
        <v>0</v>
      </c>
      <c r="AC169" s="434">
        <f t="shared" ref="AC169" si="441">AC168</f>
        <v>0</v>
      </c>
      <c r="AD169" s="434">
        <f t="shared" ref="AD169" si="442">AD168</f>
        <v>0</v>
      </c>
      <c r="AE169" s="434">
        <f t="shared" ref="AE169" si="443">AE168</f>
        <v>0</v>
      </c>
      <c r="AF169" s="434">
        <f t="shared" ref="AF169" si="444">AF168</f>
        <v>0</v>
      </c>
      <c r="AG169" s="434">
        <f t="shared" ref="AG169" si="445">AG168</f>
        <v>0</v>
      </c>
      <c r="AH169" s="434">
        <f t="shared" ref="AH169" si="446">AH168</f>
        <v>0</v>
      </c>
      <c r="AI169" s="434">
        <f t="shared" ref="AI169" si="447">AI168</f>
        <v>0</v>
      </c>
      <c r="AJ169" s="434">
        <f t="shared" ref="AJ169" si="448">AJ168</f>
        <v>0</v>
      </c>
      <c r="AK169" s="434">
        <f t="shared" ref="AK169" si="449">AK168</f>
        <v>0</v>
      </c>
      <c r="AL169" s="434">
        <f t="shared" ref="AL169" si="450">AL168</f>
        <v>0</v>
      </c>
      <c r="AM169" s="330"/>
    </row>
    <row r="170" spans="1:39" ht="15" hidden="1" outlineLevel="1">
      <c r="B170" s="714"/>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435"/>
      <c r="Z170" s="448"/>
      <c r="AA170" s="448"/>
      <c r="AB170" s="448"/>
      <c r="AC170" s="448"/>
      <c r="AD170" s="448"/>
      <c r="AE170" s="448"/>
      <c r="AF170" s="448"/>
      <c r="AG170" s="448"/>
      <c r="AH170" s="448"/>
      <c r="AI170" s="448"/>
      <c r="AJ170" s="448"/>
      <c r="AK170" s="448"/>
      <c r="AL170" s="448"/>
      <c r="AM170" s="330"/>
    </row>
    <row r="171" spans="1:39" ht="30" hidden="1" outlineLevel="1">
      <c r="A171" s="542">
        <v>42</v>
      </c>
      <c r="B171" s="714" t="s">
        <v>135</v>
      </c>
      <c r="C171" s="315" t="s">
        <v>25</v>
      </c>
      <c r="D171" s="319"/>
      <c r="E171" s="319"/>
      <c r="F171" s="319"/>
      <c r="G171" s="319"/>
      <c r="H171" s="319"/>
      <c r="I171" s="319"/>
      <c r="J171" s="319"/>
      <c r="K171" s="319"/>
      <c r="L171" s="319"/>
      <c r="M171" s="319"/>
      <c r="N171" s="315"/>
      <c r="O171" s="319"/>
      <c r="P171" s="319"/>
      <c r="Q171" s="319"/>
      <c r="R171" s="319"/>
      <c r="S171" s="319"/>
      <c r="T171" s="319"/>
      <c r="U171" s="319"/>
      <c r="V171" s="319"/>
      <c r="W171" s="319"/>
      <c r="X171" s="319"/>
      <c r="Y171" s="449"/>
      <c r="Z171" s="433"/>
      <c r="AA171" s="433"/>
      <c r="AB171" s="433"/>
      <c r="AC171" s="433"/>
      <c r="AD171" s="433"/>
      <c r="AE171" s="433"/>
      <c r="AF171" s="438"/>
      <c r="AG171" s="438"/>
      <c r="AH171" s="438"/>
      <c r="AI171" s="438"/>
      <c r="AJ171" s="438"/>
      <c r="AK171" s="438"/>
      <c r="AL171" s="438"/>
      <c r="AM171" s="320">
        <f>SUM(Y171:AL171)</f>
        <v>0</v>
      </c>
    </row>
    <row r="172" spans="1:39" ht="15" hidden="1" outlineLevel="1">
      <c r="B172" s="676" t="s">
        <v>270</v>
      </c>
      <c r="C172" s="315" t="s">
        <v>164</v>
      </c>
      <c r="D172" s="319"/>
      <c r="E172" s="319"/>
      <c r="F172" s="319"/>
      <c r="G172" s="319"/>
      <c r="H172" s="319"/>
      <c r="I172" s="319"/>
      <c r="J172" s="319"/>
      <c r="K172" s="319"/>
      <c r="L172" s="319"/>
      <c r="M172" s="319"/>
      <c r="N172" s="484"/>
      <c r="O172" s="319"/>
      <c r="P172" s="319"/>
      <c r="Q172" s="319"/>
      <c r="R172" s="319"/>
      <c r="S172" s="319"/>
      <c r="T172" s="319"/>
      <c r="U172" s="319"/>
      <c r="V172" s="319"/>
      <c r="W172" s="319"/>
      <c r="X172" s="319"/>
      <c r="Y172" s="434">
        <f>Y171</f>
        <v>0</v>
      </c>
      <c r="Z172" s="434">
        <f t="shared" ref="Z172" si="451">Z171</f>
        <v>0</v>
      </c>
      <c r="AA172" s="434">
        <f t="shared" ref="AA172" si="452">AA171</f>
        <v>0</v>
      </c>
      <c r="AB172" s="434">
        <f t="shared" ref="AB172" si="453">AB171</f>
        <v>0</v>
      </c>
      <c r="AC172" s="434">
        <f t="shared" ref="AC172" si="454">AC171</f>
        <v>0</v>
      </c>
      <c r="AD172" s="434">
        <f t="shared" ref="AD172" si="455">AD171</f>
        <v>0</v>
      </c>
      <c r="AE172" s="434">
        <f t="shared" ref="AE172" si="456">AE171</f>
        <v>0</v>
      </c>
      <c r="AF172" s="434">
        <f t="shared" ref="AF172" si="457">AF171</f>
        <v>0</v>
      </c>
      <c r="AG172" s="434">
        <f t="shared" ref="AG172" si="458">AG171</f>
        <v>0</v>
      </c>
      <c r="AH172" s="434">
        <f t="shared" ref="AH172" si="459">AH171</f>
        <v>0</v>
      </c>
      <c r="AI172" s="434">
        <f t="shared" ref="AI172" si="460">AI171</f>
        <v>0</v>
      </c>
      <c r="AJ172" s="434">
        <f t="shared" ref="AJ172" si="461">AJ171</f>
        <v>0</v>
      </c>
      <c r="AK172" s="434">
        <f t="shared" ref="AK172" si="462">AK171</f>
        <v>0</v>
      </c>
      <c r="AL172" s="434">
        <f t="shared" ref="AL172" si="463">AL171</f>
        <v>0</v>
      </c>
      <c r="AM172" s="330"/>
    </row>
    <row r="173" spans="1:39" ht="15" hidden="1" outlineLevel="1">
      <c r="B173" s="714"/>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435"/>
      <c r="Z173" s="448"/>
      <c r="AA173" s="448"/>
      <c r="AB173" s="448"/>
      <c r="AC173" s="448"/>
      <c r="AD173" s="448"/>
      <c r="AE173" s="448"/>
      <c r="AF173" s="448"/>
      <c r="AG173" s="448"/>
      <c r="AH173" s="448"/>
      <c r="AI173" s="448"/>
      <c r="AJ173" s="448"/>
      <c r="AK173" s="448"/>
      <c r="AL173" s="448"/>
      <c r="AM173" s="330"/>
    </row>
    <row r="174" spans="1:39" ht="15" hidden="1" outlineLevel="1">
      <c r="A174" s="542">
        <v>43</v>
      </c>
      <c r="B174" s="714" t="s">
        <v>136</v>
      </c>
      <c r="C174" s="315" t="s">
        <v>25</v>
      </c>
      <c r="D174" s="319"/>
      <c r="E174" s="319"/>
      <c r="F174" s="319"/>
      <c r="G174" s="319"/>
      <c r="H174" s="319"/>
      <c r="I174" s="319"/>
      <c r="J174" s="319"/>
      <c r="K174" s="319"/>
      <c r="L174" s="319"/>
      <c r="M174" s="319"/>
      <c r="N174" s="319">
        <v>0</v>
      </c>
      <c r="O174" s="319"/>
      <c r="P174" s="319"/>
      <c r="Q174" s="319"/>
      <c r="R174" s="319"/>
      <c r="S174" s="319"/>
      <c r="T174" s="319"/>
      <c r="U174" s="319"/>
      <c r="V174" s="319"/>
      <c r="W174" s="319"/>
      <c r="X174" s="319"/>
      <c r="Y174" s="449"/>
      <c r="Z174" s="433"/>
      <c r="AA174" s="433"/>
      <c r="AB174" s="433"/>
      <c r="AC174" s="433"/>
      <c r="AD174" s="433"/>
      <c r="AE174" s="433"/>
      <c r="AF174" s="438"/>
      <c r="AG174" s="438"/>
      <c r="AH174" s="438"/>
      <c r="AI174" s="438"/>
      <c r="AJ174" s="438"/>
      <c r="AK174" s="438"/>
      <c r="AL174" s="438"/>
      <c r="AM174" s="320">
        <f>SUM(Y174:AL174)</f>
        <v>0</v>
      </c>
    </row>
    <row r="175" spans="1:39" ht="15" hidden="1" outlineLevel="1">
      <c r="B175" s="676" t="s">
        <v>270</v>
      </c>
      <c r="C175" s="315" t="s">
        <v>164</v>
      </c>
      <c r="D175" s="319"/>
      <c r="E175" s="319"/>
      <c r="F175" s="319"/>
      <c r="G175" s="319"/>
      <c r="H175" s="319"/>
      <c r="I175" s="319"/>
      <c r="J175" s="319"/>
      <c r="K175" s="319"/>
      <c r="L175" s="319"/>
      <c r="M175" s="319"/>
      <c r="N175" s="319">
        <f>N174</f>
        <v>0</v>
      </c>
      <c r="O175" s="319"/>
      <c r="P175" s="319"/>
      <c r="Q175" s="319"/>
      <c r="R175" s="319"/>
      <c r="S175" s="319"/>
      <c r="T175" s="319"/>
      <c r="U175" s="319"/>
      <c r="V175" s="319"/>
      <c r="W175" s="319"/>
      <c r="X175" s="319"/>
      <c r="Y175" s="434">
        <f>Y174</f>
        <v>0</v>
      </c>
      <c r="Z175" s="434">
        <f t="shared" ref="Z175" si="464">Z174</f>
        <v>0</v>
      </c>
      <c r="AA175" s="434">
        <f t="shared" ref="AA175" si="465">AA174</f>
        <v>0</v>
      </c>
      <c r="AB175" s="434">
        <f t="shared" ref="AB175" si="466">AB174</f>
        <v>0</v>
      </c>
      <c r="AC175" s="434">
        <f t="shared" ref="AC175" si="467">AC174</f>
        <v>0</v>
      </c>
      <c r="AD175" s="434">
        <f t="shared" ref="AD175" si="468">AD174</f>
        <v>0</v>
      </c>
      <c r="AE175" s="434">
        <f t="shared" ref="AE175" si="469">AE174</f>
        <v>0</v>
      </c>
      <c r="AF175" s="434">
        <f t="shared" ref="AF175" si="470">AF174</f>
        <v>0</v>
      </c>
      <c r="AG175" s="434">
        <f t="shared" ref="AG175" si="471">AG174</f>
        <v>0</v>
      </c>
      <c r="AH175" s="434">
        <f t="shared" ref="AH175" si="472">AH174</f>
        <v>0</v>
      </c>
      <c r="AI175" s="434">
        <f t="shared" ref="AI175" si="473">AI174</f>
        <v>0</v>
      </c>
      <c r="AJ175" s="434">
        <f t="shared" ref="AJ175" si="474">AJ174</f>
        <v>0</v>
      </c>
      <c r="AK175" s="434">
        <f t="shared" ref="AK175" si="475">AK174</f>
        <v>0</v>
      </c>
      <c r="AL175" s="434">
        <f t="shared" ref="AL175" si="476">AL174</f>
        <v>0</v>
      </c>
      <c r="AM175" s="330"/>
    </row>
    <row r="176" spans="1:39" ht="15" hidden="1" outlineLevel="1">
      <c r="B176" s="714"/>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435"/>
      <c r="Z176" s="448"/>
      <c r="AA176" s="448"/>
      <c r="AB176" s="448"/>
      <c r="AC176" s="448"/>
      <c r="AD176" s="448"/>
      <c r="AE176" s="448"/>
      <c r="AF176" s="448"/>
      <c r="AG176" s="448"/>
      <c r="AH176" s="448"/>
      <c r="AI176" s="448"/>
      <c r="AJ176" s="448"/>
      <c r="AK176" s="448"/>
      <c r="AL176" s="448"/>
      <c r="AM176" s="330"/>
    </row>
    <row r="177" spans="1:39" ht="30" hidden="1" outlineLevel="1">
      <c r="A177" s="542">
        <v>44</v>
      </c>
      <c r="B177" s="714" t="s">
        <v>137</v>
      </c>
      <c r="C177" s="315" t="s">
        <v>25</v>
      </c>
      <c r="D177" s="319"/>
      <c r="E177" s="319"/>
      <c r="F177" s="319"/>
      <c r="G177" s="319"/>
      <c r="H177" s="319"/>
      <c r="I177" s="319"/>
      <c r="J177" s="319"/>
      <c r="K177" s="319"/>
      <c r="L177" s="319"/>
      <c r="M177" s="319"/>
      <c r="N177" s="319">
        <v>0</v>
      </c>
      <c r="O177" s="319"/>
      <c r="P177" s="319"/>
      <c r="Q177" s="319"/>
      <c r="R177" s="319"/>
      <c r="S177" s="319"/>
      <c r="T177" s="319"/>
      <c r="U177" s="319"/>
      <c r="V177" s="319"/>
      <c r="W177" s="319"/>
      <c r="X177" s="319"/>
      <c r="Y177" s="449"/>
      <c r="Z177" s="433"/>
      <c r="AA177" s="433"/>
      <c r="AB177" s="433"/>
      <c r="AC177" s="433"/>
      <c r="AD177" s="433"/>
      <c r="AE177" s="433"/>
      <c r="AF177" s="438"/>
      <c r="AG177" s="438"/>
      <c r="AH177" s="438"/>
      <c r="AI177" s="438"/>
      <c r="AJ177" s="438"/>
      <c r="AK177" s="438"/>
      <c r="AL177" s="438"/>
      <c r="AM177" s="320">
        <f>SUM(Y177:AL177)</f>
        <v>0</v>
      </c>
    </row>
    <row r="178" spans="1:39" ht="15" hidden="1" outlineLevel="1">
      <c r="B178" s="676" t="s">
        <v>270</v>
      </c>
      <c r="C178" s="315" t="s">
        <v>164</v>
      </c>
      <c r="D178" s="319"/>
      <c r="E178" s="319"/>
      <c r="F178" s="319"/>
      <c r="G178" s="319"/>
      <c r="H178" s="319"/>
      <c r="I178" s="319"/>
      <c r="J178" s="319"/>
      <c r="K178" s="319"/>
      <c r="L178" s="319"/>
      <c r="M178" s="319"/>
      <c r="N178" s="319">
        <f>N177</f>
        <v>0</v>
      </c>
      <c r="O178" s="319"/>
      <c r="P178" s="319"/>
      <c r="Q178" s="319"/>
      <c r="R178" s="319"/>
      <c r="S178" s="319"/>
      <c r="T178" s="319"/>
      <c r="U178" s="319"/>
      <c r="V178" s="319"/>
      <c r="W178" s="319"/>
      <c r="X178" s="319"/>
      <c r="Y178" s="434">
        <f>Y177</f>
        <v>0</v>
      </c>
      <c r="Z178" s="434">
        <f t="shared" ref="Z178" si="477">Z177</f>
        <v>0</v>
      </c>
      <c r="AA178" s="434">
        <f t="shared" ref="AA178" si="478">AA177</f>
        <v>0</v>
      </c>
      <c r="AB178" s="434">
        <f t="shared" ref="AB178" si="479">AB177</f>
        <v>0</v>
      </c>
      <c r="AC178" s="434">
        <f t="shared" ref="AC178" si="480">AC177</f>
        <v>0</v>
      </c>
      <c r="AD178" s="434">
        <f t="shared" ref="AD178" si="481">AD177</f>
        <v>0</v>
      </c>
      <c r="AE178" s="434">
        <f t="shared" ref="AE178" si="482">AE177</f>
        <v>0</v>
      </c>
      <c r="AF178" s="434">
        <f t="shared" ref="AF178" si="483">AF177</f>
        <v>0</v>
      </c>
      <c r="AG178" s="434">
        <f t="shared" ref="AG178" si="484">AG177</f>
        <v>0</v>
      </c>
      <c r="AH178" s="434">
        <f t="shared" ref="AH178" si="485">AH177</f>
        <v>0</v>
      </c>
      <c r="AI178" s="434">
        <f t="shared" ref="AI178" si="486">AI177</f>
        <v>0</v>
      </c>
      <c r="AJ178" s="434">
        <f t="shared" ref="AJ178" si="487">AJ177</f>
        <v>0</v>
      </c>
      <c r="AK178" s="434">
        <f t="shared" ref="AK178" si="488">AK177</f>
        <v>0</v>
      </c>
      <c r="AL178" s="434">
        <f t="shared" ref="AL178" si="489">AL177</f>
        <v>0</v>
      </c>
      <c r="AM178" s="330"/>
    </row>
    <row r="179" spans="1:39" ht="15" hidden="1" outlineLevel="1">
      <c r="B179" s="714"/>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435"/>
      <c r="Z179" s="448"/>
      <c r="AA179" s="448"/>
      <c r="AB179" s="448"/>
      <c r="AC179" s="448"/>
      <c r="AD179" s="448"/>
      <c r="AE179" s="448"/>
      <c r="AF179" s="448"/>
      <c r="AG179" s="448"/>
      <c r="AH179" s="448"/>
      <c r="AI179" s="448"/>
      <c r="AJ179" s="448"/>
      <c r="AK179" s="448"/>
      <c r="AL179" s="448"/>
      <c r="AM179" s="330"/>
    </row>
    <row r="180" spans="1:39" ht="15" hidden="1" outlineLevel="1">
      <c r="A180" s="542">
        <v>45</v>
      </c>
      <c r="B180" s="714" t="s">
        <v>138</v>
      </c>
      <c r="C180" s="315" t="s">
        <v>25</v>
      </c>
      <c r="D180" s="319"/>
      <c r="E180" s="319"/>
      <c r="F180" s="319"/>
      <c r="G180" s="319"/>
      <c r="H180" s="319"/>
      <c r="I180" s="319"/>
      <c r="J180" s="319"/>
      <c r="K180" s="319"/>
      <c r="L180" s="319"/>
      <c r="M180" s="319"/>
      <c r="N180" s="319">
        <v>0</v>
      </c>
      <c r="O180" s="319"/>
      <c r="P180" s="319"/>
      <c r="Q180" s="319"/>
      <c r="R180" s="319"/>
      <c r="S180" s="319"/>
      <c r="T180" s="319"/>
      <c r="U180" s="319"/>
      <c r="V180" s="319"/>
      <c r="W180" s="319"/>
      <c r="X180" s="319"/>
      <c r="Y180" s="449"/>
      <c r="Z180" s="433"/>
      <c r="AA180" s="433"/>
      <c r="AB180" s="433"/>
      <c r="AC180" s="433"/>
      <c r="AD180" s="433"/>
      <c r="AE180" s="433"/>
      <c r="AF180" s="438"/>
      <c r="AG180" s="438"/>
      <c r="AH180" s="438"/>
      <c r="AI180" s="438"/>
      <c r="AJ180" s="438"/>
      <c r="AK180" s="438"/>
      <c r="AL180" s="438"/>
      <c r="AM180" s="320">
        <f>SUM(Y180:AL180)</f>
        <v>0</v>
      </c>
    </row>
    <row r="181" spans="1:39" ht="15" hidden="1" outlineLevel="1">
      <c r="B181" s="676" t="s">
        <v>270</v>
      </c>
      <c r="C181" s="315" t="s">
        <v>164</v>
      </c>
      <c r="D181" s="319"/>
      <c r="E181" s="319"/>
      <c r="F181" s="319"/>
      <c r="G181" s="319"/>
      <c r="H181" s="319"/>
      <c r="I181" s="319"/>
      <c r="J181" s="319"/>
      <c r="K181" s="319"/>
      <c r="L181" s="319"/>
      <c r="M181" s="319"/>
      <c r="N181" s="319">
        <f>N180</f>
        <v>0</v>
      </c>
      <c r="O181" s="319"/>
      <c r="P181" s="319"/>
      <c r="Q181" s="319"/>
      <c r="R181" s="319"/>
      <c r="S181" s="319"/>
      <c r="T181" s="319"/>
      <c r="U181" s="319"/>
      <c r="V181" s="319"/>
      <c r="W181" s="319"/>
      <c r="X181" s="319"/>
      <c r="Y181" s="434">
        <f>Y180</f>
        <v>0</v>
      </c>
      <c r="Z181" s="434">
        <f t="shared" ref="Z181" si="490">Z180</f>
        <v>0</v>
      </c>
      <c r="AA181" s="434">
        <f t="shared" ref="AA181" si="491">AA180</f>
        <v>0</v>
      </c>
      <c r="AB181" s="434">
        <f t="shared" ref="AB181" si="492">AB180</f>
        <v>0</v>
      </c>
      <c r="AC181" s="434">
        <f t="shared" ref="AC181" si="493">AC180</f>
        <v>0</v>
      </c>
      <c r="AD181" s="434">
        <f t="shared" ref="AD181" si="494">AD180</f>
        <v>0</v>
      </c>
      <c r="AE181" s="434">
        <f t="shared" ref="AE181" si="495">AE180</f>
        <v>0</v>
      </c>
      <c r="AF181" s="434">
        <f t="shared" ref="AF181" si="496">AF180</f>
        <v>0</v>
      </c>
      <c r="AG181" s="434">
        <f t="shared" ref="AG181" si="497">AG180</f>
        <v>0</v>
      </c>
      <c r="AH181" s="434">
        <f t="shared" ref="AH181" si="498">AH180</f>
        <v>0</v>
      </c>
      <c r="AI181" s="434">
        <f t="shared" ref="AI181" si="499">AI180</f>
        <v>0</v>
      </c>
      <c r="AJ181" s="434">
        <f t="shared" ref="AJ181" si="500">AJ180</f>
        <v>0</v>
      </c>
      <c r="AK181" s="434">
        <f t="shared" ref="AK181" si="501">AK180</f>
        <v>0</v>
      </c>
      <c r="AL181" s="434">
        <f t="shared" ref="AL181" si="502">AL180</f>
        <v>0</v>
      </c>
      <c r="AM181" s="330"/>
    </row>
    <row r="182" spans="1:39" ht="15" hidden="1" outlineLevel="1">
      <c r="B182" s="714"/>
      <c r="C182" s="315"/>
      <c r="D182" s="315"/>
      <c r="E182" s="315"/>
      <c r="F182" s="315"/>
      <c r="G182" s="315"/>
      <c r="H182" s="315"/>
      <c r="I182" s="315"/>
      <c r="J182" s="315"/>
      <c r="K182" s="315"/>
      <c r="L182" s="315"/>
      <c r="M182" s="315"/>
      <c r="N182" s="315"/>
      <c r="O182" s="315"/>
      <c r="P182" s="315"/>
      <c r="Q182" s="315"/>
      <c r="R182" s="315"/>
      <c r="S182" s="315"/>
      <c r="T182" s="315"/>
      <c r="U182" s="315"/>
      <c r="V182" s="315"/>
      <c r="W182" s="315"/>
      <c r="X182" s="315"/>
      <c r="Y182" s="435"/>
      <c r="Z182" s="448"/>
      <c r="AA182" s="448"/>
      <c r="AB182" s="448"/>
      <c r="AC182" s="448"/>
      <c r="AD182" s="448"/>
      <c r="AE182" s="448"/>
      <c r="AF182" s="448"/>
      <c r="AG182" s="448"/>
      <c r="AH182" s="448"/>
      <c r="AI182" s="448"/>
      <c r="AJ182" s="448"/>
      <c r="AK182" s="448"/>
      <c r="AL182" s="448"/>
      <c r="AM182" s="330"/>
    </row>
    <row r="183" spans="1:39" ht="15" hidden="1" outlineLevel="1">
      <c r="A183" s="542">
        <v>46</v>
      </c>
      <c r="B183" s="714" t="s">
        <v>139</v>
      </c>
      <c r="C183" s="315" t="s">
        <v>25</v>
      </c>
      <c r="D183" s="319"/>
      <c r="E183" s="319"/>
      <c r="F183" s="319"/>
      <c r="G183" s="319"/>
      <c r="H183" s="319"/>
      <c r="I183" s="319"/>
      <c r="J183" s="319"/>
      <c r="K183" s="319"/>
      <c r="L183" s="319"/>
      <c r="M183" s="319"/>
      <c r="N183" s="319">
        <v>0</v>
      </c>
      <c r="O183" s="319"/>
      <c r="P183" s="319"/>
      <c r="Q183" s="319"/>
      <c r="R183" s="319"/>
      <c r="S183" s="319"/>
      <c r="T183" s="319"/>
      <c r="U183" s="319"/>
      <c r="V183" s="319"/>
      <c r="W183" s="319"/>
      <c r="X183" s="319"/>
      <c r="Y183" s="449"/>
      <c r="Z183" s="433"/>
      <c r="AA183" s="433"/>
      <c r="AB183" s="433"/>
      <c r="AC183" s="433"/>
      <c r="AD183" s="433"/>
      <c r="AE183" s="433"/>
      <c r="AF183" s="438"/>
      <c r="AG183" s="438"/>
      <c r="AH183" s="438"/>
      <c r="AI183" s="438"/>
      <c r="AJ183" s="438"/>
      <c r="AK183" s="438"/>
      <c r="AL183" s="438"/>
      <c r="AM183" s="320">
        <f>SUM(Y183:AL183)</f>
        <v>0</v>
      </c>
    </row>
    <row r="184" spans="1:39" ht="15" hidden="1" outlineLevel="1">
      <c r="B184" s="676" t="s">
        <v>270</v>
      </c>
      <c r="C184" s="315" t="s">
        <v>164</v>
      </c>
      <c r="D184" s="319"/>
      <c r="E184" s="319"/>
      <c r="F184" s="319"/>
      <c r="G184" s="319"/>
      <c r="H184" s="319"/>
      <c r="I184" s="319"/>
      <c r="J184" s="319"/>
      <c r="K184" s="319"/>
      <c r="L184" s="319"/>
      <c r="M184" s="319"/>
      <c r="N184" s="319">
        <f>N183</f>
        <v>0</v>
      </c>
      <c r="O184" s="319"/>
      <c r="P184" s="319"/>
      <c r="Q184" s="319"/>
      <c r="R184" s="319"/>
      <c r="S184" s="319"/>
      <c r="T184" s="319"/>
      <c r="U184" s="319"/>
      <c r="V184" s="319"/>
      <c r="W184" s="319"/>
      <c r="X184" s="319"/>
      <c r="Y184" s="434">
        <f>Y183</f>
        <v>0</v>
      </c>
      <c r="Z184" s="434">
        <f t="shared" ref="Z184" si="503">Z183</f>
        <v>0</v>
      </c>
      <c r="AA184" s="434">
        <f t="shared" ref="AA184" si="504">AA183</f>
        <v>0</v>
      </c>
      <c r="AB184" s="434">
        <f t="shared" ref="AB184" si="505">AB183</f>
        <v>0</v>
      </c>
      <c r="AC184" s="434">
        <f t="shared" ref="AC184" si="506">AC183</f>
        <v>0</v>
      </c>
      <c r="AD184" s="434">
        <f t="shared" ref="AD184" si="507">AD183</f>
        <v>0</v>
      </c>
      <c r="AE184" s="434">
        <f t="shared" ref="AE184" si="508">AE183</f>
        <v>0</v>
      </c>
      <c r="AF184" s="434">
        <f t="shared" ref="AF184" si="509">AF183</f>
        <v>0</v>
      </c>
      <c r="AG184" s="434">
        <f t="shared" ref="AG184" si="510">AG183</f>
        <v>0</v>
      </c>
      <c r="AH184" s="434">
        <f t="shared" ref="AH184" si="511">AH183</f>
        <v>0</v>
      </c>
      <c r="AI184" s="434">
        <f t="shared" ref="AI184" si="512">AI183</f>
        <v>0</v>
      </c>
      <c r="AJ184" s="434">
        <f t="shared" ref="AJ184" si="513">AJ183</f>
        <v>0</v>
      </c>
      <c r="AK184" s="434">
        <f t="shared" ref="AK184" si="514">AK183</f>
        <v>0</v>
      </c>
      <c r="AL184" s="434">
        <f t="shared" ref="AL184" si="515">AL183</f>
        <v>0</v>
      </c>
      <c r="AM184" s="330"/>
    </row>
    <row r="185" spans="1:39" ht="15" hidden="1" outlineLevel="1">
      <c r="B185" s="714"/>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435"/>
      <c r="Z185" s="448"/>
      <c r="AA185" s="448"/>
      <c r="AB185" s="448"/>
      <c r="AC185" s="448"/>
      <c r="AD185" s="448"/>
      <c r="AE185" s="448"/>
      <c r="AF185" s="448"/>
      <c r="AG185" s="448"/>
      <c r="AH185" s="448"/>
      <c r="AI185" s="448"/>
      <c r="AJ185" s="448"/>
      <c r="AK185" s="448"/>
      <c r="AL185" s="448"/>
      <c r="AM185" s="330"/>
    </row>
    <row r="186" spans="1:39" ht="30" hidden="1" outlineLevel="1">
      <c r="A186" s="542">
        <v>47</v>
      </c>
      <c r="B186" s="714" t="s">
        <v>140</v>
      </c>
      <c r="C186" s="315" t="s">
        <v>25</v>
      </c>
      <c r="D186" s="319"/>
      <c r="E186" s="319"/>
      <c r="F186" s="319"/>
      <c r="G186" s="319"/>
      <c r="H186" s="319"/>
      <c r="I186" s="319"/>
      <c r="J186" s="319"/>
      <c r="K186" s="319"/>
      <c r="L186" s="319"/>
      <c r="M186" s="319"/>
      <c r="N186" s="319">
        <v>0</v>
      </c>
      <c r="O186" s="319"/>
      <c r="P186" s="319"/>
      <c r="Q186" s="319"/>
      <c r="R186" s="319"/>
      <c r="S186" s="319"/>
      <c r="T186" s="319"/>
      <c r="U186" s="319"/>
      <c r="V186" s="319"/>
      <c r="W186" s="319"/>
      <c r="X186" s="319"/>
      <c r="Y186" s="449"/>
      <c r="Z186" s="433"/>
      <c r="AA186" s="433"/>
      <c r="AB186" s="433"/>
      <c r="AC186" s="433"/>
      <c r="AD186" s="433"/>
      <c r="AE186" s="433"/>
      <c r="AF186" s="438"/>
      <c r="AG186" s="438"/>
      <c r="AH186" s="438"/>
      <c r="AI186" s="438"/>
      <c r="AJ186" s="438"/>
      <c r="AK186" s="438"/>
      <c r="AL186" s="438"/>
      <c r="AM186" s="320">
        <f>SUM(Y186:AL186)</f>
        <v>0</v>
      </c>
    </row>
    <row r="187" spans="1:39" ht="15" hidden="1" outlineLevel="1">
      <c r="B187" s="676" t="s">
        <v>270</v>
      </c>
      <c r="C187" s="315" t="s">
        <v>164</v>
      </c>
      <c r="D187" s="319"/>
      <c r="E187" s="319"/>
      <c r="F187" s="319"/>
      <c r="G187" s="319"/>
      <c r="H187" s="319"/>
      <c r="I187" s="319"/>
      <c r="J187" s="319"/>
      <c r="K187" s="319"/>
      <c r="L187" s="319"/>
      <c r="M187" s="319"/>
      <c r="N187" s="319">
        <f>N186</f>
        <v>0</v>
      </c>
      <c r="O187" s="319"/>
      <c r="P187" s="319"/>
      <c r="Q187" s="319"/>
      <c r="R187" s="319"/>
      <c r="S187" s="319"/>
      <c r="T187" s="319"/>
      <c r="U187" s="319"/>
      <c r="V187" s="319"/>
      <c r="W187" s="319"/>
      <c r="X187" s="319"/>
      <c r="Y187" s="434">
        <f>Y186</f>
        <v>0</v>
      </c>
      <c r="Z187" s="434">
        <f t="shared" ref="Z187" si="516">Z186</f>
        <v>0</v>
      </c>
      <c r="AA187" s="434">
        <f t="shared" ref="AA187" si="517">AA186</f>
        <v>0</v>
      </c>
      <c r="AB187" s="434">
        <f t="shared" ref="AB187" si="518">AB186</f>
        <v>0</v>
      </c>
      <c r="AC187" s="434">
        <f t="shared" ref="AC187" si="519">AC186</f>
        <v>0</v>
      </c>
      <c r="AD187" s="434">
        <f t="shared" ref="AD187" si="520">AD186</f>
        <v>0</v>
      </c>
      <c r="AE187" s="434">
        <f t="shared" ref="AE187" si="521">AE186</f>
        <v>0</v>
      </c>
      <c r="AF187" s="434">
        <f t="shared" ref="AF187" si="522">AF186</f>
        <v>0</v>
      </c>
      <c r="AG187" s="434">
        <f t="shared" ref="AG187" si="523">AG186</f>
        <v>0</v>
      </c>
      <c r="AH187" s="434">
        <f t="shared" ref="AH187" si="524">AH186</f>
        <v>0</v>
      </c>
      <c r="AI187" s="434">
        <f t="shared" ref="AI187" si="525">AI186</f>
        <v>0</v>
      </c>
      <c r="AJ187" s="434">
        <f t="shared" ref="AJ187" si="526">AJ186</f>
        <v>0</v>
      </c>
      <c r="AK187" s="434">
        <f t="shared" ref="AK187" si="527">AK186</f>
        <v>0</v>
      </c>
      <c r="AL187" s="434">
        <f t="shared" ref="AL187" si="528">AL186</f>
        <v>0</v>
      </c>
      <c r="AM187" s="330"/>
    </row>
    <row r="188" spans="1:39" ht="15" hidden="1" outlineLevel="1">
      <c r="B188" s="714"/>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435"/>
      <c r="Z188" s="448"/>
      <c r="AA188" s="448"/>
      <c r="AB188" s="448"/>
      <c r="AC188" s="448"/>
      <c r="AD188" s="448"/>
      <c r="AE188" s="448"/>
      <c r="AF188" s="448"/>
      <c r="AG188" s="448"/>
      <c r="AH188" s="448"/>
      <c r="AI188" s="448"/>
      <c r="AJ188" s="448"/>
      <c r="AK188" s="448"/>
      <c r="AL188" s="448"/>
      <c r="AM188" s="330"/>
    </row>
    <row r="189" spans="1:39" ht="30" hidden="1" outlineLevel="1">
      <c r="A189" s="542">
        <v>48</v>
      </c>
      <c r="B189" s="714" t="s">
        <v>141</v>
      </c>
      <c r="C189" s="315" t="s">
        <v>25</v>
      </c>
      <c r="D189" s="319"/>
      <c r="E189" s="319"/>
      <c r="F189" s="319"/>
      <c r="G189" s="319"/>
      <c r="H189" s="319"/>
      <c r="I189" s="319"/>
      <c r="J189" s="319"/>
      <c r="K189" s="319"/>
      <c r="L189" s="319"/>
      <c r="M189" s="319"/>
      <c r="N189" s="319">
        <v>0</v>
      </c>
      <c r="O189" s="319"/>
      <c r="P189" s="319"/>
      <c r="Q189" s="319"/>
      <c r="R189" s="319"/>
      <c r="S189" s="319"/>
      <c r="T189" s="319"/>
      <c r="U189" s="319"/>
      <c r="V189" s="319"/>
      <c r="W189" s="319"/>
      <c r="X189" s="319"/>
      <c r="Y189" s="449"/>
      <c r="Z189" s="433"/>
      <c r="AA189" s="433"/>
      <c r="AB189" s="433"/>
      <c r="AC189" s="433"/>
      <c r="AD189" s="433"/>
      <c r="AE189" s="433"/>
      <c r="AF189" s="438"/>
      <c r="AG189" s="438"/>
      <c r="AH189" s="438"/>
      <c r="AI189" s="438"/>
      <c r="AJ189" s="438"/>
      <c r="AK189" s="438"/>
      <c r="AL189" s="438"/>
      <c r="AM189" s="320">
        <f>SUM(Y189:AL189)</f>
        <v>0</v>
      </c>
    </row>
    <row r="190" spans="1:39" ht="15" hidden="1" outlineLevel="1">
      <c r="B190" s="676" t="s">
        <v>270</v>
      </c>
      <c r="C190" s="315" t="s">
        <v>164</v>
      </c>
      <c r="D190" s="319"/>
      <c r="E190" s="319"/>
      <c r="F190" s="319"/>
      <c r="G190" s="319"/>
      <c r="H190" s="319"/>
      <c r="I190" s="319"/>
      <c r="J190" s="319"/>
      <c r="K190" s="319"/>
      <c r="L190" s="319"/>
      <c r="M190" s="319"/>
      <c r="N190" s="319">
        <f>N189</f>
        <v>0</v>
      </c>
      <c r="O190" s="319"/>
      <c r="P190" s="319"/>
      <c r="Q190" s="319"/>
      <c r="R190" s="319"/>
      <c r="S190" s="319"/>
      <c r="T190" s="319"/>
      <c r="U190" s="319"/>
      <c r="V190" s="319"/>
      <c r="W190" s="319"/>
      <c r="X190" s="319"/>
      <c r="Y190" s="434">
        <f>Y189</f>
        <v>0</v>
      </c>
      <c r="Z190" s="434">
        <f t="shared" ref="Z190" si="529">Z189</f>
        <v>0</v>
      </c>
      <c r="AA190" s="434">
        <f t="shared" ref="AA190" si="530">AA189</f>
        <v>0</v>
      </c>
      <c r="AB190" s="434">
        <f t="shared" ref="AB190" si="531">AB189</f>
        <v>0</v>
      </c>
      <c r="AC190" s="434">
        <f t="shared" ref="AC190" si="532">AC189</f>
        <v>0</v>
      </c>
      <c r="AD190" s="434">
        <f t="shared" ref="AD190" si="533">AD189</f>
        <v>0</v>
      </c>
      <c r="AE190" s="434">
        <f t="shared" ref="AE190" si="534">AE189</f>
        <v>0</v>
      </c>
      <c r="AF190" s="434">
        <f t="shared" ref="AF190" si="535">AF189</f>
        <v>0</v>
      </c>
      <c r="AG190" s="434">
        <f t="shared" ref="AG190" si="536">AG189</f>
        <v>0</v>
      </c>
      <c r="AH190" s="434">
        <f t="shared" ref="AH190" si="537">AH189</f>
        <v>0</v>
      </c>
      <c r="AI190" s="434">
        <f t="shared" ref="AI190" si="538">AI189</f>
        <v>0</v>
      </c>
      <c r="AJ190" s="434">
        <f t="shared" ref="AJ190" si="539">AJ189</f>
        <v>0</v>
      </c>
      <c r="AK190" s="434">
        <f t="shared" ref="AK190" si="540">AK189</f>
        <v>0</v>
      </c>
      <c r="AL190" s="434">
        <f t="shared" ref="AL190" si="541">AL189</f>
        <v>0</v>
      </c>
      <c r="AM190" s="330"/>
    </row>
    <row r="191" spans="1:39" ht="15" hidden="1" outlineLevel="1">
      <c r="B191" s="714"/>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435"/>
      <c r="Z191" s="448"/>
      <c r="AA191" s="448"/>
      <c r="AB191" s="448"/>
      <c r="AC191" s="448"/>
      <c r="AD191" s="448"/>
      <c r="AE191" s="448"/>
      <c r="AF191" s="448"/>
      <c r="AG191" s="448"/>
      <c r="AH191" s="448"/>
      <c r="AI191" s="448"/>
      <c r="AJ191" s="448"/>
      <c r="AK191" s="448"/>
      <c r="AL191" s="448"/>
      <c r="AM191" s="330"/>
    </row>
    <row r="192" spans="1:39" ht="15" hidden="1" outlineLevel="1">
      <c r="A192" s="542">
        <v>49</v>
      </c>
      <c r="B192" s="714" t="s">
        <v>142</v>
      </c>
      <c r="C192" s="315" t="s">
        <v>25</v>
      </c>
      <c r="D192" s="319"/>
      <c r="E192" s="319"/>
      <c r="F192" s="319"/>
      <c r="G192" s="319"/>
      <c r="H192" s="319"/>
      <c r="I192" s="319"/>
      <c r="J192" s="319"/>
      <c r="K192" s="319"/>
      <c r="L192" s="319"/>
      <c r="M192" s="319"/>
      <c r="N192" s="319">
        <v>0</v>
      </c>
      <c r="O192" s="319"/>
      <c r="P192" s="319"/>
      <c r="Q192" s="319"/>
      <c r="R192" s="319"/>
      <c r="S192" s="319"/>
      <c r="T192" s="319"/>
      <c r="U192" s="319"/>
      <c r="V192" s="319"/>
      <c r="W192" s="319"/>
      <c r="X192" s="319"/>
      <c r="Y192" s="449"/>
      <c r="Z192" s="433"/>
      <c r="AA192" s="433"/>
      <c r="AB192" s="433"/>
      <c r="AC192" s="433"/>
      <c r="AD192" s="433"/>
      <c r="AE192" s="433"/>
      <c r="AF192" s="438"/>
      <c r="AG192" s="438"/>
      <c r="AH192" s="438"/>
      <c r="AI192" s="438"/>
      <c r="AJ192" s="438"/>
      <c r="AK192" s="438"/>
      <c r="AL192" s="438"/>
      <c r="AM192" s="320">
        <f>SUM(Y192:AL192)</f>
        <v>0</v>
      </c>
    </row>
    <row r="193" spans="2:39" ht="15" hidden="1" outlineLevel="1">
      <c r="B193" s="676" t="s">
        <v>270</v>
      </c>
      <c r="C193" s="315" t="s">
        <v>164</v>
      </c>
      <c r="D193" s="319"/>
      <c r="E193" s="319"/>
      <c r="F193" s="319"/>
      <c r="G193" s="319"/>
      <c r="H193" s="319"/>
      <c r="I193" s="319"/>
      <c r="J193" s="319"/>
      <c r="K193" s="319"/>
      <c r="L193" s="319"/>
      <c r="M193" s="319"/>
      <c r="N193" s="319">
        <f>N192</f>
        <v>0</v>
      </c>
      <c r="O193" s="319"/>
      <c r="P193" s="319"/>
      <c r="Q193" s="319"/>
      <c r="R193" s="319"/>
      <c r="S193" s="319"/>
      <c r="T193" s="319"/>
      <c r="U193" s="319"/>
      <c r="V193" s="319"/>
      <c r="W193" s="319"/>
      <c r="X193" s="319"/>
      <c r="Y193" s="434">
        <f>Y192</f>
        <v>0</v>
      </c>
      <c r="Z193" s="434">
        <f t="shared" ref="Z193" si="542">Z192</f>
        <v>0</v>
      </c>
      <c r="AA193" s="434">
        <f t="shared" ref="AA193" si="543">AA192</f>
        <v>0</v>
      </c>
      <c r="AB193" s="434">
        <f t="shared" ref="AB193" si="544">AB192</f>
        <v>0</v>
      </c>
      <c r="AC193" s="434">
        <f t="shared" ref="AC193" si="545">AC192</f>
        <v>0</v>
      </c>
      <c r="AD193" s="434">
        <f t="shared" ref="AD193" si="546">AD192</f>
        <v>0</v>
      </c>
      <c r="AE193" s="434">
        <f t="shared" ref="AE193" si="547">AE192</f>
        <v>0</v>
      </c>
      <c r="AF193" s="434">
        <f t="shared" ref="AF193" si="548">AF192</f>
        <v>0</v>
      </c>
      <c r="AG193" s="434">
        <f t="shared" ref="AG193" si="549">AG192</f>
        <v>0</v>
      </c>
      <c r="AH193" s="434">
        <f t="shared" ref="AH193" si="550">AH192</f>
        <v>0</v>
      </c>
      <c r="AI193" s="434">
        <f t="shared" ref="AI193" si="551">AI192</f>
        <v>0</v>
      </c>
      <c r="AJ193" s="434">
        <f t="shared" ref="AJ193" si="552">AJ192</f>
        <v>0</v>
      </c>
      <c r="AK193" s="434">
        <f t="shared" ref="AK193" si="553">AK192</f>
        <v>0</v>
      </c>
      <c r="AL193" s="434">
        <f t="shared" ref="AL193" si="554">AL192</f>
        <v>0</v>
      </c>
      <c r="AM193" s="330"/>
    </row>
    <row r="194" spans="2:39" ht="15" hidden="1" outlineLevel="1">
      <c r="B194" s="676"/>
      <c r="C194" s="329"/>
      <c r="D194" s="315"/>
      <c r="E194" s="315"/>
      <c r="F194" s="315"/>
      <c r="G194" s="315"/>
      <c r="H194" s="315"/>
      <c r="I194" s="315"/>
      <c r="J194" s="315"/>
      <c r="K194" s="315"/>
      <c r="L194" s="315"/>
      <c r="M194" s="315"/>
      <c r="N194" s="315"/>
      <c r="O194" s="315"/>
      <c r="P194" s="315"/>
      <c r="Q194" s="315"/>
      <c r="R194" s="315"/>
      <c r="S194" s="315"/>
      <c r="T194" s="315"/>
      <c r="U194" s="315"/>
      <c r="V194" s="315"/>
      <c r="W194" s="315"/>
      <c r="X194" s="315"/>
      <c r="Y194" s="325"/>
      <c r="Z194" s="325"/>
      <c r="AA194" s="325"/>
      <c r="AB194" s="325"/>
      <c r="AC194" s="325"/>
      <c r="AD194" s="325"/>
      <c r="AE194" s="325"/>
      <c r="AF194" s="325"/>
      <c r="AG194" s="325"/>
      <c r="AH194" s="325"/>
      <c r="AI194" s="325"/>
      <c r="AJ194" s="325"/>
      <c r="AK194" s="325"/>
      <c r="AL194" s="325"/>
      <c r="AM194" s="330"/>
    </row>
    <row r="195" spans="2:39" ht="15.6" collapsed="1">
      <c r="B195" s="723" t="s">
        <v>274</v>
      </c>
      <c r="C195" s="352"/>
      <c r="D195" s="691">
        <f>SUM(D38:D193)</f>
        <v>83524379</v>
      </c>
      <c r="E195" s="691">
        <f>SUM(E38:E193)</f>
        <v>80498838</v>
      </c>
      <c r="F195" s="691">
        <f t="shared" ref="F195:M195" si="555">SUM(F38:F193)</f>
        <v>80246591</v>
      </c>
      <c r="G195" s="691">
        <f t="shared" si="555"/>
        <v>79767196</v>
      </c>
      <c r="H195" s="691">
        <f t="shared" si="555"/>
        <v>77773230</v>
      </c>
      <c r="I195" s="691">
        <f t="shared" si="555"/>
        <v>77687139</v>
      </c>
      <c r="J195" s="691">
        <f t="shared" si="555"/>
        <v>77416876</v>
      </c>
      <c r="K195" s="691">
        <f t="shared" si="555"/>
        <v>77406649</v>
      </c>
      <c r="L195" s="691">
        <f t="shared" si="555"/>
        <v>77261770</v>
      </c>
      <c r="M195" s="691">
        <f t="shared" si="555"/>
        <v>75595820</v>
      </c>
      <c r="N195" s="691"/>
      <c r="O195" s="691">
        <f>SUM(O38:O193)</f>
        <v>11524</v>
      </c>
      <c r="P195" s="691">
        <f t="shared" ref="P195:X195" si="556">SUM(P38:P193)</f>
        <v>10861</v>
      </c>
      <c r="Q195" s="691">
        <f t="shared" si="556"/>
        <v>10757</v>
      </c>
      <c r="R195" s="691">
        <f t="shared" si="556"/>
        <v>10533</v>
      </c>
      <c r="S195" s="691">
        <f t="shared" si="556"/>
        <v>10218</v>
      </c>
      <c r="T195" s="691">
        <f t="shared" si="556"/>
        <v>10192</v>
      </c>
      <c r="U195" s="691">
        <f t="shared" si="556"/>
        <v>10074</v>
      </c>
      <c r="V195" s="691">
        <f t="shared" si="556"/>
        <v>10073</v>
      </c>
      <c r="W195" s="691">
        <f t="shared" si="556"/>
        <v>10003</v>
      </c>
      <c r="X195" s="691">
        <f t="shared" si="556"/>
        <v>9609</v>
      </c>
      <c r="Y195" s="352">
        <f>IF(Y36="kWh",SUMPRODUCT(D38:D193,Y38:Y193))</f>
        <v>14309981</v>
      </c>
      <c r="Z195" s="352">
        <f>IF(Z36="kWh",SUMPRODUCT(D38:D193,Z38:Z193))</f>
        <v>18200646.998128884</v>
      </c>
      <c r="AA195" s="352">
        <f>IF(AA36="kw",SUMPRODUCT(N38:N193,O38:O193,AA38:AA193),SUMPRODUCT(D38:D193,AA38:AA193))</f>
        <v>27770.52</v>
      </c>
      <c r="AB195" s="352">
        <f>IF(AB36="kw",SUMPRODUCT(N38:N193,O38:O193,AB38:AB193),SUMPRODUCT(D38:D193,AB38:AB193))</f>
        <v>1392</v>
      </c>
      <c r="AC195" s="352">
        <f>IF(AC36="kw",SUMPRODUCT(N38:N193,O38:O193,AC38:AC193),SUMPRODUCT(D38:D193,AC38:AC193))</f>
        <v>40176</v>
      </c>
      <c r="AD195" s="352">
        <f>IF(AD36="kw",SUMPRODUCT(N38:N193,O38:O193,AD38:AD193),SUMPRODUCT(D38:D193,AD38:AD193))</f>
        <v>0</v>
      </c>
      <c r="AE195" s="352">
        <f>IF(AE36="kw",SUMPRODUCT(N38:N193,O38:O193,AE38:AE193),SUMPRODUCT(D38:D193,AE38:AE193))</f>
        <v>0</v>
      </c>
      <c r="AF195" s="352">
        <f>IF(AF36="kw",SUMPRODUCT(N38:N193,O38:O193,AF38:AF193),SUMPRODUCT(D38:D193,AF38:AF193))</f>
        <v>0</v>
      </c>
      <c r="AG195" s="352">
        <f>IF(AG36="kw",SUMPRODUCT(N38:N193,O38:O193,AG38:AG193),SUMPRODUCT(D38:D193,AG38:AG193))</f>
        <v>0</v>
      </c>
      <c r="AH195" s="352">
        <f>IF(AH36="kw",SUMPRODUCT(N38:N193,O38:O193,AH38:AH193),SUMPRODUCT(D38:D193,AH38:AH193))</f>
        <v>0</v>
      </c>
      <c r="AI195" s="352">
        <f>IF(AI36="kw",SUMPRODUCT(N38:N193,O38:O193,AI38:AI193),SUMPRODUCT(D38:D193,AI38:AI193))</f>
        <v>0</v>
      </c>
      <c r="AJ195" s="352">
        <f>IF(AJ36="kw",SUMPRODUCT(N38:N193,O38:O193,AJ38:AJ193),SUMPRODUCT(D38:D193,AJ38:AJ193))</f>
        <v>0</v>
      </c>
      <c r="AK195" s="352">
        <f>IF(AK36="kw",SUMPRODUCT(N38:N193,O38:O193,AK38:AK193),SUMPRODUCT(D38:D193,AK38:AK193))</f>
        <v>0</v>
      </c>
      <c r="AL195" s="352">
        <f>IF(AL36="kw",SUMPRODUCT(N38:N193,O38:O193,AL38:AL193),SUMPRODUCT(D38:D193,AL38:AL193))</f>
        <v>0</v>
      </c>
      <c r="AM195" s="353"/>
    </row>
    <row r="196" spans="2:39" ht="15.6">
      <c r="B196" s="724" t="s">
        <v>275</v>
      </c>
      <c r="C196" s="415"/>
      <c r="D196" s="415"/>
      <c r="E196" s="415"/>
      <c r="F196" s="415"/>
      <c r="G196" s="415"/>
      <c r="H196" s="415"/>
      <c r="I196" s="415"/>
      <c r="J196" s="415"/>
      <c r="K196" s="415"/>
      <c r="L196" s="415"/>
      <c r="M196" s="415"/>
      <c r="N196" s="415"/>
      <c r="O196" s="415"/>
      <c r="P196" s="415"/>
      <c r="Q196" s="415"/>
      <c r="R196" s="415"/>
      <c r="S196" s="415"/>
      <c r="T196" s="415"/>
      <c r="U196" s="415"/>
      <c r="V196" s="415"/>
      <c r="W196" s="415"/>
      <c r="X196" s="415"/>
      <c r="Y196" s="415">
        <f>HLOOKUP(Y35,'2. LRAMVA Threshold'!$B$27:$Q$38,7,FALSE)</f>
        <v>0</v>
      </c>
      <c r="Z196" s="415">
        <f>HLOOKUP(Z35,'2. LRAMVA Threshold'!$B$27:$Q$38,7,FALSE)</f>
        <v>0</v>
      </c>
      <c r="AA196" s="415">
        <f>HLOOKUP(AA35,'2. LRAMVA Threshold'!$B$27:$Q$38,7,FALSE)</f>
        <v>0</v>
      </c>
      <c r="AB196" s="415">
        <f>HLOOKUP(AB35,'2. LRAMVA Threshold'!$B$27:$Q$38,7,FALSE)</f>
        <v>0</v>
      </c>
      <c r="AC196" s="415">
        <f>HLOOKUP(AC35,'2. LRAMVA Threshold'!$B$27:$Q$38,7,FALSE)</f>
        <v>0</v>
      </c>
      <c r="AD196" s="415">
        <f>HLOOKUP(AD35,'2. LRAMVA Threshold'!$B$27:$Q$38,7,FALSE)</f>
        <v>0</v>
      </c>
      <c r="AE196" s="415">
        <f>HLOOKUP(AE35,'2. LRAMVA Threshold'!$B$27:$Q$38,7,FALSE)</f>
        <v>0</v>
      </c>
      <c r="AF196" s="415">
        <f>HLOOKUP(AF35,'2. LRAMVA Threshold'!$B$27:$Q$38,7,FALSE)</f>
        <v>0</v>
      </c>
      <c r="AG196" s="415">
        <f>HLOOKUP(AG35,'2. LRAMVA Threshold'!$B$27:$Q$38,7,FALSE)</f>
        <v>0</v>
      </c>
      <c r="AH196" s="415">
        <f>HLOOKUP(AH35,'2. LRAMVA Threshold'!$B$27:$Q$38,7,FALSE)</f>
        <v>0</v>
      </c>
      <c r="AI196" s="415">
        <f>HLOOKUP(AI35,'2. LRAMVA Threshold'!$B$27:$Q$38,7,FALSE)</f>
        <v>0</v>
      </c>
      <c r="AJ196" s="415">
        <f>HLOOKUP(AJ35,'2. LRAMVA Threshold'!$B$27:$Q$38,7,FALSE)</f>
        <v>0</v>
      </c>
      <c r="AK196" s="415">
        <f>HLOOKUP(AK35,'2. LRAMVA Threshold'!$B$27:$Q$38,7,FALSE)</f>
        <v>0</v>
      </c>
      <c r="AL196" s="415">
        <f>HLOOKUP(AL35,'2. LRAMVA Threshold'!$B$27:$Q$38,7,FALSE)</f>
        <v>0</v>
      </c>
      <c r="AM196" s="416"/>
    </row>
    <row r="197" spans="2:39" ht="15">
      <c r="B197" s="725"/>
      <c r="C197" s="452"/>
      <c r="D197" s="453"/>
      <c r="E197" s="453"/>
      <c r="F197" s="453"/>
      <c r="G197" s="453"/>
      <c r="H197" s="453"/>
      <c r="I197" s="453"/>
      <c r="J197" s="453"/>
      <c r="K197" s="453"/>
      <c r="L197" s="453"/>
      <c r="M197" s="453"/>
      <c r="N197" s="453"/>
      <c r="O197" s="454"/>
      <c r="P197" s="453"/>
      <c r="Q197" s="453"/>
      <c r="R197" s="453"/>
      <c r="S197" s="455"/>
      <c r="T197" s="455"/>
      <c r="U197" s="455"/>
      <c r="V197" s="455"/>
      <c r="W197" s="453"/>
      <c r="X197" s="453"/>
      <c r="Y197" s="456"/>
      <c r="Z197" s="456"/>
      <c r="AA197" s="456"/>
      <c r="AB197" s="456"/>
      <c r="AC197" s="456"/>
      <c r="AD197" s="456"/>
      <c r="AE197" s="456"/>
      <c r="AF197" s="422"/>
      <c r="AG197" s="422"/>
      <c r="AH197" s="422"/>
      <c r="AI197" s="422"/>
      <c r="AJ197" s="422"/>
      <c r="AK197" s="422"/>
      <c r="AL197" s="422"/>
      <c r="AM197" s="423"/>
    </row>
    <row r="198" spans="2:39" ht="15">
      <c r="B198" s="720" t="s">
        <v>169</v>
      </c>
      <c r="C198" s="361"/>
      <c r="D198" s="361"/>
      <c r="E198" s="399"/>
      <c r="F198" s="399"/>
      <c r="G198" s="399"/>
      <c r="H198" s="399"/>
      <c r="I198" s="399"/>
      <c r="J198" s="399"/>
      <c r="K198" s="399"/>
      <c r="L198" s="399"/>
      <c r="M198" s="399"/>
      <c r="N198" s="399"/>
      <c r="O198" s="315"/>
      <c r="P198" s="363"/>
      <c r="Q198" s="363"/>
      <c r="R198" s="363"/>
      <c r="S198" s="362"/>
      <c r="T198" s="362"/>
      <c r="U198" s="362"/>
      <c r="V198" s="362"/>
      <c r="W198" s="363"/>
      <c r="X198" s="363"/>
      <c r="Y198" s="364">
        <f>HLOOKUP(Y$35,'3.  Distribution Rates'!$C$122:$P$133,7,FALSE)</f>
        <v>0</v>
      </c>
      <c r="Z198" s="364">
        <f>HLOOKUP(Z$35,'3.  Distribution Rates'!$C$122:$P$133,7,FALSE)</f>
        <v>0</v>
      </c>
      <c r="AA198" s="364">
        <f>HLOOKUP(AA$35,'3.  Distribution Rates'!$C$122:$P$133,7,FALSE)</f>
        <v>0</v>
      </c>
      <c r="AB198" s="364">
        <f>HLOOKUP(AB$35,'3.  Distribution Rates'!$C$122:$P$133,7,FALSE)</f>
        <v>0</v>
      </c>
      <c r="AC198" s="364">
        <f>+'3.  Distribution Rates'!G128</f>
        <v>0</v>
      </c>
      <c r="AD198" s="364">
        <f>HLOOKUP(AD$35,'3.  Distribution Rates'!$C$122:$P$133,7,FALSE)</f>
        <v>0</v>
      </c>
      <c r="AE198" s="364">
        <f>HLOOKUP(AE$35,'3.  Distribution Rates'!$C$122:$P$133,7,FALSE)</f>
        <v>0</v>
      </c>
      <c r="AF198" s="364">
        <f>HLOOKUP(AF$35,'3.  Distribution Rates'!$C$122:$P$133,7,FALSE)</f>
        <v>0</v>
      </c>
      <c r="AG198" s="364">
        <f>HLOOKUP(AG$35,'3.  Distribution Rates'!$C$122:$P$133,7,FALSE)</f>
        <v>0</v>
      </c>
      <c r="AH198" s="364">
        <f>HLOOKUP(AH$35,'3.  Distribution Rates'!$C$122:$P$133,7,FALSE)</f>
        <v>0</v>
      </c>
      <c r="AI198" s="364">
        <f>HLOOKUP(AI$35,'3.  Distribution Rates'!$C$122:$P$133,7,FALSE)</f>
        <v>0</v>
      </c>
      <c r="AJ198" s="364">
        <f>HLOOKUP(AJ$35,'3.  Distribution Rates'!$C$122:$P$133,7,FALSE)</f>
        <v>0</v>
      </c>
      <c r="AK198" s="364">
        <f>HLOOKUP(AK$35,'3.  Distribution Rates'!$C$122:$P$133,7,FALSE)</f>
        <v>0</v>
      </c>
      <c r="AL198" s="364">
        <f>HLOOKUP(AL$35,'3.  Distribution Rates'!$C$122:$P$133,7,FALSE)</f>
        <v>0</v>
      </c>
      <c r="AM198" s="371"/>
    </row>
    <row r="199" spans="2:39" ht="15">
      <c r="B199" s="720" t="s">
        <v>150</v>
      </c>
      <c r="C199" s="368"/>
      <c r="D199" s="333"/>
      <c r="E199" s="303"/>
      <c r="F199" s="303"/>
      <c r="G199" s="303"/>
      <c r="H199" s="303"/>
      <c r="I199" s="303"/>
      <c r="J199" s="303"/>
      <c r="K199" s="303"/>
      <c r="L199" s="303"/>
      <c r="M199" s="303"/>
      <c r="N199" s="303"/>
      <c r="O199" s="315"/>
      <c r="P199" s="303"/>
      <c r="Q199" s="303"/>
      <c r="R199" s="303"/>
      <c r="S199" s="333"/>
      <c r="T199" s="333"/>
      <c r="U199" s="333"/>
      <c r="V199" s="333"/>
      <c r="W199" s="303"/>
      <c r="X199" s="303"/>
      <c r="Y199" s="401">
        <f>'4.  2011-2014 LRAM'!Y138*Y198*0</f>
        <v>0</v>
      </c>
      <c r="Z199" s="401">
        <f>'4.  2011-2014 LRAM'!Z138*Z198*0</f>
        <v>0</v>
      </c>
      <c r="AA199" s="401">
        <f>'4.  2011-2014 LRAM'!AA138*AA198*0</f>
        <v>0</v>
      </c>
      <c r="AB199" s="401">
        <f>'4.  2011-2014 LRAM'!AB138*AB198*0</f>
        <v>0</v>
      </c>
      <c r="AC199" s="401">
        <f>'4.  2011-2014 LRAM'!AC138*AC198</f>
        <v>0</v>
      </c>
      <c r="AD199" s="401">
        <f>'4.  2011-2014 LRAM'!AD138*AD198</f>
        <v>0</v>
      </c>
      <c r="AE199" s="401">
        <f>'4.  2011-2014 LRAM'!AE138*AE198</f>
        <v>0</v>
      </c>
      <c r="AF199" s="401">
        <f>'4.  2011-2014 LRAM'!AF138*AF198</f>
        <v>0</v>
      </c>
      <c r="AG199" s="401">
        <f>'4.  2011-2014 LRAM'!AG138*AG198</f>
        <v>0</v>
      </c>
      <c r="AH199" s="401">
        <f>'4.  2011-2014 LRAM'!AH138*AH198</f>
        <v>0</v>
      </c>
      <c r="AI199" s="401">
        <f>'4.  2011-2014 LRAM'!AI138*AI198</f>
        <v>0</v>
      </c>
      <c r="AJ199" s="401">
        <f>'4.  2011-2014 LRAM'!AJ138*AJ198</f>
        <v>0</v>
      </c>
      <c r="AK199" s="401">
        <f>'4.  2011-2014 LRAM'!AK138*AK198</f>
        <v>0</v>
      </c>
      <c r="AL199" s="401">
        <f>'4.  2011-2014 LRAM'!AL138*AL198</f>
        <v>0</v>
      </c>
      <c r="AM199" s="400">
        <f>SUM(Y199:AL199)</f>
        <v>0</v>
      </c>
    </row>
    <row r="200" spans="2:39" ht="15">
      <c r="B200" s="720" t="s">
        <v>151</v>
      </c>
      <c r="C200" s="368"/>
      <c r="D200" s="333"/>
      <c r="E200" s="303"/>
      <c r="F200" s="303"/>
      <c r="G200" s="303"/>
      <c r="H200" s="303"/>
      <c r="I200" s="303"/>
      <c r="J200" s="303"/>
      <c r="K200" s="303"/>
      <c r="L200" s="303"/>
      <c r="M200" s="303"/>
      <c r="N200" s="303"/>
      <c r="O200" s="315"/>
      <c r="P200" s="303"/>
      <c r="Q200" s="303"/>
      <c r="R200" s="303"/>
      <c r="S200" s="333"/>
      <c r="T200" s="333"/>
      <c r="U200" s="333"/>
      <c r="V200" s="333"/>
      <c r="W200" s="303"/>
      <c r="X200" s="303"/>
      <c r="Y200" s="401">
        <f>'4.  2011-2014 LRAM'!Y267*Y198*0</f>
        <v>0</v>
      </c>
      <c r="Z200" s="401">
        <f>'4.  2011-2014 LRAM'!Z267*Z198*0</f>
        <v>0</v>
      </c>
      <c r="AA200" s="401">
        <f>'4.  2011-2014 LRAM'!AA267*AA198*0</f>
        <v>0</v>
      </c>
      <c r="AB200" s="401">
        <f>'4.  2011-2014 LRAM'!AB267*AB198*0</f>
        <v>0</v>
      </c>
      <c r="AC200" s="401">
        <f>'4.  2011-2014 LRAM'!AC267*AC198</f>
        <v>0</v>
      </c>
      <c r="AD200" s="401">
        <f>'4.  2011-2014 LRAM'!AD267*AD198</f>
        <v>0</v>
      </c>
      <c r="AE200" s="401">
        <f>'4.  2011-2014 LRAM'!AE267*AE198</f>
        <v>0</v>
      </c>
      <c r="AF200" s="401">
        <f>'4.  2011-2014 LRAM'!AF267*AF198</f>
        <v>0</v>
      </c>
      <c r="AG200" s="401">
        <f>'4.  2011-2014 LRAM'!AG267*AG198</f>
        <v>0</v>
      </c>
      <c r="AH200" s="401">
        <f>'4.  2011-2014 LRAM'!AH267*AH198</f>
        <v>0</v>
      </c>
      <c r="AI200" s="401">
        <f>'4.  2011-2014 LRAM'!AI267*AI198</f>
        <v>0</v>
      </c>
      <c r="AJ200" s="401">
        <f>'4.  2011-2014 LRAM'!AJ267*AJ198</f>
        <v>0</v>
      </c>
      <c r="AK200" s="401">
        <f>'4.  2011-2014 LRAM'!AK267*AK198</f>
        <v>0</v>
      </c>
      <c r="AL200" s="401">
        <f>'4.  2011-2014 LRAM'!AL267*AL198</f>
        <v>0</v>
      </c>
      <c r="AM200" s="400">
        <f>SUM(Y200:AL200)</f>
        <v>0</v>
      </c>
    </row>
    <row r="201" spans="2:39" ht="15">
      <c r="B201" s="720" t="s">
        <v>152</v>
      </c>
      <c r="C201" s="368"/>
      <c r="D201" s="333"/>
      <c r="E201" s="303"/>
      <c r="F201" s="303"/>
      <c r="G201" s="303"/>
      <c r="H201" s="303"/>
      <c r="I201" s="303"/>
      <c r="J201" s="303"/>
      <c r="K201" s="303"/>
      <c r="L201" s="303"/>
      <c r="M201" s="303"/>
      <c r="N201" s="303"/>
      <c r="O201" s="315"/>
      <c r="P201" s="303"/>
      <c r="Q201" s="303"/>
      <c r="R201" s="303"/>
      <c r="S201" s="333"/>
      <c r="T201" s="333"/>
      <c r="U201" s="333"/>
      <c r="V201" s="333"/>
      <c r="W201" s="303"/>
      <c r="X201" s="303"/>
      <c r="Y201" s="401">
        <f>'4.  2011-2014 LRAM'!Y396*Y198*0</f>
        <v>0</v>
      </c>
      <c r="Z201" s="401">
        <f>'4.  2011-2014 LRAM'!Z396*Z198*0</f>
        <v>0</v>
      </c>
      <c r="AA201" s="401">
        <f>'4.  2011-2014 LRAM'!AA396*AA198*0</f>
        <v>0</v>
      </c>
      <c r="AB201" s="401">
        <f>'4.  2011-2014 LRAM'!AB396*AB198*0</f>
        <v>0</v>
      </c>
      <c r="AC201" s="401">
        <f>'4.  2011-2014 LRAM'!AC396*AC198</f>
        <v>0</v>
      </c>
      <c r="AD201" s="401">
        <f>'4.  2011-2014 LRAM'!AD396*AD198</f>
        <v>0</v>
      </c>
      <c r="AE201" s="401">
        <f>'4.  2011-2014 LRAM'!AE396*AE198</f>
        <v>0</v>
      </c>
      <c r="AF201" s="401">
        <f>'4.  2011-2014 LRAM'!AF396*AF198</f>
        <v>0</v>
      </c>
      <c r="AG201" s="401">
        <f>'4.  2011-2014 LRAM'!AG396*AG198</f>
        <v>0</v>
      </c>
      <c r="AH201" s="401">
        <f>'4.  2011-2014 LRAM'!AH396*AH198</f>
        <v>0</v>
      </c>
      <c r="AI201" s="401">
        <f>'4.  2011-2014 LRAM'!AI396*AI198</f>
        <v>0</v>
      </c>
      <c r="AJ201" s="401">
        <f>'4.  2011-2014 LRAM'!AJ396*AJ198</f>
        <v>0</v>
      </c>
      <c r="AK201" s="401">
        <f>'4.  2011-2014 LRAM'!AK396*AK198</f>
        <v>0</v>
      </c>
      <c r="AL201" s="401">
        <f>'4.  2011-2014 LRAM'!AL396*AL198</f>
        <v>0</v>
      </c>
      <c r="AM201" s="400">
        <f>SUM(Y201:AL201)</f>
        <v>0</v>
      </c>
    </row>
    <row r="202" spans="2:39" ht="15">
      <c r="B202" s="720" t="s">
        <v>153</v>
      </c>
      <c r="C202" s="368"/>
      <c r="D202" s="333"/>
      <c r="E202" s="303"/>
      <c r="F202" s="303"/>
      <c r="G202" s="303"/>
      <c r="H202" s="303"/>
      <c r="I202" s="303"/>
      <c r="J202" s="303"/>
      <c r="K202" s="303"/>
      <c r="L202" s="303"/>
      <c r="M202" s="303"/>
      <c r="N202" s="303"/>
      <c r="O202" s="315"/>
      <c r="P202" s="303"/>
      <c r="Q202" s="303"/>
      <c r="R202" s="303"/>
      <c r="S202" s="333"/>
      <c r="T202" s="333"/>
      <c r="U202" s="333"/>
      <c r="V202" s="333"/>
      <c r="W202" s="303"/>
      <c r="X202" s="303"/>
      <c r="Y202" s="401">
        <f>'4.  2011-2014 LRAM'!Y526*Y198*0</f>
        <v>0</v>
      </c>
      <c r="Z202" s="401">
        <f>'4.  2011-2014 LRAM'!Z526*Z198*0</f>
        <v>0</v>
      </c>
      <c r="AA202" s="401">
        <f>'4.  2011-2014 LRAM'!AA526*AA198*0</f>
        <v>0</v>
      </c>
      <c r="AB202" s="401">
        <f>'4.  2011-2014 LRAM'!AB526*AB198*0</f>
        <v>0</v>
      </c>
      <c r="AC202" s="401">
        <f>'4.  2011-2014 LRAM'!AC526*AC198</f>
        <v>0</v>
      </c>
      <c r="AD202" s="401">
        <f>'4.  2011-2014 LRAM'!AD526*AD198</f>
        <v>0</v>
      </c>
      <c r="AE202" s="401">
        <f>'4.  2011-2014 LRAM'!AE526*AE198</f>
        <v>0</v>
      </c>
      <c r="AF202" s="401">
        <f>'4.  2011-2014 LRAM'!AF526*AF198</f>
        <v>0</v>
      </c>
      <c r="AG202" s="401">
        <f>'4.  2011-2014 LRAM'!AG526*AG198</f>
        <v>0</v>
      </c>
      <c r="AH202" s="401">
        <f>'4.  2011-2014 LRAM'!AH526*AH198</f>
        <v>0</v>
      </c>
      <c r="AI202" s="401">
        <f>'4.  2011-2014 LRAM'!AI526*AI198</f>
        <v>0</v>
      </c>
      <c r="AJ202" s="401">
        <f>'4.  2011-2014 LRAM'!AJ526*AJ198</f>
        <v>0</v>
      </c>
      <c r="AK202" s="401">
        <f>'4.  2011-2014 LRAM'!AK526*AK198</f>
        <v>0</v>
      </c>
      <c r="AL202" s="401">
        <f>'4.  2011-2014 LRAM'!AL526*AL198</f>
        <v>0</v>
      </c>
      <c r="AM202" s="400">
        <f>SUM(Y202:AL202)</f>
        <v>0</v>
      </c>
    </row>
    <row r="203" spans="2:39" ht="15">
      <c r="B203" s="720" t="s">
        <v>154</v>
      </c>
      <c r="C203" s="368"/>
      <c r="D203" s="333"/>
      <c r="E203" s="303"/>
      <c r="F203" s="303"/>
      <c r="G203" s="303"/>
      <c r="H203" s="303"/>
      <c r="I203" s="303"/>
      <c r="J203" s="303"/>
      <c r="K203" s="303"/>
      <c r="L203" s="303"/>
      <c r="M203" s="303"/>
      <c r="N203" s="303"/>
      <c r="O203" s="315"/>
      <c r="P203" s="303"/>
      <c r="Q203" s="303"/>
      <c r="R203" s="303"/>
      <c r="S203" s="333"/>
      <c r="T203" s="333"/>
      <c r="U203" s="333"/>
      <c r="V203" s="333"/>
      <c r="W203" s="303"/>
      <c r="X203" s="303"/>
      <c r="Y203" s="401">
        <f>Y195*Y198</f>
        <v>0</v>
      </c>
      <c r="Z203" s="401">
        <f t="shared" ref="Z203:AL203" si="557">Z195*Z198</f>
        <v>0</v>
      </c>
      <c r="AA203" s="401">
        <f t="shared" si="557"/>
        <v>0</v>
      </c>
      <c r="AB203" s="401">
        <f>AB195*AB198</f>
        <v>0</v>
      </c>
      <c r="AC203" s="401">
        <f>AC195*AC198</f>
        <v>0</v>
      </c>
      <c r="AD203" s="401">
        <f t="shared" si="557"/>
        <v>0</v>
      </c>
      <c r="AE203" s="401">
        <f t="shared" si="557"/>
        <v>0</v>
      </c>
      <c r="AF203" s="401">
        <f t="shared" si="557"/>
        <v>0</v>
      </c>
      <c r="AG203" s="401">
        <f t="shared" si="557"/>
        <v>0</v>
      </c>
      <c r="AH203" s="401">
        <f t="shared" si="557"/>
        <v>0</v>
      </c>
      <c r="AI203" s="401">
        <f t="shared" si="557"/>
        <v>0</v>
      </c>
      <c r="AJ203" s="401">
        <f t="shared" si="557"/>
        <v>0</v>
      </c>
      <c r="AK203" s="401">
        <f t="shared" si="557"/>
        <v>0</v>
      </c>
      <c r="AL203" s="401">
        <f t="shared" si="557"/>
        <v>0</v>
      </c>
      <c r="AM203" s="400">
        <f>SUM(Y203:AL203)</f>
        <v>0</v>
      </c>
    </row>
    <row r="204" spans="2:39" ht="15.6">
      <c r="B204" s="726" t="s">
        <v>271</v>
      </c>
      <c r="C204" s="368"/>
      <c r="D204" s="359"/>
      <c r="E204" s="357"/>
      <c r="F204" s="357"/>
      <c r="G204" s="357"/>
      <c r="H204" s="357"/>
      <c r="I204" s="357"/>
      <c r="J204" s="357"/>
      <c r="K204" s="357"/>
      <c r="L204" s="357"/>
      <c r="M204" s="357"/>
      <c r="N204" s="357"/>
      <c r="O204" s="324"/>
      <c r="P204" s="357"/>
      <c r="Q204" s="357"/>
      <c r="R204" s="357"/>
      <c r="S204" s="359"/>
      <c r="T204" s="359"/>
      <c r="U204" s="359"/>
      <c r="V204" s="359"/>
      <c r="W204" s="357"/>
      <c r="X204" s="357"/>
      <c r="Y204" s="369">
        <f>SUM(Y199:Y203)</f>
        <v>0</v>
      </c>
      <c r="Z204" s="369">
        <f>SUM(Z199:Z203)</f>
        <v>0</v>
      </c>
      <c r="AA204" s="369">
        <f t="shared" ref="AA204:AE204" si="558">SUM(AA199:AA203)</f>
        <v>0</v>
      </c>
      <c r="AB204" s="369">
        <f t="shared" si="558"/>
        <v>0</v>
      </c>
      <c r="AC204" s="369">
        <f>SUM(AC199:AC203)</f>
        <v>0</v>
      </c>
      <c r="AD204" s="369">
        <f t="shared" si="558"/>
        <v>0</v>
      </c>
      <c r="AE204" s="369">
        <f t="shared" si="558"/>
        <v>0</v>
      </c>
      <c r="AF204" s="369">
        <f>SUM(AF199:AF203)</f>
        <v>0</v>
      </c>
      <c r="AG204" s="369">
        <f>SUM(AG199:AG203)</f>
        <v>0</v>
      </c>
      <c r="AH204" s="369">
        <f t="shared" ref="AH204:AL204" si="559">SUM(AH199:AH203)</f>
        <v>0</v>
      </c>
      <c r="AI204" s="369">
        <f t="shared" si="559"/>
        <v>0</v>
      </c>
      <c r="AJ204" s="369">
        <f t="shared" si="559"/>
        <v>0</v>
      </c>
      <c r="AK204" s="369">
        <f t="shared" si="559"/>
        <v>0</v>
      </c>
      <c r="AL204" s="369">
        <f t="shared" si="559"/>
        <v>0</v>
      </c>
      <c r="AM204" s="371">
        <f>SUM(AM199:AM203)</f>
        <v>0</v>
      </c>
    </row>
    <row r="205" spans="2:39" ht="15.6">
      <c r="B205" s="726" t="s">
        <v>272</v>
      </c>
      <c r="C205" s="368"/>
      <c r="D205" s="373"/>
      <c r="E205" s="357"/>
      <c r="F205" s="357"/>
      <c r="G205" s="357"/>
      <c r="H205" s="357"/>
      <c r="I205" s="357"/>
      <c r="J205" s="357"/>
      <c r="K205" s="357"/>
      <c r="L205" s="357"/>
      <c r="M205" s="357"/>
      <c r="N205" s="357"/>
      <c r="O205" s="324"/>
      <c r="P205" s="357"/>
      <c r="Q205" s="357"/>
      <c r="R205" s="357"/>
      <c r="S205" s="359"/>
      <c r="T205" s="359"/>
      <c r="U205" s="359"/>
      <c r="V205" s="359"/>
      <c r="W205" s="357"/>
      <c r="X205" s="357"/>
      <c r="Y205" s="370">
        <f>Y196*Y198</f>
        <v>0</v>
      </c>
      <c r="Z205" s="370">
        <f t="shared" ref="Z205:AE205" si="560">Z196*Z198</f>
        <v>0</v>
      </c>
      <c r="AA205" s="370">
        <f>AA196*AA198</f>
        <v>0</v>
      </c>
      <c r="AB205" s="370">
        <f t="shared" si="560"/>
        <v>0</v>
      </c>
      <c r="AC205" s="370">
        <f t="shared" si="560"/>
        <v>0</v>
      </c>
      <c r="AD205" s="370">
        <f t="shared" si="560"/>
        <v>0</v>
      </c>
      <c r="AE205" s="370">
        <f t="shared" si="560"/>
        <v>0</v>
      </c>
      <c r="AF205" s="370">
        <f>AF196*AF198</f>
        <v>0</v>
      </c>
      <c r="AG205" s="370">
        <f t="shared" ref="AG205:AL205" si="561">AG196*AG198</f>
        <v>0</v>
      </c>
      <c r="AH205" s="370">
        <f t="shared" si="561"/>
        <v>0</v>
      </c>
      <c r="AI205" s="370">
        <f t="shared" si="561"/>
        <v>0</v>
      </c>
      <c r="AJ205" s="370">
        <f t="shared" si="561"/>
        <v>0</v>
      </c>
      <c r="AK205" s="370">
        <f t="shared" si="561"/>
        <v>0</v>
      </c>
      <c r="AL205" s="370">
        <f t="shared" si="561"/>
        <v>0</v>
      </c>
      <c r="AM205" s="371">
        <f>SUM(Y205:AL205)</f>
        <v>0</v>
      </c>
    </row>
    <row r="206" spans="2:39" ht="15.6">
      <c r="B206" s="726" t="s">
        <v>273</v>
      </c>
      <c r="C206" s="368"/>
      <c r="D206" s="373"/>
      <c r="E206" s="357"/>
      <c r="F206" s="357"/>
      <c r="G206" s="357"/>
      <c r="H206" s="357"/>
      <c r="I206" s="357"/>
      <c r="J206" s="357"/>
      <c r="K206" s="357"/>
      <c r="L206" s="357"/>
      <c r="M206" s="357"/>
      <c r="N206" s="357"/>
      <c r="O206" s="324"/>
      <c r="P206" s="357"/>
      <c r="Q206" s="357"/>
      <c r="R206" s="357"/>
      <c r="S206" s="373"/>
      <c r="T206" s="373"/>
      <c r="U206" s="373"/>
      <c r="V206" s="373"/>
      <c r="W206" s="357"/>
      <c r="X206" s="357"/>
      <c r="Y206" s="374"/>
      <c r="Z206" s="374"/>
      <c r="AA206" s="374"/>
      <c r="AB206" s="374"/>
      <c r="AC206" s="374"/>
      <c r="AD206" s="374"/>
      <c r="AE206" s="374"/>
      <c r="AF206" s="374"/>
      <c r="AG206" s="374"/>
      <c r="AH206" s="374"/>
      <c r="AI206" s="374"/>
      <c r="AJ206" s="374"/>
      <c r="AK206" s="374"/>
      <c r="AL206" s="374"/>
      <c r="AM206" s="371">
        <f>AM204-AM205</f>
        <v>0</v>
      </c>
    </row>
    <row r="207" spans="2:39" ht="15">
      <c r="B207" s="720"/>
      <c r="C207" s="373"/>
      <c r="D207" s="373"/>
      <c r="E207" s="357"/>
      <c r="F207" s="357"/>
      <c r="G207" s="357"/>
      <c r="H207" s="357"/>
      <c r="I207" s="357"/>
      <c r="J207" s="357"/>
      <c r="K207" s="357"/>
      <c r="L207" s="357"/>
      <c r="M207" s="357"/>
      <c r="N207" s="357"/>
      <c r="O207" s="324"/>
      <c r="P207" s="357"/>
      <c r="Q207" s="357"/>
      <c r="R207" s="357"/>
      <c r="S207" s="373"/>
      <c r="T207" s="368"/>
      <c r="U207" s="373"/>
      <c r="V207" s="373"/>
      <c r="W207" s="357"/>
      <c r="X207" s="357"/>
      <c r="Y207" s="375"/>
      <c r="Z207" s="375"/>
      <c r="AA207" s="375"/>
      <c r="AB207" s="375"/>
      <c r="AC207" s="375"/>
      <c r="AD207" s="375"/>
      <c r="AE207" s="375"/>
      <c r="AF207" s="375"/>
      <c r="AG207" s="375"/>
      <c r="AH207" s="375"/>
      <c r="AI207" s="375"/>
      <c r="AJ207" s="375"/>
      <c r="AK207" s="375"/>
      <c r="AL207" s="375"/>
      <c r="AM207" s="371"/>
    </row>
    <row r="208" spans="2:39" ht="15">
      <c r="B208" s="676" t="s">
        <v>145</v>
      </c>
      <c r="C208" s="328"/>
      <c r="D208" s="303"/>
      <c r="E208" s="303"/>
      <c r="F208" s="303"/>
      <c r="G208" s="303"/>
      <c r="H208" s="303"/>
      <c r="I208" s="303"/>
      <c r="J208" s="303"/>
      <c r="K208" s="303"/>
      <c r="L208" s="303"/>
      <c r="M208" s="303"/>
      <c r="N208" s="303"/>
      <c r="O208" s="380"/>
      <c r="P208" s="303"/>
      <c r="Q208" s="303"/>
      <c r="R208" s="303"/>
      <c r="S208" s="328"/>
      <c r="T208" s="333"/>
      <c r="U208" s="333"/>
      <c r="V208" s="303"/>
      <c r="W208" s="303"/>
      <c r="X208" s="333"/>
      <c r="Y208" s="315">
        <f>SUMPRODUCT(E38:E193,Y38:Y193)</f>
        <v>11183805</v>
      </c>
      <c r="Z208" s="315">
        <f>SUMPRODUCT(E38:E193,Z38:Z193)</f>
        <v>19273735.688128889</v>
      </c>
      <c r="AA208" s="315">
        <f>IF(AA36="kw",SUMPRODUCT(N38:N193,P38:P193,AA38:AA193),SUMPRODUCT(E38:E193,AA38:AA193))</f>
        <v>24558.6</v>
      </c>
      <c r="AB208" s="315">
        <f>IF(AB36="kw",SUMPRODUCT(N38:N193,P38:P193,AB38:AB193),SUMPRODUCT(E38:E193,AB38:AB193))</f>
        <v>1392</v>
      </c>
      <c r="AC208" s="315">
        <f>IF(AC36="kw",SUMPRODUCT(N38:N193,P38:P193,AC38:AC193),SUMPRODUCT(E38:E193,AC38:AC193))</f>
        <v>40176</v>
      </c>
      <c r="AD208" s="315">
        <f>IF(AD36="kw",SUMPRODUCT(N38:N193,P38:P193,AD38:AD193),SUMPRODUCT(E38:E193,AD38:AD193))</f>
        <v>0</v>
      </c>
      <c r="AE208" s="315">
        <f>IF(AE36="kw",SUMPRODUCT(N38:N193,P38:P193,AE38:AE193),SUMPRODUCT(E38:E193,AE38:AE193))</f>
        <v>0</v>
      </c>
      <c r="AF208" s="315">
        <f>IF(AF36="kw",SUMPRODUCT(N38:N193,P38:P193,AF38:AF193),SUMPRODUCT(E38:E193,AF38:AF193))</f>
        <v>0</v>
      </c>
      <c r="AG208" s="315">
        <f>IF(AG36="kw",SUMPRODUCT(N38:N193,P38:P193,AG38:AG193),SUMPRODUCT(E38:E193,AG38:AG193))</f>
        <v>0</v>
      </c>
      <c r="AH208" s="315">
        <f>IF(AH36="kw",SUMPRODUCT(N38:N193,P38:P193,AH38:AH193),SUMPRODUCT(E38:E193,AH38:AH193))</f>
        <v>0</v>
      </c>
      <c r="AI208" s="315">
        <f>IF(AI36="kw",SUMPRODUCT(N38:N193,P38:P193,AI38:AI193),SUMPRODUCT(E38:E193,AI38:AI193))</f>
        <v>0</v>
      </c>
      <c r="AJ208" s="315">
        <f>IF(AJ36="kw",SUMPRODUCT(N38:N193,P38:P193,AJ38:AJ193),SUMPRODUCT(E38:E193,AJ38:AJ193))</f>
        <v>0</v>
      </c>
      <c r="AK208" s="315">
        <f>IF(AK36="kw",SUMPRODUCT(N38:N193,P38:P193,AK38:AK193),SUMPRODUCT(E38:E193,AK38:AK193))</f>
        <v>0</v>
      </c>
      <c r="AL208" s="315">
        <f>IF(AL36="kw",SUMPRODUCT(N38:N193,P38:P193,AL38:AL193),SUMPRODUCT(E38:E193,AL38:AL193))</f>
        <v>0</v>
      </c>
      <c r="AM208" s="371"/>
    </row>
    <row r="209" spans="1:39" ht="15">
      <c r="B209" s="676" t="s">
        <v>146</v>
      </c>
      <c r="C209" s="328"/>
      <c r="D209" s="303"/>
      <c r="E209" s="303"/>
      <c r="F209" s="303"/>
      <c r="G209" s="303"/>
      <c r="H209" s="303"/>
      <c r="I209" s="303"/>
      <c r="J209" s="303"/>
      <c r="K209" s="303"/>
      <c r="L209" s="303"/>
      <c r="M209" s="303"/>
      <c r="N209" s="303"/>
      <c r="O209" s="380"/>
      <c r="P209" s="303"/>
      <c r="Q209" s="303"/>
      <c r="R209" s="303"/>
      <c r="S209" s="328"/>
      <c r="T209" s="333"/>
      <c r="U209" s="333"/>
      <c r="V209" s="303"/>
      <c r="W209" s="303"/>
      <c r="X209" s="333"/>
      <c r="Y209" s="315">
        <f>SUMPRODUCT(F38:F193,Y38:Y193)</f>
        <v>11174477</v>
      </c>
      <c r="Z209" s="315">
        <f>SUMPRODUCT(F38:F193,Z38:Z193)</f>
        <v>19334256.918128885</v>
      </c>
      <c r="AA209" s="315">
        <f>IF(AA36="kw",SUMPRODUCT(N38:N193,Q38:Q193,AA38:AA193),SUMPRODUCT(F38:F193,AA38:AA193))</f>
        <v>23477.52</v>
      </c>
      <c r="AB209" s="315">
        <f>IF(AB36="kw",SUMPRODUCT(N38:N193,Q38:Q193,AB38:AB193),SUMPRODUCT(F38:F193,AB38:AB193))</f>
        <v>1392</v>
      </c>
      <c r="AC209" s="315">
        <f>IF(AC36="kw",SUMPRODUCT(N38:N193,Q38:Q193,AC38:AC193),SUMPRODUCT(F38:F193,AC38:AC193))</f>
        <v>40176</v>
      </c>
      <c r="AD209" s="315">
        <f>IF(AD36="kw",SUMPRODUCT(N38:N193,Q38:Q193,AD38:AD193),SUMPRODUCT(F38:F193,AD38:AD193))</f>
        <v>0</v>
      </c>
      <c r="AE209" s="315">
        <f>IF(AE36="kw",SUMPRODUCT(N38:N193,Q38:Q193,AE38:AE193),SUMPRODUCT(F38:F193,AE38:AE193))</f>
        <v>0</v>
      </c>
      <c r="AF209" s="315">
        <f>IF(AF36="kw",SUMPRODUCT(N38:N193,Q38:Q193,AF38:AF193),SUMPRODUCT(F38:F193,AF38:AF193))</f>
        <v>0</v>
      </c>
      <c r="AG209" s="315">
        <f>IF(AG36="kw",SUMPRODUCT(N38:N193,Q38:Q193,AG38:AG193),SUMPRODUCT(F38:F193,AG38:AG193))</f>
        <v>0</v>
      </c>
      <c r="AH209" s="315">
        <f>IF(AH36="kw",SUMPRODUCT(N38:N193,Q38:Q193,AH38:AH193),SUMPRODUCT(F38:F193,AH38:AH193))</f>
        <v>0</v>
      </c>
      <c r="AI209" s="315">
        <f>IF(AI36="kw",SUMPRODUCT(N38:N193,Q38:Q193,AI38:AI193),SUMPRODUCT(F38:F193,AI38:AI193))</f>
        <v>0</v>
      </c>
      <c r="AJ209" s="315">
        <f>IF(AJ36="kw",SUMPRODUCT(N38:N193,Q38:Q193,AJ38:AJ193),SUMPRODUCT(F38:F193,AJ38:AJ193))</f>
        <v>0</v>
      </c>
      <c r="AK209" s="315">
        <f>IF(AK36="kw",SUMPRODUCT(N38:N193,Q38:Q193,AK38:AK193),SUMPRODUCT(F38:F193,AK38:AK193))</f>
        <v>0</v>
      </c>
      <c r="AL209" s="315">
        <f>IF(AL36="kw",SUMPRODUCT(N38:N193,Q38:Q193,AL38:AL193),SUMPRODUCT(F38:F193,AL38:AL193))</f>
        <v>0</v>
      </c>
      <c r="AM209" s="360"/>
    </row>
    <row r="210" spans="1:39" ht="15">
      <c r="B210" s="676" t="s">
        <v>147</v>
      </c>
      <c r="C210" s="328"/>
      <c r="D210" s="303"/>
      <c r="E210" s="303"/>
      <c r="F210" s="303"/>
      <c r="G210" s="303"/>
      <c r="H210" s="303"/>
      <c r="I210" s="303"/>
      <c r="J210" s="303"/>
      <c r="K210" s="303"/>
      <c r="L210" s="303"/>
      <c r="M210" s="303"/>
      <c r="N210" s="303"/>
      <c r="O210" s="380"/>
      <c r="P210" s="303"/>
      <c r="Q210" s="303"/>
      <c r="R210" s="303"/>
      <c r="S210" s="328"/>
      <c r="T210" s="333"/>
      <c r="U210" s="333"/>
      <c r="V210" s="303"/>
      <c r="W210" s="303"/>
      <c r="X210" s="333"/>
      <c r="Y210" s="315">
        <f>SUMPRODUCT(G38:G193,Y38:Y193)</f>
        <v>11166168</v>
      </c>
      <c r="Z210" s="315">
        <f>SUMPRODUCT(G38:G193,Z38:Z193)</f>
        <v>19331194.768128887</v>
      </c>
      <c r="AA210" s="315">
        <f>IF(AA36="kw",SUMPRODUCT(N38:N193,R38:R193,AA38:AA193),SUMPRODUCT(G38:G193,AA38:AA193))</f>
        <v>23058.959999999999</v>
      </c>
      <c r="AB210" s="315">
        <f>IF(AB36="kw",SUMPRODUCT(N38:N193,R38:R193,AB38:AB193),SUMPRODUCT(G38:G193,AB38:AB193))</f>
        <v>1392</v>
      </c>
      <c r="AC210" s="315">
        <f>IF(AC36="kw",SUMPRODUCT(N38:N193,R38:R193,AC38:AC193),SUMPRODUCT(G38:G193,AC38:AC193))</f>
        <v>40176</v>
      </c>
      <c r="AD210" s="315">
        <f>IF(AD36="kw",SUMPRODUCT(N38:N193,R38:R193,AD38:AD193),SUMPRODUCT(G38:G193,AD38:AD193))</f>
        <v>0</v>
      </c>
      <c r="AE210" s="315">
        <f>IF(AE36="kw",SUMPRODUCT(N38:N193,R38:R193,AE38:AE193),SUMPRODUCT(G38:G193,AE38:AE193))</f>
        <v>0</v>
      </c>
      <c r="AF210" s="315">
        <f>IF(AF36="kw",SUMPRODUCT(N38:N193,R38:R193,AF38:AF193),SUMPRODUCT(G38:G193,AF38:AF193))</f>
        <v>0</v>
      </c>
      <c r="AG210" s="315">
        <f>IF(AG36="kw",SUMPRODUCT(N38:N193,R38:R193,AG38:AG193),SUMPRODUCT(G38:G193,AG38:AG193))</f>
        <v>0</v>
      </c>
      <c r="AH210" s="315">
        <f>IF(AH36="kw",SUMPRODUCT(N38:N193,R38:R193,AH38:AH193),SUMPRODUCT(G38:G193,AH38:AH193))</f>
        <v>0</v>
      </c>
      <c r="AI210" s="315">
        <f>IF(AI36="kw",SUMPRODUCT(N38:N193,R38:R193,AI38:AI193),SUMPRODUCT(G38:G193,AI38:AI193))</f>
        <v>0</v>
      </c>
      <c r="AJ210" s="315">
        <f>IF(AJ36="kw",SUMPRODUCT(N38:N193,R38:R193,AJ38:AJ193),SUMPRODUCT(G38:G193,AJ38:AJ193))</f>
        <v>0</v>
      </c>
      <c r="AK210" s="315">
        <f>IF(AK36="kw",SUMPRODUCT(N38:N193,R38:R193,AK38:AK193),SUMPRODUCT(G38:G193,AK38:AK193))</f>
        <v>0</v>
      </c>
      <c r="AL210" s="315">
        <f>IF(AL36="kw",SUMPRODUCT(N38:N193,R38:R193,AL38:AL193),SUMPRODUCT(G38:G193,AL38:AL193))</f>
        <v>0</v>
      </c>
      <c r="AM210" s="360"/>
    </row>
    <row r="211" spans="1:39" ht="15">
      <c r="B211" s="676" t="s">
        <v>148</v>
      </c>
      <c r="C211" s="328"/>
      <c r="D211" s="303"/>
      <c r="E211" s="303"/>
      <c r="F211" s="303"/>
      <c r="G211" s="303"/>
      <c r="H211" s="303"/>
      <c r="I211" s="303"/>
      <c r="J211" s="303"/>
      <c r="K211" s="303"/>
      <c r="L211" s="303"/>
      <c r="M211" s="303"/>
      <c r="N211" s="303"/>
      <c r="O211" s="380"/>
      <c r="P211" s="303"/>
      <c r="Q211" s="303"/>
      <c r="R211" s="303"/>
      <c r="S211" s="328"/>
      <c r="T211" s="333"/>
      <c r="U211" s="333"/>
      <c r="V211" s="303"/>
      <c r="W211" s="303"/>
      <c r="X211" s="333"/>
      <c r="Y211" s="315">
        <f>SUMPRODUCT(H38:H193,Y38:Y193)</f>
        <v>11127352</v>
      </c>
      <c r="Z211" s="315">
        <f>SUMPRODUCT(H38:H193,Z38:Z193)</f>
        <v>18012975.908128887</v>
      </c>
      <c r="AA211" s="315">
        <f>IF(AA36="kw",SUMPRODUCT(N38:N193,S38:S193,AA38:AA193),SUMPRODUCT(H38:H193,AA38:AA193))</f>
        <v>21688.799999999999</v>
      </c>
      <c r="AB211" s="315">
        <f>IF(AB36="kw",SUMPRODUCT(N38:N193,S38:S193,AB38:AB193),SUMPRODUCT(H38:H193,AB38:AB193))</f>
        <v>1392</v>
      </c>
      <c r="AC211" s="315">
        <f>IF(AC36="kw",SUMPRODUCT(N38:N193,S38:S193,AC38:AC193),SUMPRODUCT(H38:H193,AC38:AC193))</f>
        <v>40176</v>
      </c>
      <c r="AD211" s="315">
        <f>IF(AD36="kw",SUMPRODUCT(N38:N193,S38:S193,AD38:AD193),SUMPRODUCT(H38:H193,AD38:AD193))</f>
        <v>0</v>
      </c>
      <c r="AE211" s="315">
        <f>IF(AE36="kw",SUMPRODUCT(N38:N193,S38:S193,AE38:AE193),SUMPRODUCT(H38:H193,AE38:AE193))</f>
        <v>0</v>
      </c>
      <c r="AF211" s="315">
        <f>IF(AF36="kw",SUMPRODUCT(N38:N193,S38:S193,AF38:AF193),SUMPRODUCT(H38:H193,AF38:AF193))</f>
        <v>0</v>
      </c>
      <c r="AG211" s="315">
        <f>IF(AG36="kw",SUMPRODUCT(N38:N193,S38:S193,AG38:AG193),SUMPRODUCT(H38:H193,AG38:AG193))</f>
        <v>0</v>
      </c>
      <c r="AH211" s="315">
        <f>IF(AH36="kw",SUMPRODUCT(N38:N193,S38:S193,AH38:AH193),SUMPRODUCT(H38:H193,AH38:AH193))</f>
        <v>0</v>
      </c>
      <c r="AI211" s="315">
        <f>IF(AI36="kw",SUMPRODUCT(N38:N193,S38:S193,AI38:AI193),SUMPRODUCT(H38:H193,AI38:AI193))</f>
        <v>0</v>
      </c>
      <c r="AJ211" s="315">
        <f>IF(AJ36="kw",SUMPRODUCT(N38:N193,S38:S193,AJ38:AJ193),SUMPRODUCT(H38:H193,AJ38:AJ193))</f>
        <v>0</v>
      </c>
      <c r="AK211" s="315">
        <f>IF(AK36="kw",SUMPRODUCT(N38:N193,S38:S193,AK38:AK193),SUMPRODUCT(H38:H193,AK38:AK193))</f>
        <v>0</v>
      </c>
      <c r="AL211" s="315">
        <f>IF(AL36="kw",SUMPRODUCT(N38:N193,S38:S193,AL38:AL193),SUMPRODUCT(H38:H193,AL38:AL193))</f>
        <v>0</v>
      </c>
      <c r="AM211" s="360"/>
    </row>
    <row r="212" spans="1:39" ht="15">
      <c r="B212" s="727" t="s">
        <v>149</v>
      </c>
      <c r="C212" s="387"/>
      <c r="D212" s="407"/>
      <c r="E212" s="407"/>
      <c r="F212" s="407"/>
      <c r="G212" s="407"/>
      <c r="H212" s="407"/>
      <c r="I212" s="407"/>
      <c r="J212" s="407"/>
      <c r="K212" s="407"/>
      <c r="L212" s="407"/>
      <c r="M212" s="407"/>
      <c r="N212" s="407"/>
      <c r="O212" s="406"/>
      <c r="P212" s="407"/>
      <c r="Q212" s="407"/>
      <c r="R212" s="407"/>
      <c r="S212" s="387"/>
      <c r="T212" s="408"/>
      <c r="U212" s="408"/>
      <c r="V212" s="407"/>
      <c r="W212" s="407"/>
      <c r="X212" s="408"/>
      <c r="Y212" s="349">
        <f>SUMPRODUCT(I38:I193,Y38:Y193)</f>
        <v>11079736</v>
      </c>
      <c r="Z212" s="349">
        <f>SUMPRODUCT(I38:I193,Z38:Z193)</f>
        <v>18012975.908128887</v>
      </c>
      <c r="AA212" s="349">
        <f>IF(AA36="kw",SUMPRODUCT(N38:N193,T38:T193,AA38:AA193),SUMPRODUCT(I38:I193,AA38:AA193))</f>
        <v>21675.119999999999</v>
      </c>
      <c r="AB212" s="349">
        <f>IF(AB36="kw",SUMPRODUCT(N38:N193,T38:T193,AB38:AB193),SUMPRODUCT(I38:I193,AB38:AB193))</f>
        <v>1236</v>
      </c>
      <c r="AC212" s="349">
        <f>IF(AC36="kw",SUMPRODUCT(N38:N193,T38:T193,AC38:AC193),SUMPRODUCT(I38:I193,AC38:AC193))</f>
        <v>40176</v>
      </c>
      <c r="AD212" s="349">
        <f>IF(AD36="kw",SUMPRODUCT(N38:N193,T38:T193,AD38:AD193),SUMPRODUCT(I38:I193,AD38:AD193))</f>
        <v>0</v>
      </c>
      <c r="AE212" s="349">
        <f>IF(AE36="kw",SUMPRODUCT(N38:N193,T38:T193,AE38:AE193),SUMPRODUCT(I38:I193,AE38:AE193))</f>
        <v>0</v>
      </c>
      <c r="AF212" s="349">
        <f>IF(AF36="kw",SUMPRODUCT(N38:N193,T38:T193,AF38:AF193),SUMPRODUCT(I38:I193,AF38:AF193))</f>
        <v>0</v>
      </c>
      <c r="AG212" s="349">
        <f>IF(AG36="kw",SUMPRODUCT(N38:N193,T38:T193,AG38:AG193),SUMPRODUCT(I38:I193,AG38:AG193))</f>
        <v>0</v>
      </c>
      <c r="AH212" s="349">
        <f>IF(AH36="kw",SUMPRODUCT(N38:N193,T38:T193,AH38:AH193),SUMPRODUCT(I38:I193,AH38:AH193))</f>
        <v>0</v>
      </c>
      <c r="AI212" s="349">
        <f>IF(AI36="kw",SUMPRODUCT(N38:N193,T38:T193,AI38:AI193),SUMPRODUCT(I38:I193,AI38:AI193))</f>
        <v>0</v>
      </c>
      <c r="AJ212" s="349">
        <f>IF(AJ36="kw",SUMPRODUCT(N38:N193,T38:T193,AJ38:AJ193),SUMPRODUCT(I38:I193,AJ38:AJ193))</f>
        <v>0</v>
      </c>
      <c r="AK212" s="349">
        <f>IF(AK36="kw",SUMPRODUCT(N38:N193,T38:T193,AK38:AK193),SUMPRODUCT(I38:I193,AK38:AK193))</f>
        <v>0</v>
      </c>
      <c r="AL212" s="349">
        <f>IF(AL36="kw",SUMPRODUCT(N38:N193,T38:T193,AL38:AL193),SUMPRODUCT(I38:I193,AL38:AL193))</f>
        <v>0</v>
      </c>
      <c r="AM212" s="409"/>
    </row>
    <row r="213" spans="1:39" ht="20.25" customHeight="1">
      <c r="B213" s="728" t="s">
        <v>226</v>
      </c>
      <c r="C213" s="410"/>
      <c r="D213" s="411"/>
      <c r="E213" s="411"/>
      <c r="F213" s="411"/>
      <c r="G213" s="411"/>
      <c r="H213" s="411"/>
      <c r="I213" s="411"/>
      <c r="J213" s="411"/>
      <c r="K213" s="411"/>
      <c r="L213" s="411"/>
      <c r="M213" s="411"/>
      <c r="N213" s="411"/>
      <c r="O213" s="411"/>
      <c r="P213" s="411"/>
      <c r="Q213" s="411"/>
      <c r="R213" s="411"/>
      <c r="S213" s="394"/>
      <c r="T213" s="395"/>
      <c r="U213" s="411"/>
      <c r="V213" s="411"/>
      <c r="W213" s="411"/>
      <c r="X213" s="411"/>
      <c r="Y213" s="432"/>
      <c r="Z213" s="432"/>
      <c r="AA213" s="432"/>
      <c r="AB213" s="432"/>
      <c r="AC213" s="432"/>
      <c r="AD213" s="432"/>
      <c r="AE213" s="432"/>
      <c r="AF213" s="432"/>
      <c r="AG213" s="432"/>
      <c r="AH213" s="432"/>
      <c r="AI213" s="432"/>
      <c r="AJ213" s="432"/>
      <c r="AK213" s="432"/>
      <c r="AL213" s="432"/>
      <c r="AM213" s="412"/>
    </row>
    <row r="214" spans="1:39" ht="15.6">
      <c r="B214" s="683"/>
    </row>
    <row r="215" spans="1:39" ht="15.6">
      <c r="B215" s="683"/>
    </row>
    <row r="216" spans="1:39" ht="15.6">
      <c r="B216" s="711" t="s">
        <v>276</v>
      </c>
      <c r="C216" s="305"/>
      <c r="D216" s="601" t="s">
        <v>576</v>
      </c>
      <c r="E216" s="277"/>
      <c r="F216" s="601" t="s">
        <v>587</v>
      </c>
      <c r="G216" s="277"/>
      <c r="H216" s="277"/>
      <c r="I216" s="277"/>
      <c r="J216" s="277"/>
      <c r="K216" s="277"/>
      <c r="L216" s="277"/>
      <c r="M216" s="277"/>
      <c r="N216" s="277"/>
      <c r="O216" s="305"/>
      <c r="P216" s="277"/>
      <c r="Q216" s="277"/>
      <c r="R216" s="277"/>
      <c r="S216" s="277"/>
      <c r="T216" s="277"/>
      <c r="U216" s="277"/>
      <c r="V216" s="277"/>
      <c r="W216" s="277"/>
      <c r="X216" s="277"/>
      <c r="Y216" s="294"/>
      <c r="Z216" s="291"/>
      <c r="AA216" s="291"/>
      <c r="AB216" s="291"/>
      <c r="AC216" s="291"/>
      <c r="AD216" s="291"/>
      <c r="AE216" s="291"/>
      <c r="AF216" s="291"/>
      <c r="AG216" s="291"/>
      <c r="AH216" s="291"/>
      <c r="AI216" s="291"/>
      <c r="AJ216" s="291"/>
      <c r="AK216" s="291"/>
      <c r="AL216" s="291"/>
      <c r="AM216" s="306"/>
    </row>
    <row r="217" spans="1:39" ht="34.5" customHeight="1">
      <c r="B217" s="829" t="s">
        <v>213</v>
      </c>
      <c r="C217" s="817" t="s">
        <v>33</v>
      </c>
      <c r="D217" s="308" t="s">
        <v>425</v>
      </c>
      <c r="E217" s="819" t="s">
        <v>211</v>
      </c>
      <c r="F217" s="820"/>
      <c r="G217" s="820"/>
      <c r="H217" s="820"/>
      <c r="I217" s="820"/>
      <c r="J217" s="820"/>
      <c r="K217" s="820"/>
      <c r="L217" s="820"/>
      <c r="M217" s="821"/>
      <c r="N217" s="822" t="s">
        <v>215</v>
      </c>
      <c r="O217" s="308" t="s">
        <v>426</v>
      </c>
      <c r="P217" s="819" t="s">
        <v>214</v>
      </c>
      <c r="Q217" s="820"/>
      <c r="R217" s="820"/>
      <c r="S217" s="820"/>
      <c r="T217" s="820"/>
      <c r="U217" s="820"/>
      <c r="V217" s="820"/>
      <c r="W217" s="820"/>
      <c r="X217" s="821"/>
      <c r="Y217" s="812" t="s">
        <v>246</v>
      </c>
      <c r="Z217" s="813"/>
      <c r="AA217" s="813"/>
      <c r="AB217" s="813"/>
      <c r="AC217" s="813"/>
      <c r="AD217" s="813"/>
      <c r="AE217" s="813"/>
      <c r="AF217" s="813"/>
      <c r="AG217" s="813"/>
      <c r="AH217" s="813"/>
      <c r="AI217" s="813"/>
      <c r="AJ217" s="813"/>
      <c r="AK217" s="813"/>
      <c r="AL217" s="813"/>
      <c r="AM217" s="814"/>
    </row>
    <row r="218" spans="1:39" ht="60.75" customHeight="1">
      <c r="B218" s="830"/>
      <c r="C218" s="818"/>
      <c r="D218" s="309">
        <v>2016</v>
      </c>
      <c r="E218" s="309">
        <v>2017</v>
      </c>
      <c r="F218" s="309">
        <v>2018</v>
      </c>
      <c r="G218" s="309">
        <v>2019</v>
      </c>
      <c r="H218" s="309">
        <v>2020</v>
      </c>
      <c r="I218" s="309">
        <v>2021</v>
      </c>
      <c r="J218" s="309">
        <v>2022</v>
      </c>
      <c r="K218" s="309">
        <v>2023</v>
      </c>
      <c r="L218" s="309">
        <v>2024</v>
      </c>
      <c r="M218" s="309">
        <v>2025</v>
      </c>
      <c r="N218" s="823"/>
      <c r="O218" s="309">
        <v>2016</v>
      </c>
      <c r="P218" s="309">
        <v>2017</v>
      </c>
      <c r="Q218" s="309">
        <v>2018</v>
      </c>
      <c r="R218" s="309">
        <v>2019</v>
      </c>
      <c r="S218" s="309">
        <v>2020</v>
      </c>
      <c r="T218" s="309">
        <v>2021</v>
      </c>
      <c r="U218" s="309">
        <v>2022</v>
      </c>
      <c r="V218" s="309">
        <v>2023</v>
      </c>
      <c r="W218" s="309">
        <v>2024</v>
      </c>
      <c r="X218" s="309">
        <v>2025</v>
      </c>
      <c r="Y218" s="309" t="str">
        <f>'1.  LRAMVA Summary'!D51</f>
        <v>Residential</v>
      </c>
      <c r="Z218" s="309" t="str">
        <f>'1.  LRAMVA Summary'!E51</f>
        <v>GS&lt;50 kW</v>
      </c>
      <c r="AA218" s="309" t="str">
        <f>'1.  LRAMVA Summary'!F51</f>
        <v>General Service 50 to 4,999 kW</v>
      </c>
      <c r="AB218" s="309" t="str">
        <f>'1.  LRAMVA Summary'!G51</f>
        <v>Large Use</v>
      </c>
      <c r="AC218" s="309" t="str">
        <f>'1.  LRAMVA Summary'!H51</f>
        <v>Large Use</v>
      </c>
      <c r="AD218" s="309" t="str">
        <f>'1.  LRAMVA Summary'!I51</f>
        <v>Street Lighting</v>
      </c>
      <c r="AE218" s="309" t="str">
        <f>'1.  LRAMVA Summary'!J51</f>
        <v>Unmetered Scattered Load</v>
      </c>
      <c r="AF218" s="309" t="str">
        <f>'1.  LRAMVA Summary'!K51</f>
        <v/>
      </c>
      <c r="AG218" s="309" t="str">
        <f>'1.  LRAMVA Summary'!L51</f>
        <v/>
      </c>
      <c r="AH218" s="309" t="str">
        <f>'1.  LRAMVA Summary'!M51</f>
        <v/>
      </c>
      <c r="AI218" s="309" t="str">
        <f>'1.  LRAMVA Summary'!N51</f>
        <v/>
      </c>
      <c r="AJ218" s="309" t="str">
        <f>'1.  LRAMVA Summary'!O51</f>
        <v/>
      </c>
      <c r="AK218" s="309" t="str">
        <f>'1.  LRAMVA Summary'!P51</f>
        <v/>
      </c>
      <c r="AL218" s="309" t="str">
        <f>'1.  LRAMVA Summary'!Q51</f>
        <v/>
      </c>
      <c r="AM218" s="311" t="str">
        <f>'1.  LRAMVA Summary'!R51</f>
        <v>Total</v>
      </c>
    </row>
    <row r="219" spans="1:39" ht="15.75" customHeight="1">
      <c r="B219" s="712" t="s">
        <v>516</v>
      </c>
      <c r="C219" s="313"/>
      <c r="D219" s="313"/>
      <c r="E219" s="313"/>
      <c r="F219" s="313"/>
      <c r="G219" s="313"/>
      <c r="H219" s="313"/>
      <c r="I219" s="313"/>
      <c r="J219" s="313"/>
      <c r="K219" s="313"/>
      <c r="L219" s="313"/>
      <c r="M219" s="313"/>
      <c r="N219" s="314"/>
      <c r="O219" s="313"/>
      <c r="P219" s="313"/>
      <c r="Q219" s="313"/>
      <c r="R219" s="313"/>
      <c r="S219" s="313"/>
      <c r="T219" s="313"/>
      <c r="U219" s="313"/>
      <c r="V219" s="313"/>
      <c r="W219" s="313"/>
      <c r="X219" s="313"/>
      <c r="Y219" s="315" t="str">
        <f>'1.  LRAMVA Summary'!D52</f>
        <v>kWh</v>
      </c>
      <c r="Z219" s="315" t="str">
        <f>'1.  LRAMVA Summary'!E52</f>
        <v>kWh</v>
      </c>
      <c r="AA219" s="315" t="str">
        <f>'1.  LRAMVA Summary'!F52</f>
        <v>kW</v>
      </c>
      <c r="AB219" s="315" t="str">
        <f>'1.  LRAMVA Summary'!G52</f>
        <v>kW</v>
      </c>
      <c r="AC219" s="315" t="str">
        <f>'1.  LRAMVA Summary'!H52</f>
        <v>kW</v>
      </c>
      <c r="AD219" s="315" t="str">
        <f>'1.  LRAMVA Summary'!I52</f>
        <v>kW</v>
      </c>
      <c r="AE219" s="315" t="str">
        <f>'1.  LRAMVA Summary'!J52</f>
        <v>kWh</v>
      </c>
      <c r="AF219" s="315" t="str">
        <f>'1.  LRAMVA Summary'!K52</f>
        <v/>
      </c>
      <c r="AG219" s="315" t="str">
        <f>'1.  LRAMVA Summary'!L52</f>
        <v/>
      </c>
      <c r="AH219" s="315" t="str">
        <f>'1.  LRAMVA Summary'!M52</f>
        <v/>
      </c>
      <c r="AI219" s="315" t="str">
        <f>'1.  LRAMVA Summary'!N52</f>
        <v/>
      </c>
      <c r="AJ219" s="315" t="str">
        <f>'1.  LRAMVA Summary'!O52</f>
        <v/>
      </c>
      <c r="AK219" s="315" t="str">
        <f>'1.  LRAMVA Summary'!P52</f>
        <v/>
      </c>
      <c r="AL219" s="315" t="str">
        <f>'1.  LRAMVA Summary'!Q52</f>
        <v/>
      </c>
      <c r="AM219" s="316"/>
    </row>
    <row r="220" spans="1:39" ht="15.6" hidden="1" outlineLevel="1">
      <c r="B220" s="713" t="s">
        <v>509</v>
      </c>
      <c r="C220" s="313"/>
      <c r="D220" s="313"/>
      <c r="E220" s="313"/>
      <c r="F220" s="313"/>
      <c r="G220" s="313"/>
      <c r="H220" s="313"/>
      <c r="I220" s="313"/>
      <c r="J220" s="313"/>
      <c r="K220" s="313"/>
      <c r="L220" s="313"/>
      <c r="M220" s="313"/>
      <c r="N220" s="314"/>
      <c r="O220" s="313"/>
      <c r="P220" s="313"/>
      <c r="Q220" s="313"/>
      <c r="R220" s="313"/>
      <c r="S220" s="313"/>
      <c r="T220" s="313"/>
      <c r="U220" s="313"/>
      <c r="V220" s="313"/>
      <c r="W220" s="313"/>
      <c r="X220" s="313"/>
      <c r="Y220" s="315"/>
      <c r="Z220" s="315"/>
      <c r="AA220" s="315"/>
      <c r="AB220" s="315"/>
      <c r="AC220" s="315"/>
      <c r="AD220" s="315"/>
      <c r="AE220" s="315"/>
      <c r="AF220" s="315"/>
      <c r="AG220" s="315"/>
      <c r="AH220" s="315"/>
      <c r="AI220" s="315"/>
      <c r="AJ220" s="315"/>
      <c r="AK220" s="315"/>
      <c r="AL220" s="315"/>
      <c r="AM220" s="316"/>
    </row>
    <row r="221" spans="1:39" ht="15" hidden="1" outlineLevel="1">
      <c r="A221" s="542">
        <v>1</v>
      </c>
      <c r="B221" s="714" t="s">
        <v>95</v>
      </c>
      <c r="C221" s="315" t="s">
        <v>25</v>
      </c>
      <c r="D221" s="319"/>
      <c r="E221" s="319"/>
      <c r="F221" s="319"/>
      <c r="G221" s="319"/>
      <c r="H221" s="319"/>
      <c r="I221" s="319"/>
      <c r="J221" s="319"/>
      <c r="K221" s="319"/>
      <c r="L221" s="319"/>
      <c r="M221" s="319"/>
      <c r="N221" s="315"/>
      <c r="O221" s="319"/>
      <c r="P221" s="319"/>
      <c r="Q221" s="319"/>
      <c r="R221" s="319"/>
      <c r="S221" s="319"/>
      <c r="T221" s="319"/>
      <c r="U221" s="319"/>
      <c r="V221" s="319"/>
      <c r="W221" s="319"/>
      <c r="X221" s="319"/>
      <c r="Y221" s="433"/>
      <c r="Z221" s="433"/>
      <c r="AA221" s="433"/>
      <c r="AB221" s="433"/>
      <c r="AC221" s="433"/>
      <c r="AD221" s="433"/>
      <c r="AE221" s="433"/>
      <c r="AF221" s="433"/>
      <c r="AG221" s="433"/>
      <c r="AH221" s="433"/>
      <c r="AI221" s="433"/>
      <c r="AJ221" s="433"/>
      <c r="AK221" s="433"/>
      <c r="AL221" s="433"/>
      <c r="AM221" s="320">
        <f>SUM(Y221:AL221)</f>
        <v>0</v>
      </c>
    </row>
    <row r="222" spans="1:39" ht="15" hidden="1" outlineLevel="1">
      <c r="B222" s="676" t="s">
        <v>292</v>
      </c>
      <c r="C222" s="315" t="s">
        <v>164</v>
      </c>
      <c r="D222" s="319"/>
      <c r="E222" s="319"/>
      <c r="F222" s="319"/>
      <c r="G222" s="319"/>
      <c r="H222" s="319"/>
      <c r="I222" s="319"/>
      <c r="J222" s="319"/>
      <c r="K222" s="319"/>
      <c r="L222" s="319"/>
      <c r="M222" s="319"/>
      <c r="N222" s="484"/>
      <c r="O222" s="319"/>
      <c r="P222" s="319"/>
      <c r="Q222" s="319"/>
      <c r="R222" s="319"/>
      <c r="S222" s="319"/>
      <c r="T222" s="319"/>
      <c r="U222" s="319"/>
      <c r="V222" s="319"/>
      <c r="W222" s="319"/>
      <c r="X222" s="319"/>
      <c r="Y222" s="434">
        <f>Y221</f>
        <v>0</v>
      </c>
      <c r="Z222" s="434">
        <f t="shared" ref="Z222" si="562">Z221</f>
        <v>0</v>
      </c>
      <c r="AA222" s="434">
        <f t="shared" ref="AA222" si="563">AA221</f>
        <v>0</v>
      </c>
      <c r="AB222" s="434">
        <f t="shared" ref="AB222" si="564">AB221</f>
        <v>0</v>
      </c>
      <c r="AC222" s="434">
        <f t="shared" ref="AC222" si="565">AC221</f>
        <v>0</v>
      </c>
      <c r="AD222" s="434">
        <f t="shared" ref="AD222" si="566">AD221</f>
        <v>0</v>
      </c>
      <c r="AE222" s="434">
        <f t="shared" ref="AE222" si="567">AE221</f>
        <v>0</v>
      </c>
      <c r="AF222" s="434">
        <f t="shared" ref="AF222" si="568">AF221</f>
        <v>0</v>
      </c>
      <c r="AG222" s="434">
        <f t="shared" ref="AG222" si="569">AG221</f>
        <v>0</v>
      </c>
      <c r="AH222" s="434">
        <f t="shared" ref="AH222" si="570">AH221</f>
        <v>0</v>
      </c>
      <c r="AI222" s="434">
        <f t="shared" ref="AI222" si="571">AI221</f>
        <v>0</v>
      </c>
      <c r="AJ222" s="434">
        <f t="shared" ref="AJ222" si="572">AJ221</f>
        <v>0</v>
      </c>
      <c r="AK222" s="434">
        <f t="shared" ref="AK222" si="573">AK221</f>
        <v>0</v>
      </c>
      <c r="AL222" s="434">
        <f t="shared" ref="AL222" si="574">AL221</f>
        <v>0</v>
      </c>
      <c r="AM222" s="321"/>
    </row>
    <row r="223" spans="1:39" ht="15.6" hidden="1" outlineLevel="1">
      <c r="B223" s="715"/>
      <c r="C223" s="323"/>
      <c r="D223" s="323"/>
      <c r="E223" s="323"/>
      <c r="F223" s="323"/>
      <c r="G223" s="323"/>
      <c r="H223" s="323"/>
      <c r="I223" s="323"/>
      <c r="J223" s="323"/>
      <c r="K223" s="323"/>
      <c r="L223" s="323"/>
      <c r="M223" s="323"/>
      <c r="N223" s="324"/>
      <c r="O223" s="323"/>
      <c r="P223" s="323"/>
      <c r="Q223" s="323"/>
      <c r="R223" s="323"/>
      <c r="S223" s="323"/>
      <c r="T223" s="323"/>
      <c r="U223" s="323"/>
      <c r="V223" s="323"/>
      <c r="W223" s="323"/>
      <c r="X223" s="323"/>
      <c r="Y223" s="435"/>
      <c r="Z223" s="436"/>
      <c r="AA223" s="436"/>
      <c r="AB223" s="436"/>
      <c r="AC223" s="436"/>
      <c r="AD223" s="436"/>
      <c r="AE223" s="436"/>
      <c r="AF223" s="436"/>
      <c r="AG223" s="436"/>
      <c r="AH223" s="436"/>
      <c r="AI223" s="436"/>
      <c r="AJ223" s="436"/>
      <c r="AK223" s="436"/>
      <c r="AL223" s="436"/>
      <c r="AM223" s="326"/>
    </row>
    <row r="224" spans="1:39" ht="15" hidden="1" outlineLevel="1">
      <c r="A224" s="542">
        <v>2</v>
      </c>
      <c r="B224" s="714" t="s">
        <v>96</v>
      </c>
      <c r="C224" s="315" t="s">
        <v>25</v>
      </c>
      <c r="D224" s="319"/>
      <c r="E224" s="319"/>
      <c r="F224" s="319"/>
      <c r="G224" s="319"/>
      <c r="H224" s="319"/>
      <c r="I224" s="319"/>
      <c r="J224" s="319"/>
      <c r="K224" s="319"/>
      <c r="L224" s="319"/>
      <c r="M224" s="319"/>
      <c r="N224" s="315"/>
      <c r="O224" s="319"/>
      <c r="P224" s="319"/>
      <c r="Q224" s="319"/>
      <c r="R224" s="319"/>
      <c r="S224" s="319"/>
      <c r="T224" s="319"/>
      <c r="U224" s="319"/>
      <c r="V224" s="319"/>
      <c r="W224" s="319"/>
      <c r="X224" s="319"/>
      <c r="Y224" s="433"/>
      <c r="Z224" s="433"/>
      <c r="AA224" s="433"/>
      <c r="AB224" s="433"/>
      <c r="AC224" s="433"/>
      <c r="AD224" s="433"/>
      <c r="AE224" s="433"/>
      <c r="AF224" s="433"/>
      <c r="AG224" s="433"/>
      <c r="AH224" s="433"/>
      <c r="AI224" s="433"/>
      <c r="AJ224" s="433"/>
      <c r="AK224" s="433"/>
      <c r="AL224" s="433"/>
      <c r="AM224" s="320">
        <f>SUM(Y224:AL224)</f>
        <v>0</v>
      </c>
    </row>
    <row r="225" spans="1:39" ht="15" hidden="1" outlineLevel="1">
      <c r="B225" s="676" t="s">
        <v>292</v>
      </c>
      <c r="C225" s="315" t="s">
        <v>164</v>
      </c>
      <c r="D225" s="319"/>
      <c r="E225" s="319"/>
      <c r="F225" s="319"/>
      <c r="G225" s="319"/>
      <c r="H225" s="319"/>
      <c r="I225" s="319"/>
      <c r="J225" s="319"/>
      <c r="K225" s="319"/>
      <c r="L225" s="319"/>
      <c r="M225" s="319"/>
      <c r="N225" s="484"/>
      <c r="O225" s="319"/>
      <c r="P225" s="319"/>
      <c r="Q225" s="319"/>
      <c r="R225" s="319"/>
      <c r="S225" s="319"/>
      <c r="T225" s="319"/>
      <c r="U225" s="319"/>
      <c r="V225" s="319"/>
      <c r="W225" s="319"/>
      <c r="X225" s="319"/>
      <c r="Y225" s="434">
        <f>Y224</f>
        <v>0</v>
      </c>
      <c r="Z225" s="434">
        <f t="shared" ref="Z225" si="575">Z224</f>
        <v>0</v>
      </c>
      <c r="AA225" s="434">
        <f t="shared" ref="AA225" si="576">AA224</f>
        <v>0</v>
      </c>
      <c r="AB225" s="434">
        <f t="shared" ref="AB225" si="577">AB224</f>
        <v>0</v>
      </c>
      <c r="AC225" s="434">
        <f t="shared" ref="AC225" si="578">AC224</f>
        <v>0</v>
      </c>
      <c r="AD225" s="434">
        <f t="shared" ref="AD225" si="579">AD224</f>
        <v>0</v>
      </c>
      <c r="AE225" s="434">
        <f t="shared" ref="AE225" si="580">AE224</f>
        <v>0</v>
      </c>
      <c r="AF225" s="434">
        <f t="shared" ref="AF225" si="581">AF224</f>
        <v>0</v>
      </c>
      <c r="AG225" s="434">
        <f t="shared" ref="AG225" si="582">AG224</f>
        <v>0</v>
      </c>
      <c r="AH225" s="434">
        <f t="shared" ref="AH225" si="583">AH224</f>
        <v>0</v>
      </c>
      <c r="AI225" s="434">
        <f t="shared" ref="AI225" si="584">AI224</f>
        <v>0</v>
      </c>
      <c r="AJ225" s="434">
        <f t="shared" ref="AJ225" si="585">AJ224</f>
        <v>0</v>
      </c>
      <c r="AK225" s="434">
        <f t="shared" ref="AK225" si="586">AK224</f>
        <v>0</v>
      </c>
      <c r="AL225" s="434">
        <f t="shared" ref="AL225" si="587">AL224</f>
        <v>0</v>
      </c>
      <c r="AM225" s="321"/>
    </row>
    <row r="226" spans="1:39" ht="15.6" hidden="1" outlineLevel="1">
      <c r="B226" s="715"/>
      <c r="C226" s="323"/>
      <c r="D226" s="328"/>
      <c r="E226" s="328"/>
      <c r="F226" s="328"/>
      <c r="G226" s="328"/>
      <c r="H226" s="328"/>
      <c r="I226" s="328"/>
      <c r="J226" s="328"/>
      <c r="K226" s="328"/>
      <c r="L226" s="328"/>
      <c r="M226" s="328"/>
      <c r="N226" s="324"/>
      <c r="O226" s="328"/>
      <c r="P226" s="328"/>
      <c r="Q226" s="328"/>
      <c r="R226" s="328"/>
      <c r="S226" s="328"/>
      <c r="T226" s="328"/>
      <c r="U226" s="328"/>
      <c r="V226" s="328"/>
      <c r="W226" s="328"/>
      <c r="X226" s="328"/>
      <c r="Y226" s="435"/>
      <c r="Z226" s="436"/>
      <c r="AA226" s="436"/>
      <c r="AB226" s="436"/>
      <c r="AC226" s="436"/>
      <c r="AD226" s="436"/>
      <c r="AE226" s="436"/>
      <c r="AF226" s="436"/>
      <c r="AG226" s="436"/>
      <c r="AH226" s="436"/>
      <c r="AI226" s="436"/>
      <c r="AJ226" s="436"/>
      <c r="AK226" s="436"/>
      <c r="AL226" s="436"/>
      <c r="AM226" s="326"/>
    </row>
    <row r="227" spans="1:39" ht="15" hidden="1" outlineLevel="1">
      <c r="A227" s="542">
        <v>3</v>
      </c>
      <c r="B227" s="714" t="s">
        <v>97</v>
      </c>
      <c r="C227" s="315" t="s">
        <v>25</v>
      </c>
      <c r="D227" s="319"/>
      <c r="E227" s="319"/>
      <c r="F227" s="319"/>
      <c r="G227" s="319"/>
      <c r="H227" s="319"/>
      <c r="I227" s="319"/>
      <c r="J227" s="319"/>
      <c r="K227" s="319"/>
      <c r="L227" s="319"/>
      <c r="M227" s="319"/>
      <c r="N227" s="315"/>
      <c r="O227" s="319"/>
      <c r="P227" s="319"/>
      <c r="Q227" s="319"/>
      <c r="R227" s="319"/>
      <c r="S227" s="319"/>
      <c r="T227" s="319"/>
      <c r="U227" s="319"/>
      <c r="V227" s="319"/>
      <c r="W227" s="319"/>
      <c r="X227" s="319"/>
      <c r="Y227" s="433"/>
      <c r="Z227" s="433"/>
      <c r="AA227" s="433"/>
      <c r="AB227" s="433"/>
      <c r="AC227" s="433"/>
      <c r="AD227" s="433"/>
      <c r="AE227" s="433"/>
      <c r="AF227" s="433"/>
      <c r="AG227" s="433"/>
      <c r="AH227" s="433"/>
      <c r="AI227" s="433"/>
      <c r="AJ227" s="433"/>
      <c r="AK227" s="433"/>
      <c r="AL227" s="433"/>
      <c r="AM227" s="320">
        <f>SUM(Y227:AL227)</f>
        <v>0</v>
      </c>
    </row>
    <row r="228" spans="1:39" ht="15" hidden="1" outlineLevel="1">
      <c r="B228" s="676" t="s">
        <v>292</v>
      </c>
      <c r="C228" s="315" t="s">
        <v>164</v>
      </c>
      <c r="D228" s="319"/>
      <c r="E228" s="319"/>
      <c r="F228" s="319"/>
      <c r="G228" s="319"/>
      <c r="H228" s="319"/>
      <c r="I228" s="319"/>
      <c r="J228" s="319"/>
      <c r="K228" s="319"/>
      <c r="L228" s="319"/>
      <c r="M228" s="319"/>
      <c r="N228" s="484"/>
      <c r="O228" s="319"/>
      <c r="P228" s="319"/>
      <c r="Q228" s="319"/>
      <c r="R228" s="319"/>
      <c r="S228" s="319"/>
      <c r="T228" s="319"/>
      <c r="U228" s="319"/>
      <c r="V228" s="319"/>
      <c r="W228" s="319"/>
      <c r="X228" s="319"/>
      <c r="Y228" s="434">
        <f>Y227</f>
        <v>0</v>
      </c>
      <c r="Z228" s="434">
        <f t="shared" ref="Z228" si="588">Z227</f>
        <v>0</v>
      </c>
      <c r="AA228" s="434">
        <f t="shared" ref="AA228" si="589">AA227</f>
        <v>0</v>
      </c>
      <c r="AB228" s="434">
        <f t="shared" ref="AB228" si="590">AB227</f>
        <v>0</v>
      </c>
      <c r="AC228" s="434">
        <f t="shared" ref="AC228" si="591">AC227</f>
        <v>0</v>
      </c>
      <c r="AD228" s="434">
        <f t="shared" ref="AD228" si="592">AD227</f>
        <v>0</v>
      </c>
      <c r="AE228" s="434">
        <f t="shared" ref="AE228" si="593">AE227</f>
        <v>0</v>
      </c>
      <c r="AF228" s="434">
        <f t="shared" ref="AF228" si="594">AF227</f>
        <v>0</v>
      </c>
      <c r="AG228" s="434">
        <f t="shared" ref="AG228" si="595">AG227</f>
        <v>0</v>
      </c>
      <c r="AH228" s="434">
        <f t="shared" ref="AH228" si="596">AH227</f>
        <v>0</v>
      </c>
      <c r="AI228" s="434">
        <f t="shared" ref="AI228" si="597">AI227</f>
        <v>0</v>
      </c>
      <c r="AJ228" s="434">
        <f t="shared" ref="AJ228" si="598">AJ227</f>
        <v>0</v>
      </c>
      <c r="AK228" s="434">
        <f t="shared" ref="AK228" si="599">AK227</f>
        <v>0</v>
      </c>
      <c r="AL228" s="434">
        <f t="shared" ref="AL228" si="600">AL227</f>
        <v>0</v>
      </c>
      <c r="AM228" s="321"/>
    </row>
    <row r="229" spans="1:39" ht="15" hidden="1" outlineLevel="1">
      <c r="B229" s="676"/>
      <c r="C229" s="329"/>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435"/>
      <c r="Z229" s="435"/>
      <c r="AA229" s="435"/>
      <c r="AB229" s="435"/>
      <c r="AC229" s="435"/>
      <c r="AD229" s="435"/>
      <c r="AE229" s="435"/>
      <c r="AF229" s="435"/>
      <c r="AG229" s="435"/>
      <c r="AH229" s="435"/>
      <c r="AI229" s="435"/>
      <c r="AJ229" s="435"/>
      <c r="AK229" s="435"/>
      <c r="AL229" s="435"/>
      <c r="AM229" s="330"/>
    </row>
    <row r="230" spans="1:39" ht="15" hidden="1" outlineLevel="1">
      <c r="A230" s="542">
        <v>4</v>
      </c>
      <c r="B230" s="714" t="s">
        <v>98</v>
      </c>
      <c r="C230" s="315" t="s">
        <v>25</v>
      </c>
      <c r="D230" s="319"/>
      <c r="E230" s="319"/>
      <c r="F230" s="319"/>
      <c r="G230" s="319"/>
      <c r="H230" s="319"/>
      <c r="I230" s="319"/>
      <c r="J230" s="319"/>
      <c r="K230" s="319"/>
      <c r="L230" s="319"/>
      <c r="M230" s="319"/>
      <c r="N230" s="315"/>
      <c r="O230" s="319"/>
      <c r="P230" s="319"/>
      <c r="Q230" s="319"/>
      <c r="R230" s="319"/>
      <c r="S230" s="319"/>
      <c r="T230" s="319"/>
      <c r="U230" s="319"/>
      <c r="V230" s="319"/>
      <c r="W230" s="319"/>
      <c r="X230" s="319"/>
      <c r="Y230" s="433"/>
      <c r="Z230" s="433"/>
      <c r="AA230" s="433"/>
      <c r="AB230" s="433"/>
      <c r="AC230" s="433"/>
      <c r="AD230" s="433"/>
      <c r="AE230" s="433"/>
      <c r="AF230" s="433"/>
      <c r="AG230" s="433"/>
      <c r="AH230" s="433"/>
      <c r="AI230" s="433"/>
      <c r="AJ230" s="433"/>
      <c r="AK230" s="433"/>
      <c r="AL230" s="433"/>
      <c r="AM230" s="320">
        <f>SUM(Y230:AL230)</f>
        <v>0</v>
      </c>
    </row>
    <row r="231" spans="1:39" ht="15" hidden="1" outlineLevel="1">
      <c r="B231" s="676" t="s">
        <v>292</v>
      </c>
      <c r="C231" s="315" t="s">
        <v>164</v>
      </c>
      <c r="D231" s="319"/>
      <c r="E231" s="319"/>
      <c r="F231" s="319"/>
      <c r="G231" s="319"/>
      <c r="H231" s="319"/>
      <c r="I231" s="319"/>
      <c r="J231" s="319"/>
      <c r="K231" s="319"/>
      <c r="L231" s="319"/>
      <c r="M231" s="319"/>
      <c r="N231" s="484"/>
      <c r="O231" s="319"/>
      <c r="P231" s="319"/>
      <c r="Q231" s="319"/>
      <c r="R231" s="319"/>
      <c r="S231" s="319"/>
      <c r="T231" s="319"/>
      <c r="U231" s="319"/>
      <c r="V231" s="319"/>
      <c r="W231" s="319"/>
      <c r="X231" s="319"/>
      <c r="Y231" s="434">
        <f>Y230</f>
        <v>0</v>
      </c>
      <c r="Z231" s="434">
        <f t="shared" ref="Z231" si="601">Z230</f>
        <v>0</v>
      </c>
      <c r="AA231" s="434">
        <f t="shared" ref="AA231" si="602">AA230</f>
        <v>0</v>
      </c>
      <c r="AB231" s="434">
        <f t="shared" ref="AB231" si="603">AB230</f>
        <v>0</v>
      </c>
      <c r="AC231" s="434">
        <f t="shared" ref="AC231" si="604">AC230</f>
        <v>0</v>
      </c>
      <c r="AD231" s="434">
        <f t="shared" ref="AD231" si="605">AD230</f>
        <v>0</v>
      </c>
      <c r="AE231" s="434">
        <f t="shared" ref="AE231" si="606">AE230</f>
        <v>0</v>
      </c>
      <c r="AF231" s="434">
        <f t="shared" ref="AF231" si="607">AF230</f>
        <v>0</v>
      </c>
      <c r="AG231" s="434">
        <f t="shared" ref="AG231" si="608">AG230</f>
        <v>0</v>
      </c>
      <c r="AH231" s="434">
        <f t="shared" ref="AH231" si="609">AH230</f>
        <v>0</v>
      </c>
      <c r="AI231" s="434">
        <f t="shared" ref="AI231" si="610">AI230</f>
        <v>0</v>
      </c>
      <c r="AJ231" s="434">
        <f t="shared" ref="AJ231" si="611">AJ230</f>
        <v>0</v>
      </c>
      <c r="AK231" s="434">
        <f t="shared" ref="AK231" si="612">AK230</f>
        <v>0</v>
      </c>
      <c r="AL231" s="434">
        <f t="shared" ref="AL231" si="613">AL230</f>
        <v>0</v>
      </c>
      <c r="AM231" s="321"/>
    </row>
    <row r="232" spans="1:39" ht="15" hidden="1" outlineLevel="1">
      <c r="B232" s="676"/>
      <c r="C232" s="329"/>
      <c r="D232" s="328"/>
      <c r="E232" s="328"/>
      <c r="F232" s="328"/>
      <c r="G232" s="328"/>
      <c r="H232" s="328"/>
      <c r="I232" s="328"/>
      <c r="J232" s="328"/>
      <c r="K232" s="328"/>
      <c r="L232" s="328"/>
      <c r="M232" s="328"/>
      <c r="N232" s="315"/>
      <c r="O232" s="328"/>
      <c r="P232" s="328"/>
      <c r="Q232" s="328"/>
      <c r="R232" s="328"/>
      <c r="S232" s="328"/>
      <c r="T232" s="328"/>
      <c r="U232" s="328"/>
      <c r="V232" s="328"/>
      <c r="W232" s="328"/>
      <c r="X232" s="328"/>
      <c r="Y232" s="435"/>
      <c r="Z232" s="435"/>
      <c r="AA232" s="435"/>
      <c r="AB232" s="435"/>
      <c r="AC232" s="435"/>
      <c r="AD232" s="435"/>
      <c r="AE232" s="435"/>
      <c r="AF232" s="435"/>
      <c r="AG232" s="435"/>
      <c r="AH232" s="435"/>
      <c r="AI232" s="435"/>
      <c r="AJ232" s="435"/>
      <c r="AK232" s="435"/>
      <c r="AL232" s="435"/>
      <c r="AM232" s="330"/>
    </row>
    <row r="233" spans="1:39" ht="15" hidden="1" outlineLevel="1">
      <c r="A233" s="542">
        <v>5</v>
      </c>
      <c r="B233" s="714" t="s">
        <v>99</v>
      </c>
      <c r="C233" s="315" t="s">
        <v>25</v>
      </c>
      <c r="D233" s="319"/>
      <c r="E233" s="319"/>
      <c r="F233" s="319"/>
      <c r="G233" s="319"/>
      <c r="H233" s="319"/>
      <c r="I233" s="319"/>
      <c r="J233" s="319"/>
      <c r="K233" s="319"/>
      <c r="L233" s="319"/>
      <c r="M233" s="319"/>
      <c r="N233" s="315"/>
      <c r="O233" s="319"/>
      <c r="P233" s="319"/>
      <c r="Q233" s="319"/>
      <c r="R233" s="319"/>
      <c r="S233" s="319"/>
      <c r="T233" s="319"/>
      <c r="U233" s="319"/>
      <c r="V233" s="319"/>
      <c r="W233" s="319"/>
      <c r="X233" s="319"/>
      <c r="Y233" s="433"/>
      <c r="Z233" s="433"/>
      <c r="AA233" s="433"/>
      <c r="AB233" s="433"/>
      <c r="AC233" s="433"/>
      <c r="AD233" s="433"/>
      <c r="AE233" s="433"/>
      <c r="AF233" s="433"/>
      <c r="AG233" s="433"/>
      <c r="AH233" s="433"/>
      <c r="AI233" s="433"/>
      <c r="AJ233" s="433"/>
      <c r="AK233" s="433"/>
      <c r="AL233" s="433"/>
      <c r="AM233" s="320">
        <f>SUM(Y233:AL233)</f>
        <v>0</v>
      </c>
    </row>
    <row r="234" spans="1:39" ht="15" hidden="1" outlineLevel="1">
      <c r="B234" s="676" t="s">
        <v>292</v>
      </c>
      <c r="C234" s="315" t="s">
        <v>164</v>
      </c>
      <c r="D234" s="319"/>
      <c r="E234" s="319"/>
      <c r="F234" s="319"/>
      <c r="G234" s="319"/>
      <c r="H234" s="319"/>
      <c r="I234" s="319"/>
      <c r="J234" s="319"/>
      <c r="K234" s="319"/>
      <c r="L234" s="319"/>
      <c r="M234" s="319"/>
      <c r="N234" s="484"/>
      <c r="O234" s="319"/>
      <c r="P234" s="319"/>
      <c r="Q234" s="319"/>
      <c r="R234" s="319"/>
      <c r="S234" s="319"/>
      <c r="T234" s="319"/>
      <c r="U234" s="319"/>
      <c r="V234" s="319"/>
      <c r="W234" s="319"/>
      <c r="X234" s="319"/>
      <c r="Y234" s="434">
        <f>Y233</f>
        <v>0</v>
      </c>
      <c r="Z234" s="434">
        <f t="shared" ref="Z234" si="614">Z233</f>
        <v>0</v>
      </c>
      <c r="AA234" s="434">
        <f t="shared" ref="AA234" si="615">AA233</f>
        <v>0</v>
      </c>
      <c r="AB234" s="434">
        <f t="shared" ref="AB234" si="616">AB233</f>
        <v>0</v>
      </c>
      <c r="AC234" s="434">
        <f t="shared" ref="AC234" si="617">AC233</f>
        <v>0</v>
      </c>
      <c r="AD234" s="434">
        <f t="shared" ref="AD234" si="618">AD233</f>
        <v>0</v>
      </c>
      <c r="AE234" s="434">
        <f t="shared" ref="AE234" si="619">AE233</f>
        <v>0</v>
      </c>
      <c r="AF234" s="434">
        <f t="shared" ref="AF234" si="620">AF233</f>
        <v>0</v>
      </c>
      <c r="AG234" s="434">
        <f t="shared" ref="AG234" si="621">AG233</f>
        <v>0</v>
      </c>
      <c r="AH234" s="434">
        <f t="shared" ref="AH234" si="622">AH233</f>
        <v>0</v>
      </c>
      <c r="AI234" s="434">
        <f t="shared" ref="AI234" si="623">AI233</f>
        <v>0</v>
      </c>
      <c r="AJ234" s="434">
        <f t="shared" ref="AJ234" si="624">AJ233</f>
        <v>0</v>
      </c>
      <c r="AK234" s="434">
        <f t="shared" ref="AK234" si="625">AK233</f>
        <v>0</v>
      </c>
      <c r="AL234" s="434">
        <f t="shared" ref="AL234" si="626">AL233</f>
        <v>0</v>
      </c>
      <c r="AM234" s="321"/>
    </row>
    <row r="235" spans="1:39" ht="15" hidden="1" outlineLevel="1">
      <c r="B235" s="676"/>
      <c r="C235" s="315"/>
      <c r="D235" s="315"/>
      <c r="E235" s="315"/>
      <c r="F235" s="315"/>
      <c r="G235" s="315"/>
      <c r="H235" s="315"/>
      <c r="I235" s="315"/>
      <c r="J235" s="315"/>
      <c r="K235" s="315"/>
      <c r="L235" s="315"/>
      <c r="M235" s="315"/>
      <c r="N235" s="315"/>
      <c r="O235" s="315"/>
      <c r="P235" s="315"/>
      <c r="Q235" s="315"/>
      <c r="R235" s="315"/>
      <c r="S235" s="315"/>
      <c r="T235" s="315"/>
      <c r="U235" s="315"/>
      <c r="V235" s="315"/>
      <c r="W235" s="315"/>
      <c r="X235" s="315"/>
      <c r="Y235" s="445"/>
      <c r="Z235" s="446"/>
      <c r="AA235" s="446"/>
      <c r="AB235" s="446"/>
      <c r="AC235" s="446"/>
      <c r="AD235" s="446"/>
      <c r="AE235" s="446"/>
      <c r="AF235" s="446"/>
      <c r="AG235" s="446"/>
      <c r="AH235" s="446"/>
      <c r="AI235" s="446"/>
      <c r="AJ235" s="446"/>
      <c r="AK235" s="446"/>
      <c r="AL235" s="446"/>
      <c r="AM235" s="321"/>
    </row>
    <row r="236" spans="1:39" ht="15.6" hidden="1" outlineLevel="1">
      <c r="B236" s="716" t="s">
        <v>510</v>
      </c>
      <c r="C236" s="313"/>
      <c r="D236" s="313"/>
      <c r="E236" s="313"/>
      <c r="F236" s="313"/>
      <c r="G236" s="313"/>
      <c r="H236" s="313"/>
      <c r="I236" s="313"/>
      <c r="J236" s="313"/>
      <c r="K236" s="313"/>
      <c r="L236" s="313"/>
      <c r="M236" s="313"/>
      <c r="N236" s="314"/>
      <c r="O236" s="313"/>
      <c r="P236" s="313"/>
      <c r="Q236" s="313"/>
      <c r="R236" s="313"/>
      <c r="S236" s="313"/>
      <c r="T236" s="313"/>
      <c r="U236" s="313"/>
      <c r="V236" s="313"/>
      <c r="W236" s="313"/>
      <c r="X236" s="313"/>
      <c r="Y236" s="437"/>
      <c r="Z236" s="437"/>
      <c r="AA236" s="437"/>
      <c r="AB236" s="437"/>
      <c r="AC236" s="437"/>
      <c r="AD236" s="437"/>
      <c r="AE236" s="437"/>
      <c r="AF236" s="437"/>
      <c r="AG236" s="437"/>
      <c r="AH236" s="437"/>
      <c r="AI236" s="437"/>
      <c r="AJ236" s="437"/>
      <c r="AK236" s="437"/>
      <c r="AL236" s="437"/>
      <c r="AM236" s="316"/>
    </row>
    <row r="237" spans="1:39" ht="15" hidden="1" outlineLevel="1">
      <c r="A237" s="542">
        <v>6</v>
      </c>
      <c r="B237" s="714" t="s">
        <v>100</v>
      </c>
      <c r="C237" s="315" t="s">
        <v>25</v>
      </c>
      <c r="D237" s="319"/>
      <c r="E237" s="319"/>
      <c r="F237" s="319"/>
      <c r="G237" s="319"/>
      <c r="H237" s="319"/>
      <c r="I237" s="319"/>
      <c r="J237" s="319"/>
      <c r="K237" s="319"/>
      <c r="L237" s="319"/>
      <c r="M237" s="319"/>
      <c r="N237" s="319">
        <v>12</v>
      </c>
      <c r="O237" s="319"/>
      <c r="P237" s="319"/>
      <c r="Q237" s="319"/>
      <c r="R237" s="319"/>
      <c r="S237" s="319"/>
      <c r="T237" s="319"/>
      <c r="U237" s="319"/>
      <c r="V237" s="319"/>
      <c r="W237" s="319"/>
      <c r="X237" s="319"/>
      <c r="Y237" s="438"/>
      <c r="Z237" s="433"/>
      <c r="AA237" s="433"/>
      <c r="AB237" s="433"/>
      <c r="AC237" s="433"/>
      <c r="AD237" s="433"/>
      <c r="AE237" s="433"/>
      <c r="AF237" s="438"/>
      <c r="AG237" s="438"/>
      <c r="AH237" s="438"/>
      <c r="AI237" s="438"/>
      <c r="AJ237" s="438"/>
      <c r="AK237" s="438"/>
      <c r="AL237" s="438"/>
      <c r="AM237" s="320">
        <f>SUM(Y237:AL237)</f>
        <v>0</v>
      </c>
    </row>
    <row r="238" spans="1:39" ht="15" hidden="1" outlineLevel="1">
      <c r="B238" s="676" t="s">
        <v>292</v>
      </c>
      <c r="C238" s="315" t="s">
        <v>164</v>
      </c>
      <c r="D238" s="319"/>
      <c r="E238" s="319"/>
      <c r="F238" s="319"/>
      <c r="G238" s="319"/>
      <c r="H238" s="319"/>
      <c r="I238" s="319"/>
      <c r="J238" s="319"/>
      <c r="K238" s="319"/>
      <c r="L238" s="319"/>
      <c r="M238" s="319"/>
      <c r="N238" s="319">
        <f>N237</f>
        <v>12</v>
      </c>
      <c r="O238" s="319"/>
      <c r="P238" s="319"/>
      <c r="Q238" s="319"/>
      <c r="R238" s="319"/>
      <c r="S238" s="319"/>
      <c r="T238" s="319"/>
      <c r="U238" s="319"/>
      <c r="V238" s="319"/>
      <c r="W238" s="319"/>
      <c r="X238" s="319"/>
      <c r="Y238" s="434">
        <f>Y237</f>
        <v>0</v>
      </c>
      <c r="Z238" s="434">
        <f t="shared" ref="Z238" si="627">Z237</f>
        <v>0</v>
      </c>
      <c r="AA238" s="434">
        <f t="shared" ref="AA238" si="628">AA237</f>
        <v>0</v>
      </c>
      <c r="AB238" s="434">
        <f t="shared" ref="AB238" si="629">AB237</f>
        <v>0</v>
      </c>
      <c r="AC238" s="434">
        <f t="shared" ref="AC238" si="630">AC237</f>
        <v>0</v>
      </c>
      <c r="AD238" s="434">
        <f t="shared" ref="AD238" si="631">AD237</f>
        <v>0</v>
      </c>
      <c r="AE238" s="434">
        <f t="shared" ref="AE238" si="632">AE237</f>
        <v>0</v>
      </c>
      <c r="AF238" s="434">
        <f t="shared" ref="AF238" si="633">AF237</f>
        <v>0</v>
      </c>
      <c r="AG238" s="434">
        <f t="shared" ref="AG238" si="634">AG237</f>
        <v>0</v>
      </c>
      <c r="AH238" s="434">
        <f t="shared" ref="AH238" si="635">AH237</f>
        <v>0</v>
      </c>
      <c r="AI238" s="434">
        <f t="shared" ref="AI238" si="636">AI237</f>
        <v>0</v>
      </c>
      <c r="AJ238" s="434">
        <f t="shared" ref="AJ238" si="637">AJ237</f>
        <v>0</v>
      </c>
      <c r="AK238" s="434">
        <f t="shared" ref="AK238" si="638">AK237</f>
        <v>0</v>
      </c>
      <c r="AL238" s="434">
        <f t="shared" ref="AL238" si="639">AL237</f>
        <v>0</v>
      </c>
      <c r="AM238" s="335"/>
    </row>
    <row r="239" spans="1:39" ht="15" hidden="1" outlineLevel="1">
      <c r="B239" s="717"/>
      <c r="C239" s="336"/>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439"/>
      <c r="Z239" s="439"/>
      <c r="AA239" s="439"/>
      <c r="AB239" s="439"/>
      <c r="AC239" s="439"/>
      <c r="AD239" s="439"/>
      <c r="AE239" s="439"/>
      <c r="AF239" s="439"/>
      <c r="AG239" s="439"/>
      <c r="AH239" s="439"/>
      <c r="AI239" s="439"/>
      <c r="AJ239" s="439"/>
      <c r="AK239" s="439"/>
      <c r="AL239" s="439"/>
      <c r="AM239" s="337"/>
    </row>
    <row r="240" spans="1:39" ht="15" hidden="1" outlineLevel="1">
      <c r="A240" s="542">
        <v>7</v>
      </c>
      <c r="B240" s="714" t="s">
        <v>101</v>
      </c>
      <c r="C240" s="315" t="s">
        <v>25</v>
      </c>
      <c r="D240" s="319"/>
      <c r="E240" s="319"/>
      <c r="F240" s="319"/>
      <c r="G240" s="319"/>
      <c r="H240" s="319"/>
      <c r="I240" s="319"/>
      <c r="J240" s="319"/>
      <c r="K240" s="319"/>
      <c r="L240" s="319"/>
      <c r="M240" s="319"/>
      <c r="N240" s="319">
        <v>12</v>
      </c>
      <c r="O240" s="319"/>
      <c r="P240" s="319"/>
      <c r="Q240" s="319"/>
      <c r="R240" s="319"/>
      <c r="S240" s="319"/>
      <c r="T240" s="319"/>
      <c r="U240" s="319"/>
      <c r="V240" s="319"/>
      <c r="W240" s="319"/>
      <c r="X240" s="319"/>
      <c r="Y240" s="438"/>
      <c r="Z240" s="433"/>
      <c r="AA240" s="433"/>
      <c r="AB240" s="433"/>
      <c r="AC240" s="433"/>
      <c r="AD240" s="433"/>
      <c r="AE240" s="433"/>
      <c r="AF240" s="438"/>
      <c r="AG240" s="438"/>
      <c r="AH240" s="438"/>
      <c r="AI240" s="438"/>
      <c r="AJ240" s="438"/>
      <c r="AK240" s="438"/>
      <c r="AL240" s="438"/>
      <c r="AM240" s="320">
        <f>SUM(Y240:AL240)</f>
        <v>0</v>
      </c>
    </row>
    <row r="241" spans="1:39" ht="15" hidden="1" outlineLevel="1">
      <c r="B241" s="676" t="s">
        <v>292</v>
      </c>
      <c r="C241" s="315" t="s">
        <v>164</v>
      </c>
      <c r="D241" s="319"/>
      <c r="E241" s="319"/>
      <c r="F241" s="319"/>
      <c r="G241" s="319"/>
      <c r="H241" s="319"/>
      <c r="I241" s="319"/>
      <c r="J241" s="319"/>
      <c r="K241" s="319"/>
      <c r="L241" s="319"/>
      <c r="M241" s="319"/>
      <c r="N241" s="319">
        <f>N240</f>
        <v>12</v>
      </c>
      <c r="O241" s="319"/>
      <c r="P241" s="319"/>
      <c r="Q241" s="319"/>
      <c r="R241" s="319"/>
      <c r="S241" s="319"/>
      <c r="T241" s="319"/>
      <c r="U241" s="319"/>
      <c r="V241" s="319"/>
      <c r="W241" s="319"/>
      <c r="X241" s="319"/>
      <c r="Y241" s="434">
        <f>Y240</f>
        <v>0</v>
      </c>
      <c r="Z241" s="434">
        <f t="shared" ref="Z241" si="640">Z240</f>
        <v>0</v>
      </c>
      <c r="AA241" s="434">
        <f t="shared" ref="AA241" si="641">AA240</f>
        <v>0</v>
      </c>
      <c r="AB241" s="434">
        <f t="shared" ref="AB241" si="642">AB240</f>
        <v>0</v>
      </c>
      <c r="AC241" s="434">
        <f t="shared" ref="AC241" si="643">AC240</f>
        <v>0</v>
      </c>
      <c r="AD241" s="434">
        <f t="shared" ref="AD241" si="644">AD240</f>
        <v>0</v>
      </c>
      <c r="AE241" s="434">
        <f t="shared" ref="AE241" si="645">AE240</f>
        <v>0</v>
      </c>
      <c r="AF241" s="434">
        <f t="shared" ref="AF241" si="646">AF240</f>
        <v>0</v>
      </c>
      <c r="AG241" s="434">
        <f t="shared" ref="AG241" si="647">AG240</f>
        <v>0</v>
      </c>
      <c r="AH241" s="434">
        <f t="shared" ref="AH241" si="648">AH240</f>
        <v>0</v>
      </c>
      <c r="AI241" s="434">
        <f t="shared" ref="AI241" si="649">AI240</f>
        <v>0</v>
      </c>
      <c r="AJ241" s="434">
        <f t="shared" ref="AJ241" si="650">AJ240</f>
        <v>0</v>
      </c>
      <c r="AK241" s="434">
        <f t="shared" ref="AK241" si="651">AK240</f>
        <v>0</v>
      </c>
      <c r="AL241" s="434">
        <f t="shared" ref="AL241" si="652">AL240</f>
        <v>0</v>
      </c>
      <c r="AM241" s="335"/>
    </row>
    <row r="242" spans="1:39" ht="15" hidden="1" outlineLevel="1">
      <c r="B242" s="718"/>
      <c r="C242" s="336"/>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439"/>
      <c r="Z242" s="440"/>
      <c r="AA242" s="439"/>
      <c r="AB242" s="439"/>
      <c r="AC242" s="439"/>
      <c r="AD242" s="439"/>
      <c r="AE242" s="439"/>
      <c r="AF242" s="439"/>
      <c r="AG242" s="439"/>
      <c r="AH242" s="439"/>
      <c r="AI242" s="439"/>
      <c r="AJ242" s="439"/>
      <c r="AK242" s="439"/>
      <c r="AL242" s="439"/>
      <c r="AM242" s="337"/>
    </row>
    <row r="243" spans="1:39" ht="15" hidden="1" outlineLevel="1">
      <c r="A243" s="542">
        <v>8</v>
      </c>
      <c r="B243" s="714" t="s">
        <v>102</v>
      </c>
      <c r="C243" s="315" t="s">
        <v>25</v>
      </c>
      <c r="D243" s="319"/>
      <c r="E243" s="319"/>
      <c r="F243" s="319"/>
      <c r="G243" s="319"/>
      <c r="H243" s="319"/>
      <c r="I243" s="319"/>
      <c r="J243" s="319"/>
      <c r="K243" s="319"/>
      <c r="L243" s="319"/>
      <c r="M243" s="319"/>
      <c r="N243" s="319">
        <v>12</v>
      </c>
      <c r="O243" s="319"/>
      <c r="P243" s="319"/>
      <c r="Q243" s="319"/>
      <c r="R243" s="319"/>
      <c r="S243" s="319"/>
      <c r="T243" s="319"/>
      <c r="U243" s="319"/>
      <c r="V243" s="319"/>
      <c r="W243" s="319"/>
      <c r="X243" s="319"/>
      <c r="Y243" s="438"/>
      <c r="Z243" s="433"/>
      <c r="AA243" s="433"/>
      <c r="AB243" s="433"/>
      <c r="AC243" s="433"/>
      <c r="AD243" s="433"/>
      <c r="AE243" s="433"/>
      <c r="AF243" s="438"/>
      <c r="AG243" s="438"/>
      <c r="AH243" s="438"/>
      <c r="AI243" s="438"/>
      <c r="AJ243" s="438"/>
      <c r="AK243" s="438"/>
      <c r="AL243" s="438"/>
      <c r="AM243" s="320">
        <f>SUM(Y243:AL243)</f>
        <v>0</v>
      </c>
    </row>
    <row r="244" spans="1:39" ht="15" hidden="1" outlineLevel="1">
      <c r="B244" s="676" t="s">
        <v>292</v>
      </c>
      <c r="C244" s="315" t="s">
        <v>164</v>
      </c>
      <c r="D244" s="319"/>
      <c r="E244" s="319"/>
      <c r="F244" s="319"/>
      <c r="G244" s="319"/>
      <c r="H244" s="319"/>
      <c r="I244" s="319"/>
      <c r="J244" s="319"/>
      <c r="K244" s="319"/>
      <c r="L244" s="319"/>
      <c r="M244" s="319"/>
      <c r="N244" s="319">
        <f>N243</f>
        <v>12</v>
      </c>
      <c r="O244" s="319"/>
      <c r="P244" s="319"/>
      <c r="Q244" s="319"/>
      <c r="R244" s="319"/>
      <c r="S244" s="319"/>
      <c r="T244" s="319"/>
      <c r="U244" s="319"/>
      <c r="V244" s="319"/>
      <c r="W244" s="319"/>
      <c r="X244" s="319"/>
      <c r="Y244" s="434">
        <f>Y243</f>
        <v>0</v>
      </c>
      <c r="Z244" s="434">
        <f t="shared" ref="Z244" si="653">Z243</f>
        <v>0</v>
      </c>
      <c r="AA244" s="434">
        <f t="shared" ref="AA244" si="654">AA243</f>
        <v>0</v>
      </c>
      <c r="AB244" s="434">
        <f t="shared" ref="AB244" si="655">AB243</f>
        <v>0</v>
      </c>
      <c r="AC244" s="434">
        <f t="shared" ref="AC244" si="656">AC243</f>
        <v>0</v>
      </c>
      <c r="AD244" s="434">
        <f t="shared" ref="AD244" si="657">AD243</f>
        <v>0</v>
      </c>
      <c r="AE244" s="434">
        <f t="shared" ref="AE244" si="658">AE243</f>
        <v>0</v>
      </c>
      <c r="AF244" s="434">
        <f t="shared" ref="AF244" si="659">AF243</f>
        <v>0</v>
      </c>
      <c r="AG244" s="434">
        <f t="shared" ref="AG244" si="660">AG243</f>
        <v>0</v>
      </c>
      <c r="AH244" s="434">
        <f t="shared" ref="AH244" si="661">AH243</f>
        <v>0</v>
      </c>
      <c r="AI244" s="434">
        <f t="shared" ref="AI244" si="662">AI243</f>
        <v>0</v>
      </c>
      <c r="AJ244" s="434">
        <f t="shared" ref="AJ244" si="663">AJ243</f>
        <v>0</v>
      </c>
      <c r="AK244" s="434">
        <f t="shared" ref="AK244" si="664">AK243</f>
        <v>0</v>
      </c>
      <c r="AL244" s="434">
        <f t="shared" ref="AL244" si="665">AL243</f>
        <v>0</v>
      </c>
      <c r="AM244" s="335"/>
    </row>
    <row r="245" spans="1:39" ht="15" hidden="1" outlineLevel="1">
      <c r="B245" s="718"/>
      <c r="C245" s="336"/>
      <c r="D245" s="340"/>
      <c r="E245" s="340"/>
      <c r="F245" s="340"/>
      <c r="G245" s="340"/>
      <c r="H245" s="340"/>
      <c r="I245" s="340"/>
      <c r="J245" s="340"/>
      <c r="K245" s="340"/>
      <c r="L245" s="340"/>
      <c r="M245" s="340"/>
      <c r="N245" s="315"/>
      <c r="O245" s="340"/>
      <c r="P245" s="340"/>
      <c r="Q245" s="340"/>
      <c r="R245" s="340"/>
      <c r="S245" s="340"/>
      <c r="T245" s="340"/>
      <c r="U245" s="340"/>
      <c r="V245" s="340"/>
      <c r="W245" s="340"/>
      <c r="X245" s="340"/>
      <c r="Y245" s="439"/>
      <c r="Z245" s="440"/>
      <c r="AA245" s="439"/>
      <c r="AB245" s="439"/>
      <c r="AC245" s="439"/>
      <c r="AD245" s="439"/>
      <c r="AE245" s="439"/>
      <c r="AF245" s="439"/>
      <c r="AG245" s="439"/>
      <c r="AH245" s="439"/>
      <c r="AI245" s="439"/>
      <c r="AJ245" s="439"/>
      <c r="AK245" s="439"/>
      <c r="AL245" s="439"/>
      <c r="AM245" s="337"/>
    </row>
    <row r="246" spans="1:39" ht="15" hidden="1" outlineLevel="1">
      <c r="A246" s="542">
        <v>9</v>
      </c>
      <c r="B246" s="714" t="s">
        <v>103</v>
      </c>
      <c r="C246" s="315" t="s">
        <v>25</v>
      </c>
      <c r="D246" s="319"/>
      <c r="E246" s="319"/>
      <c r="F246" s="319"/>
      <c r="G246" s="319"/>
      <c r="H246" s="319"/>
      <c r="I246" s="319"/>
      <c r="J246" s="319"/>
      <c r="K246" s="319"/>
      <c r="L246" s="319"/>
      <c r="M246" s="319"/>
      <c r="N246" s="319">
        <v>12</v>
      </c>
      <c r="O246" s="319"/>
      <c r="P246" s="319"/>
      <c r="Q246" s="319"/>
      <c r="R246" s="319"/>
      <c r="S246" s="319"/>
      <c r="T246" s="319"/>
      <c r="U246" s="319"/>
      <c r="V246" s="319"/>
      <c r="W246" s="319"/>
      <c r="X246" s="319"/>
      <c r="Y246" s="438"/>
      <c r="Z246" s="433"/>
      <c r="AA246" s="433"/>
      <c r="AB246" s="433"/>
      <c r="AC246" s="433"/>
      <c r="AD246" s="433"/>
      <c r="AE246" s="433"/>
      <c r="AF246" s="438"/>
      <c r="AG246" s="438"/>
      <c r="AH246" s="438"/>
      <c r="AI246" s="438"/>
      <c r="AJ246" s="438"/>
      <c r="AK246" s="438"/>
      <c r="AL246" s="438"/>
      <c r="AM246" s="320">
        <f>SUM(Y246:AL246)</f>
        <v>0</v>
      </c>
    </row>
    <row r="247" spans="1:39" ht="15" hidden="1" outlineLevel="1">
      <c r="B247" s="676" t="s">
        <v>292</v>
      </c>
      <c r="C247" s="315" t="s">
        <v>164</v>
      </c>
      <c r="D247" s="319"/>
      <c r="E247" s="319"/>
      <c r="F247" s="319"/>
      <c r="G247" s="319"/>
      <c r="H247" s="319"/>
      <c r="I247" s="319"/>
      <c r="J247" s="319"/>
      <c r="K247" s="319"/>
      <c r="L247" s="319"/>
      <c r="M247" s="319"/>
      <c r="N247" s="319">
        <f>N246</f>
        <v>12</v>
      </c>
      <c r="O247" s="319"/>
      <c r="P247" s="319"/>
      <c r="Q247" s="319"/>
      <c r="R247" s="319"/>
      <c r="S247" s="319"/>
      <c r="T247" s="319"/>
      <c r="U247" s="319"/>
      <c r="V247" s="319"/>
      <c r="W247" s="319"/>
      <c r="X247" s="319"/>
      <c r="Y247" s="434">
        <f>Y246</f>
        <v>0</v>
      </c>
      <c r="Z247" s="434">
        <f t="shared" ref="Z247" si="666">Z246</f>
        <v>0</v>
      </c>
      <c r="AA247" s="434">
        <f t="shared" ref="AA247" si="667">AA246</f>
        <v>0</v>
      </c>
      <c r="AB247" s="434">
        <f t="shared" ref="AB247" si="668">AB246</f>
        <v>0</v>
      </c>
      <c r="AC247" s="434">
        <f t="shared" ref="AC247" si="669">AC246</f>
        <v>0</v>
      </c>
      <c r="AD247" s="434">
        <f t="shared" ref="AD247" si="670">AD246</f>
        <v>0</v>
      </c>
      <c r="AE247" s="434">
        <f t="shared" ref="AE247" si="671">AE246</f>
        <v>0</v>
      </c>
      <c r="AF247" s="434">
        <f t="shared" ref="AF247" si="672">AF246</f>
        <v>0</v>
      </c>
      <c r="AG247" s="434">
        <f t="shared" ref="AG247" si="673">AG246</f>
        <v>0</v>
      </c>
      <c r="AH247" s="434">
        <f t="shared" ref="AH247" si="674">AH246</f>
        <v>0</v>
      </c>
      <c r="AI247" s="434">
        <f t="shared" ref="AI247" si="675">AI246</f>
        <v>0</v>
      </c>
      <c r="AJ247" s="434">
        <f t="shared" ref="AJ247" si="676">AJ246</f>
        <v>0</v>
      </c>
      <c r="AK247" s="434">
        <f t="shared" ref="AK247" si="677">AK246</f>
        <v>0</v>
      </c>
      <c r="AL247" s="434">
        <f t="shared" ref="AL247" si="678">AL246</f>
        <v>0</v>
      </c>
      <c r="AM247" s="335"/>
    </row>
    <row r="248" spans="1:39" ht="15" hidden="1" outlineLevel="1">
      <c r="B248" s="718"/>
      <c r="C248" s="336"/>
      <c r="D248" s="340"/>
      <c r="E248" s="340"/>
      <c r="F248" s="340"/>
      <c r="G248" s="340"/>
      <c r="H248" s="340"/>
      <c r="I248" s="340"/>
      <c r="J248" s="340"/>
      <c r="K248" s="340"/>
      <c r="L248" s="340"/>
      <c r="M248" s="340"/>
      <c r="N248" s="315"/>
      <c r="O248" s="340"/>
      <c r="P248" s="340"/>
      <c r="Q248" s="340"/>
      <c r="R248" s="340"/>
      <c r="S248" s="340"/>
      <c r="T248" s="340"/>
      <c r="U248" s="340"/>
      <c r="V248" s="340"/>
      <c r="W248" s="340"/>
      <c r="X248" s="340"/>
      <c r="Y248" s="439"/>
      <c r="Z248" s="439"/>
      <c r="AA248" s="439"/>
      <c r="AB248" s="439"/>
      <c r="AC248" s="439"/>
      <c r="AD248" s="439"/>
      <c r="AE248" s="439"/>
      <c r="AF248" s="439"/>
      <c r="AG248" s="439"/>
      <c r="AH248" s="439"/>
      <c r="AI248" s="439"/>
      <c r="AJ248" s="439"/>
      <c r="AK248" s="439"/>
      <c r="AL248" s="439"/>
      <c r="AM248" s="337"/>
    </row>
    <row r="249" spans="1:39" ht="15" hidden="1" outlineLevel="1">
      <c r="A249" s="542">
        <v>10</v>
      </c>
      <c r="B249" s="714" t="s">
        <v>104</v>
      </c>
      <c r="C249" s="315" t="s">
        <v>25</v>
      </c>
      <c r="D249" s="319"/>
      <c r="E249" s="319"/>
      <c r="F249" s="319"/>
      <c r="G249" s="319"/>
      <c r="H249" s="319"/>
      <c r="I249" s="319"/>
      <c r="J249" s="319"/>
      <c r="K249" s="319"/>
      <c r="L249" s="319"/>
      <c r="M249" s="319"/>
      <c r="N249" s="319">
        <f t="shared" ref="N249:N250" si="679">N248</f>
        <v>0</v>
      </c>
      <c r="O249" s="319"/>
      <c r="P249" s="319"/>
      <c r="Q249" s="319"/>
      <c r="R249" s="319"/>
      <c r="S249" s="319"/>
      <c r="T249" s="319"/>
      <c r="U249" s="319"/>
      <c r="V249" s="319"/>
      <c r="W249" s="319"/>
      <c r="X249" s="319"/>
      <c r="Y249" s="438"/>
      <c r="Z249" s="433"/>
      <c r="AA249" s="433"/>
      <c r="AB249" s="433"/>
      <c r="AC249" s="433"/>
      <c r="AD249" s="433"/>
      <c r="AE249" s="433"/>
      <c r="AF249" s="438"/>
      <c r="AG249" s="438"/>
      <c r="AH249" s="438"/>
      <c r="AI249" s="438"/>
      <c r="AJ249" s="438"/>
      <c r="AK249" s="438"/>
      <c r="AL249" s="438"/>
      <c r="AM249" s="320">
        <f>SUM(Y249:AL249)</f>
        <v>0</v>
      </c>
    </row>
    <row r="250" spans="1:39" ht="15" hidden="1" outlineLevel="1">
      <c r="B250" s="676" t="s">
        <v>292</v>
      </c>
      <c r="C250" s="315" t="s">
        <v>164</v>
      </c>
      <c r="D250" s="319"/>
      <c r="E250" s="319"/>
      <c r="F250" s="319"/>
      <c r="G250" s="319"/>
      <c r="H250" s="319"/>
      <c r="I250" s="319"/>
      <c r="J250" s="319"/>
      <c r="K250" s="319"/>
      <c r="L250" s="319"/>
      <c r="M250" s="319"/>
      <c r="N250" s="319">
        <f t="shared" si="679"/>
        <v>0</v>
      </c>
      <c r="O250" s="319"/>
      <c r="P250" s="319"/>
      <c r="Q250" s="319"/>
      <c r="R250" s="319"/>
      <c r="S250" s="319"/>
      <c r="T250" s="319"/>
      <c r="U250" s="319"/>
      <c r="V250" s="319"/>
      <c r="W250" s="319"/>
      <c r="X250" s="319"/>
      <c r="Y250" s="434">
        <f>Y249</f>
        <v>0</v>
      </c>
      <c r="Z250" s="434">
        <f t="shared" ref="Z250" si="680">Z249</f>
        <v>0</v>
      </c>
      <c r="AA250" s="434">
        <f t="shared" ref="AA250" si="681">AA249</f>
        <v>0</v>
      </c>
      <c r="AB250" s="434">
        <f t="shared" ref="AB250" si="682">AB249</f>
        <v>0</v>
      </c>
      <c r="AC250" s="434">
        <f t="shared" ref="AC250" si="683">AC249</f>
        <v>0</v>
      </c>
      <c r="AD250" s="434">
        <f t="shared" ref="AD250" si="684">AD249</f>
        <v>0</v>
      </c>
      <c r="AE250" s="434">
        <f t="shared" ref="AE250" si="685">AE249</f>
        <v>0</v>
      </c>
      <c r="AF250" s="434">
        <f t="shared" ref="AF250" si="686">AF249</f>
        <v>0</v>
      </c>
      <c r="AG250" s="434">
        <f t="shared" ref="AG250" si="687">AG249</f>
        <v>0</v>
      </c>
      <c r="AH250" s="434">
        <f t="shared" ref="AH250" si="688">AH249</f>
        <v>0</v>
      </c>
      <c r="AI250" s="434">
        <f t="shared" ref="AI250" si="689">AI249</f>
        <v>0</v>
      </c>
      <c r="AJ250" s="434">
        <f t="shared" ref="AJ250" si="690">AJ249</f>
        <v>0</v>
      </c>
      <c r="AK250" s="434">
        <f t="shared" ref="AK250" si="691">AK249</f>
        <v>0</v>
      </c>
      <c r="AL250" s="434">
        <f t="shared" ref="AL250" si="692">AL249</f>
        <v>0</v>
      </c>
      <c r="AM250" s="335"/>
    </row>
    <row r="251" spans="1:39" ht="15" hidden="1" outlineLevel="1">
      <c r="B251" s="718"/>
      <c r="C251" s="336"/>
      <c r="D251" s="340"/>
      <c r="E251" s="340"/>
      <c r="F251" s="340"/>
      <c r="G251" s="340"/>
      <c r="H251" s="340"/>
      <c r="I251" s="340"/>
      <c r="J251" s="340"/>
      <c r="K251" s="340"/>
      <c r="L251" s="340"/>
      <c r="M251" s="340"/>
      <c r="N251" s="315"/>
      <c r="O251" s="340"/>
      <c r="P251" s="340"/>
      <c r="Q251" s="340"/>
      <c r="R251" s="340"/>
      <c r="S251" s="340"/>
      <c r="T251" s="340"/>
      <c r="U251" s="340"/>
      <c r="V251" s="340"/>
      <c r="W251" s="340"/>
      <c r="X251" s="340"/>
      <c r="Y251" s="439"/>
      <c r="Z251" s="440"/>
      <c r="AA251" s="439"/>
      <c r="AB251" s="439"/>
      <c r="AC251" s="439"/>
      <c r="AD251" s="439"/>
      <c r="AE251" s="439"/>
      <c r="AF251" s="439"/>
      <c r="AG251" s="439"/>
      <c r="AH251" s="439"/>
      <c r="AI251" s="439"/>
      <c r="AJ251" s="439"/>
      <c r="AK251" s="439"/>
      <c r="AL251" s="439"/>
      <c r="AM251" s="337"/>
    </row>
    <row r="252" spans="1:39" ht="15.6" hidden="1" outlineLevel="1">
      <c r="B252" s="713" t="s">
        <v>10</v>
      </c>
      <c r="C252" s="313"/>
      <c r="D252" s="313"/>
      <c r="E252" s="313"/>
      <c r="F252" s="313"/>
      <c r="G252" s="313"/>
      <c r="H252" s="313"/>
      <c r="I252" s="313"/>
      <c r="J252" s="313"/>
      <c r="K252" s="313"/>
      <c r="L252" s="313"/>
      <c r="M252" s="313"/>
      <c r="N252" s="314"/>
      <c r="O252" s="313"/>
      <c r="P252" s="313"/>
      <c r="Q252" s="313"/>
      <c r="R252" s="313"/>
      <c r="S252" s="313"/>
      <c r="T252" s="313"/>
      <c r="U252" s="313"/>
      <c r="V252" s="313"/>
      <c r="W252" s="313"/>
      <c r="X252" s="313"/>
      <c r="Y252" s="437"/>
      <c r="Z252" s="437"/>
      <c r="AA252" s="437"/>
      <c r="AB252" s="437"/>
      <c r="AC252" s="437"/>
      <c r="AD252" s="437"/>
      <c r="AE252" s="437"/>
      <c r="AF252" s="437"/>
      <c r="AG252" s="437"/>
      <c r="AH252" s="437"/>
      <c r="AI252" s="437"/>
      <c r="AJ252" s="437"/>
      <c r="AK252" s="437"/>
      <c r="AL252" s="437"/>
      <c r="AM252" s="316"/>
    </row>
    <row r="253" spans="1:39" ht="15" hidden="1" outlineLevel="1">
      <c r="A253" s="542">
        <v>11</v>
      </c>
      <c r="B253" s="714" t="s">
        <v>105</v>
      </c>
      <c r="C253" s="315" t="s">
        <v>25</v>
      </c>
      <c r="D253" s="319"/>
      <c r="E253" s="319"/>
      <c r="F253" s="319"/>
      <c r="G253" s="319"/>
      <c r="H253" s="319"/>
      <c r="I253" s="319"/>
      <c r="J253" s="319"/>
      <c r="K253" s="319"/>
      <c r="L253" s="319"/>
      <c r="M253" s="319"/>
      <c r="N253" s="319">
        <v>12</v>
      </c>
      <c r="O253" s="319"/>
      <c r="P253" s="319"/>
      <c r="Q253" s="319"/>
      <c r="R253" s="319"/>
      <c r="S253" s="319"/>
      <c r="T253" s="319"/>
      <c r="U253" s="319"/>
      <c r="V253" s="319"/>
      <c r="W253" s="319"/>
      <c r="X253" s="319"/>
      <c r="Y253" s="449"/>
      <c r="Z253" s="433"/>
      <c r="AA253" s="433"/>
      <c r="AB253" s="433"/>
      <c r="AC253" s="433"/>
      <c r="AD253" s="433"/>
      <c r="AE253" s="433"/>
      <c r="AF253" s="438"/>
      <c r="AG253" s="438"/>
      <c r="AH253" s="438"/>
      <c r="AI253" s="438"/>
      <c r="AJ253" s="438"/>
      <c r="AK253" s="438"/>
      <c r="AL253" s="438"/>
      <c r="AM253" s="320">
        <f>SUM(Y253:AL253)</f>
        <v>0</v>
      </c>
    </row>
    <row r="254" spans="1:39" ht="15" hidden="1" outlineLevel="1">
      <c r="B254" s="676" t="s">
        <v>292</v>
      </c>
      <c r="C254" s="315" t="s">
        <v>164</v>
      </c>
      <c r="D254" s="319"/>
      <c r="E254" s="319"/>
      <c r="F254" s="319"/>
      <c r="G254" s="319"/>
      <c r="H254" s="319"/>
      <c r="I254" s="319"/>
      <c r="J254" s="319"/>
      <c r="K254" s="319"/>
      <c r="L254" s="319"/>
      <c r="M254" s="319"/>
      <c r="N254" s="319">
        <f>N253</f>
        <v>12</v>
      </c>
      <c r="O254" s="319"/>
      <c r="P254" s="319"/>
      <c r="Q254" s="319"/>
      <c r="R254" s="319"/>
      <c r="S254" s="319"/>
      <c r="T254" s="319"/>
      <c r="U254" s="319"/>
      <c r="V254" s="319"/>
      <c r="W254" s="319"/>
      <c r="X254" s="319"/>
      <c r="Y254" s="434">
        <f>Y253</f>
        <v>0</v>
      </c>
      <c r="Z254" s="434">
        <f t="shared" ref="Z254" si="693">Z253</f>
        <v>0</v>
      </c>
      <c r="AA254" s="434">
        <f t="shared" ref="AA254" si="694">AA253</f>
        <v>0</v>
      </c>
      <c r="AB254" s="434">
        <f t="shared" ref="AB254" si="695">AB253</f>
        <v>0</v>
      </c>
      <c r="AC254" s="434">
        <f t="shared" ref="AC254" si="696">AC253</f>
        <v>0</v>
      </c>
      <c r="AD254" s="434">
        <f t="shared" ref="AD254" si="697">AD253</f>
        <v>0</v>
      </c>
      <c r="AE254" s="434">
        <f t="shared" ref="AE254" si="698">AE253</f>
        <v>0</v>
      </c>
      <c r="AF254" s="434">
        <f t="shared" ref="AF254" si="699">AF253</f>
        <v>0</v>
      </c>
      <c r="AG254" s="434">
        <f t="shared" ref="AG254" si="700">AG253</f>
        <v>0</v>
      </c>
      <c r="AH254" s="434">
        <f t="shared" ref="AH254" si="701">AH253</f>
        <v>0</v>
      </c>
      <c r="AI254" s="434">
        <f t="shared" ref="AI254" si="702">AI253</f>
        <v>0</v>
      </c>
      <c r="AJ254" s="434">
        <f t="shared" ref="AJ254" si="703">AJ253</f>
        <v>0</v>
      </c>
      <c r="AK254" s="434">
        <f t="shared" ref="AK254" si="704">AK253</f>
        <v>0</v>
      </c>
      <c r="AL254" s="434">
        <f t="shared" ref="AL254" si="705">AL253</f>
        <v>0</v>
      </c>
      <c r="AM254" s="321"/>
    </row>
    <row r="255" spans="1:39" ht="15" hidden="1" outlineLevel="1">
      <c r="B255" s="719"/>
      <c r="C255" s="329"/>
      <c r="D255" s="315"/>
      <c r="E255" s="315"/>
      <c r="F255" s="315"/>
      <c r="G255" s="315"/>
      <c r="H255" s="315"/>
      <c r="I255" s="315"/>
      <c r="J255" s="315"/>
      <c r="K255" s="315"/>
      <c r="L255" s="315"/>
      <c r="M255" s="315"/>
      <c r="N255" s="315"/>
      <c r="O255" s="315"/>
      <c r="P255" s="315"/>
      <c r="Q255" s="315"/>
      <c r="R255" s="315"/>
      <c r="S255" s="315"/>
      <c r="T255" s="315"/>
      <c r="U255" s="315"/>
      <c r="V255" s="315"/>
      <c r="W255" s="315"/>
      <c r="X255" s="315"/>
      <c r="Y255" s="435"/>
      <c r="Z255" s="444"/>
      <c r="AA255" s="444"/>
      <c r="AB255" s="444"/>
      <c r="AC255" s="444"/>
      <c r="AD255" s="444"/>
      <c r="AE255" s="444"/>
      <c r="AF255" s="444"/>
      <c r="AG255" s="444"/>
      <c r="AH255" s="444"/>
      <c r="AI255" s="444"/>
      <c r="AJ255" s="444"/>
      <c r="AK255" s="444"/>
      <c r="AL255" s="444"/>
      <c r="AM255" s="330"/>
    </row>
    <row r="256" spans="1:39" ht="30" hidden="1" outlineLevel="1">
      <c r="A256" s="542">
        <v>12</v>
      </c>
      <c r="B256" s="714" t="s">
        <v>106</v>
      </c>
      <c r="C256" s="315" t="s">
        <v>25</v>
      </c>
      <c r="D256" s="319"/>
      <c r="E256" s="319"/>
      <c r="F256" s="319"/>
      <c r="G256" s="319"/>
      <c r="H256" s="319"/>
      <c r="I256" s="319"/>
      <c r="J256" s="319"/>
      <c r="K256" s="319"/>
      <c r="L256" s="319"/>
      <c r="M256" s="319"/>
      <c r="N256" s="319">
        <v>12</v>
      </c>
      <c r="O256" s="319"/>
      <c r="P256" s="319"/>
      <c r="Q256" s="319"/>
      <c r="R256" s="319"/>
      <c r="S256" s="319"/>
      <c r="T256" s="319"/>
      <c r="U256" s="319"/>
      <c r="V256" s="319"/>
      <c r="W256" s="319"/>
      <c r="X256" s="319"/>
      <c r="Y256" s="433"/>
      <c r="Z256" s="433"/>
      <c r="AA256" s="433"/>
      <c r="AB256" s="433"/>
      <c r="AC256" s="433"/>
      <c r="AD256" s="433"/>
      <c r="AE256" s="433"/>
      <c r="AF256" s="438"/>
      <c r="AG256" s="438"/>
      <c r="AH256" s="438"/>
      <c r="AI256" s="438"/>
      <c r="AJ256" s="438"/>
      <c r="AK256" s="438"/>
      <c r="AL256" s="438"/>
      <c r="AM256" s="320">
        <f>SUM(Y256:AL256)</f>
        <v>0</v>
      </c>
    </row>
    <row r="257" spans="1:39" ht="15" hidden="1" outlineLevel="1">
      <c r="B257" s="676" t="s">
        <v>292</v>
      </c>
      <c r="C257" s="315" t="s">
        <v>164</v>
      </c>
      <c r="D257" s="319"/>
      <c r="E257" s="319"/>
      <c r="F257" s="319"/>
      <c r="G257" s="319"/>
      <c r="H257" s="319"/>
      <c r="I257" s="319"/>
      <c r="J257" s="319"/>
      <c r="K257" s="319"/>
      <c r="L257" s="319"/>
      <c r="M257" s="319"/>
      <c r="N257" s="319">
        <f>N256</f>
        <v>12</v>
      </c>
      <c r="O257" s="319"/>
      <c r="P257" s="319"/>
      <c r="Q257" s="319"/>
      <c r="R257" s="319"/>
      <c r="S257" s="319"/>
      <c r="T257" s="319"/>
      <c r="U257" s="319"/>
      <c r="V257" s="319"/>
      <c r="W257" s="319"/>
      <c r="X257" s="319"/>
      <c r="Y257" s="434">
        <f>Y256</f>
        <v>0</v>
      </c>
      <c r="Z257" s="434">
        <f t="shared" ref="Z257" si="706">Z256</f>
        <v>0</v>
      </c>
      <c r="AA257" s="434">
        <f t="shared" ref="AA257" si="707">AA256</f>
        <v>0</v>
      </c>
      <c r="AB257" s="434">
        <f t="shared" ref="AB257" si="708">AB256</f>
        <v>0</v>
      </c>
      <c r="AC257" s="434">
        <f t="shared" ref="AC257" si="709">AC256</f>
        <v>0</v>
      </c>
      <c r="AD257" s="434">
        <f t="shared" ref="AD257" si="710">AD256</f>
        <v>0</v>
      </c>
      <c r="AE257" s="434">
        <f t="shared" ref="AE257" si="711">AE256</f>
        <v>0</v>
      </c>
      <c r="AF257" s="434">
        <f t="shared" ref="AF257" si="712">AF256</f>
        <v>0</v>
      </c>
      <c r="AG257" s="434">
        <f t="shared" ref="AG257" si="713">AG256</f>
        <v>0</v>
      </c>
      <c r="AH257" s="434">
        <f t="shared" ref="AH257" si="714">AH256</f>
        <v>0</v>
      </c>
      <c r="AI257" s="434">
        <f t="shared" ref="AI257" si="715">AI256</f>
        <v>0</v>
      </c>
      <c r="AJ257" s="434">
        <f t="shared" ref="AJ257" si="716">AJ256</f>
        <v>0</v>
      </c>
      <c r="AK257" s="434">
        <f t="shared" ref="AK257" si="717">AK256</f>
        <v>0</v>
      </c>
      <c r="AL257" s="434">
        <f t="shared" ref="AL257" si="718">AL256</f>
        <v>0</v>
      </c>
      <c r="AM257" s="321"/>
    </row>
    <row r="258" spans="1:39" ht="15" hidden="1" outlineLevel="1">
      <c r="B258" s="719"/>
      <c r="C258" s="329"/>
      <c r="D258" s="315"/>
      <c r="E258" s="315"/>
      <c r="F258" s="315"/>
      <c r="G258" s="315"/>
      <c r="H258" s="315"/>
      <c r="I258" s="315"/>
      <c r="J258" s="315"/>
      <c r="K258" s="315"/>
      <c r="L258" s="315"/>
      <c r="M258" s="315"/>
      <c r="N258" s="315"/>
      <c r="O258" s="315"/>
      <c r="P258" s="315"/>
      <c r="Q258" s="315"/>
      <c r="R258" s="315"/>
      <c r="S258" s="315"/>
      <c r="T258" s="315"/>
      <c r="U258" s="315"/>
      <c r="V258" s="315"/>
      <c r="W258" s="315"/>
      <c r="X258" s="315"/>
      <c r="Y258" s="445"/>
      <c r="Z258" s="445"/>
      <c r="AA258" s="435"/>
      <c r="AB258" s="435"/>
      <c r="AC258" s="435"/>
      <c r="AD258" s="435"/>
      <c r="AE258" s="435"/>
      <c r="AF258" s="435"/>
      <c r="AG258" s="435"/>
      <c r="AH258" s="435"/>
      <c r="AI258" s="435"/>
      <c r="AJ258" s="435"/>
      <c r="AK258" s="435"/>
      <c r="AL258" s="435"/>
      <c r="AM258" s="330"/>
    </row>
    <row r="259" spans="1:39" ht="15" hidden="1" outlineLevel="1">
      <c r="A259" s="542">
        <v>13</v>
      </c>
      <c r="B259" s="714" t="s">
        <v>107</v>
      </c>
      <c r="C259" s="315" t="s">
        <v>25</v>
      </c>
      <c r="D259" s="319"/>
      <c r="E259" s="319"/>
      <c r="F259" s="319"/>
      <c r="G259" s="319"/>
      <c r="H259" s="319"/>
      <c r="I259" s="319"/>
      <c r="J259" s="319"/>
      <c r="K259" s="319"/>
      <c r="L259" s="319"/>
      <c r="M259" s="319"/>
      <c r="N259" s="319">
        <v>12</v>
      </c>
      <c r="O259" s="319"/>
      <c r="P259" s="319"/>
      <c r="Q259" s="319"/>
      <c r="R259" s="319"/>
      <c r="S259" s="319"/>
      <c r="T259" s="319"/>
      <c r="U259" s="319"/>
      <c r="V259" s="319"/>
      <c r="W259" s="319"/>
      <c r="X259" s="319"/>
      <c r="Y259" s="433"/>
      <c r="Z259" s="433"/>
      <c r="AA259" s="433"/>
      <c r="AB259" s="433"/>
      <c r="AC259" s="433"/>
      <c r="AD259" s="433"/>
      <c r="AE259" s="433"/>
      <c r="AF259" s="438"/>
      <c r="AG259" s="438"/>
      <c r="AH259" s="438"/>
      <c r="AI259" s="438"/>
      <c r="AJ259" s="438"/>
      <c r="AK259" s="438"/>
      <c r="AL259" s="438"/>
      <c r="AM259" s="320">
        <f>SUM(Y259:AL259)</f>
        <v>0</v>
      </c>
    </row>
    <row r="260" spans="1:39" ht="15" hidden="1" outlineLevel="1">
      <c r="B260" s="676" t="s">
        <v>292</v>
      </c>
      <c r="C260" s="315" t="s">
        <v>164</v>
      </c>
      <c r="D260" s="319"/>
      <c r="E260" s="319"/>
      <c r="F260" s="319"/>
      <c r="G260" s="319"/>
      <c r="H260" s="319"/>
      <c r="I260" s="319"/>
      <c r="J260" s="319"/>
      <c r="K260" s="319"/>
      <c r="L260" s="319"/>
      <c r="M260" s="319"/>
      <c r="N260" s="319">
        <f>N259</f>
        <v>12</v>
      </c>
      <c r="O260" s="319"/>
      <c r="P260" s="319"/>
      <c r="Q260" s="319"/>
      <c r="R260" s="319"/>
      <c r="S260" s="319"/>
      <c r="T260" s="319"/>
      <c r="U260" s="319"/>
      <c r="V260" s="319"/>
      <c r="W260" s="319"/>
      <c r="X260" s="319"/>
      <c r="Y260" s="434">
        <f>Y259</f>
        <v>0</v>
      </c>
      <c r="Z260" s="434">
        <f t="shared" ref="Z260" si="719">Z259</f>
        <v>0</v>
      </c>
      <c r="AA260" s="434">
        <f t="shared" ref="AA260" si="720">AA259</f>
        <v>0</v>
      </c>
      <c r="AB260" s="434">
        <f t="shared" ref="AB260" si="721">AB259</f>
        <v>0</v>
      </c>
      <c r="AC260" s="434">
        <f t="shared" ref="AC260" si="722">AC259</f>
        <v>0</v>
      </c>
      <c r="AD260" s="434">
        <f t="shared" ref="AD260" si="723">AD259</f>
        <v>0</v>
      </c>
      <c r="AE260" s="434">
        <f t="shared" ref="AE260" si="724">AE259</f>
        <v>0</v>
      </c>
      <c r="AF260" s="434">
        <f t="shared" ref="AF260" si="725">AF259</f>
        <v>0</v>
      </c>
      <c r="AG260" s="434">
        <f t="shared" ref="AG260" si="726">AG259</f>
        <v>0</v>
      </c>
      <c r="AH260" s="434">
        <f t="shared" ref="AH260" si="727">AH259</f>
        <v>0</v>
      </c>
      <c r="AI260" s="434">
        <f t="shared" ref="AI260" si="728">AI259</f>
        <v>0</v>
      </c>
      <c r="AJ260" s="434">
        <f t="shared" ref="AJ260" si="729">AJ259</f>
        <v>0</v>
      </c>
      <c r="AK260" s="434">
        <f t="shared" ref="AK260" si="730">AK259</f>
        <v>0</v>
      </c>
      <c r="AL260" s="434">
        <f t="shared" ref="AL260" si="731">AL259</f>
        <v>0</v>
      </c>
      <c r="AM260" s="330"/>
    </row>
    <row r="261" spans="1:39" ht="15" hidden="1" outlineLevel="1">
      <c r="B261" s="719"/>
      <c r="C261" s="329"/>
      <c r="D261" s="315"/>
      <c r="E261" s="315"/>
      <c r="F261" s="315"/>
      <c r="G261" s="315"/>
      <c r="H261" s="315"/>
      <c r="I261" s="315"/>
      <c r="J261" s="315"/>
      <c r="K261" s="315"/>
      <c r="L261" s="315"/>
      <c r="M261" s="315"/>
      <c r="N261" s="315"/>
      <c r="O261" s="315"/>
      <c r="P261" s="315"/>
      <c r="Q261" s="315"/>
      <c r="R261" s="315"/>
      <c r="S261" s="315"/>
      <c r="T261" s="315"/>
      <c r="U261" s="315"/>
      <c r="V261" s="315"/>
      <c r="W261" s="315"/>
      <c r="X261" s="315"/>
      <c r="Y261" s="435"/>
      <c r="Z261" s="435"/>
      <c r="AA261" s="435"/>
      <c r="AB261" s="435"/>
      <c r="AC261" s="435"/>
      <c r="AD261" s="435"/>
      <c r="AE261" s="435"/>
      <c r="AF261" s="435"/>
      <c r="AG261" s="435"/>
      <c r="AH261" s="435"/>
      <c r="AI261" s="435"/>
      <c r="AJ261" s="435"/>
      <c r="AK261" s="435"/>
      <c r="AL261" s="435"/>
      <c r="AM261" s="330"/>
    </row>
    <row r="262" spans="1:39" ht="15.6" hidden="1" outlineLevel="1">
      <c r="B262" s="713" t="s">
        <v>108</v>
      </c>
      <c r="C262" s="313"/>
      <c r="D262" s="314"/>
      <c r="E262" s="314"/>
      <c r="F262" s="314"/>
      <c r="G262" s="314"/>
      <c r="H262" s="314"/>
      <c r="I262" s="314"/>
      <c r="J262" s="314"/>
      <c r="K262" s="314"/>
      <c r="L262" s="314"/>
      <c r="M262" s="314"/>
      <c r="N262" s="314"/>
      <c r="O262" s="314"/>
      <c r="P262" s="313"/>
      <c r="Q262" s="313"/>
      <c r="R262" s="313"/>
      <c r="S262" s="313"/>
      <c r="T262" s="313"/>
      <c r="U262" s="313"/>
      <c r="V262" s="313"/>
      <c r="W262" s="313"/>
      <c r="X262" s="313"/>
      <c r="Y262" s="437"/>
      <c r="Z262" s="437"/>
      <c r="AA262" s="437"/>
      <c r="AB262" s="437"/>
      <c r="AC262" s="437"/>
      <c r="AD262" s="437"/>
      <c r="AE262" s="437"/>
      <c r="AF262" s="437"/>
      <c r="AG262" s="437"/>
      <c r="AH262" s="437"/>
      <c r="AI262" s="437"/>
      <c r="AJ262" s="437"/>
      <c r="AK262" s="437"/>
      <c r="AL262" s="437"/>
      <c r="AM262" s="316"/>
    </row>
    <row r="263" spans="1:39" ht="15" hidden="1" outlineLevel="1">
      <c r="A263" s="542">
        <v>14</v>
      </c>
      <c r="B263" s="719" t="s">
        <v>109</v>
      </c>
      <c r="C263" s="315" t="s">
        <v>25</v>
      </c>
      <c r="D263" s="319"/>
      <c r="E263" s="319"/>
      <c r="F263" s="319"/>
      <c r="G263" s="319"/>
      <c r="H263" s="319"/>
      <c r="I263" s="319"/>
      <c r="J263" s="319"/>
      <c r="K263" s="319"/>
      <c r="L263" s="319"/>
      <c r="M263" s="319"/>
      <c r="N263" s="319">
        <v>12</v>
      </c>
      <c r="O263" s="319"/>
      <c r="P263" s="319"/>
      <c r="Q263" s="319"/>
      <c r="R263" s="319"/>
      <c r="S263" s="319"/>
      <c r="T263" s="319"/>
      <c r="U263" s="319"/>
      <c r="V263" s="319"/>
      <c r="W263" s="319"/>
      <c r="X263" s="319"/>
      <c r="Y263" s="433"/>
      <c r="Z263" s="433"/>
      <c r="AA263" s="433"/>
      <c r="AB263" s="433"/>
      <c r="AC263" s="433"/>
      <c r="AD263" s="433"/>
      <c r="AE263" s="433"/>
      <c r="AF263" s="433"/>
      <c r="AG263" s="433"/>
      <c r="AH263" s="433"/>
      <c r="AI263" s="433"/>
      <c r="AJ263" s="433"/>
      <c r="AK263" s="433"/>
      <c r="AL263" s="433"/>
      <c r="AM263" s="320">
        <f>SUM(Y263:AL263)</f>
        <v>0</v>
      </c>
    </row>
    <row r="264" spans="1:39" ht="15" hidden="1" outlineLevel="1">
      <c r="B264" s="676" t="s">
        <v>292</v>
      </c>
      <c r="C264" s="315" t="s">
        <v>164</v>
      </c>
      <c r="D264" s="319"/>
      <c r="E264" s="319"/>
      <c r="F264" s="319"/>
      <c r="G264" s="319"/>
      <c r="H264" s="319"/>
      <c r="I264" s="319"/>
      <c r="J264" s="319"/>
      <c r="K264" s="319"/>
      <c r="L264" s="319"/>
      <c r="M264" s="319"/>
      <c r="N264" s="319">
        <f>N263</f>
        <v>12</v>
      </c>
      <c r="O264" s="319"/>
      <c r="P264" s="319"/>
      <c r="Q264" s="319"/>
      <c r="R264" s="319"/>
      <c r="S264" s="319"/>
      <c r="T264" s="319"/>
      <c r="U264" s="319"/>
      <c r="V264" s="319"/>
      <c r="W264" s="319"/>
      <c r="X264" s="319"/>
      <c r="Y264" s="434">
        <f>Y263</f>
        <v>0</v>
      </c>
      <c r="Z264" s="434">
        <f t="shared" ref="Z264" si="732">Z263</f>
        <v>0</v>
      </c>
      <c r="AA264" s="434">
        <f t="shared" ref="AA264" si="733">AA263</f>
        <v>0</v>
      </c>
      <c r="AB264" s="434">
        <f t="shared" ref="AB264" si="734">AB263</f>
        <v>0</v>
      </c>
      <c r="AC264" s="434">
        <f t="shared" ref="AC264" si="735">AC263</f>
        <v>0</v>
      </c>
      <c r="AD264" s="434">
        <f t="shared" ref="AD264" si="736">AD263</f>
        <v>0</v>
      </c>
      <c r="AE264" s="434">
        <f t="shared" ref="AE264" si="737">AE263</f>
        <v>0</v>
      </c>
      <c r="AF264" s="434">
        <f t="shared" ref="AF264" si="738">AF263</f>
        <v>0</v>
      </c>
      <c r="AG264" s="434">
        <f t="shared" ref="AG264" si="739">AG263</f>
        <v>0</v>
      </c>
      <c r="AH264" s="434">
        <f t="shared" ref="AH264" si="740">AH263</f>
        <v>0</v>
      </c>
      <c r="AI264" s="434">
        <f t="shared" ref="AI264" si="741">AI263</f>
        <v>0</v>
      </c>
      <c r="AJ264" s="434">
        <f t="shared" ref="AJ264" si="742">AJ263</f>
        <v>0</v>
      </c>
      <c r="AK264" s="434">
        <f t="shared" ref="AK264" si="743">AK263</f>
        <v>0</v>
      </c>
      <c r="AL264" s="434">
        <f t="shared" ref="AL264" si="744">AL263</f>
        <v>0</v>
      </c>
      <c r="AM264" s="321"/>
    </row>
    <row r="265" spans="1:39" ht="15" hidden="1" outlineLevel="1">
      <c r="A265" s="543"/>
      <c r="B265" s="719"/>
      <c r="C265" s="329"/>
      <c r="D265" s="315"/>
      <c r="E265" s="315"/>
      <c r="F265" s="315"/>
      <c r="G265" s="315"/>
      <c r="H265" s="315"/>
      <c r="I265" s="315"/>
      <c r="J265" s="315"/>
      <c r="K265" s="315"/>
      <c r="L265" s="315"/>
      <c r="M265" s="315"/>
      <c r="N265" s="484"/>
      <c r="O265" s="315"/>
      <c r="P265" s="315"/>
      <c r="Q265" s="315"/>
      <c r="R265" s="315"/>
      <c r="S265" s="315"/>
      <c r="T265" s="315"/>
      <c r="U265" s="315"/>
      <c r="V265" s="315"/>
      <c r="W265" s="315"/>
      <c r="X265" s="315"/>
      <c r="Y265" s="435"/>
      <c r="Z265" s="435"/>
      <c r="AA265" s="435"/>
      <c r="AB265" s="435"/>
      <c r="AC265" s="435"/>
      <c r="AD265" s="435"/>
      <c r="AE265" s="435"/>
      <c r="AF265" s="435"/>
      <c r="AG265" s="435"/>
      <c r="AH265" s="435"/>
      <c r="AI265" s="435"/>
      <c r="AJ265" s="435"/>
      <c r="AK265" s="435"/>
      <c r="AL265" s="435"/>
      <c r="AM265" s="330"/>
    </row>
    <row r="266" spans="1:39" s="333" customFormat="1" ht="15.6" hidden="1" outlineLevel="1">
      <c r="A266" s="543"/>
      <c r="B266" s="713" t="s">
        <v>502</v>
      </c>
      <c r="C266" s="315"/>
      <c r="D266" s="315"/>
      <c r="E266" s="315"/>
      <c r="F266" s="315"/>
      <c r="G266" s="315"/>
      <c r="H266" s="315"/>
      <c r="I266" s="315"/>
      <c r="J266" s="315"/>
      <c r="K266" s="315"/>
      <c r="L266" s="315"/>
      <c r="M266" s="315"/>
      <c r="N266" s="315"/>
      <c r="O266" s="315"/>
      <c r="P266" s="315"/>
      <c r="Q266" s="315"/>
      <c r="R266" s="315"/>
      <c r="S266" s="315"/>
      <c r="T266" s="315"/>
      <c r="U266" s="315"/>
      <c r="V266" s="315"/>
      <c r="W266" s="315"/>
      <c r="X266" s="315"/>
      <c r="Y266" s="435"/>
      <c r="Z266" s="435"/>
      <c r="AA266" s="435"/>
      <c r="AB266" s="435"/>
      <c r="AC266" s="435"/>
      <c r="AD266" s="435"/>
      <c r="AE266" s="439"/>
      <c r="AF266" s="439"/>
      <c r="AG266" s="439"/>
      <c r="AH266" s="439"/>
      <c r="AI266" s="439"/>
      <c r="AJ266" s="439"/>
      <c r="AK266" s="439"/>
      <c r="AL266" s="439"/>
      <c r="AM266" s="540"/>
    </row>
    <row r="267" spans="1:39" ht="15" hidden="1" outlineLevel="1">
      <c r="A267" s="542">
        <v>15</v>
      </c>
      <c r="B267" s="676" t="s">
        <v>507</v>
      </c>
      <c r="C267" s="315" t="s">
        <v>25</v>
      </c>
      <c r="D267" s="319"/>
      <c r="E267" s="319"/>
      <c r="F267" s="319"/>
      <c r="G267" s="319"/>
      <c r="H267" s="319"/>
      <c r="I267" s="319"/>
      <c r="J267" s="319"/>
      <c r="K267" s="319"/>
      <c r="L267" s="319"/>
      <c r="M267" s="319"/>
      <c r="N267" s="319">
        <v>0</v>
      </c>
      <c r="O267" s="319"/>
      <c r="P267" s="319"/>
      <c r="Q267" s="319"/>
      <c r="R267" s="319"/>
      <c r="S267" s="319"/>
      <c r="T267" s="319"/>
      <c r="U267" s="319"/>
      <c r="V267" s="319"/>
      <c r="W267" s="319"/>
      <c r="X267" s="319"/>
      <c r="Y267" s="433"/>
      <c r="Z267" s="433"/>
      <c r="AA267" s="433"/>
      <c r="AB267" s="433"/>
      <c r="AC267" s="433"/>
      <c r="AD267" s="433"/>
      <c r="AE267" s="433"/>
      <c r="AF267" s="433"/>
      <c r="AG267" s="433"/>
      <c r="AH267" s="433"/>
      <c r="AI267" s="433"/>
      <c r="AJ267" s="433"/>
      <c r="AK267" s="433"/>
      <c r="AL267" s="433"/>
      <c r="AM267" s="320">
        <f>SUM(Y267:AL267)</f>
        <v>0</v>
      </c>
    </row>
    <row r="268" spans="1:39" ht="15" hidden="1" outlineLevel="1">
      <c r="B268" s="676" t="s">
        <v>292</v>
      </c>
      <c r="C268" s="315" t="s">
        <v>164</v>
      </c>
      <c r="D268" s="319"/>
      <c r="E268" s="319"/>
      <c r="F268" s="319"/>
      <c r="G268" s="319"/>
      <c r="H268" s="319"/>
      <c r="I268" s="319"/>
      <c r="J268" s="319"/>
      <c r="K268" s="319"/>
      <c r="L268" s="319"/>
      <c r="M268" s="319"/>
      <c r="N268" s="319">
        <f>N267</f>
        <v>0</v>
      </c>
      <c r="O268" s="319"/>
      <c r="P268" s="319"/>
      <c r="Q268" s="319"/>
      <c r="R268" s="319"/>
      <c r="S268" s="319"/>
      <c r="T268" s="319"/>
      <c r="U268" s="319"/>
      <c r="V268" s="319"/>
      <c r="W268" s="319"/>
      <c r="X268" s="319"/>
      <c r="Y268" s="434">
        <f>Y267</f>
        <v>0</v>
      </c>
      <c r="Z268" s="434">
        <f t="shared" ref="Z268:AL268" si="745">Z267</f>
        <v>0</v>
      </c>
      <c r="AA268" s="434">
        <f t="shared" si="745"/>
        <v>0</v>
      </c>
      <c r="AB268" s="434">
        <f t="shared" si="745"/>
        <v>0</v>
      </c>
      <c r="AC268" s="434">
        <f t="shared" si="745"/>
        <v>0</v>
      </c>
      <c r="AD268" s="434">
        <f t="shared" si="745"/>
        <v>0</v>
      </c>
      <c r="AE268" s="434">
        <f t="shared" si="745"/>
        <v>0</v>
      </c>
      <c r="AF268" s="434">
        <f t="shared" si="745"/>
        <v>0</v>
      </c>
      <c r="AG268" s="434">
        <f t="shared" si="745"/>
        <v>0</v>
      </c>
      <c r="AH268" s="434">
        <f t="shared" si="745"/>
        <v>0</v>
      </c>
      <c r="AI268" s="434">
        <f t="shared" si="745"/>
        <v>0</v>
      </c>
      <c r="AJ268" s="434">
        <f t="shared" si="745"/>
        <v>0</v>
      </c>
      <c r="AK268" s="434">
        <f t="shared" si="745"/>
        <v>0</v>
      </c>
      <c r="AL268" s="434">
        <f t="shared" si="745"/>
        <v>0</v>
      </c>
      <c r="AM268" s="321"/>
    </row>
    <row r="269" spans="1:39" ht="15" hidden="1" outlineLevel="1">
      <c r="B269" s="719"/>
      <c r="C269" s="329"/>
      <c r="D269" s="315"/>
      <c r="E269" s="315"/>
      <c r="F269" s="315"/>
      <c r="G269" s="315"/>
      <c r="H269" s="315"/>
      <c r="I269" s="315"/>
      <c r="J269" s="315"/>
      <c r="K269" s="315"/>
      <c r="L269" s="315"/>
      <c r="M269" s="315"/>
      <c r="N269" s="315"/>
      <c r="O269" s="315"/>
      <c r="P269" s="315"/>
      <c r="Q269" s="315"/>
      <c r="R269" s="315"/>
      <c r="S269" s="315"/>
      <c r="T269" s="315"/>
      <c r="U269" s="315"/>
      <c r="V269" s="315"/>
      <c r="W269" s="315"/>
      <c r="X269" s="315"/>
      <c r="Y269" s="435"/>
      <c r="Z269" s="435"/>
      <c r="AA269" s="435"/>
      <c r="AB269" s="435"/>
      <c r="AC269" s="435"/>
      <c r="AD269" s="435"/>
      <c r="AE269" s="435"/>
      <c r="AF269" s="435"/>
      <c r="AG269" s="435"/>
      <c r="AH269" s="435"/>
      <c r="AI269" s="435"/>
      <c r="AJ269" s="435"/>
      <c r="AK269" s="435"/>
      <c r="AL269" s="435"/>
      <c r="AM269" s="330"/>
    </row>
    <row r="270" spans="1:39" s="307" customFormat="1" ht="15" hidden="1" outlineLevel="1">
      <c r="A270" s="542">
        <v>16</v>
      </c>
      <c r="B270" s="720" t="s">
        <v>503</v>
      </c>
      <c r="C270" s="315" t="s">
        <v>25</v>
      </c>
      <c r="D270" s="319"/>
      <c r="E270" s="319"/>
      <c r="F270" s="319"/>
      <c r="G270" s="319"/>
      <c r="H270" s="319"/>
      <c r="I270" s="319"/>
      <c r="J270" s="319"/>
      <c r="K270" s="319"/>
      <c r="L270" s="319"/>
      <c r="M270" s="319"/>
      <c r="N270" s="319">
        <v>0</v>
      </c>
      <c r="O270" s="319"/>
      <c r="P270" s="319"/>
      <c r="Q270" s="319"/>
      <c r="R270" s="319"/>
      <c r="S270" s="319"/>
      <c r="T270" s="319"/>
      <c r="U270" s="319"/>
      <c r="V270" s="319"/>
      <c r="W270" s="319"/>
      <c r="X270" s="319"/>
      <c r="Y270" s="433"/>
      <c r="Z270" s="433"/>
      <c r="AA270" s="433"/>
      <c r="AB270" s="433"/>
      <c r="AC270" s="433"/>
      <c r="AD270" s="433"/>
      <c r="AE270" s="433"/>
      <c r="AF270" s="433"/>
      <c r="AG270" s="433"/>
      <c r="AH270" s="433"/>
      <c r="AI270" s="433"/>
      <c r="AJ270" s="433"/>
      <c r="AK270" s="433"/>
      <c r="AL270" s="433"/>
      <c r="AM270" s="320">
        <f>SUM(Y270:AL270)</f>
        <v>0</v>
      </c>
    </row>
    <row r="271" spans="1:39" s="307" customFormat="1" ht="15" hidden="1" outlineLevel="1">
      <c r="A271" s="542"/>
      <c r="B271" s="720" t="s">
        <v>292</v>
      </c>
      <c r="C271" s="315" t="s">
        <v>164</v>
      </c>
      <c r="D271" s="319"/>
      <c r="E271" s="319"/>
      <c r="F271" s="319"/>
      <c r="G271" s="319"/>
      <c r="H271" s="319"/>
      <c r="I271" s="319"/>
      <c r="J271" s="319"/>
      <c r="K271" s="319"/>
      <c r="L271" s="319"/>
      <c r="M271" s="319"/>
      <c r="N271" s="319">
        <f>N270</f>
        <v>0</v>
      </c>
      <c r="O271" s="319"/>
      <c r="P271" s="319"/>
      <c r="Q271" s="319"/>
      <c r="R271" s="319"/>
      <c r="S271" s="319"/>
      <c r="T271" s="319"/>
      <c r="U271" s="319"/>
      <c r="V271" s="319"/>
      <c r="W271" s="319"/>
      <c r="X271" s="319"/>
      <c r="Y271" s="434">
        <f>Y270</f>
        <v>0</v>
      </c>
      <c r="Z271" s="434">
        <f t="shared" ref="Z271:AL271" si="746">Z270</f>
        <v>0</v>
      </c>
      <c r="AA271" s="434">
        <f t="shared" si="746"/>
        <v>0</v>
      </c>
      <c r="AB271" s="434">
        <f t="shared" si="746"/>
        <v>0</v>
      </c>
      <c r="AC271" s="434">
        <f t="shared" si="746"/>
        <v>0</v>
      </c>
      <c r="AD271" s="434">
        <f t="shared" si="746"/>
        <v>0</v>
      </c>
      <c r="AE271" s="434">
        <f t="shared" si="746"/>
        <v>0</v>
      </c>
      <c r="AF271" s="434">
        <f t="shared" si="746"/>
        <v>0</v>
      </c>
      <c r="AG271" s="434">
        <f t="shared" si="746"/>
        <v>0</v>
      </c>
      <c r="AH271" s="434">
        <f t="shared" si="746"/>
        <v>0</v>
      </c>
      <c r="AI271" s="434">
        <f t="shared" si="746"/>
        <v>0</v>
      </c>
      <c r="AJ271" s="434">
        <f t="shared" si="746"/>
        <v>0</v>
      </c>
      <c r="AK271" s="434">
        <f t="shared" si="746"/>
        <v>0</v>
      </c>
      <c r="AL271" s="434">
        <f t="shared" si="746"/>
        <v>0</v>
      </c>
      <c r="AM271" s="321"/>
    </row>
    <row r="272" spans="1:39" s="307" customFormat="1" ht="15" hidden="1" outlineLevel="1">
      <c r="A272" s="542"/>
      <c r="B272" s="720"/>
      <c r="C272" s="315"/>
      <c r="D272" s="315"/>
      <c r="E272" s="315"/>
      <c r="F272" s="315"/>
      <c r="G272" s="315"/>
      <c r="H272" s="315"/>
      <c r="I272" s="315"/>
      <c r="J272" s="315"/>
      <c r="K272" s="315"/>
      <c r="L272" s="315"/>
      <c r="M272" s="315"/>
      <c r="N272" s="315"/>
      <c r="O272" s="315"/>
      <c r="P272" s="315"/>
      <c r="Q272" s="315"/>
      <c r="R272" s="315"/>
      <c r="S272" s="315"/>
      <c r="T272" s="315"/>
      <c r="U272" s="315"/>
      <c r="V272" s="315"/>
      <c r="W272" s="315"/>
      <c r="X272" s="315"/>
      <c r="Y272" s="435"/>
      <c r="Z272" s="435"/>
      <c r="AA272" s="435"/>
      <c r="AB272" s="435"/>
      <c r="AC272" s="435"/>
      <c r="AD272" s="435"/>
      <c r="AE272" s="439"/>
      <c r="AF272" s="439"/>
      <c r="AG272" s="439"/>
      <c r="AH272" s="439"/>
      <c r="AI272" s="439"/>
      <c r="AJ272" s="439"/>
      <c r="AK272" s="439"/>
      <c r="AL272" s="439"/>
      <c r="AM272" s="337"/>
    </row>
    <row r="273" spans="1:39" ht="15.6" hidden="1" outlineLevel="1">
      <c r="B273" s="541" t="s">
        <v>508</v>
      </c>
      <c r="C273" s="343"/>
      <c r="D273" s="314"/>
      <c r="E273" s="313"/>
      <c r="F273" s="313"/>
      <c r="G273" s="313"/>
      <c r="H273" s="313"/>
      <c r="I273" s="313"/>
      <c r="J273" s="313"/>
      <c r="K273" s="313"/>
      <c r="L273" s="313"/>
      <c r="M273" s="313"/>
      <c r="N273" s="314"/>
      <c r="O273" s="313"/>
      <c r="P273" s="313"/>
      <c r="Q273" s="313"/>
      <c r="R273" s="313"/>
      <c r="S273" s="313"/>
      <c r="T273" s="313"/>
      <c r="U273" s="313"/>
      <c r="V273" s="313"/>
      <c r="W273" s="313"/>
      <c r="X273" s="313"/>
      <c r="Y273" s="437"/>
      <c r="Z273" s="437"/>
      <c r="AA273" s="437"/>
      <c r="AB273" s="437"/>
      <c r="AC273" s="437"/>
      <c r="AD273" s="437"/>
      <c r="AE273" s="437"/>
      <c r="AF273" s="437"/>
      <c r="AG273" s="437"/>
      <c r="AH273" s="437"/>
      <c r="AI273" s="437"/>
      <c r="AJ273" s="437"/>
      <c r="AK273" s="437"/>
      <c r="AL273" s="437"/>
      <c r="AM273" s="316"/>
    </row>
    <row r="274" spans="1:39" ht="15" hidden="1" outlineLevel="1">
      <c r="A274" s="542">
        <v>17</v>
      </c>
      <c r="B274" s="714" t="s">
        <v>113</v>
      </c>
      <c r="C274" s="315" t="s">
        <v>25</v>
      </c>
      <c r="D274" s="319"/>
      <c r="E274" s="319"/>
      <c r="F274" s="319"/>
      <c r="G274" s="319"/>
      <c r="H274" s="319"/>
      <c r="I274" s="319"/>
      <c r="J274" s="319"/>
      <c r="K274" s="319"/>
      <c r="L274" s="319"/>
      <c r="M274" s="319"/>
      <c r="N274" s="319">
        <v>0</v>
      </c>
      <c r="O274" s="319"/>
      <c r="P274" s="319"/>
      <c r="Q274" s="319"/>
      <c r="R274" s="319"/>
      <c r="S274" s="319"/>
      <c r="T274" s="319"/>
      <c r="U274" s="319"/>
      <c r="V274" s="319"/>
      <c r="W274" s="319"/>
      <c r="X274" s="319"/>
      <c r="Y274" s="449"/>
      <c r="Z274" s="433"/>
      <c r="AA274" s="433"/>
      <c r="AB274" s="433"/>
      <c r="AC274" s="433"/>
      <c r="AD274" s="433"/>
      <c r="AE274" s="433"/>
      <c r="AF274" s="438"/>
      <c r="AG274" s="438"/>
      <c r="AH274" s="438"/>
      <c r="AI274" s="438"/>
      <c r="AJ274" s="438"/>
      <c r="AK274" s="438"/>
      <c r="AL274" s="438"/>
      <c r="AM274" s="320">
        <f>SUM(Y274:AL274)</f>
        <v>0</v>
      </c>
    </row>
    <row r="275" spans="1:39" ht="15" hidden="1" outlineLevel="1">
      <c r="B275" s="676" t="s">
        <v>292</v>
      </c>
      <c r="C275" s="315" t="s">
        <v>164</v>
      </c>
      <c r="D275" s="319"/>
      <c r="E275" s="319"/>
      <c r="F275" s="319"/>
      <c r="G275" s="319"/>
      <c r="H275" s="319"/>
      <c r="I275" s="319"/>
      <c r="J275" s="319"/>
      <c r="K275" s="319"/>
      <c r="L275" s="319"/>
      <c r="M275" s="319"/>
      <c r="N275" s="319">
        <f>N274</f>
        <v>0</v>
      </c>
      <c r="O275" s="319"/>
      <c r="P275" s="319"/>
      <c r="Q275" s="319"/>
      <c r="R275" s="319"/>
      <c r="S275" s="319"/>
      <c r="T275" s="319"/>
      <c r="U275" s="319"/>
      <c r="V275" s="319"/>
      <c r="W275" s="319"/>
      <c r="X275" s="319"/>
      <c r="Y275" s="434">
        <f>Y274</f>
        <v>0</v>
      </c>
      <c r="Z275" s="434">
        <f t="shared" ref="Z275:AL275" si="747">Z274</f>
        <v>0</v>
      </c>
      <c r="AA275" s="434">
        <f t="shared" si="747"/>
        <v>0</v>
      </c>
      <c r="AB275" s="434">
        <f t="shared" si="747"/>
        <v>0</v>
      </c>
      <c r="AC275" s="434">
        <f t="shared" si="747"/>
        <v>0</v>
      </c>
      <c r="AD275" s="434">
        <f t="shared" si="747"/>
        <v>0</v>
      </c>
      <c r="AE275" s="434">
        <f t="shared" si="747"/>
        <v>0</v>
      </c>
      <c r="AF275" s="434">
        <f t="shared" si="747"/>
        <v>0</v>
      </c>
      <c r="AG275" s="434">
        <f t="shared" si="747"/>
        <v>0</v>
      </c>
      <c r="AH275" s="434">
        <f t="shared" si="747"/>
        <v>0</v>
      </c>
      <c r="AI275" s="434">
        <f t="shared" si="747"/>
        <v>0</v>
      </c>
      <c r="AJ275" s="434">
        <f t="shared" si="747"/>
        <v>0</v>
      </c>
      <c r="AK275" s="434">
        <f t="shared" si="747"/>
        <v>0</v>
      </c>
      <c r="AL275" s="434">
        <f t="shared" si="747"/>
        <v>0</v>
      </c>
      <c r="AM275" s="330"/>
    </row>
    <row r="276" spans="1:39" ht="15" hidden="1" outlineLevel="1">
      <c r="B276" s="676"/>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445"/>
      <c r="Z276" s="448"/>
      <c r="AA276" s="448"/>
      <c r="AB276" s="448"/>
      <c r="AC276" s="448"/>
      <c r="AD276" s="448"/>
      <c r="AE276" s="448"/>
      <c r="AF276" s="448"/>
      <c r="AG276" s="448"/>
      <c r="AH276" s="448"/>
      <c r="AI276" s="448"/>
      <c r="AJ276" s="448"/>
      <c r="AK276" s="448"/>
      <c r="AL276" s="448"/>
      <c r="AM276" s="330"/>
    </row>
    <row r="277" spans="1:39" ht="30" collapsed="1">
      <c r="B277" s="714" t="s">
        <v>724</v>
      </c>
      <c r="C277" s="315" t="s">
        <v>25</v>
      </c>
      <c r="D277" s="319">
        <v>2781</v>
      </c>
      <c r="E277" s="319">
        <v>2781</v>
      </c>
      <c r="F277" s="319">
        <v>2781</v>
      </c>
      <c r="G277" s="319">
        <v>2781</v>
      </c>
      <c r="H277" s="319">
        <v>2781</v>
      </c>
      <c r="I277" s="319">
        <v>2781</v>
      </c>
      <c r="J277" s="319">
        <v>2781</v>
      </c>
      <c r="K277" s="319">
        <v>2781</v>
      </c>
      <c r="L277" s="319">
        <v>2781</v>
      </c>
      <c r="M277" s="319">
        <v>2781</v>
      </c>
      <c r="N277" s="319">
        <v>0</v>
      </c>
      <c r="O277" s="319"/>
      <c r="P277" s="319"/>
      <c r="Q277" s="319"/>
      <c r="R277" s="319"/>
      <c r="S277" s="319"/>
      <c r="T277" s="319"/>
      <c r="U277" s="319"/>
      <c r="V277" s="319"/>
      <c r="W277" s="319"/>
      <c r="X277" s="319"/>
      <c r="Y277" s="449">
        <v>1</v>
      </c>
      <c r="Z277" s="671"/>
      <c r="AA277" s="671"/>
      <c r="AB277" s="671"/>
      <c r="AC277" s="671"/>
      <c r="AD277" s="672"/>
      <c r="AE277" s="672"/>
      <c r="AF277" s="672"/>
      <c r="AG277" s="672"/>
      <c r="AH277" s="672"/>
      <c r="AI277" s="672"/>
      <c r="AJ277" s="673">
        <f>SUM(Y277:AI277)</f>
        <v>1</v>
      </c>
    </row>
    <row r="278" spans="1:39" ht="15">
      <c r="B278" s="676" t="s">
        <v>292</v>
      </c>
      <c r="C278" s="315" t="s">
        <v>164</v>
      </c>
      <c r="D278" s="319"/>
      <c r="E278" s="319"/>
      <c r="F278" s="319"/>
      <c r="G278" s="319"/>
      <c r="H278" s="319"/>
      <c r="I278" s="319"/>
      <c r="J278" s="319"/>
      <c r="K278" s="319"/>
      <c r="L278" s="319"/>
      <c r="M278" s="319"/>
      <c r="N278" s="319">
        <f>N277</f>
        <v>0</v>
      </c>
      <c r="O278" s="319"/>
      <c r="P278" s="319"/>
      <c r="Q278" s="319"/>
      <c r="R278" s="319"/>
      <c r="S278" s="319"/>
      <c r="T278" s="319"/>
      <c r="U278" s="319"/>
      <c r="V278" s="319"/>
      <c r="W278" s="319"/>
      <c r="X278" s="319"/>
      <c r="Y278" s="434">
        <f>Y277</f>
        <v>1</v>
      </c>
      <c r="Z278" s="434">
        <f t="shared" ref="Z278:AI278" si="748">Z277</f>
        <v>0</v>
      </c>
      <c r="AA278" s="434">
        <f t="shared" si="748"/>
        <v>0</v>
      </c>
      <c r="AB278" s="434">
        <f t="shared" si="748"/>
        <v>0</v>
      </c>
      <c r="AC278" s="434">
        <f t="shared" si="748"/>
        <v>0</v>
      </c>
      <c r="AD278" s="434">
        <f t="shared" si="748"/>
        <v>0</v>
      </c>
      <c r="AE278" s="434">
        <f t="shared" si="748"/>
        <v>0</v>
      </c>
      <c r="AF278" s="434">
        <f t="shared" si="748"/>
        <v>0</v>
      </c>
      <c r="AG278" s="434">
        <f t="shared" si="748"/>
        <v>0</v>
      </c>
      <c r="AH278" s="434">
        <f t="shared" si="748"/>
        <v>0</v>
      </c>
      <c r="AI278" s="434">
        <f t="shared" si="748"/>
        <v>0</v>
      </c>
      <c r="AJ278" s="674"/>
    </row>
    <row r="279" spans="1:39" ht="15" hidden="1" outlineLevel="1">
      <c r="B279" s="676"/>
      <c r="C279" s="315"/>
      <c r="D279" s="315"/>
      <c r="E279" s="315"/>
      <c r="F279" s="315"/>
      <c r="G279" s="315"/>
      <c r="H279" s="315"/>
      <c r="I279" s="315"/>
      <c r="J279" s="315"/>
      <c r="K279" s="315"/>
      <c r="L279" s="315"/>
      <c r="M279" s="315"/>
      <c r="N279" s="315"/>
      <c r="O279" s="315"/>
      <c r="P279" s="315"/>
      <c r="Q279" s="315"/>
      <c r="R279" s="315"/>
      <c r="S279" s="315"/>
      <c r="T279" s="315"/>
      <c r="U279" s="315"/>
      <c r="V279" s="315"/>
      <c r="W279" s="315"/>
      <c r="X279" s="315"/>
      <c r="Y279" s="445"/>
      <c r="Z279" s="448"/>
      <c r="AA279" s="448"/>
      <c r="AB279" s="448"/>
      <c r="AC279" s="448"/>
      <c r="AD279" s="448"/>
      <c r="AE279" s="448"/>
      <c r="AF279" s="448"/>
      <c r="AG279" s="448"/>
      <c r="AH279" s="448"/>
      <c r="AI279" s="448"/>
      <c r="AJ279" s="448"/>
      <c r="AK279" s="448"/>
      <c r="AL279" s="448"/>
      <c r="AM279" s="330"/>
    </row>
    <row r="280" spans="1:39" ht="15" hidden="1" outlineLevel="1">
      <c r="A280" s="542">
        <v>18</v>
      </c>
      <c r="B280" s="714" t="s">
        <v>110</v>
      </c>
      <c r="C280" s="315" t="s">
        <v>25</v>
      </c>
      <c r="D280" s="319"/>
      <c r="E280" s="319"/>
      <c r="F280" s="319"/>
      <c r="G280" s="319"/>
      <c r="H280" s="319"/>
      <c r="I280" s="319"/>
      <c r="J280" s="319"/>
      <c r="K280" s="319"/>
      <c r="L280" s="319"/>
      <c r="M280" s="319"/>
      <c r="N280" s="319">
        <v>0</v>
      </c>
      <c r="O280" s="319"/>
      <c r="P280" s="319"/>
      <c r="Q280" s="319"/>
      <c r="R280" s="319"/>
      <c r="S280" s="319"/>
      <c r="T280" s="319"/>
      <c r="U280" s="319"/>
      <c r="V280" s="319"/>
      <c r="W280" s="319"/>
      <c r="X280" s="319"/>
      <c r="Y280" s="449"/>
      <c r="Z280" s="433"/>
      <c r="AA280" s="433"/>
      <c r="AB280" s="433"/>
      <c r="AC280" s="433"/>
      <c r="AD280" s="433"/>
      <c r="AE280" s="433"/>
      <c r="AF280" s="438"/>
      <c r="AG280" s="438"/>
      <c r="AH280" s="438"/>
      <c r="AI280" s="438"/>
      <c r="AJ280" s="438"/>
      <c r="AK280" s="438"/>
      <c r="AL280" s="438"/>
      <c r="AM280" s="320">
        <f>SUM(Y280:AL280)</f>
        <v>0</v>
      </c>
    </row>
    <row r="281" spans="1:39" ht="15" hidden="1" outlineLevel="1">
      <c r="B281" s="676" t="s">
        <v>292</v>
      </c>
      <c r="C281" s="315" t="s">
        <v>164</v>
      </c>
      <c r="D281" s="319"/>
      <c r="E281" s="319"/>
      <c r="F281" s="319"/>
      <c r="G281" s="319"/>
      <c r="H281" s="319"/>
      <c r="I281" s="319"/>
      <c r="J281" s="319"/>
      <c r="K281" s="319"/>
      <c r="L281" s="319"/>
      <c r="M281" s="319"/>
      <c r="N281" s="319">
        <f>N280</f>
        <v>0</v>
      </c>
      <c r="O281" s="319"/>
      <c r="P281" s="319"/>
      <c r="Q281" s="319"/>
      <c r="R281" s="319"/>
      <c r="S281" s="319"/>
      <c r="T281" s="319"/>
      <c r="U281" s="319"/>
      <c r="V281" s="319"/>
      <c r="W281" s="319"/>
      <c r="X281" s="319"/>
      <c r="Y281" s="434">
        <f>Y280</f>
        <v>0</v>
      </c>
      <c r="Z281" s="434">
        <f t="shared" ref="Z281:AL281" si="749">Z280</f>
        <v>0</v>
      </c>
      <c r="AA281" s="434">
        <f t="shared" si="749"/>
        <v>0</v>
      </c>
      <c r="AB281" s="434">
        <f t="shared" si="749"/>
        <v>0</v>
      </c>
      <c r="AC281" s="434">
        <f t="shared" si="749"/>
        <v>0</v>
      </c>
      <c r="AD281" s="434">
        <f t="shared" si="749"/>
        <v>0</v>
      </c>
      <c r="AE281" s="434">
        <f t="shared" si="749"/>
        <v>0</v>
      </c>
      <c r="AF281" s="434">
        <f t="shared" si="749"/>
        <v>0</v>
      </c>
      <c r="AG281" s="434">
        <f t="shared" si="749"/>
        <v>0</v>
      </c>
      <c r="AH281" s="434">
        <f t="shared" si="749"/>
        <v>0</v>
      </c>
      <c r="AI281" s="434">
        <f t="shared" si="749"/>
        <v>0</v>
      </c>
      <c r="AJ281" s="434">
        <f t="shared" si="749"/>
        <v>0</v>
      </c>
      <c r="AK281" s="434">
        <f t="shared" si="749"/>
        <v>0</v>
      </c>
      <c r="AL281" s="434">
        <f t="shared" si="749"/>
        <v>0</v>
      </c>
      <c r="AM281" s="330"/>
    </row>
    <row r="282" spans="1:39" ht="15" hidden="1" outlineLevel="1">
      <c r="B282" s="721"/>
      <c r="C282" s="315"/>
      <c r="D282" s="315"/>
      <c r="E282" s="315"/>
      <c r="F282" s="315"/>
      <c r="G282" s="315"/>
      <c r="H282" s="315"/>
      <c r="I282" s="315"/>
      <c r="J282" s="315"/>
      <c r="K282" s="315"/>
      <c r="L282" s="315"/>
      <c r="M282" s="315"/>
      <c r="N282" s="315"/>
      <c r="O282" s="315"/>
      <c r="P282" s="315"/>
      <c r="Q282" s="315"/>
      <c r="R282" s="315"/>
      <c r="S282" s="315"/>
      <c r="T282" s="315"/>
      <c r="U282" s="315"/>
      <c r="V282" s="315"/>
      <c r="W282" s="315"/>
      <c r="X282" s="315"/>
      <c r="Y282" s="446"/>
      <c r="Z282" s="447"/>
      <c r="AA282" s="447"/>
      <c r="AB282" s="447"/>
      <c r="AC282" s="447"/>
      <c r="AD282" s="447"/>
      <c r="AE282" s="447"/>
      <c r="AF282" s="447"/>
      <c r="AG282" s="447"/>
      <c r="AH282" s="447"/>
      <c r="AI282" s="447"/>
      <c r="AJ282" s="447"/>
      <c r="AK282" s="447"/>
      <c r="AL282" s="447"/>
      <c r="AM282" s="321"/>
    </row>
    <row r="283" spans="1:39" ht="15" hidden="1" outlineLevel="1">
      <c r="A283" s="542">
        <v>19</v>
      </c>
      <c r="B283" s="714" t="s">
        <v>112</v>
      </c>
      <c r="C283" s="315" t="s">
        <v>25</v>
      </c>
      <c r="D283" s="319"/>
      <c r="E283" s="319"/>
      <c r="F283" s="319"/>
      <c r="G283" s="319"/>
      <c r="H283" s="319"/>
      <c r="I283" s="319"/>
      <c r="J283" s="319"/>
      <c r="K283" s="319"/>
      <c r="L283" s="319"/>
      <c r="M283" s="319"/>
      <c r="N283" s="319">
        <v>0</v>
      </c>
      <c r="O283" s="319"/>
      <c r="P283" s="319"/>
      <c r="Q283" s="319"/>
      <c r="R283" s="319"/>
      <c r="S283" s="319"/>
      <c r="T283" s="319"/>
      <c r="U283" s="319"/>
      <c r="V283" s="319"/>
      <c r="W283" s="319"/>
      <c r="X283" s="319"/>
      <c r="Y283" s="449"/>
      <c r="Z283" s="433"/>
      <c r="AA283" s="433"/>
      <c r="AB283" s="433"/>
      <c r="AC283" s="433"/>
      <c r="AD283" s="433"/>
      <c r="AE283" s="433"/>
      <c r="AF283" s="438"/>
      <c r="AG283" s="438"/>
      <c r="AH283" s="438"/>
      <c r="AI283" s="438"/>
      <c r="AJ283" s="438"/>
      <c r="AK283" s="438"/>
      <c r="AL283" s="438"/>
      <c r="AM283" s="320">
        <f>SUM(Y283:AL283)</f>
        <v>0</v>
      </c>
    </row>
    <row r="284" spans="1:39" ht="15" hidden="1" outlineLevel="1">
      <c r="B284" s="676" t="s">
        <v>292</v>
      </c>
      <c r="C284" s="315" t="s">
        <v>164</v>
      </c>
      <c r="D284" s="319"/>
      <c r="E284" s="319"/>
      <c r="F284" s="319"/>
      <c r="G284" s="319"/>
      <c r="H284" s="319"/>
      <c r="I284" s="319"/>
      <c r="J284" s="319"/>
      <c r="K284" s="319"/>
      <c r="L284" s="319"/>
      <c r="M284" s="319"/>
      <c r="N284" s="319">
        <f>N283</f>
        <v>0</v>
      </c>
      <c r="O284" s="319"/>
      <c r="P284" s="319"/>
      <c r="Q284" s="319"/>
      <c r="R284" s="319"/>
      <c r="S284" s="319"/>
      <c r="T284" s="319"/>
      <c r="U284" s="319"/>
      <c r="V284" s="319"/>
      <c r="W284" s="319"/>
      <c r="X284" s="319"/>
      <c r="Y284" s="434">
        <f>Y283</f>
        <v>0</v>
      </c>
      <c r="Z284" s="434">
        <f t="shared" ref="Z284:AL284" si="750">Z283</f>
        <v>0</v>
      </c>
      <c r="AA284" s="434">
        <f t="shared" si="750"/>
        <v>0</v>
      </c>
      <c r="AB284" s="434">
        <f t="shared" si="750"/>
        <v>0</v>
      </c>
      <c r="AC284" s="434">
        <f t="shared" si="750"/>
        <v>0</v>
      </c>
      <c r="AD284" s="434">
        <f t="shared" si="750"/>
        <v>0</v>
      </c>
      <c r="AE284" s="434">
        <f t="shared" si="750"/>
        <v>0</v>
      </c>
      <c r="AF284" s="434">
        <f t="shared" si="750"/>
        <v>0</v>
      </c>
      <c r="AG284" s="434">
        <f t="shared" si="750"/>
        <v>0</v>
      </c>
      <c r="AH284" s="434">
        <f t="shared" si="750"/>
        <v>0</v>
      </c>
      <c r="AI284" s="434">
        <f t="shared" si="750"/>
        <v>0</v>
      </c>
      <c r="AJ284" s="434">
        <f t="shared" si="750"/>
        <v>0</v>
      </c>
      <c r="AK284" s="434">
        <f t="shared" si="750"/>
        <v>0</v>
      </c>
      <c r="AL284" s="434">
        <f t="shared" si="750"/>
        <v>0</v>
      </c>
      <c r="AM284" s="321"/>
    </row>
    <row r="285" spans="1:39" ht="15" hidden="1" outlineLevel="1">
      <c r="B285" s="721"/>
      <c r="C285" s="315"/>
      <c r="D285" s="315"/>
      <c r="E285" s="315"/>
      <c r="F285" s="315"/>
      <c r="G285" s="315"/>
      <c r="H285" s="315"/>
      <c r="I285" s="315"/>
      <c r="J285" s="315"/>
      <c r="K285" s="315"/>
      <c r="L285" s="315"/>
      <c r="M285" s="315"/>
      <c r="N285" s="315"/>
      <c r="O285" s="315"/>
      <c r="P285" s="315"/>
      <c r="Q285" s="315"/>
      <c r="R285" s="315"/>
      <c r="S285" s="315"/>
      <c r="T285" s="315"/>
      <c r="U285" s="315"/>
      <c r="V285" s="315"/>
      <c r="W285" s="315"/>
      <c r="X285" s="315"/>
      <c r="Y285" s="435"/>
      <c r="Z285" s="435"/>
      <c r="AA285" s="435"/>
      <c r="AB285" s="435"/>
      <c r="AC285" s="435"/>
      <c r="AD285" s="435"/>
      <c r="AE285" s="435"/>
      <c r="AF285" s="435"/>
      <c r="AG285" s="435"/>
      <c r="AH285" s="435"/>
      <c r="AI285" s="435"/>
      <c r="AJ285" s="435"/>
      <c r="AK285" s="435"/>
      <c r="AL285" s="435"/>
      <c r="AM285" s="330"/>
    </row>
    <row r="286" spans="1:39" ht="15" hidden="1" outlineLevel="1">
      <c r="A286" s="542">
        <v>20</v>
      </c>
      <c r="B286" s="714" t="s">
        <v>111</v>
      </c>
      <c r="C286" s="315" t="s">
        <v>25</v>
      </c>
      <c r="D286" s="319"/>
      <c r="E286" s="319"/>
      <c r="F286" s="319"/>
      <c r="G286" s="319"/>
      <c r="H286" s="319"/>
      <c r="I286" s="319"/>
      <c r="J286" s="319"/>
      <c r="K286" s="319"/>
      <c r="L286" s="319"/>
      <c r="M286" s="319"/>
      <c r="N286" s="319">
        <v>0</v>
      </c>
      <c r="O286" s="319"/>
      <c r="P286" s="319"/>
      <c r="Q286" s="319"/>
      <c r="R286" s="319"/>
      <c r="S286" s="319"/>
      <c r="T286" s="319"/>
      <c r="U286" s="319"/>
      <c r="V286" s="319"/>
      <c r="W286" s="319"/>
      <c r="X286" s="319"/>
      <c r="Y286" s="449"/>
      <c r="Z286" s="433"/>
      <c r="AA286" s="433"/>
      <c r="AB286" s="433"/>
      <c r="AC286" s="433"/>
      <c r="AD286" s="433"/>
      <c r="AE286" s="433"/>
      <c r="AF286" s="438"/>
      <c r="AG286" s="438"/>
      <c r="AH286" s="438"/>
      <c r="AI286" s="438"/>
      <c r="AJ286" s="438"/>
      <c r="AK286" s="438"/>
      <c r="AL286" s="438"/>
      <c r="AM286" s="320">
        <f>SUM(Y286:AL286)</f>
        <v>0</v>
      </c>
    </row>
    <row r="287" spans="1:39" ht="15" hidden="1" outlineLevel="1">
      <c r="B287" s="676" t="s">
        <v>292</v>
      </c>
      <c r="C287" s="315" t="s">
        <v>164</v>
      </c>
      <c r="D287" s="319"/>
      <c r="E287" s="319"/>
      <c r="F287" s="319"/>
      <c r="G287" s="319"/>
      <c r="H287" s="319"/>
      <c r="I287" s="319"/>
      <c r="J287" s="319"/>
      <c r="K287" s="319"/>
      <c r="L287" s="319"/>
      <c r="M287" s="319"/>
      <c r="N287" s="319">
        <f>N286</f>
        <v>0</v>
      </c>
      <c r="O287" s="319"/>
      <c r="P287" s="319"/>
      <c r="Q287" s="319"/>
      <c r="R287" s="319"/>
      <c r="S287" s="319"/>
      <c r="T287" s="319"/>
      <c r="U287" s="319"/>
      <c r="V287" s="319"/>
      <c r="W287" s="319"/>
      <c r="X287" s="319"/>
      <c r="Y287" s="434">
        <f t="shared" ref="Y287:AL287" si="751">Y286</f>
        <v>0</v>
      </c>
      <c r="Z287" s="434">
        <f t="shared" si="751"/>
        <v>0</v>
      </c>
      <c r="AA287" s="434">
        <f t="shared" si="751"/>
        <v>0</v>
      </c>
      <c r="AB287" s="434">
        <f t="shared" si="751"/>
        <v>0</v>
      </c>
      <c r="AC287" s="434">
        <f t="shared" si="751"/>
        <v>0</v>
      </c>
      <c r="AD287" s="434">
        <f t="shared" si="751"/>
        <v>0</v>
      </c>
      <c r="AE287" s="434">
        <f t="shared" si="751"/>
        <v>0</v>
      </c>
      <c r="AF287" s="434">
        <f t="shared" si="751"/>
        <v>0</v>
      </c>
      <c r="AG287" s="434">
        <f t="shared" si="751"/>
        <v>0</v>
      </c>
      <c r="AH287" s="434">
        <f t="shared" si="751"/>
        <v>0</v>
      </c>
      <c r="AI287" s="434">
        <f t="shared" si="751"/>
        <v>0</v>
      </c>
      <c r="AJ287" s="434">
        <f t="shared" si="751"/>
        <v>0</v>
      </c>
      <c r="AK287" s="434">
        <f t="shared" si="751"/>
        <v>0</v>
      </c>
      <c r="AL287" s="434">
        <f t="shared" si="751"/>
        <v>0</v>
      </c>
      <c r="AM287" s="330"/>
    </row>
    <row r="288" spans="1:39" ht="15.6" hidden="1" outlineLevel="1">
      <c r="B288" s="722"/>
      <c r="C288" s="324"/>
      <c r="D288" s="315"/>
      <c r="E288" s="315"/>
      <c r="F288" s="315"/>
      <c r="G288" s="315"/>
      <c r="H288" s="315"/>
      <c r="I288" s="315"/>
      <c r="J288" s="315"/>
      <c r="K288" s="315"/>
      <c r="L288" s="315"/>
      <c r="M288" s="315"/>
      <c r="N288" s="324"/>
      <c r="O288" s="315"/>
      <c r="P288" s="315"/>
      <c r="Q288" s="315"/>
      <c r="R288" s="315"/>
      <c r="S288" s="315"/>
      <c r="T288" s="315"/>
      <c r="U288" s="315"/>
      <c r="V288" s="315"/>
      <c r="W288" s="315"/>
      <c r="X288" s="315"/>
      <c r="Y288" s="435"/>
      <c r="Z288" s="435"/>
      <c r="AA288" s="435"/>
      <c r="AB288" s="435"/>
      <c r="AC288" s="435"/>
      <c r="AD288" s="435"/>
      <c r="AE288" s="435"/>
      <c r="AF288" s="435"/>
      <c r="AG288" s="435"/>
      <c r="AH288" s="435"/>
      <c r="AI288" s="435"/>
      <c r="AJ288" s="435"/>
      <c r="AK288" s="435"/>
      <c r="AL288" s="435"/>
      <c r="AM288" s="330"/>
    </row>
    <row r="289" spans="1:39" ht="15.6" hidden="1" outlineLevel="1">
      <c r="B289" s="712" t="s">
        <v>515</v>
      </c>
      <c r="C289" s="315"/>
      <c r="D289" s="315"/>
      <c r="E289" s="315"/>
      <c r="F289" s="315"/>
      <c r="G289" s="315"/>
      <c r="H289" s="315"/>
      <c r="I289" s="315"/>
      <c r="J289" s="315"/>
      <c r="K289" s="315"/>
      <c r="L289" s="315"/>
      <c r="M289" s="315"/>
      <c r="N289" s="315"/>
      <c r="O289" s="315"/>
      <c r="P289" s="315"/>
      <c r="Q289" s="315"/>
      <c r="R289" s="315"/>
      <c r="S289" s="315"/>
      <c r="T289" s="315"/>
      <c r="U289" s="315"/>
      <c r="V289" s="315"/>
      <c r="W289" s="315"/>
      <c r="X289" s="315"/>
      <c r="Y289" s="445"/>
      <c r="Z289" s="448"/>
      <c r="AA289" s="448"/>
      <c r="AB289" s="448"/>
      <c r="AC289" s="448"/>
      <c r="AD289" s="448"/>
      <c r="AE289" s="448"/>
      <c r="AF289" s="448"/>
      <c r="AG289" s="448"/>
      <c r="AH289" s="448"/>
      <c r="AI289" s="448"/>
      <c r="AJ289" s="448"/>
      <c r="AK289" s="448"/>
      <c r="AL289" s="448"/>
      <c r="AM289" s="330"/>
    </row>
    <row r="290" spans="1:39" ht="15.6" hidden="1" outlineLevel="1">
      <c r="B290" s="713" t="s">
        <v>511</v>
      </c>
      <c r="C290" s="315"/>
      <c r="D290" s="315"/>
      <c r="E290" s="315"/>
      <c r="F290" s="315"/>
      <c r="G290" s="315"/>
      <c r="H290" s="315"/>
      <c r="I290" s="315"/>
      <c r="J290" s="315"/>
      <c r="K290" s="315"/>
      <c r="L290" s="315"/>
      <c r="M290" s="315"/>
      <c r="N290" s="315"/>
      <c r="O290" s="315"/>
      <c r="P290" s="315"/>
      <c r="Q290" s="315"/>
      <c r="R290" s="315"/>
      <c r="S290" s="315"/>
      <c r="T290" s="315"/>
      <c r="U290" s="315"/>
      <c r="V290" s="315"/>
      <c r="W290" s="315"/>
      <c r="X290" s="315"/>
      <c r="Y290" s="445"/>
      <c r="Z290" s="448"/>
      <c r="AA290" s="448"/>
      <c r="AB290" s="448"/>
      <c r="AC290" s="448"/>
      <c r="AD290" s="448"/>
      <c r="AE290" s="448"/>
      <c r="AF290" s="448"/>
      <c r="AG290" s="448"/>
      <c r="AH290" s="448"/>
      <c r="AI290" s="448"/>
      <c r="AJ290" s="448"/>
      <c r="AK290" s="448"/>
      <c r="AL290" s="448"/>
      <c r="AM290" s="330"/>
    </row>
    <row r="291" spans="1:39" ht="15" hidden="1" outlineLevel="1">
      <c r="A291" s="542">
        <v>21</v>
      </c>
      <c r="B291" s="714" t="s">
        <v>114</v>
      </c>
      <c r="C291" s="315" t="s">
        <v>25</v>
      </c>
      <c r="D291" s="319">
        <v>15788572</v>
      </c>
      <c r="E291" s="319">
        <v>15788572</v>
      </c>
      <c r="F291" s="319">
        <v>15788572</v>
      </c>
      <c r="G291" s="319">
        <v>15788572</v>
      </c>
      <c r="H291" s="319">
        <v>15788572</v>
      </c>
      <c r="I291" s="319">
        <v>15788572</v>
      </c>
      <c r="J291" s="319">
        <v>15788572</v>
      </c>
      <c r="K291" s="319">
        <v>15786158</v>
      </c>
      <c r="L291" s="319">
        <v>15786158</v>
      </c>
      <c r="M291" s="319">
        <v>15715829</v>
      </c>
      <c r="N291" s="315"/>
      <c r="O291" s="319">
        <v>1031</v>
      </c>
      <c r="P291" s="319">
        <v>1031</v>
      </c>
      <c r="Q291" s="319">
        <v>1031</v>
      </c>
      <c r="R291" s="319">
        <v>1031</v>
      </c>
      <c r="S291" s="319">
        <v>1031</v>
      </c>
      <c r="T291" s="319">
        <v>1031</v>
      </c>
      <c r="U291" s="319">
        <v>1031</v>
      </c>
      <c r="V291" s="319">
        <v>1031</v>
      </c>
      <c r="W291" s="319">
        <v>1031</v>
      </c>
      <c r="X291" s="319">
        <v>1027</v>
      </c>
      <c r="Y291" s="433">
        <v>1</v>
      </c>
      <c r="Z291" s="433"/>
      <c r="AA291" s="433"/>
      <c r="AB291" s="433"/>
      <c r="AC291" s="433"/>
      <c r="AD291" s="433"/>
      <c r="AE291" s="433"/>
      <c r="AF291" s="433"/>
      <c r="AG291" s="433"/>
      <c r="AH291" s="433"/>
      <c r="AI291" s="433"/>
      <c r="AJ291" s="433"/>
      <c r="AK291" s="433"/>
      <c r="AL291" s="433"/>
      <c r="AM291" s="320">
        <f>SUM(Y291:AL291)</f>
        <v>1</v>
      </c>
    </row>
    <row r="292" spans="1:39" ht="15" hidden="1" outlineLevel="1">
      <c r="B292" s="676" t="s">
        <v>292</v>
      </c>
      <c r="C292" s="315" t="s">
        <v>164</v>
      </c>
      <c r="D292" s="319">
        <v>1761333.2011043339</v>
      </c>
      <c r="E292" s="319">
        <f>+D292*E291/D291</f>
        <v>1761333.2011043339</v>
      </c>
      <c r="F292" s="319">
        <f>+E292*F291/E291</f>
        <v>1761333.2011043339</v>
      </c>
      <c r="G292" s="319">
        <f>+F292*G291/F291</f>
        <v>1761333.2011043339</v>
      </c>
      <c r="H292" s="319"/>
      <c r="I292" s="319"/>
      <c r="J292" s="319"/>
      <c r="K292" s="319"/>
      <c r="L292" s="319"/>
      <c r="M292" s="319"/>
      <c r="N292" s="315"/>
      <c r="O292" s="319">
        <v>112</v>
      </c>
      <c r="P292" s="319">
        <f>+O292*P291/O291</f>
        <v>112</v>
      </c>
      <c r="Q292" s="319">
        <f t="shared" ref="Q292:R292" si="752">+P292*Q291/P291</f>
        <v>112</v>
      </c>
      <c r="R292" s="319">
        <f t="shared" si="752"/>
        <v>112</v>
      </c>
      <c r="S292" s="319"/>
      <c r="T292" s="319"/>
      <c r="U292" s="319"/>
      <c r="V292" s="319"/>
      <c r="W292" s="319"/>
      <c r="X292" s="319"/>
      <c r="Y292" s="434">
        <f>Y291</f>
        <v>1</v>
      </c>
      <c r="Z292" s="434">
        <f t="shared" ref="Z292" si="753">Z291</f>
        <v>0</v>
      </c>
      <c r="AA292" s="434">
        <f t="shared" ref="AA292" si="754">AA291</f>
        <v>0</v>
      </c>
      <c r="AB292" s="434">
        <f t="shared" ref="AB292" si="755">AB291</f>
        <v>0</v>
      </c>
      <c r="AC292" s="434">
        <f t="shared" ref="AC292" si="756">AC291</f>
        <v>0</v>
      </c>
      <c r="AD292" s="434">
        <f t="shared" ref="AD292" si="757">AD291</f>
        <v>0</v>
      </c>
      <c r="AE292" s="434">
        <f t="shared" ref="AE292" si="758">AE291</f>
        <v>0</v>
      </c>
      <c r="AF292" s="434">
        <f t="shared" ref="AF292" si="759">AF291</f>
        <v>0</v>
      </c>
      <c r="AG292" s="434">
        <f t="shared" ref="AG292" si="760">AG291</f>
        <v>0</v>
      </c>
      <c r="AH292" s="434">
        <f t="shared" ref="AH292" si="761">AH291</f>
        <v>0</v>
      </c>
      <c r="AI292" s="434">
        <f t="shared" ref="AI292" si="762">AI291</f>
        <v>0</v>
      </c>
      <c r="AJ292" s="434">
        <f t="shared" ref="AJ292" si="763">AJ291</f>
        <v>0</v>
      </c>
      <c r="AK292" s="434">
        <f t="shared" ref="AK292" si="764">AK291</f>
        <v>0</v>
      </c>
      <c r="AL292" s="434">
        <f t="shared" ref="AL292" si="765">AL291</f>
        <v>0</v>
      </c>
      <c r="AM292" s="330"/>
    </row>
    <row r="293" spans="1:39" ht="15" hidden="1" outlineLevel="1">
      <c r="B293" s="676"/>
      <c r="C293" s="315"/>
      <c r="D293" s="315"/>
      <c r="E293" s="315"/>
      <c r="F293" s="315"/>
      <c r="G293" s="315"/>
      <c r="H293" s="315"/>
      <c r="I293" s="315"/>
      <c r="J293" s="315"/>
      <c r="K293" s="315"/>
      <c r="L293" s="315"/>
      <c r="M293" s="315"/>
      <c r="N293" s="315"/>
      <c r="O293" s="315"/>
      <c r="P293" s="315"/>
      <c r="Q293" s="315"/>
      <c r="R293" s="315"/>
      <c r="S293" s="315"/>
      <c r="T293" s="315"/>
      <c r="U293" s="315"/>
      <c r="V293" s="315"/>
      <c r="W293" s="315"/>
      <c r="X293" s="315"/>
      <c r="Y293" s="445"/>
      <c r="Z293" s="448"/>
      <c r="AA293" s="448"/>
      <c r="AB293" s="448"/>
      <c r="AC293" s="448"/>
      <c r="AD293" s="448"/>
      <c r="AE293" s="448"/>
      <c r="AF293" s="448"/>
      <c r="AG293" s="448"/>
      <c r="AH293" s="448"/>
      <c r="AI293" s="448"/>
      <c r="AJ293" s="448"/>
      <c r="AK293" s="448"/>
      <c r="AL293" s="448"/>
      <c r="AM293" s="330"/>
    </row>
    <row r="294" spans="1:39" ht="15" hidden="1" outlineLevel="1">
      <c r="A294" s="542">
        <v>22</v>
      </c>
      <c r="B294" s="714" t="s">
        <v>115</v>
      </c>
      <c r="C294" s="315" t="s">
        <v>25</v>
      </c>
      <c r="D294" s="319">
        <v>3798500</v>
      </c>
      <c r="E294" s="319">
        <v>3798500</v>
      </c>
      <c r="F294" s="319">
        <v>3798500</v>
      </c>
      <c r="G294" s="319">
        <v>3798500</v>
      </c>
      <c r="H294" s="319">
        <v>3798500</v>
      </c>
      <c r="I294" s="319">
        <v>3798500</v>
      </c>
      <c r="J294" s="319">
        <v>3798500</v>
      </c>
      <c r="K294" s="319">
        <v>3798500</v>
      </c>
      <c r="L294" s="319">
        <v>3798500</v>
      </c>
      <c r="M294" s="319">
        <v>3798500</v>
      </c>
      <c r="N294" s="315"/>
      <c r="O294" s="319">
        <v>1138</v>
      </c>
      <c r="P294" s="319">
        <v>1138</v>
      </c>
      <c r="Q294" s="319">
        <v>1138</v>
      </c>
      <c r="R294" s="319">
        <v>1138</v>
      </c>
      <c r="S294" s="319">
        <v>1138</v>
      </c>
      <c r="T294" s="319">
        <v>1138</v>
      </c>
      <c r="U294" s="319">
        <v>1138</v>
      </c>
      <c r="V294" s="319">
        <v>1138</v>
      </c>
      <c r="W294" s="319">
        <v>1138</v>
      </c>
      <c r="X294" s="319">
        <v>1138</v>
      </c>
      <c r="Y294" s="671">
        <v>1</v>
      </c>
      <c r="Z294" s="433"/>
      <c r="AA294" s="433"/>
      <c r="AB294" s="433"/>
      <c r="AC294" s="433"/>
      <c r="AD294" s="433"/>
      <c r="AE294" s="433"/>
      <c r="AF294" s="433"/>
      <c r="AG294" s="433"/>
      <c r="AH294" s="433"/>
      <c r="AI294" s="433"/>
      <c r="AJ294" s="433"/>
      <c r="AK294" s="433"/>
      <c r="AL294" s="433"/>
      <c r="AM294" s="320">
        <f>SUM(Y294:AL294)</f>
        <v>1</v>
      </c>
    </row>
    <row r="295" spans="1:39" ht="15" hidden="1" outlineLevel="1">
      <c r="B295" s="676" t="s">
        <v>292</v>
      </c>
      <c r="C295" s="315" t="s">
        <v>164</v>
      </c>
      <c r="D295" s="319">
        <v>31221</v>
      </c>
      <c r="E295" s="319">
        <f>+D295*E294/D294</f>
        <v>31221</v>
      </c>
      <c r="F295" s="319">
        <f>+E295*F294/E294</f>
        <v>31221</v>
      </c>
      <c r="G295" s="319">
        <f>+F295*G294/F294</f>
        <v>31221</v>
      </c>
      <c r="H295" s="319"/>
      <c r="I295" s="319"/>
      <c r="J295" s="319"/>
      <c r="K295" s="319"/>
      <c r="L295" s="319"/>
      <c r="M295" s="319"/>
      <c r="N295" s="315"/>
      <c r="O295" s="319">
        <v>9</v>
      </c>
      <c r="P295" s="319">
        <v>9</v>
      </c>
      <c r="Q295" s="319">
        <v>9</v>
      </c>
      <c r="R295" s="319">
        <v>9</v>
      </c>
      <c r="S295" s="319"/>
      <c r="T295" s="319"/>
      <c r="U295" s="319"/>
      <c r="V295" s="319"/>
      <c r="W295" s="319"/>
      <c r="X295" s="319"/>
      <c r="Y295" s="434">
        <f>Y294</f>
        <v>1</v>
      </c>
      <c r="Z295" s="434">
        <f t="shared" ref="Z295" si="766">Z294</f>
        <v>0</v>
      </c>
      <c r="AA295" s="434">
        <f t="shared" ref="AA295" si="767">AA294</f>
        <v>0</v>
      </c>
      <c r="AB295" s="434">
        <f t="shared" ref="AB295" si="768">AB294</f>
        <v>0</v>
      </c>
      <c r="AC295" s="434">
        <f t="shared" ref="AC295" si="769">AC294</f>
        <v>0</v>
      </c>
      <c r="AD295" s="434">
        <f t="shared" ref="AD295" si="770">AD294</f>
        <v>0</v>
      </c>
      <c r="AE295" s="434">
        <f t="shared" ref="AE295" si="771">AE294</f>
        <v>0</v>
      </c>
      <c r="AF295" s="434">
        <f t="shared" ref="AF295" si="772">AF294</f>
        <v>0</v>
      </c>
      <c r="AG295" s="434">
        <f t="shared" ref="AG295" si="773">AG294</f>
        <v>0</v>
      </c>
      <c r="AH295" s="434">
        <f t="shared" ref="AH295" si="774">AH294</f>
        <v>0</v>
      </c>
      <c r="AI295" s="434">
        <f t="shared" ref="AI295" si="775">AI294</f>
        <v>0</v>
      </c>
      <c r="AJ295" s="434">
        <f t="shared" ref="AJ295" si="776">AJ294</f>
        <v>0</v>
      </c>
      <c r="AK295" s="434">
        <f t="shared" ref="AK295" si="777">AK294</f>
        <v>0</v>
      </c>
      <c r="AL295" s="434">
        <f t="shared" ref="AL295" si="778">AL294</f>
        <v>0</v>
      </c>
      <c r="AM295" s="330"/>
    </row>
    <row r="296" spans="1:39" ht="15" hidden="1" outlineLevel="1">
      <c r="B296" s="676"/>
      <c r="C296" s="315"/>
      <c r="D296" s="315"/>
      <c r="E296" s="315"/>
      <c r="F296" s="315"/>
      <c r="G296" s="315"/>
      <c r="H296" s="315"/>
      <c r="I296" s="315"/>
      <c r="J296" s="315"/>
      <c r="K296" s="315"/>
      <c r="L296" s="315"/>
      <c r="M296" s="315"/>
      <c r="N296" s="315"/>
      <c r="O296" s="315"/>
      <c r="P296" s="315"/>
      <c r="Q296" s="315"/>
      <c r="R296" s="315"/>
      <c r="S296" s="315"/>
      <c r="T296" s="315"/>
      <c r="U296" s="315"/>
      <c r="V296" s="315"/>
      <c r="W296" s="315"/>
      <c r="X296" s="315"/>
      <c r="Y296" s="445"/>
      <c r="Z296" s="448"/>
      <c r="AA296" s="448"/>
      <c r="AB296" s="448"/>
      <c r="AC296" s="448"/>
      <c r="AD296" s="448"/>
      <c r="AE296" s="448"/>
      <c r="AF296" s="448"/>
      <c r="AG296" s="448"/>
      <c r="AH296" s="448"/>
      <c r="AI296" s="448"/>
      <c r="AJ296" s="448"/>
      <c r="AK296" s="448"/>
      <c r="AL296" s="448"/>
      <c r="AM296" s="330"/>
    </row>
    <row r="297" spans="1:39" ht="15" hidden="1" outlineLevel="1">
      <c r="A297" s="542">
        <v>23</v>
      </c>
      <c r="B297" s="714" t="s">
        <v>116</v>
      </c>
      <c r="C297" s="315" t="s">
        <v>25</v>
      </c>
      <c r="D297" s="319">
        <v>18591</v>
      </c>
      <c r="E297" s="319">
        <v>18591</v>
      </c>
      <c r="F297" s="319">
        <v>18591</v>
      </c>
      <c r="G297" s="319">
        <v>18591</v>
      </c>
      <c r="H297" s="319">
        <v>18591</v>
      </c>
      <c r="I297" s="319">
        <v>18591</v>
      </c>
      <c r="J297" s="319">
        <v>18591</v>
      </c>
      <c r="K297" s="319">
        <v>18591</v>
      </c>
      <c r="L297" s="319">
        <v>18591</v>
      </c>
      <c r="M297" s="319">
        <v>18591</v>
      </c>
      <c r="N297" s="315"/>
      <c r="O297" s="319">
        <v>4</v>
      </c>
      <c r="P297" s="319">
        <v>4</v>
      </c>
      <c r="Q297" s="319">
        <v>4</v>
      </c>
      <c r="R297" s="319">
        <v>4</v>
      </c>
      <c r="S297" s="319">
        <v>4</v>
      </c>
      <c r="T297" s="319">
        <v>4</v>
      </c>
      <c r="U297" s="319">
        <v>4</v>
      </c>
      <c r="V297" s="319">
        <v>4</v>
      </c>
      <c r="W297" s="319">
        <v>4</v>
      </c>
      <c r="X297" s="319">
        <v>4</v>
      </c>
      <c r="Y297" s="671">
        <v>1</v>
      </c>
      <c r="Z297" s="433"/>
      <c r="AA297" s="433"/>
      <c r="AB297" s="433"/>
      <c r="AC297" s="433"/>
      <c r="AD297" s="433"/>
      <c r="AE297" s="433"/>
      <c r="AF297" s="433"/>
      <c r="AG297" s="433"/>
      <c r="AH297" s="433"/>
      <c r="AI297" s="433"/>
      <c r="AJ297" s="433"/>
      <c r="AK297" s="433"/>
      <c r="AL297" s="433"/>
      <c r="AM297" s="320">
        <f>SUM(Y297:AL297)</f>
        <v>1</v>
      </c>
    </row>
    <row r="298" spans="1:39" ht="15" hidden="1" outlineLevel="1">
      <c r="B298" s="676" t="s">
        <v>292</v>
      </c>
      <c r="C298" s="315" t="s">
        <v>164</v>
      </c>
      <c r="D298" s="319">
        <v>13049</v>
      </c>
      <c r="E298" s="319">
        <f>+D298*E297/D297</f>
        <v>13049</v>
      </c>
      <c r="F298" s="319">
        <f>+E298*F297/E297</f>
        <v>13049</v>
      </c>
      <c r="G298" s="319">
        <f>+F298*G297/F297</f>
        <v>13049</v>
      </c>
      <c r="H298" s="319"/>
      <c r="I298" s="319"/>
      <c r="J298" s="319"/>
      <c r="K298" s="319"/>
      <c r="L298" s="319"/>
      <c r="M298" s="319"/>
      <c r="N298" s="315"/>
      <c r="O298" s="319">
        <v>3</v>
      </c>
      <c r="P298" s="319">
        <f>+O298*P297/O297</f>
        <v>3</v>
      </c>
      <c r="Q298" s="319">
        <f t="shared" ref="Q298" si="779">+P298*Q297/P297</f>
        <v>3</v>
      </c>
      <c r="R298" s="319">
        <f t="shared" ref="R298" si="780">+Q298*R297/Q297</f>
        <v>3</v>
      </c>
      <c r="S298" s="319"/>
      <c r="T298" s="319"/>
      <c r="U298" s="319"/>
      <c r="V298" s="319"/>
      <c r="W298" s="319"/>
      <c r="X298" s="319"/>
      <c r="Y298" s="434">
        <f>Y297</f>
        <v>1</v>
      </c>
      <c r="Z298" s="434">
        <f t="shared" ref="Z298" si="781">Z297</f>
        <v>0</v>
      </c>
      <c r="AA298" s="434">
        <f t="shared" ref="AA298" si="782">AA297</f>
        <v>0</v>
      </c>
      <c r="AB298" s="434">
        <f t="shared" ref="AB298" si="783">AB297</f>
        <v>0</v>
      </c>
      <c r="AC298" s="434">
        <f t="shared" ref="AC298" si="784">AC297</f>
        <v>0</v>
      </c>
      <c r="AD298" s="434">
        <f t="shared" ref="AD298" si="785">AD297</f>
        <v>0</v>
      </c>
      <c r="AE298" s="434">
        <f t="shared" ref="AE298" si="786">AE297</f>
        <v>0</v>
      </c>
      <c r="AF298" s="434">
        <f t="shared" ref="AF298" si="787">AF297</f>
        <v>0</v>
      </c>
      <c r="AG298" s="434">
        <f t="shared" ref="AG298" si="788">AG297</f>
        <v>0</v>
      </c>
      <c r="AH298" s="434">
        <f t="shared" ref="AH298" si="789">AH297</f>
        <v>0</v>
      </c>
      <c r="AI298" s="434">
        <f t="shared" ref="AI298" si="790">AI297</f>
        <v>0</v>
      </c>
      <c r="AJ298" s="434">
        <f t="shared" ref="AJ298" si="791">AJ297</f>
        <v>0</v>
      </c>
      <c r="AK298" s="434">
        <f t="shared" ref="AK298" si="792">AK297</f>
        <v>0</v>
      </c>
      <c r="AL298" s="434">
        <f t="shared" ref="AL298" si="793">AL297</f>
        <v>0</v>
      </c>
      <c r="AM298" s="330"/>
    </row>
    <row r="299" spans="1:39" ht="15" hidden="1" outlineLevel="1">
      <c r="B299" s="721"/>
      <c r="C299" s="315"/>
      <c r="D299" s="315"/>
      <c r="E299" s="315"/>
      <c r="F299" s="315"/>
      <c r="G299" s="315"/>
      <c r="H299" s="315"/>
      <c r="I299" s="315"/>
      <c r="J299" s="315"/>
      <c r="K299" s="315"/>
      <c r="L299" s="315"/>
      <c r="M299" s="315"/>
      <c r="N299" s="315"/>
      <c r="O299" s="315"/>
      <c r="P299" s="315"/>
      <c r="Q299" s="315"/>
      <c r="R299" s="315"/>
      <c r="S299" s="315"/>
      <c r="T299" s="315"/>
      <c r="U299" s="315"/>
      <c r="V299" s="315"/>
      <c r="W299" s="315"/>
      <c r="X299" s="315"/>
      <c r="Y299" s="445"/>
      <c r="Z299" s="448"/>
      <c r="AA299" s="448"/>
      <c r="AB299" s="448"/>
      <c r="AC299" s="448"/>
      <c r="AD299" s="448"/>
      <c r="AE299" s="448"/>
      <c r="AF299" s="448"/>
      <c r="AG299" s="448"/>
      <c r="AH299" s="448"/>
      <c r="AI299" s="448"/>
      <c r="AJ299" s="448"/>
      <c r="AK299" s="448"/>
      <c r="AL299" s="448"/>
      <c r="AM299" s="330"/>
    </row>
    <row r="300" spans="1:39" ht="15" hidden="1" outlineLevel="1">
      <c r="A300" s="542">
        <v>24</v>
      </c>
      <c r="B300" s="714" t="s">
        <v>117</v>
      </c>
      <c r="C300" s="315" t="s">
        <v>25</v>
      </c>
      <c r="D300" s="319">
        <v>747287</v>
      </c>
      <c r="E300" s="319">
        <v>747287</v>
      </c>
      <c r="F300" s="319">
        <v>747287</v>
      </c>
      <c r="G300" s="319">
        <v>747287</v>
      </c>
      <c r="H300" s="319">
        <v>747287</v>
      </c>
      <c r="I300" s="319">
        <v>745739</v>
      </c>
      <c r="J300" s="319">
        <v>745739</v>
      </c>
      <c r="K300" s="319">
        <v>745739</v>
      </c>
      <c r="L300" s="319">
        <v>745739</v>
      </c>
      <c r="M300" s="319">
        <v>656028</v>
      </c>
      <c r="N300" s="315"/>
      <c r="O300" s="319">
        <v>58</v>
      </c>
      <c r="P300" s="319">
        <v>58</v>
      </c>
      <c r="Q300" s="319">
        <v>58</v>
      </c>
      <c r="R300" s="319">
        <v>58</v>
      </c>
      <c r="S300" s="319">
        <v>58</v>
      </c>
      <c r="T300" s="319">
        <v>57</v>
      </c>
      <c r="U300" s="319">
        <v>57</v>
      </c>
      <c r="V300" s="319">
        <v>57</v>
      </c>
      <c r="W300" s="319">
        <v>57</v>
      </c>
      <c r="X300" s="319">
        <v>45</v>
      </c>
      <c r="Y300" s="671">
        <v>1</v>
      </c>
      <c r="Z300" s="433"/>
      <c r="AA300" s="433"/>
      <c r="AB300" s="433"/>
      <c r="AC300" s="433"/>
      <c r="AD300" s="433"/>
      <c r="AE300" s="433"/>
      <c r="AF300" s="433"/>
      <c r="AG300" s="433"/>
      <c r="AH300" s="433"/>
      <c r="AI300" s="433"/>
      <c r="AJ300" s="433"/>
      <c r="AK300" s="433"/>
      <c r="AL300" s="433"/>
      <c r="AM300" s="320">
        <f>SUM(Y300:AL300)</f>
        <v>1</v>
      </c>
    </row>
    <row r="301" spans="1:39" ht="15" hidden="1" outlineLevel="1">
      <c r="B301" s="676" t="s">
        <v>292</v>
      </c>
      <c r="C301" s="315" t="s">
        <v>164</v>
      </c>
      <c r="D301" s="319"/>
      <c r="E301" s="319"/>
      <c r="F301" s="319"/>
      <c r="G301" s="319"/>
      <c r="H301" s="319"/>
      <c r="I301" s="319"/>
      <c r="J301" s="319"/>
      <c r="K301" s="319"/>
      <c r="L301" s="319"/>
      <c r="M301" s="319"/>
      <c r="N301" s="315"/>
      <c r="O301" s="319"/>
      <c r="P301" s="319"/>
      <c r="Q301" s="319"/>
      <c r="R301" s="319"/>
      <c r="S301" s="319"/>
      <c r="T301" s="319"/>
      <c r="U301" s="319"/>
      <c r="V301" s="319"/>
      <c r="W301" s="319"/>
      <c r="X301" s="319"/>
      <c r="Y301" s="434">
        <f>Y300</f>
        <v>1</v>
      </c>
      <c r="Z301" s="434">
        <f t="shared" ref="Z301" si="794">Z300</f>
        <v>0</v>
      </c>
      <c r="AA301" s="434">
        <f t="shared" ref="AA301" si="795">AA300</f>
        <v>0</v>
      </c>
      <c r="AB301" s="434">
        <f t="shared" ref="AB301" si="796">AB300</f>
        <v>0</v>
      </c>
      <c r="AC301" s="434">
        <f t="shared" ref="AC301" si="797">AC300</f>
        <v>0</v>
      </c>
      <c r="AD301" s="434">
        <f t="shared" ref="AD301" si="798">AD300</f>
        <v>0</v>
      </c>
      <c r="AE301" s="434">
        <f t="shared" ref="AE301" si="799">AE300</f>
        <v>0</v>
      </c>
      <c r="AF301" s="434">
        <f t="shared" ref="AF301" si="800">AF300</f>
        <v>0</v>
      </c>
      <c r="AG301" s="434">
        <f t="shared" ref="AG301" si="801">AG300</f>
        <v>0</v>
      </c>
      <c r="AH301" s="434">
        <f t="shared" ref="AH301" si="802">AH300</f>
        <v>0</v>
      </c>
      <c r="AI301" s="434">
        <f t="shared" ref="AI301" si="803">AI300</f>
        <v>0</v>
      </c>
      <c r="AJ301" s="434">
        <f t="shared" ref="AJ301" si="804">AJ300</f>
        <v>0</v>
      </c>
      <c r="AK301" s="434">
        <f t="shared" ref="AK301" si="805">AK300</f>
        <v>0</v>
      </c>
      <c r="AL301" s="434">
        <f t="shared" ref="AL301" si="806">AL300</f>
        <v>0</v>
      </c>
      <c r="AM301" s="330"/>
    </row>
    <row r="302" spans="1:39" ht="15" hidden="1" outlineLevel="1">
      <c r="B302" s="676"/>
      <c r="C302" s="315"/>
      <c r="D302" s="315"/>
      <c r="E302" s="315"/>
      <c r="F302" s="315"/>
      <c r="G302" s="315"/>
      <c r="H302" s="315"/>
      <c r="I302" s="315"/>
      <c r="J302" s="315"/>
      <c r="K302" s="315"/>
      <c r="L302" s="315"/>
      <c r="M302" s="315"/>
      <c r="N302" s="315"/>
      <c r="O302" s="315"/>
      <c r="P302" s="315"/>
      <c r="Q302" s="315"/>
      <c r="R302" s="315"/>
      <c r="S302" s="315"/>
      <c r="T302" s="315"/>
      <c r="U302" s="315"/>
      <c r="V302" s="315"/>
      <c r="W302" s="315"/>
      <c r="X302" s="315"/>
      <c r="Y302" s="435"/>
      <c r="Z302" s="448"/>
      <c r="AA302" s="448"/>
      <c r="AB302" s="448"/>
      <c r="AC302" s="448"/>
      <c r="AD302" s="448"/>
      <c r="AE302" s="448"/>
      <c r="AF302" s="448"/>
      <c r="AG302" s="448"/>
      <c r="AH302" s="448"/>
      <c r="AI302" s="448"/>
      <c r="AJ302" s="448"/>
      <c r="AK302" s="448"/>
      <c r="AL302" s="448"/>
      <c r="AM302" s="330"/>
    </row>
    <row r="303" spans="1:39" ht="15.6" hidden="1" outlineLevel="1">
      <c r="B303" s="713" t="s">
        <v>512</v>
      </c>
      <c r="C303" s="315"/>
      <c r="D303" s="315"/>
      <c r="E303" s="315"/>
      <c r="F303" s="315"/>
      <c r="G303" s="315"/>
      <c r="H303" s="315"/>
      <c r="I303" s="315"/>
      <c r="J303" s="315"/>
      <c r="K303" s="315"/>
      <c r="L303" s="315"/>
      <c r="M303" s="315"/>
      <c r="N303" s="315"/>
      <c r="O303" s="315"/>
      <c r="P303" s="315"/>
      <c r="Q303" s="315"/>
      <c r="R303" s="315"/>
      <c r="S303" s="315"/>
      <c r="T303" s="315"/>
      <c r="U303" s="315"/>
      <c r="V303" s="315"/>
      <c r="W303" s="315"/>
      <c r="X303" s="315"/>
      <c r="Y303" s="435"/>
      <c r="Z303" s="448"/>
      <c r="AA303" s="448"/>
      <c r="AB303" s="448"/>
      <c r="AC303" s="448"/>
      <c r="AD303" s="448"/>
      <c r="AE303" s="448"/>
      <c r="AF303" s="448"/>
      <c r="AG303" s="448"/>
      <c r="AH303" s="448"/>
      <c r="AI303" s="448"/>
      <c r="AJ303" s="448"/>
      <c r="AK303" s="448"/>
      <c r="AL303" s="448"/>
      <c r="AM303" s="330"/>
    </row>
    <row r="304" spans="1:39" ht="15" hidden="1" outlineLevel="1">
      <c r="A304" s="542">
        <v>25</v>
      </c>
      <c r="B304" s="714" t="s">
        <v>118</v>
      </c>
      <c r="C304" s="315" t="s">
        <v>25</v>
      </c>
      <c r="D304" s="319">
        <v>157712</v>
      </c>
      <c r="E304" s="319">
        <v>157712</v>
      </c>
      <c r="F304" s="319">
        <v>157712</v>
      </c>
      <c r="G304" s="319">
        <v>157712</v>
      </c>
      <c r="H304" s="319">
        <v>157712</v>
      </c>
      <c r="I304" s="319">
        <v>157712</v>
      </c>
      <c r="J304" s="319">
        <v>157712</v>
      </c>
      <c r="K304" s="319">
        <v>157712</v>
      </c>
      <c r="L304" s="319">
        <v>157712</v>
      </c>
      <c r="M304" s="319">
        <v>157712</v>
      </c>
      <c r="N304" s="319">
        <v>12</v>
      </c>
      <c r="O304" s="319">
        <v>21</v>
      </c>
      <c r="P304" s="319">
        <v>21</v>
      </c>
      <c r="Q304" s="319">
        <v>21</v>
      </c>
      <c r="R304" s="319">
        <v>21</v>
      </c>
      <c r="S304" s="319">
        <v>21</v>
      </c>
      <c r="T304" s="319">
        <v>21</v>
      </c>
      <c r="U304" s="319">
        <v>21</v>
      </c>
      <c r="V304" s="319">
        <v>21</v>
      </c>
      <c r="W304" s="319">
        <v>21</v>
      </c>
      <c r="X304" s="319">
        <v>21</v>
      </c>
      <c r="Y304" s="449"/>
      <c r="Z304" s="433"/>
      <c r="AA304" s="671">
        <v>1</v>
      </c>
      <c r="AB304" s="433"/>
      <c r="AC304" s="433"/>
      <c r="AD304" s="433"/>
      <c r="AE304" s="433"/>
      <c r="AF304" s="433"/>
      <c r="AG304" s="438"/>
      <c r="AH304" s="438"/>
      <c r="AI304" s="438"/>
      <c r="AJ304" s="438"/>
      <c r="AK304" s="438"/>
      <c r="AL304" s="438"/>
      <c r="AM304" s="320">
        <f>SUM(Y304:AL304)</f>
        <v>1</v>
      </c>
    </row>
    <row r="305" spans="1:39" ht="15" hidden="1" outlineLevel="1">
      <c r="B305" s="676" t="s">
        <v>292</v>
      </c>
      <c r="C305" s="315" t="s">
        <v>164</v>
      </c>
      <c r="D305" s="319"/>
      <c r="E305" s="319"/>
      <c r="F305" s="319"/>
      <c r="G305" s="319"/>
      <c r="H305" s="319"/>
      <c r="I305" s="319"/>
      <c r="J305" s="319"/>
      <c r="K305" s="319"/>
      <c r="L305" s="319"/>
      <c r="M305" s="319"/>
      <c r="N305" s="319">
        <f>N304</f>
        <v>12</v>
      </c>
      <c r="O305" s="319"/>
      <c r="P305" s="319"/>
      <c r="Q305" s="319"/>
      <c r="R305" s="319"/>
      <c r="S305" s="319"/>
      <c r="T305" s="319"/>
      <c r="U305" s="319"/>
      <c r="V305" s="319"/>
      <c r="W305" s="319"/>
      <c r="X305" s="319"/>
      <c r="Y305" s="434">
        <f>Y304</f>
        <v>0</v>
      </c>
      <c r="Z305" s="434">
        <f t="shared" ref="Z305" si="807">Z304</f>
        <v>0</v>
      </c>
      <c r="AA305" s="434">
        <f t="shared" ref="AA305" si="808">AA304</f>
        <v>1</v>
      </c>
      <c r="AB305" s="434">
        <f t="shared" ref="AB305" si="809">AB304</f>
        <v>0</v>
      </c>
      <c r="AC305" s="434">
        <f t="shared" ref="AC305" si="810">AC304</f>
        <v>0</v>
      </c>
      <c r="AD305" s="434">
        <f t="shared" ref="AD305" si="811">AD304</f>
        <v>0</v>
      </c>
      <c r="AE305" s="434">
        <f t="shared" ref="AE305" si="812">AE304</f>
        <v>0</v>
      </c>
      <c r="AF305" s="434">
        <f t="shared" ref="AF305" si="813">AF304</f>
        <v>0</v>
      </c>
      <c r="AG305" s="434">
        <f t="shared" ref="AG305" si="814">AG304</f>
        <v>0</v>
      </c>
      <c r="AH305" s="434">
        <f t="shared" ref="AH305" si="815">AH304</f>
        <v>0</v>
      </c>
      <c r="AI305" s="434">
        <f t="shared" ref="AI305" si="816">AI304</f>
        <v>0</v>
      </c>
      <c r="AJ305" s="434">
        <f t="shared" ref="AJ305" si="817">AJ304</f>
        <v>0</v>
      </c>
      <c r="AK305" s="434">
        <f t="shared" ref="AK305" si="818">AK304</f>
        <v>0</v>
      </c>
      <c r="AL305" s="434">
        <f t="shared" ref="AL305" si="819">AL304</f>
        <v>0</v>
      </c>
      <c r="AM305" s="330"/>
    </row>
    <row r="306" spans="1:39" ht="15" hidden="1" outlineLevel="1">
      <c r="B306" s="676"/>
      <c r="C306" s="315"/>
      <c r="D306" s="315"/>
      <c r="E306" s="315"/>
      <c r="F306" s="315"/>
      <c r="G306" s="315"/>
      <c r="H306" s="315"/>
      <c r="I306" s="315"/>
      <c r="J306" s="315"/>
      <c r="K306" s="315"/>
      <c r="L306" s="315"/>
      <c r="M306" s="315"/>
      <c r="N306" s="315"/>
      <c r="O306" s="315"/>
      <c r="P306" s="315"/>
      <c r="Q306" s="315"/>
      <c r="R306" s="315"/>
      <c r="S306" s="315"/>
      <c r="T306" s="315"/>
      <c r="U306" s="315"/>
      <c r="V306" s="315"/>
      <c r="W306" s="315"/>
      <c r="X306" s="315"/>
      <c r="Y306" s="435"/>
      <c r="Z306" s="448"/>
      <c r="AA306" s="448"/>
      <c r="AB306" s="448"/>
      <c r="AC306" s="448"/>
      <c r="AD306" s="448"/>
      <c r="AE306" s="448"/>
      <c r="AF306" s="448"/>
      <c r="AG306" s="448"/>
      <c r="AH306" s="448"/>
      <c r="AI306" s="448"/>
      <c r="AJ306" s="448"/>
      <c r="AK306" s="448"/>
      <c r="AL306" s="448"/>
      <c r="AM306" s="330"/>
    </row>
    <row r="307" spans="1:39" ht="15" hidden="1" outlineLevel="1">
      <c r="A307" s="542">
        <v>26</v>
      </c>
      <c r="B307" s="714" t="s">
        <v>119</v>
      </c>
      <c r="C307" s="315" t="s">
        <v>25</v>
      </c>
      <c r="D307" s="319">
        <f>24740964-900782</f>
        <v>23840182</v>
      </c>
      <c r="E307" s="319">
        <f>23977370-E310</f>
        <v>23076588</v>
      </c>
      <c r="F307" s="319">
        <f>23977370-F310</f>
        <v>23076588</v>
      </c>
      <c r="G307" s="319">
        <f>23977370-G310</f>
        <v>23076588</v>
      </c>
      <c r="H307" s="319">
        <f>23977370-H310</f>
        <v>23076588</v>
      </c>
      <c r="I307" s="319">
        <f>23855235-I310</f>
        <v>22954453</v>
      </c>
      <c r="J307" s="319">
        <f>23855235-J310</f>
        <v>22954453</v>
      </c>
      <c r="K307" s="319">
        <f>23855235-K310</f>
        <v>22954453</v>
      </c>
      <c r="L307" s="319">
        <f>23799097-L310</f>
        <v>22898315</v>
      </c>
      <c r="M307" s="319">
        <f>23799097-M310</f>
        <v>22898315</v>
      </c>
      <c r="N307" s="319">
        <v>12</v>
      </c>
      <c r="O307" s="319">
        <v>3341</v>
      </c>
      <c r="P307" s="319">
        <v>3203</v>
      </c>
      <c r="Q307" s="319">
        <v>3203</v>
      </c>
      <c r="R307" s="319">
        <v>3203</v>
      </c>
      <c r="S307" s="319">
        <v>3203</v>
      </c>
      <c r="T307" s="319">
        <v>3185</v>
      </c>
      <c r="U307" s="319">
        <v>3185</v>
      </c>
      <c r="V307" s="319">
        <v>3185</v>
      </c>
      <c r="W307" s="319">
        <v>3172</v>
      </c>
      <c r="X307" s="319">
        <v>3172</v>
      </c>
      <c r="Y307" s="449"/>
      <c r="Z307" s="671">
        <v>0.37457889486727591</v>
      </c>
      <c r="AA307" s="671">
        <v>0.4381921214638127</v>
      </c>
      <c r="AB307" s="671">
        <v>0.10317239588917215</v>
      </c>
      <c r="AC307" s="671">
        <v>8.4056587779739067E-2</v>
      </c>
      <c r="AD307" s="672"/>
      <c r="AE307" s="433"/>
      <c r="AF307" s="433"/>
      <c r="AG307" s="438"/>
      <c r="AH307" s="438"/>
      <c r="AI307" s="438"/>
      <c r="AJ307" s="438"/>
      <c r="AK307" s="438"/>
      <c r="AL307" s="438"/>
      <c r="AM307" s="320">
        <f>SUM(Y307:AL307)</f>
        <v>0.99999999999999978</v>
      </c>
    </row>
    <row r="308" spans="1:39" s="681" customFormat="1" ht="15" hidden="1" outlineLevel="1">
      <c r="A308" s="675"/>
      <c r="B308" s="676" t="s">
        <v>292</v>
      </c>
      <c r="C308" s="677" t="s">
        <v>164</v>
      </c>
      <c r="D308" s="319">
        <v>1890561</v>
      </c>
      <c r="E308" s="319">
        <v>2246961</v>
      </c>
      <c r="F308" s="319">
        <v>2272927</v>
      </c>
      <c r="G308" s="319">
        <f>+F308*(G307/F307)</f>
        <v>2272927</v>
      </c>
      <c r="H308" s="678"/>
      <c r="I308" s="678"/>
      <c r="J308" s="678"/>
      <c r="K308" s="678"/>
      <c r="L308" s="678"/>
      <c r="M308" s="678"/>
      <c r="N308" s="678">
        <f>N307</f>
        <v>12</v>
      </c>
      <c r="O308" s="678">
        <v>303</v>
      </c>
      <c r="P308" s="319">
        <v>367</v>
      </c>
      <c r="Q308" s="319">
        <v>372</v>
      </c>
      <c r="R308" s="319">
        <f t="shared" ref="R308" si="820">+Q308*R307/Q307</f>
        <v>372</v>
      </c>
      <c r="S308" s="678"/>
      <c r="T308" s="678"/>
      <c r="U308" s="678"/>
      <c r="V308" s="678"/>
      <c r="W308" s="678"/>
      <c r="X308" s="678"/>
      <c r="Y308" s="679">
        <f>Y307</f>
        <v>0</v>
      </c>
      <c r="Z308" s="679">
        <f t="shared" ref="Z308" si="821">Z307</f>
        <v>0.37457889486727591</v>
      </c>
      <c r="AA308" s="679">
        <f t="shared" ref="AA308" si="822">AA307</f>
        <v>0.4381921214638127</v>
      </c>
      <c r="AB308" s="679">
        <f t="shared" ref="AB308" si="823">AB307</f>
        <v>0.10317239588917215</v>
      </c>
      <c r="AC308" s="679">
        <f t="shared" ref="AC308" si="824">AC307</f>
        <v>8.4056587779739067E-2</v>
      </c>
      <c r="AD308" s="679">
        <f t="shared" ref="AD308" si="825">AD307</f>
        <v>0</v>
      </c>
      <c r="AE308" s="679">
        <f t="shared" ref="AE308" si="826">AE307</f>
        <v>0</v>
      </c>
      <c r="AF308" s="679">
        <f t="shared" ref="AF308" si="827">AF307</f>
        <v>0</v>
      </c>
      <c r="AG308" s="679">
        <f t="shared" ref="AG308" si="828">AG307</f>
        <v>0</v>
      </c>
      <c r="AH308" s="679">
        <f t="shared" ref="AH308" si="829">AH307</f>
        <v>0</v>
      </c>
      <c r="AI308" s="679">
        <f t="shared" ref="AI308" si="830">AI307</f>
        <v>0</v>
      </c>
      <c r="AJ308" s="679">
        <f t="shared" ref="AJ308" si="831">AJ307</f>
        <v>0</v>
      </c>
      <c r="AK308" s="679">
        <f t="shared" ref="AK308" si="832">AK307</f>
        <v>0</v>
      </c>
      <c r="AL308" s="679">
        <f t="shared" ref="AL308" si="833">AL307</f>
        <v>0</v>
      </c>
      <c r="AM308" s="680"/>
    </row>
    <row r="309" spans="1:39" ht="15.6" hidden="1" outlineLevel="1">
      <c r="B309" s="713" t="s">
        <v>502</v>
      </c>
      <c r="C309" s="315"/>
      <c r="D309" s="315"/>
      <c r="E309" s="315"/>
      <c r="F309" s="315"/>
      <c r="G309" s="315"/>
      <c r="H309" s="315"/>
      <c r="I309" s="315"/>
      <c r="J309" s="315"/>
      <c r="K309" s="315"/>
      <c r="L309" s="315"/>
      <c r="M309" s="315"/>
      <c r="N309" s="315"/>
      <c r="O309" s="315"/>
      <c r="P309" s="315"/>
      <c r="Q309" s="315"/>
      <c r="R309" s="315"/>
      <c r="S309" s="315"/>
      <c r="T309" s="315"/>
      <c r="U309" s="315"/>
      <c r="V309" s="315"/>
      <c r="W309" s="315"/>
      <c r="X309" s="315"/>
      <c r="Y309" s="435"/>
      <c r="Z309" s="448"/>
      <c r="AA309" s="448"/>
      <c r="AB309" s="448"/>
      <c r="AC309" s="448"/>
      <c r="AD309" s="448"/>
      <c r="AE309" s="448"/>
      <c r="AF309" s="448"/>
      <c r="AG309" s="448"/>
      <c r="AH309" s="448"/>
      <c r="AI309" s="448"/>
      <c r="AJ309" s="448"/>
      <c r="AK309" s="448"/>
      <c r="AL309" s="448"/>
      <c r="AM309" s="330"/>
    </row>
    <row r="310" spans="1:39" ht="15" hidden="1" outlineLevel="1">
      <c r="A310" s="542">
        <v>15</v>
      </c>
      <c r="B310" s="714" t="s">
        <v>733</v>
      </c>
      <c r="C310" s="315" t="s">
        <v>25</v>
      </c>
      <c r="D310" s="319">
        <v>900782</v>
      </c>
      <c r="E310" s="319">
        <v>900782</v>
      </c>
      <c r="F310" s="319">
        <v>900782</v>
      </c>
      <c r="G310" s="319">
        <v>900782</v>
      </c>
      <c r="H310" s="319">
        <v>900782</v>
      </c>
      <c r="I310" s="319">
        <v>900782</v>
      </c>
      <c r="J310" s="319">
        <v>900782</v>
      </c>
      <c r="K310" s="319">
        <v>900782</v>
      </c>
      <c r="L310" s="319">
        <v>900782</v>
      </c>
      <c r="M310" s="319">
        <v>900782</v>
      </c>
      <c r="N310" s="319">
        <v>0</v>
      </c>
      <c r="O310" s="319"/>
      <c r="P310" s="319"/>
      <c r="Q310" s="319"/>
      <c r="R310" s="319"/>
      <c r="S310" s="319"/>
      <c r="T310" s="319"/>
      <c r="U310" s="319"/>
      <c r="V310" s="319"/>
      <c r="W310" s="319"/>
      <c r="X310" s="319"/>
      <c r="Y310" s="449"/>
      <c r="Z310" s="433"/>
      <c r="AA310" s="671"/>
      <c r="AB310" s="433"/>
      <c r="AC310" s="433"/>
      <c r="AD310" s="433">
        <v>1</v>
      </c>
      <c r="AE310" s="433"/>
      <c r="AF310" s="433"/>
      <c r="AG310" s="438"/>
      <c r="AH310" s="438"/>
      <c r="AI310" s="438"/>
      <c r="AJ310" s="438"/>
      <c r="AK310" s="438"/>
      <c r="AL310" s="438"/>
      <c r="AM310" s="320">
        <f>SUM(Y310:AL310)</f>
        <v>1</v>
      </c>
    </row>
    <row r="311" spans="1:39" ht="15" hidden="1" outlineLevel="1">
      <c r="B311" s="676" t="s">
        <v>292</v>
      </c>
      <c r="C311" s="315" t="s">
        <v>164</v>
      </c>
      <c r="D311" s="319"/>
      <c r="E311" s="319"/>
      <c r="F311" s="319"/>
      <c r="G311" s="319"/>
      <c r="H311" s="319"/>
      <c r="I311" s="319"/>
      <c r="J311" s="319"/>
      <c r="K311" s="319"/>
      <c r="L311" s="319"/>
      <c r="M311" s="319"/>
      <c r="N311" s="319">
        <f>N310</f>
        <v>0</v>
      </c>
      <c r="O311" s="319"/>
      <c r="P311" s="319"/>
      <c r="Q311" s="319"/>
      <c r="R311" s="319"/>
      <c r="S311" s="319"/>
      <c r="T311" s="319"/>
      <c r="U311" s="319"/>
      <c r="V311" s="319"/>
      <c r="W311" s="319"/>
      <c r="X311" s="319"/>
      <c r="Y311" s="434">
        <f>Y310</f>
        <v>0</v>
      </c>
      <c r="Z311" s="434">
        <f t="shared" ref="Z311:AC311" si="834">Z310</f>
        <v>0</v>
      </c>
      <c r="AA311" s="434">
        <f t="shared" si="834"/>
        <v>0</v>
      </c>
      <c r="AB311" s="434">
        <f t="shared" si="834"/>
        <v>0</v>
      </c>
      <c r="AC311" s="434">
        <f t="shared" si="834"/>
        <v>0</v>
      </c>
      <c r="AD311" s="434">
        <f>AD310</f>
        <v>1</v>
      </c>
      <c r="AE311" s="434">
        <f t="shared" ref="AE311:AL311" si="835">AE310</f>
        <v>0</v>
      </c>
      <c r="AF311" s="434">
        <f t="shared" si="835"/>
        <v>0</v>
      </c>
      <c r="AG311" s="434">
        <f t="shared" si="835"/>
        <v>0</v>
      </c>
      <c r="AH311" s="434">
        <f t="shared" si="835"/>
        <v>0</v>
      </c>
      <c r="AI311" s="434">
        <f t="shared" si="835"/>
        <v>0</v>
      </c>
      <c r="AJ311" s="434">
        <f t="shared" si="835"/>
        <v>0</v>
      </c>
      <c r="AK311" s="434">
        <f t="shared" si="835"/>
        <v>0</v>
      </c>
      <c r="AL311" s="434">
        <f t="shared" si="835"/>
        <v>0</v>
      </c>
      <c r="AM311" s="330"/>
    </row>
    <row r="312" spans="1:39" ht="15" hidden="1" outlineLevel="1">
      <c r="B312" s="676"/>
      <c r="C312" s="315"/>
      <c r="D312" s="315"/>
      <c r="E312" s="315"/>
      <c r="F312" s="315"/>
      <c r="G312" s="315"/>
      <c r="H312" s="315"/>
      <c r="I312" s="315"/>
      <c r="J312" s="315"/>
      <c r="K312" s="315"/>
      <c r="L312" s="315"/>
      <c r="M312" s="315"/>
      <c r="N312" s="315"/>
      <c r="O312" s="315"/>
      <c r="P312" s="315"/>
      <c r="Q312" s="315"/>
      <c r="R312" s="315"/>
      <c r="S312" s="315"/>
      <c r="T312" s="315"/>
      <c r="U312" s="315"/>
      <c r="V312" s="315"/>
      <c r="W312" s="315"/>
      <c r="X312" s="315"/>
      <c r="Y312" s="435"/>
      <c r="Z312" s="448"/>
      <c r="AA312" s="448"/>
      <c r="AB312" s="448"/>
      <c r="AC312" s="448"/>
      <c r="AD312" s="448"/>
      <c r="AE312" s="448"/>
      <c r="AF312" s="448"/>
      <c r="AG312" s="448"/>
      <c r="AH312" s="448"/>
      <c r="AI312" s="448"/>
      <c r="AJ312" s="448"/>
      <c r="AK312" s="448"/>
      <c r="AL312" s="448"/>
      <c r="AM312" s="330"/>
    </row>
    <row r="313" spans="1:39" ht="15" hidden="1" outlineLevel="1">
      <c r="A313" s="542">
        <v>27</v>
      </c>
      <c r="B313" s="714" t="s">
        <v>120</v>
      </c>
      <c r="C313" s="315" t="s">
        <v>25</v>
      </c>
      <c r="D313" s="319">
        <v>65908</v>
      </c>
      <c r="E313" s="319">
        <v>65908</v>
      </c>
      <c r="F313" s="319">
        <v>62249</v>
      </c>
      <c r="G313" s="319">
        <v>56749</v>
      </c>
      <c r="H313" s="319">
        <v>53584</v>
      </c>
      <c r="I313" s="319">
        <v>44903</v>
      </c>
      <c r="J313" s="319">
        <v>42087</v>
      </c>
      <c r="K313" s="319">
        <v>33654</v>
      </c>
      <c r="L313" s="319">
        <v>27309</v>
      </c>
      <c r="M313" s="319">
        <v>22379</v>
      </c>
      <c r="N313" s="319">
        <v>12</v>
      </c>
      <c r="O313" s="319">
        <v>12</v>
      </c>
      <c r="P313" s="319">
        <v>12</v>
      </c>
      <c r="Q313" s="319">
        <v>12</v>
      </c>
      <c r="R313" s="319">
        <v>11</v>
      </c>
      <c r="S313" s="319">
        <v>11</v>
      </c>
      <c r="T313" s="319">
        <v>10</v>
      </c>
      <c r="U313" s="319">
        <v>9</v>
      </c>
      <c r="V313" s="319">
        <v>8</v>
      </c>
      <c r="W313" s="319">
        <v>7</v>
      </c>
      <c r="X313" s="319">
        <v>6</v>
      </c>
      <c r="Y313" s="449"/>
      <c r="Z313" s="671">
        <v>1</v>
      </c>
      <c r="AA313" s="433"/>
      <c r="AB313" s="433"/>
      <c r="AC313" s="433"/>
      <c r="AD313" s="433"/>
      <c r="AE313" s="433"/>
      <c r="AF313" s="433"/>
      <c r="AG313" s="438"/>
      <c r="AH313" s="438"/>
      <c r="AI313" s="438"/>
      <c r="AJ313" s="438"/>
      <c r="AK313" s="438"/>
      <c r="AL313" s="438"/>
      <c r="AM313" s="320">
        <f>SUM(Y313:AL313)</f>
        <v>1</v>
      </c>
    </row>
    <row r="314" spans="1:39" ht="15" hidden="1" outlineLevel="1">
      <c r="B314" s="676" t="s">
        <v>292</v>
      </c>
      <c r="C314" s="315" t="s">
        <v>164</v>
      </c>
      <c r="D314" s="319"/>
      <c r="E314" s="319"/>
      <c r="F314" s="319"/>
      <c r="G314" s="319"/>
      <c r="H314" s="319"/>
      <c r="I314" s="319"/>
      <c r="J314" s="319"/>
      <c r="K314" s="319"/>
      <c r="L314" s="319"/>
      <c r="M314" s="319"/>
      <c r="N314" s="319">
        <f>N313</f>
        <v>12</v>
      </c>
      <c r="O314" s="319"/>
      <c r="P314" s="319"/>
      <c r="Q314" s="319"/>
      <c r="R314" s="319"/>
      <c r="S314" s="319"/>
      <c r="T314" s="319"/>
      <c r="U314" s="319"/>
      <c r="V314" s="319"/>
      <c r="W314" s="319"/>
      <c r="X314" s="319"/>
      <c r="Y314" s="434">
        <f>Y313</f>
        <v>0</v>
      </c>
      <c r="Z314" s="434">
        <f t="shared" ref="Z314" si="836">Z313</f>
        <v>1</v>
      </c>
      <c r="AA314" s="434">
        <f t="shared" ref="AA314" si="837">AA313</f>
        <v>0</v>
      </c>
      <c r="AB314" s="434">
        <f t="shared" ref="AB314" si="838">AB313</f>
        <v>0</v>
      </c>
      <c r="AC314" s="434">
        <f t="shared" ref="AC314" si="839">AC313</f>
        <v>0</v>
      </c>
      <c r="AD314" s="434">
        <f t="shared" ref="AD314" si="840">AD313</f>
        <v>0</v>
      </c>
      <c r="AE314" s="434">
        <f t="shared" ref="AE314" si="841">AE313</f>
        <v>0</v>
      </c>
      <c r="AF314" s="434">
        <f t="shared" ref="AF314" si="842">AF313</f>
        <v>0</v>
      </c>
      <c r="AG314" s="434">
        <f t="shared" ref="AG314" si="843">AG313</f>
        <v>0</v>
      </c>
      <c r="AH314" s="434">
        <f t="shared" ref="AH314" si="844">AH313</f>
        <v>0</v>
      </c>
      <c r="AI314" s="434">
        <f t="shared" ref="AI314" si="845">AI313</f>
        <v>0</v>
      </c>
      <c r="AJ314" s="434">
        <f t="shared" ref="AJ314" si="846">AJ313</f>
        <v>0</v>
      </c>
      <c r="AK314" s="434">
        <f t="shared" ref="AK314" si="847">AK313</f>
        <v>0</v>
      </c>
      <c r="AL314" s="434">
        <f t="shared" ref="AL314" si="848">AL313</f>
        <v>0</v>
      </c>
      <c r="AM314" s="330"/>
    </row>
    <row r="315" spans="1:39" ht="15" hidden="1" outlineLevel="1">
      <c r="B315" s="676"/>
      <c r="C315" s="315"/>
      <c r="D315" s="315"/>
      <c r="E315" s="315"/>
      <c r="F315" s="315"/>
      <c r="G315" s="315"/>
      <c r="H315" s="315"/>
      <c r="I315" s="315"/>
      <c r="J315" s="315"/>
      <c r="K315" s="315"/>
      <c r="L315" s="315"/>
      <c r="M315" s="315"/>
      <c r="N315" s="315"/>
      <c r="O315" s="315"/>
      <c r="P315" s="315"/>
      <c r="Q315" s="315"/>
      <c r="R315" s="315"/>
      <c r="S315" s="315"/>
      <c r="T315" s="315"/>
      <c r="U315" s="315"/>
      <c r="V315" s="315"/>
      <c r="W315" s="315"/>
      <c r="X315" s="315"/>
      <c r="Y315" s="435"/>
      <c r="Z315" s="448"/>
      <c r="AA315" s="448"/>
      <c r="AB315" s="448"/>
      <c r="AC315" s="448"/>
      <c r="AD315" s="448"/>
      <c r="AE315" s="448"/>
      <c r="AF315" s="448"/>
      <c r="AG315" s="448"/>
      <c r="AH315" s="448"/>
      <c r="AI315" s="448"/>
      <c r="AJ315" s="448"/>
      <c r="AK315" s="448"/>
      <c r="AL315" s="448"/>
      <c r="AM315" s="330"/>
    </row>
    <row r="316" spans="1:39" ht="15" hidden="1" outlineLevel="1">
      <c r="A316" s="542">
        <v>28</v>
      </c>
      <c r="B316" s="714" t="s">
        <v>121</v>
      </c>
      <c r="C316" s="315" t="s">
        <v>25</v>
      </c>
      <c r="D316" s="319">
        <v>339878</v>
      </c>
      <c r="E316" s="319">
        <v>339878</v>
      </c>
      <c r="F316" s="319">
        <v>339878</v>
      </c>
      <c r="G316" s="319">
        <v>339878</v>
      </c>
      <c r="H316" s="319">
        <v>339878</v>
      </c>
      <c r="I316" s="319">
        <v>339878</v>
      </c>
      <c r="J316" s="319">
        <v>339878</v>
      </c>
      <c r="K316" s="319">
        <v>339878</v>
      </c>
      <c r="L316" s="319">
        <v>339878</v>
      </c>
      <c r="M316" s="319">
        <v>339878</v>
      </c>
      <c r="N316" s="319">
        <v>12</v>
      </c>
      <c r="O316" s="319">
        <v>64</v>
      </c>
      <c r="P316" s="319">
        <v>64</v>
      </c>
      <c r="Q316" s="319">
        <v>64</v>
      </c>
      <c r="R316" s="319">
        <v>64</v>
      </c>
      <c r="S316" s="319">
        <v>64</v>
      </c>
      <c r="T316" s="319">
        <v>64</v>
      </c>
      <c r="U316" s="319">
        <v>64</v>
      </c>
      <c r="V316" s="319">
        <v>64</v>
      </c>
      <c r="W316" s="319">
        <v>64</v>
      </c>
      <c r="X316" s="319">
        <v>64</v>
      </c>
      <c r="Y316" s="449"/>
      <c r="Z316" s="433"/>
      <c r="AA316" s="671">
        <v>1</v>
      </c>
      <c r="AB316" s="433"/>
      <c r="AC316" s="433"/>
      <c r="AD316" s="433"/>
      <c r="AE316" s="433"/>
      <c r="AF316" s="433"/>
      <c r="AG316" s="438"/>
      <c r="AH316" s="438"/>
      <c r="AI316" s="438"/>
      <c r="AJ316" s="438"/>
      <c r="AK316" s="438"/>
      <c r="AL316" s="438"/>
      <c r="AM316" s="320">
        <f>SUM(Y316:AL316)</f>
        <v>1</v>
      </c>
    </row>
    <row r="317" spans="1:39" ht="15" hidden="1" outlineLevel="1">
      <c r="B317" s="676" t="s">
        <v>292</v>
      </c>
      <c r="C317" s="315" t="s">
        <v>164</v>
      </c>
      <c r="D317" s="319"/>
      <c r="E317" s="319"/>
      <c r="F317" s="319"/>
      <c r="G317" s="319"/>
      <c r="H317" s="319"/>
      <c r="I317" s="319"/>
      <c r="J317" s="319"/>
      <c r="K317" s="319"/>
      <c r="L317" s="319"/>
      <c r="M317" s="319"/>
      <c r="N317" s="319">
        <f>N316</f>
        <v>12</v>
      </c>
      <c r="O317" s="319"/>
      <c r="P317" s="319"/>
      <c r="Q317" s="319"/>
      <c r="R317" s="319"/>
      <c r="S317" s="319"/>
      <c r="T317" s="319"/>
      <c r="U317" s="319"/>
      <c r="V317" s="319"/>
      <c r="W317" s="319"/>
      <c r="X317" s="319"/>
      <c r="Y317" s="434">
        <f>Y316</f>
        <v>0</v>
      </c>
      <c r="Z317" s="434">
        <f t="shared" ref="Z317" si="849">Z316</f>
        <v>0</v>
      </c>
      <c r="AA317" s="434">
        <f t="shared" ref="AA317" si="850">AA316</f>
        <v>1</v>
      </c>
      <c r="AB317" s="434">
        <f t="shared" ref="AB317" si="851">AB316</f>
        <v>0</v>
      </c>
      <c r="AC317" s="434">
        <f t="shared" ref="AC317" si="852">AC316</f>
        <v>0</v>
      </c>
      <c r="AD317" s="434">
        <f t="shared" ref="AD317" si="853">AD316</f>
        <v>0</v>
      </c>
      <c r="AE317" s="434">
        <f t="shared" ref="AE317" si="854">AE316</f>
        <v>0</v>
      </c>
      <c r="AF317" s="434">
        <f t="shared" ref="AF317" si="855">AF316</f>
        <v>0</v>
      </c>
      <c r="AG317" s="434">
        <f t="shared" ref="AG317" si="856">AG316</f>
        <v>0</v>
      </c>
      <c r="AH317" s="434">
        <f t="shared" ref="AH317" si="857">AH316</f>
        <v>0</v>
      </c>
      <c r="AI317" s="434">
        <f t="shared" ref="AI317" si="858">AI316</f>
        <v>0</v>
      </c>
      <c r="AJ317" s="434">
        <f t="shared" ref="AJ317" si="859">AJ316</f>
        <v>0</v>
      </c>
      <c r="AK317" s="434">
        <f t="shared" ref="AK317" si="860">AK316</f>
        <v>0</v>
      </c>
      <c r="AL317" s="434">
        <f t="shared" ref="AL317" si="861">AL316</f>
        <v>0</v>
      </c>
      <c r="AM317" s="330"/>
    </row>
    <row r="318" spans="1:39" ht="15" hidden="1" outlineLevel="1">
      <c r="B318" s="676"/>
      <c r="C318" s="315"/>
      <c r="D318" s="315"/>
      <c r="E318" s="315"/>
      <c r="F318" s="315"/>
      <c r="G318" s="315"/>
      <c r="H318" s="315"/>
      <c r="I318" s="315"/>
      <c r="J318" s="315"/>
      <c r="K318" s="315"/>
      <c r="L318" s="315"/>
      <c r="M318" s="315"/>
      <c r="N318" s="315"/>
      <c r="O318" s="315"/>
      <c r="P318" s="315"/>
      <c r="Q318" s="315"/>
      <c r="R318" s="315"/>
      <c r="S318" s="315"/>
      <c r="T318" s="315"/>
      <c r="U318" s="315"/>
      <c r="V318" s="315"/>
      <c r="W318" s="315"/>
      <c r="X318" s="315"/>
      <c r="Y318" s="435"/>
      <c r="Z318" s="448"/>
      <c r="AA318" s="448"/>
      <c r="AB318" s="448"/>
      <c r="AC318" s="448"/>
      <c r="AD318" s="448"/>
      <c r="AE318" s="448"/>
      <c r="AF318" s="448"/>
      <c r="AG318" s="448"/>
      <c r="AH318" s="448"/>
      <c r="AI318" s="448"/>
      <c r="AJ318" s="448"/>
      <c r="AK318" s="448"/>
      <c r="AL318" s="448"/>
      <c r="AM318" s="330"/>
    </row>
    <row r="319" spans="1:39" ht="15" hidden="1" outlineLevel="1">
      <c r="A319" s="542">
        <v>29</v>
      </c>
      <c r="B319" s="714" t="s">
        <v>122</v>
      </c>
      <c r="C319" s="315" t="s">
        <v>25</v>
      </c>
      <c r="D319" s="319"/>
      <c r="E319" s="319"/>
      <c r="F319" s="319"/>
      <c r="G319" s="319"/>
      <c r="H319" s="319"/>
      <c r="I319" s="319"/>
      <c r="J319" s="319"/>
      <c r="K319" s="319"/>
      <c r="L319" s="319"/>
      <c r="M319" s="319"/>
      <c r="N319" s="319">
        <v>3</v>
      </c>
      <c r="O319" s="319"/>
      <c r="P319" s="319"/>
      <c r="Q319" s="319"/>
      <c r="R319" s="319"/>
      <c r="S319" s="319"/>
      <c r="T319" s="319"/>
      <c r="U319" s="319"/>
      <c r="V319" s="319"/>
      <c r="W319" s="319"/>
      <c r="X319" s="319"/>
      <c r="Y319" s="449"/>
      <c r="Z319" s="433"/>
      <c r="AA319" s="433"/>
      <c r="AB319" s="433"/>
      <c r="AC319" s="433"/>
      <c r="AD319" s="433"/>
      <c r="AE319" s="433"/>
      <c r="AF319" s="433"/>
      <c r="AG319" s="438"/>
      <c r="AH319" s="438"/>
      <c r="AI319" s="438"/>
      <c r="AJ319" s="438"/>
      <c r="AK319" s="438"/>
      <c r="AL319" s="438"/>
      <c r="AM319" s="320">
        <f>SUM(Y319:AL319)</f>
        <v>0</v>
      </c>
    </row>
    <row r="320" spans="1:39" ht="15" hidden="1" outlineLevel="1">
      <c r="B320" s="676" t="s">
        <v>292</v>
      </c>
      <c r="C320" s="315" t="s">
        <v>164</v>
      </c>
      <c r="D320" s="319"/>
      <c r="E320" s="319"/>
      <c r="F320" s="319"/>
      <c r="G320" s="319"/>
      <c r="H320" s="319"/>
      <c r="I320" s="319"/>
      <c r="J320" s="319"/>
      <c r="K320" s="319"/>
      <c r="L320" s="319"/>
      <c r="M320" s="319"/>
      <c r="N320" s="319">
        <f>N319</f>
        <v>3</v>
      </c>
      <c r="O320" s="319"/>
      <c r="P320" s="319"/>
      <c r="Q320" s="319"/>
      <c r="R320" s="319"/>
      <c r="S320" s="319"/>
      <c r="T320" s="319"/>
      <c r="U320" s="319"/>
      <c r="V320" s="319"/>
      <c r="W320" s="319"/>
      <c r="X320" s="319"/>
      <c r="Y320" s="434">
        <f>Y319</f>
        <v>0</v>
      </c>
      <c r="Z320" s="434">
        <f t="shared" ref="Z320" si="862">Z319</f>
        <v>0</v>
      </c>
      <c r="AA320" s="434">
        <f t="shared" ref="AA320" si="863">AA319</f>
        <v>0</v>
      </c>
      <c r="AB320" s="434">
        <f t="shared" ref="AB320" si="864">AB319</f>
        <v>0</v>
      </c>
      <c r="AC320" s="434">
        <f t="shared" ref="AC320" si="865">AC319</f>
        <v>0</v>
      </c>
      <c r="AD320" s="434">
        <f t="shared" ref="AD320" si="866">AD319</f>
        <v>0</v>
      </c>
      <c r="AE320" s="434">
        <f t="shared" ref="AE320" si="867">AE319</f>
        <v>0</v>
      </c>
      <c r="AF320" s="434">
        <f t="shared" ref="AF320" si="868">AF319</f>
        <v>0</v>
      </c>
      <c r="AG320" s="434">
        <f t="shared" ref="AG320" si="869">AG319</f>
        <v>0</v>
      </c>
      <c r="AH320" s="434">
        <f t="shared" ref="AH320" si="870">AH319</f>
        <v>0</v>
      </c>
      <c r="AI320" s="434">
        <f t="shared" ref="AI320" si="871">AI319</f>
        <v>0</v>
      </c>
      <c r="AJ320" s="434">
        <f t="shared" ref="AJ320" si="872">AJ319</f>
        <v>0</v>
      </c>
      <c r="AK320" s="434">
        <f t="shared" ref="AK320" si="873">AK319</f>
        <v>0</v>
      </c>
      <c r="AL320" s="434">
        <f t="shared" ref="AL320" si="874">AL319</f>
        <v>0</v>
      </c>
      <c r="AM320" s="330"/>
    </row>
    <row r="321" spans="1:39" ht="15" hidden="1" outlineLevel="1">
      <c r="B321" s="676"/>
      <c r="C321" s="315"/>
      <c r="D321" s="315"/>
      <c r="E321" s="315"/>
      <c r="F321" s="315"/>
      <c r="G321" s="315"/>
      <c r="H321" s="315"/>
      <c r="I321" s="315"/>
      <c r="J321" s="315"/>
      <c r="K321" s="315"/>
      <c r="L321" s="315"/>
      <c r="M321" s="315"/>
      <c r="N321" s="315"/>
      <c r="O321" s="315"/>
      <c r="P321" s="315"/>
      <c r="Q321" s="315"/>
      <c r="R321" s="315"/>
      <c r="S321" s="315"/>
      <c r="T321" s="315"/>
      <c r="U321" s="315"/>
      <c r="V321" s="315"/>
      <c r="W321" s="315"/>
      <c r="X321" s="315"/>
      <c r="Y321" s="435"/>
      <c r="Z321" s="448"/>
      <c r="AA321" s="448"/>
      <c r="AB321" s="448"/>
      <c r="AC321" s="448"/>
      <c r="AD321" s="448"/>
      <c r="AE321" s="448"/>
      <c r="AF321" s="448"/>
      <c r="AG321" s="448"/>
      <c r="AH321" s="448"/>
      <c r="AI321" s="448"/>
      <c r="AJ321" s="448"/>
      <c r="AK321" s="448"/>
      <c r="AL321" s="448"/>
      <c r="AM321" s="330"/>
    </row>
    <row r="322" spans="1:39" ht="15" hidden="1" outlineLevel="1">
      <c r="A322" s="542">
        <v>30</v>
      </c>
      <c r="B322" s="714" t="s">
        <v>123</v>
      </c>
      <c r="C322" s="315" t="s">
        <v>25</v>
      </c>
      <c r="D322" s="319"/>
      <c r="E322" s="319"/>
      <c r="F322" s="319"/>
      <c r="G322" s="319"/>
      <c r="H322" s="319"/>
      <c r="I322" s="319"/>
      <c r="J322" s="319"/>
      <c r="K322" s="319"/>
      <c r="L322" s="319"/>
      <c r="M322" s="319"/>
      <c r="N322" s="319">
        <v>12</v>
      </c>
      <c r="O322" s="319"/>
      <c r="P322" s="319"/>
      <c r="Q322" s="319"/>
      <c r="R322" s="319"/>
      <c r="S322" s="319"/>
      <c r="T322" s="319"/>
      <c r="U322" s="319"/>
      <c r="V322" s="319"/>
      <c r="W322" s="319"/>
      <c r="X322" s="319"/>
      <c r="Y322" s="449"/>
      <c r="Z322" s="433"/>
      <c r="AA322" s="433"/>
      <c r="AB322" s="433"/>
      <c r="AC322" s="433"/>
      <c r="AD322" s="433"/>
      <c r="AE322" s="433"/>
      <c r="AF322" s="433"/>
      <c r="AG322" s="438"/>
      <c r="AH322" s="438"/>
      <c r="AI322" s="438"/>
      <c r="AJ322" s="438"/>
      <c r="AK322" s="438"/>
      <c r="AL322" s="438"/>
      <c r="AM322" s="320">
        <f>SUM(Y322:AL322)</f>
        <v>0</v>
      </c>
    </row>
    <row r="323" spans="1:39" ht="15" hidden="1" outlineLevel="1">
      <c r="B323" s="676" t="s">
        <v>292</v>
      </c>
      <c r="C323" s="315" t="s">
        <v>164</v>
      </c>
      <c r="D323" s="698">
        <v>701185</v>
      </c>
      <c r="E323" s="698">
        <v>701185</v>
      </c>
      <c r="F323" s="698">
        <v>701185</v>
      </c>
      <c r="G323" s="319"/>
      <c r="H323" s="319"/>
      <c r="I323" s="319"/>
      <c r="J323" s="319"/>
      <c r="K323" s="319"/>
      <c r="L323" s="319"/>
      <c r="M323" s="319"/>
      <c r="N323" s="319">
        <f>N322</f>
        <v>12</v>
      </c>
      <c r="O323" s="319">
        <v>87</v>
      </c>
      <c r="P323" s="319">
        <v>87</v>
      </c>
      <c r="Q323" s="319">
        <v>87</v>
      </c>
      <c r="R323" s="319"/>
      <c r="S323" s="319"/>
      <c r="T323" s="319"/>
      <c r="U323" s="319"/>
      <c r="V323" s="319"/>
      <c r="W323" s="319"/>
      <c r="X323" s="319"/>
      <c r="Y323" s="434">
        <f>Y322</f>
        <v>0</v>
      </c>
      <c r="Z323" s="434">
        <f t="shared" ref="Z323" si="875">Z322</f>
        <v>0</v>
      </c>
      <c r="AA323" s="434">
        <v>1</v>
      </c>
      <c r="AB323" s="434">
        <f t="shared" ref="AB323" si="876">AB322</f>
        <v>0</v>
      </c>
      <c r="AC323" s="434">
        <f t="shared" ref="AC323" si="877">AC322</f>
        <v>0</v>
      </c>
      <c r="AD323" s="434">
        <f t="shared" ref="AD323" si="878">AD322</f>
        <v>0</v>
      </c>
      <c r="AE323" s="434">
        <f t="shared" ref="AE323" si="879">AE322</f>
        <v>0</v>
      </c>
      <c r="AF323" s="434">
        <f t="shared" ref="AF323" si="880">AF322</f>
        <v>0</v>
      </c>
      <c r="AG323" s="434">
        <f t="shared" ref="AG323" si="881">AG322</f>
        <v>0</v>
      </c>
      <c r="AH323" s="434">
        <f t="shared" ref="AH323" si="882">AH322</f>
        <v>0</v>
      </c>
      <c r="AI323" s="434">
        <f t="shared" ref="AI323" si="883">AI322</f>
        <v>0</v>
      </c>
      <c r="AJ323" s="434">
        <f t="shared" ref="AJ323" si="884">AJ322</f>
        <v>0</v>
      </c>
      <c r="AK323" s="434">
        <f t="shared" ref="AK323" si="885">AK322</f>
        <v>0</v>
      </c>
      <c r="AL323" s="434">
        <f t="shared" ref="AL323" si="886">AL322</f>
        <v>0</v>
      </c>
      <c r="AM323" s="330"/>
    </row>
    <row r="324" spans="1:39" ht="15" hidden="1" outlineLevel="1">
      <c r="B324" s="676"/>
      <c r="C324" s="315"/>
      <c r="D324" s="315"/>
      <c r="E324" s="315"/>
      <c r="F324" s="315"/>
      <c r="G324" s="315"/>
      <c r="H324" s="315"/>
      <c r="I324" s="315"/>
      <c r="J324" s="315"/>
      <c r="K324" s="315"/>
      <c r="L324" s="315"/>
      <c r="M324" s="315"/>
      <c r="N324" s="315"/>
      <c r="O324" s="315"/>
      <c r="P324" s="315"/>
      <c r="Q324" s="315"/>
      <c r="R324" s="315"/>
      <c r="S324" s="315"/>
      <c r="T324" s="315"/>
      <c r="U324" s="315"/>
      <c r="V324" s="315"/>
      <c r="W324" s="315"/>
      <c r="X324" s="315"/>
      <c r="Y324" s="435"/>
      <c r="Z324" s="448"/>
      <c r="AA324" s="448"/>
      <c r="AB324" s="448"/>
      <c r="AC324" s="448"/>
      <c r="AD324" s="448"/>
      <c r="AE324" s="448"/>
      <c r="AF324" s="448"/>
      <c r="AG324" s="448"/>
      <c r="AH324" s="448"/>
      <c r="AI324" s="448"/>
      <c r="AJ324" s="448"/>
      <c r="AK324" s="448"/>
      <c r="AL324" s="448"/>
      <c r="AM324" s="330"/>
    </row>
    <row r="325" spans="1:39" ht="15" hidden="1" outlineLevel="1">
      <c r="A325" s="542">
        <v>31</v>
      </c>
      <c r="B325" s="714" t="s">
        <v>124</v>
      </c>
      <c r="C325" s="315" t="s">
        <v>25</v>
      </c>
      <c r="D325" s="319"/>
      <c r="E325" s="319"/>
      <c r="F325" s="319"/>
      <c r="G325" s="319"/>
      <c r="H325" s="319"/>
      <c r="I325" s="319"/>
      <c r="J325" s="319"/>
      <c r="K325" s="319"/>
      <c r="L325" s="319"/>
      <c r="M325" s="319"/>
      <c r="N325" s="319">
        <v>12</v>
      </c>
      <c r="O325" s="319"/>
      <c r="P325" s="319"/>
      <c r="Q325" s="319"/>
      <c r="R325" s="319"/>
      <c r="S325" s="319"/>
      <c r="T325" s="319"/>
      <c r="U325" s="319"/>
      <c r="V325" s="319"/>
      <c r="W325" s="319"/>
      <c r="X325" s="319"/>
      <c r="Y325" s="449"/>
      <c r="Z325" s="433"/>
      <c r="AA325" s="433"/>
      <c r="AB325" s="433"/>
      <c r="AC325" s="433"/>
      <c r="AD325" s="433"/>
      <c r="AE325" s="433"/>
      <c r="AF325" s="433"/>
      <c r="AG325" s="438"/>
      <c r="AH325" s="438"/>
      <c r="AI325" s="438"/>
      <c r="AJ325" s="438"/>
      <c r="AK325" s="438"/>
      <c r="AL325" s="438"/>
      <c r="AM325" s="320">
        <f>SUM(Y325:AL325)</f>
        <v>0</v>
      </c>
    </row>
    <row r="326" spans="1:39" ht="15" hidden="1" outlineLevel="1">
      <c r="B326" s="676" t="s">
        <v>292</v>
      </c>
      <c r="C326" s="315" t="s">
        <v>164</v>
      </c>
      <c r="D326" s="319"/>
      <c r="E326" s="319"/>
      <c r="F326" s="319"/>
      <c r="G326" s="319"/>
      <c r="H326" s="319"/>
      <c r="I326" s="319"/>
      <c r="J326" s="319"/>
      <c r="K326" s="319"/>
      <c r="L326" s="319"/>
      <c r="M326" s="319"/>
      <c r="N326" s="319">
        <f>N325</f>
        <v>12</v>
      </c>
      <c r="O326" s="319"/>
      <c r="P326" s="319"/>
      <c r="Q326" s="319"/>
      <c r="R326" s="319"/>
      <c r="S326" s="319"/>
      <c r="T326" s="319"/>
      <c r="U326" s="319"/>
      <c r="V326" s="319"/>
      <c r="W326" s="319"/>
      <c r="X326" s="319"/>
      <c r="Y326" s="434">
        <f>Y325</f>
        <v>0</v>
      </c>
      <c r="Z326" s="434">
        <f t="shared" ref="Z326" si="887">Z325</f>
        <v>0</v>
      </c>
      <c r="AA326" s="434">
        <f t="shared" ref="AA326" si="888">AA325</f>
        <v>0</v>
      </c>
      <c r="AB326" s="434">
        <f t="shared" ref="AB326" si="889">AB325</f>
        <v>0</v>
      </c>
      <c r="AC326" s="434">
        <f t="shared" ref="AC326" si="890">AC325</f>
        <v>0</v>
      </c>
      <c r="AD326" s="434">
        <f t="shared" ref="AD326" si="891">AD325</f>
        <v>0</v>
      </c>
      <c r="AE326" s="434">
        <f t="shared" ref="AE326" si="892">AE325</f>
        <v>0</v>
      </c>
      <c r="AF326" s="434">
        <f t="shared" ref="AF326" si="893">AF325</f>
        <v>0</v>
      </c>
      <c r="AG326" s="434">
        <f t="shared" ref="AG326" si="894">AG325</f>
        <v>0</v>
      </c>
      <c r="AH326" s="434">
        <f t="shared" ref="AH326" si="895">AH325</f>
        <v>0</v>
      </c>
      <c r="AI326" s="434">
        <f t="shared" ref="AI326" si="896">AI325</f>
        <v>0</v>
      </c>
      <c r="AJ326" s="434">
        <f t="shared" ref="AJ326" si="897">AJ325</f>
        <v>0</v>
      </c>
      <c r="AK326" s="434">
        <f t="shared" ref="AK326" si="898">AK325</f>
        <v>0</v>
      </c>
      <c r="AL326" s="434">
        <f t="shared" ref="AL326" si="899">AL325</f>
        <v>0</v>
      </c>
      <c r="AM326" s="330"/>
    </row>
    <row r="327" spans="1:39" ht="15" hidden="1" outlineLevel="1">
      <c r="B327" s="714"/>
      <c r="C327" s="315"/>
      <c r="D327" s="315"/>
      <c r="E327" s="315"/>
      <c r="F327" s="315"/>
      <c r="G327" s="315"/>
      <c r="H327" s="315"/>
      <c r="I327" s="315"/>
      <c r="J327" s="315"/>
      <c r="K327" s="315"/>
      <c r="L327" s="315"/>
      <c r="M327" s="315"/>
      <c r="N327" s="315"/>
      <c r="O327" s="315"/>
      <c r="P327" s="315"/>
      <c r="Q327" s="315"/>
      <c r="R327" s="315"/>
      <c r="S327" s="315"/>
      <c r="T327" s="315"/>
      <c r="U327" s="315"/>
      <c r="V327" s="315"/>
      <c r="W327" s="315"/>
      <c r="X327" s="315"/>
      <c r="Y327" s="435"/>
      <c r="Z327" s="448"/>
      <c r="AA327" s="448"/>
      <c r="AB327" s="448"/>
      <c r="AC327" s="448"/>
      <c r="AD327" s="448"/>
      <c r="AE327" s="448"/>
      <c r="AF327" s="448"/>
      <c r="AG327" s="448"/>
      <c r="AH327" s="448"/>
      <c r="AI327" s="448"/>
      <c r="AJ327" s="448"/>
      <c r="AK327" s="448"/>
      <c r="AL327" s="448"/>
      <c r="AM327" s="330"/>
    </row>
    <row r="328" spans="1:39" ht="15" hidden="1" outlineLevel="1">
      <c r="A328" s="542">
        <v>32</v>
      </c>
      <c r="B328" s="714" t="s">
        <v>125</v>
      </c>
      <c r="C328" s="315" t="s">
        <v>25</v>
      </c>
      <c r="D328" s="319"/>
      <c r="E328" s="319"/>
      <c r="F328" s="319"/>
      <c r="G328" s="319"/>
      <c r="H328" s="319"/>
      <c r="I328" s="319"/>
      <c r="J328" s="319"/>
      <c r="K328" s="319"/>
      <c r="L328" s="319"/>
      <c r="M328" s="319"/>
      <c r="N328" s="319">
        <v>12</v>
      </c>
      <c r="O328" s="319"/>
      <c r="P328" s="319"/>
      <c r="Q328" s="319"/>
      <c r="R328" s="319"/>
      <c r="S328" s="319"/>
      <c r="T328" s="319"/>
      <c r="U328" s="319"/>
      <c r="V328" s="319"/>
      <c r="W328" s="319"/>
      <c r="X328" s="319"/>
      <c r="Y328" s="449"/>
      <c r="Z328" s="433"/>
      <c r="AA328" s="433"/>
      <c r="AB328" s="433"/>
      <c r="AC328" s="433"/>
      <c r="AD328" s="433"/>
      <c r="AE328" s="433"/>
      <c r="AF328" s="433"/>
      <c r="AG328" s="438"/>
      <c r="AH328" s="438"/>
      <c r="AI328" s="438"/>
      <c r="AJ328" s="438"/>
      <c r="AK328" s="438"/>
      <c r="AL328" s="438"/>
      <c r="AM328" s="320">
        <f>SUM(Y328:AL328)</f>
        <v>0</v>
      </c>
    </row>
    <row r="329" spans="1:39" ht="15" hidden="1" outlineLevel="1">
      <c r="B329" s="676" t="s">
        <v>292</v>
      </c>
      <c r="C329" s="315" t="s">
        <v>164</v>
      </c>
      <c r="D329" s="319">
        <v>62802</v>
      </c>
      <c r="E329" s="319"/>
      <c r="F329" s="319"/>
      <c r="G329" s="319"/>
      <c r="H329" s="319"/>
      <c r="I329" s="319"/>
      <c r="J329" s="319"/>
      <c r="K329" s="319"/>
      <c r="L329" s="319"/>
      <c r="M329" s="319"/>
      <c r="N329" s="319">
        <f>N328</f>
        <v>12</v>
      </c>
      <c r="O329" s="319">
        <v>4</v>
      </c>
      <c r="P329" s="319"/>
      <c r="Q329" s="319"/>
      <c r="R329" s="319"/>
      <c r="S329" s="319"/>
      <c r="T329" s="319"/>
      <c r="U329" s="319"/>
      <c r="V329" s="319"/>
      <c r="W329" s="319"/>
      <c r="X329" s="319"/>
      <c r="Y329" s="434">
        <f>Y328</f>
        <v>0</v>
      </c>
      <c r="Z329" s="434">
        <f t="shared" ref="Z329" si="900">Z328</f>
        <v>0</v>
      </c>
      <c r="AA329" s="434">
        <v>1</v>
      </c>
      <c r="AB329" s="434">
        <f t="shared" ref="AB329" si="901">AB328</f>
        <v>0</v>
      </c>
      <c r="AC329" s="434">
        <f t="shared" ref="AC329" si="902">AC328</f>
        <v>0</v>
      </c>
      <c r="AD329" s="434">
        <f t="shared" ref="AD329" si="903">AD328</f>
        <v>0</v>
      </c>
      <c r="AE329" s="434">
        <f t="shared" ref="AE329" si="904">AE328</f>
        <v>0</v>
      </c>
      <c r="AF329" s="434">
        <f t="shared" ref="AF329" si="905">AF328</f>
        <v>0</v>
      </c>
      <c r="AG329" s="434">
        <f t="shared" ref="AG329" si="906">AG328</f>
        <v>0</v>
      </c>
      <c r="AH329" s="434">
        <f t="shared" ref="AH329" si="907">AH328</f>
        <v>0</v>
      </c>
      <c r="AI329" s="434">
        <f t="shared" ref="AI329" si="908">AI328</f>
        <v>0</v>
      </c>
      <c r="AJ329" s="434">
        <f t="shared" ref="AJ329" si="909">AJ328</f>
        <v>0</v>
      </c>
      <c r="AK329" s="434">
        <f t="shared" ref="AK329" si="910">AK328</f>
        <v>0</v>
      </c>
      <c r="AL329" s="434">
        <f t="shared" ref="AL329" si="911">AL328</f>
        <v>0</v>
      </c>
      <c r="AM329" s="330"/>
    </row>
    <row r="330" spans="1:39" ht="15" hidden="1" outlineLevel="1">
      <c r="B330" s="714"/>
      <c r="C330" s="315"/>
      <c r="D330" s="315"/>
      <c r="E330" s="315"/>
      <c r="F330" s="315"/>
      <c r="G330" s="315"/>
      <c r="H330" s="315"/>
      <c r="I330" s="315"/>
      <c r="J330" s="315"/>
      <c r="K330" s="315"/>
      <c r="L330" s="315"/>
      <c r="M330" s="315"/>
      <c r="N330" s="315"/>
      <c r="O330" s="315"/>
      <c r="P330" s="315"/>
      <c r="Q330" s="315"/>
      <c r="R330" s="315"/>
      <c r="S330" s="315"/>
      <c r="T330" s="315"/>
      <c r="U330" s="315"/>
      <c r="V330" s="315"/>
      <c r="W330" s="315"/>
      <c r="X330" s="315"/>
      <c r="Y330" s="435"/>
      <c r="Z330" s="448"/>
      <c r="AA330" s="448"/>
      <c r="AB330" s="448"/>
      <c r="AC330" s="448"/>
      <c r="AD330" s="448"/>
      <c r="AE330" s="448"/>
      <c r="AF330" s="448"/>
      <c r="AG330" s="448"/>
      <c r="AH330" s="448"/>
      <c r="AI330" s="448"/>
      <c r="AJ330" s="448"/>
      <c r="AK330" s="448"/>
      <c r="AL330" s="448"/>
      <c r="AM330" s="330"/>
    </row>
    <row r="331" spans="1:39" ht="15.6" hidden="1" outlineLevel="1">
      <c r="B331" s="713" t="s">
        <v>513</v>
      </c>
      <c r="C331" s="315"/>
      <c r="D331" s="315"/>
      <c r="E331" s="315"/>
      <c r="F331" s="315"/>
      <c r="G331" s="315"/>
      <c r="H331" s="315"/>
      <c r="I331" s="315"/>
      <c r="J331" s="315"/>
      <c r="K331" s="315"/>
      <c r="L331" s="315"/>
      <c r="M331" s="315"/>
      <c r="N331" s="315"/>
      <c r="O331" s="315"/>
      <c r="P331" s="315"/>
      <c r="Q331" s="315"/>
      <c r="R331" s="315"/>
      <c r="S331" s="315"/>
      <c r="T331" s="315"/>
      <c r="U331" s="315"/>
      <c r="V331" s="315"/>
      <c r="W331" s="315"/>
      <c r="X331" s="315"/>
      <c r="Y331" s="435"/>
      <c r="Z331" s="448"/>
      <c r="AA331" s="448"/>
      <c r="AB331" s="448"/>
      <c r="AC331" s="448"/>
      <c r="AD331" s="448"/>
      <c r="AE331" s="448"/>
      <c r="AF331" s="448"/>
      <c r="AG331" s="448"/>
      <c r="AH331" s="448"/>
      <c r="AI331" s="448"/>
      <c r="AJ331" s="448"/>
      <c r="AK331" s="448"/>
      <c r="AL331" s="448"/>
      <c r="AM331" s="330"/>
    </row>
    <row r="332" spans="1:39" ht="15" hidden="1" outlineLevel="1">
      <c r="A332" s="542">
        <v>33</v>
      </c>
      <c r="B332" s="714" t="s">
        <v>126</v>
      </c>
      <c r="C332" s="315" t="s">
        <v>25</v>
      </c>
      <c r="D332" s="319"/>
      <c r="E332" s="319"/>
      <c r="F332" s="319"/>
      <c r="G332" s="319"/>
      <c r="H332" s="319"/>
      <c r="I332" s="319"/>
      <c r="J332" s="319"/>
      <c r="K332" s="319"/>
      <c r="L332" s="319"/>
      <c r="M332" s="319"/>
      <c r="N332" s="319">
        <v>0</v>
      </c>
      <c r="O332" s="319"/>
      <c r="P332" s="319"/>
      <c r="Q332" s="319"/>
      <c r="R332" s="319"/>
      <c r="S332" s="319"/>
      <c r="T332" s="319"/>
      <c r="U332" s="319"/>
      <c r="V332" s="319"/>
      <c r="W332" s="319"/>
      <c r="X332" s="319"/>
      <c r="Y332" s="449"/>
      <c r="Z332" s="433"/>
      <c r="AA332" s="433"/>
      <c r="AB332" s="433"/>
      <c r="AC332" s="433"/>
      <c r="AD332" s="433"/>
      <c r="AE332" s="433"/>
      <c r="AF332" s="433"/>
      <c r="AG332" s="438"/>
      <c r="AH332" s="438"/>
      <c r="AI332" s="438"/>
      <c r="AJ332" s="438"/>
      <c r="AK332" s="438"/>
      <c r="AL332" s="438"/>
      <c r="AM332" s="320">
        <f>SUM(Y332:AL332)</f>
        <v>0</v>
      </c>
    </row>
    <row r="333" spans="1:39" ht="15" hidden="1" outlineLevel="1">
      <c r="B333" s="676" t="s">
        <v>292</v>
      </c>
      <c r="C333" s="315" t="s">
        <v>164</v>
      </c>
      <c r="D333" s="319"/>
      <c r="E333" s="319"/>
      <c r="F333" s="319"/>
      <c r="G333" s="319"/>
      <c r="H333" s="319"/>
      <c r="I333" s="319"/>
      <c r="J333" s="319"/>
      <c r="K333" s="319"/>
      <c r="L333" s="319"/>
      <c r="M333" s="319"/>
      <c r="N333" s="319">
        <f>N332</f>
        <v>0</v>
      </c>
      <c r="O333" s="319"/>
      <c r="P333" s="319"/>
      <c r="Q333" s="319"/>
      <c r="R333" s="319"/>
      <c r="S333" s="319"/>
      <c r="T333" s="319"/>
      <c r="U333" s="319"/>
      <c r="V333" s="319"/>
      <c r="W333" s="319"/>
      <c r="X333" s="319"/>
      <c r="Y333" s="434">
        <f>Y332</f>
        <v>0</v>
      </c>
      <c r="Z333" s="434">
        <f t="shared" ref="Z333" si="912">Z332</f>
        <v>0</v>
      </c>
      <c r="AA333" s="434">
        <f t="shared" ref="AA333" si="913">AA332</f>
        <v>0</v>
      </c>
      <c r="AB333" s="434">
        <f t="shared" ref="AB333" si="914">AB332</f>
        <v>0</v>
      </c>
      <c r="AC333" s="434">
        <f t="shared" ref="AC333" si="915">AC332</f>
        <v>0</v>
      </c>
      <c r="AD333" s="434">
        <f t="shared" ref="AD333" si="916">AD332</f>
        <v>0</v>
      </c>
      <c r="AE333" s="434">
        <f t="shared" ref="AE333" si="917">AE332</f>
        <v>0</v>
      </c>
      <c r="AF333" s="434">
        <f t="shared" ref="AF333" si="918">AF332</f>
        <v>0</v>
      </c>
      <c r="AG333" s="434">
        <f t="shared" ref="AG333" si="919">AG332</f>
        <v>0</v>
      </c>
      <c r="AH333" s="434">
        <f t="shared" ref="AH333" si="920">AH332</f>
        <v>0</v>
      </c>
      <c r="AI333" s="434">
        <f t="shared" ref="AI333" si="921">AI332</f>
        <v>0</v>
      </c>
      <c r="AJ333" s="434">
        <f t="shared" ref="AJ333" si="922">AJ332</f>
        <v>0</v>
      </c>
      <c r="AK333" s="434">
        <f t="shared" ref="AK333" si="923">AK332</f>
        <v>0</v>
      </c>
      <c r="AL333" s="434">
        <f t="shared" ref="AL333" si="924">AL332</f>
        <v>0</v>
      </c>
      <c r="AM333" s="330"/>
    </row>
    <row r="334" spans="1:39" ht="15" hidden="1" outlineLevel="1">
      <c r="B334" s="714"/>
      <c r="C334" s="315"/>
      <c r="D334" s="315"/>
      <c r="E334" s="315"/>
      <c r="F334" s="315"/>
      <c r="G334" s="315"/>
      <c r="H334" s="315"/>
      <c r="I334" s="315"/>
      <c r="J334" s="315"/>
      <c r="K334" s="315"/>
      <c r="L334" s="315"/>
      <c r="M334" s="315"/>
      <c r="N334" s="315"/>
      <c r="O334" s="315"/>
      <c r="P334" s="315"/>
      <c r="Q334" s="315"/>
      <c r="R334" s="315"/>
      <c r="S334" s="315"/>
      <c r="T334" s="315"/>
      <c r="U334" s="315"/>
      <c r="V334" s="315"/>
      <c r="W334" s="315"/>
      <c r="X334" s="315"/>
      <c r="Y334" s="435"/>
      <c r="Z334" s="448"/>
      <c r="AA334" s="448"/>
      <c r="AB334" s="448"/>
      <c r="AC334" s="448"/>
      <c r="AD334" s="448"/>
      <c r="AE334" s="448"/>
      <c r="AF334" s="448"/>
      <c r="AG334" s="448"/>
      <c r="AH334" s="448"/>
      <c r="AI334" s="448"/>
      <c r="AJ334" s="448"/>
      <c r="AK334" s="448"/>
      <c r="AL334" s="448"/>
      <c r="AM334" s="330"/>
    </row>
    <row r="335" spans="1:39" ht="15" hidden="1" outlineLevel="1">
      <c r="A335" s="542">
        <v>34</v>
      </c>
      <c r="B335" s="714" t="s">
        <v>127</v>
      </c>
      <c r="C335" s="315" t="s">
        <v>25</v>
      </c>
      <c r="D335" s="319"/>
      <c r="E335" s="319"/>
      <c r="F335" s="319"/>
      <c r="G335" s="319"/>
      <c r="H335" s="319"/>
      <c r="I335" s="319"/>
      <c r="J335" s="319"/>
      <c r="K335" s="319"/>
      <c r="L335" s="319"/>
      <c r="M335" s="319"/>
      <c r="N335" s="319">
        <v>0</v>
      </c>
      <c r="O335" s="319"/>
      <c r="P335" s="319"/>
      <c r="Q335" s="319"/>
      <c r="R335" s="319"/>
      <c r="S335" s="319"/>
      <c r="T335" s="319"/>
      <c r="U335" s="319"/>
      <c r="V335" s="319"/>
      <c r="W335" s="319"/>
      <c r="X335" s="319"/>
      <c r="Y335" s="449"/>
      <c r="Z335" s="433"/>
      <c r="AA335" s="433"/>
      <c r="AB335" s="433"/>
      <c r="AC335" s="433"/>
      <c r="AD335" s="433"/>
      <c r="AE335" s="433"/>
      <c r="AF335" s="433"/>
      <c r="AG335" s="438"/>
      <c r="AH335" s="438"/>
      <c r="AI335" s="438"/>
      <c r="AJ335" s="438"/>
      <c r="AK335" s="438"/>
      <c r="AL335" s="438"/>
      <c r="AM335" s="320">
        <f>SUM(Y335:AL335)</f>
        <v>0</v>
      </c>
    </row>
    <row r="336" spans="1:39" ht="15" hidden="1" outlineLevel="1">
      <c r="B336" s="676" t="s">
        <v>292</v>
      </c>
      <c r="C336" s="315" t="s">
        <v>164</v>
      </c>
      <c r="D336" s="319"/>
      <c r="E336" s="319"/>
      <c r="F336" s="319"/>
      <c r="G336" s="319"/>
      <c r="H336" s="319"/>
      <c r="I336" s="319"/>
      <c r="J336" s="319"/>
      <c r="K336" s="319"/>
      <c r="L336" s="319"/>
      <c r="M336" s="319"/>
      <c r="N336" s="319">
        <f>N335</f>
        <v>0</v>
      </c>
      <c r="O336" s="319"/>
      <c r="P336" s="319"/>
      <c r="Q336" s="319"/>
      <c r="R336" s="319"/>
      <c r="S336" s="319"/>
      <c r="T336" s="319"/>
      <c r="U336" s="319"/>
      <c r="V336" s="319"/>
      <c r="W336" s="319"/>
      <c r="X336" s="319"/>
      <c r="Y336" s="434">
        <f>Y335</f>
        <v>0</v>
      </c>
      <c r="Z336" s="434">
        <f t="shared" ref="Z336" si="925">Z335</f>
        <v>0</v>
      </c>
      <c r="AA336" s="434">
        <f t="shared" ref="AA336" si="926">AA335</f>
        <v>0</v>
      </c>
      <c r="AB336" s="434">
        <f t="shared" ref="AB336" si="927">AB335</f>
        <v>0</v>
      </c>
      <c r="AC336" s="434">
        <f t="shared" ref="AC336" si="928">AC335</f>
        <v>0</v>
      </c>
      <c r="AD336" s="434">
        <f t="shared" ref="AD336" si="929">AD335</f>
        <v>0</v>
      </c>
      <c r="AE336" s="434">
        <f t="shared" ref="AE336" si="930">AE335</f>
        <v>0</v>
      </c>
      <c r="AF336" s="434">
        <f t="shared" ref="AF336" si="931">AF335</f>
        <v>0</v>
      </c>
      <c r="AG336" s="434">
        <f t="shared" ref="AG336" si="932">AG335</f>
        <v>0</v>
      </c>
      <c r="AH336" s="434">
        <f t="shared" ref="AH336" si="933">AH335</f>
        <v>0</v>
      </c>
      <c r="AI336" s="434">
        <f t="shared" ref="AI336" si="934">AI335</f>
        <v>0</v>
      </c>
      <c r="AJ336" s="434">
        <f t="shared" ref="AJ336" si="935">AJ335</f>
        <v>0</v>
      </c>
      <c r="AK336" s="434">
        <f t="shared" ref="AK336" si="936">AK335</f>
        <v>0</v>
      </c>
      <c r="AL336" s="434">
        <f t="shared" ref="AL336" si="937">AL335</f>
        <v>0</v>
      </c>
      <c r="AM336" s="330"/>
    </row>
    <row r="337" spans="1:39" ht="15" hidden="1" outlineLevel="1">
      <c r="B337" s="714"/>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435"/>
      <c r="Z337" s="448"/>
      <c r="AA337" s="448"/>
      <c r="AB337" s="448"/>
      <c r="AC337" s="448"/>
      <c r="AD337" s="448"/>
      <c r="AE337" s="448"/>
      <c r="AF337" s="448"/>
      <c r="AG337" s="448"/>
      <c r="AH337" s="448"/>
      <c r="AI337" s="448"/>
      <c r="AJ337" s="448"/>
      <c r="AK337" s="448"/>
      <c r="AL337" s="448"/>
      <c r="AM337" s="330"/>
    </row>
    <row r="338" spans="1:39" ht="15" hidden="1" outlineLevel="1">
      <c r="A338" s="542">
        <v>35</v>
      </c>
      <c r="B338" s="714" t="s">
        <v>128</v>
      </c>
      <c r="C338" s="315" t="s">
        <v>25</v>
      </c>
      <c r="D338" s="319"/>
      <c r="E338" s="319"/>
      <c r="F338" s="319"/>
      <c r="G338" s="319"/>
      <c r="H338" s="319"/>
      <c r="I338" s="319"/>
      <c r="J338" s="319"/>
      <c r="K338" s="319"/>
      <c r="L338" s="319"/>
      <c r="M338" s="319"/>
      <c r="N338" s="319">
        <v>0</v>
      </c>
      <c r="O338" s="319"/>
      <c r="P338" s="319"/>
      <c r="Q338" s="319"/>
      <c r="R338" s="319"/>
      <c r="S338" s="319"/>
      <c r="T338" s="319"/>
      <c r="U338" s="319"/>
      <c r="V338" s="319"/>
      <c r="W338" s="319"/>
      <c r="X338" s="319"/>
      <c r="Y338" s="449"/>
      <c r="Z338" s="433"/>
      <c r="AA338" s="433"/>
      <c r="AB338" s="433"/>
      <c r="AC338" s="433"/>
      <c r="AD338" s="433"/>
      <c r="AE338" s="433"/>
      <c r="AF338" s="433"/>
      <c r="AG338" s="438"/>
      <c r="AH338" s="438"/>
      <c r="AI338" s="438"/>
      <c r="AJ338" s="438"/>
      <c r="AK338" s="438"/>
      <c r="AL338" s="438"/>
      <c r="AM338" s="320">
        <f>SUM(Y338:AL338)</f>
        <v>0</v>
      </c>
    </row>
    <row r="339" spans="1:39" ht="15" hidden="1" outlineLevel="1">
      <c r="B339" s="676" t="s">
        <v>292</v>
      </c>
      <c r="C339" s="315" t="s">
        <v>164</v>
      </c>
      <c r="D339" s="319">
        <v>3434382</v>
      </c>
      <c r="E339" s="319"/>
      <c r="F339" s="319"/>
      <c r="G339" s="319"/>
      <c r="H339" s="319"/>
      <c r="I339" s="319"/>
      <c r="J339" s="319"/>
      <c r="K339" s="319"/>
      <c r="L339" s="319"/>
      <c r="M339" s="319"/>
      <c r="N339" s="319">
        <v>12</v>
      </c>
      <c r="O339" s="319"/>
      <c r="P339" s="319"/>
      <c r="Q339" s="319"/>
      <c r="R339" s="319"/>
      <c r="S339" s="319"/>
      <c r="T339" s="319"/>
      <c r="U339" s="319"/>
      <c r="V339" s="319"/>
      <c r="W339" s="319"/>
      <c r="X339" s="319"/>
      <c r="Y339" s="434">
        <v>1</v>
      </c>
      <c r="Z339" s="434">
        <f t="shared" ref="Z339" si="938">Z338</f>
        <v>0</v>
      </c>
      <c r="AA339" s="434">
        <f t="shared" ref="AA339" si="939">AA338</f>
        <v>0</v>
      </c>
      <c r="AB339" s="434">
        <f t="shared" ref="AB339" si="940">AB338</f>
        <v>0</v>
      </c>
      <c r="AC339" s="434">
        <f t="shared" ref="AC339" si="941">AC338</f>
        <v>0</v>
      </c>
      <c r="AD339" s="434">
        <f t="shared" ref="AD339" si="942">AD338</f>
        <v>0</v>
      </c>
      <c r="AE339" s="434">
        <f t="shared" ref="AE339" si="943">AE338</f>
        <v>0</v>
      </c>
      <c r="AF339" s="434">
        <f t="shared" ref="AF339" si="944">AF338</f>
        <v>0</v>
      </c>
      <c r="AG339" s="434">
        <f t="shared" ref="AG339" si="945">AG338</f>
        <v>0</v>
      </c>
      <c r="AH339" s="434">
        <f t="shared" ref="AH339" si="946">AH338</f>
        <v>0</v>
      </c>
      <c r="AI339" s="434">
        <f t="shared" ref="AI339" si="947">AI338</f>
        <v>0</v>
      </c>
      <c r="AJ339" s="434">
        <f t="shared" ref="AJ339" si="948">AJ338</f>
        <v>0</v>
      </c>
      <c r="AK339" s="434">
        <f t="shared" ref="AK339" si="949">AK338</f>
        <v>0</v>
      </c>
      <c r="AL339" s="434">
        <f t="shared" ref="AL339" si="950">AL338</f>
        <v>0</v>
      </c>
      <c r="AM339" s="330"/>
    </row>
    <row r="340" spans="1:39" ht="15" hidden="1" outlineLevel="1">
      <c r="B340" s="676"/>
      <c r="C340" s="315"/>
      <c r="D340" s="315"/>
      <c r="E340" s="315"/>
      <c r="F340" s="315"/>
      <c r="G340" s="315"/>
      <c r="H340" s="315"/>
      <c r="I340" s="315"/>
      <c r="J340" s="315"/>
      <c r="K340" s="315"/>
      <c r="L340" s="315"/>
      <c r="M340" s="315"/>
      <c r="N340" s="315"/>
      <c r="O340" s="315"/>
      <c r="P340" s="315"/>
      <c r="Q340" s="315"/>
      <c r="R340" s="315"/>
      <c r="S340" s="315"/>
      <c r="T340" s="315"/>
      <c r="U340" s="315"/>
      <c r="V340" s="315"/>
      <c r="W340" s="315"/>
      <c r="X340" s="315"/>
      <c r="Y340" s="435"/>
      <c r="Z340" s="448"/>
      <c r="AA340" s="448"/>
      <c r="AB340" s="448"/>
      <c r="AC340" s="448"/>
      <c r="AD340" s="448"/>
      <c r="AE340" s="448"/>
      <c r="AF340" s="448"/>
      <c r="AG340" s="448"/>
      <c r="AH340" s="448"/>
      <c r="AI340" s="448"/>
      <c r="AJ340" s="448"/>
      <c r="AK340" s="448"/>
      <c r="AL340" s="448"/>
      <c r="AM340" s="330"/>
    </row>
    <row r="341" spans="1:39" ht="15.6" hidden="1" outlineLevel="1">
      <c r="B341" s="713" t="s">
        <v>514</v>
      </c>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435"/>
      <c r="Z341" s="448"/>
      <c r="AA341" s="448"/>
      <c r="AB341" s="448"/>
      <c r="AC341" s="448"/>
      <c r="AD341" s="448"/>
      <c r="AE341" s="448"/>
      <c r="AF341" s="448"/>
      <c r="AG341" s="448"/>
      <c r="AH341" s="448"/>
      <c r="AI341" s="448"/>
      <c r="AJ341" s="448"/>
      <c r="AK341" s="448"/>
      <c r="AL341" s="448"/>
      <c r="AM341" s="330"/>
    </row>
    <row r="342" spans="1:39" ht="30" hidden="1" outlineLevel="1">
      <c r="A342" s="542">
        <v>36</v>
      </c>
      <c r="B342" s="714" t="s">
        <v>129</v>
      </c>
      <c r="C342" s="315" t="s">
        <v>25</v>
      </c>
      <c r="D342" s="319"/>
      <c r="E342" s="319"/>
      <c r="F342" s="319"/>
      <c r="G342" s="319"/>
      <c r="H342" s="319"/>
      <c r="I342" s="319"/>
      <c r="J342" s="319"/>
      <c r="K342" s="319"/>
      <c r="L342" s="319"/>
      <c r="M342" s="319"/>
      <c r="N342" s="319">
        <v>0</v>
      </c>
      <c r="O342" s="319"/>
      <c r="P342" s="319"/>
      <c r="Q342" s="319"/>
      <c r="R342" s="319"/>
      <c r="S342" s="319"/>
      <c r="T342" s="319"/>
      <c r="U342" s="319"/>
      <c r="V342" s="319"/>
      <c r="W342" s="319"/>
      <c r="X342" s="319"/>
      <c r="Y342" s="449"/>
      <c r="Z342" s="433"/>
      <c r="AA342" s="433"/>
      <c r="AB342" s="433"/>
      <c r="AC342" s="433"/>
      <c r="AD342" s="433"/>
      <c r="AE342" s="433"/>
      <c r="AF342" s="433"/>
      <c r="AG342" s="438"/>
      <c r="AH342" s="438"/>
      <c r="AI342" s="438"/>
      <c r="AJ342" s="438"/>
      <c r="AK342" s="438"/>
      <c r="AL342" s="438"/>
      <c r="AM342" s="320">
        <f>SUM(Y342:AL342)</f>
        <v>0</v>
      </c>
    </row>
    <row r="343" spans="1:39" ht="15" hidden="1" outlineLevel="1">
      <c r="B343" s="676" t="s">
        <v>292</v>
      </c>
      <c r="C343" s="315" t="s">
        <v>164</v>
      </c>
      <c r="D343" s="319"/>
      <c r="E343" s="319"/>
      <c r="F343" s="319"/>
      <c r="G343" s="319"/>
      <c r="H343" s="319"/>
      <c r="I343" s="319"/>
      <c r="J343" s="319"/>
      <c r="K343" s="319"/>
      <c r="L343" s="319"/>
      <c r="M343" s="319"/>
      <c r="N343" s="319">
        <f>N342</f>
        <v>0</v>
      </c>
      <c r="O343" s="319"/>
      <c r="P343" s="319"/>
      <c r="Q343" s="319"/>
      <c r="R343" s="319"/>
      <c r="S343" s="319"/>
      <c r="T343" s="319"/>
      <c r="U343" s="319"/>
      <c r="V343" s="319"/>
      <c r="W343" s="319"/>
      <c r="X343" s="319"/>
      <c r="Y343" s="434">
        <f>Y342</f>
        <v>0</v>
      </c>
      <c r="Z343" s="434">
        <f t="shared" ref="Z343" si="951">Z342</f>
        <v>0</v>
      </c>
      <c r="AA343" s="434">
        <f t="shared" ref="AA343" si="952">AA342</f>
        <v>0</v>
      </c>
      <c r="AB343" s="434">
        <f t="shared" ref="AB343" si="953">AB342</f>
        <v>0</v>
      </c>
      <c r="AC343" s="434">
        <f t="shared" ref="AC343" si="954">AC342</f>
        <v>0</v>
      </c>
      <c r="AD343" s="434">
        <f t="shared" ref="AD343" si="955">AD342</f>
        <v>0</v>
      </c>
      <c r="AE343" s="434">
        <f t="shared" ref="AE343" si="956">AE342</f>
        <v>0</v>
      </c>
      <c r="AF343" s="434">
        <f t="shared" ref="AF343" si="957">AF342</f>
        <v>0</v>
      </c>
      <c r="AG343" s="434">
        <f t="shared" ref="AG343" si="958">AG342</f>
        <v>0</v>
      </c>
      <c r="AH343" s="434">
        <f t="shared" ref="AH343" si="959">AH342</f>
        <v>0</v>
      </c>
      <c r="AI343" s="434">
        <f t="shared" ref="AI343" si="960">AI342</f>
        <v>0</v>
      </c>
      <c r="AJ343" s="434">
        <f t="shared" ref="AJ343" si="961">AJ342</f>
        <v>0</v>
      </c>
      <c r="AK343" s="434">
        <f t="shared" ref="AK343" si="962">AK342</f>
        <v>0</v>
      </c>
      <c r="AL343" s="434">
        <f t="shared" ref="AL343" si="963">AL342</f>
        <v>0</v>
      </c>
      <c r="AM343" s="330"/>
    </row>
    <row r="344" spans="1:39" ht="15" hidden="1" outlineLevel="1">
      <c r="B344" s="714"/>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435"/>
      <c r="Z344" s="448"/>
      <c r="AA344" s="448"/>
      <c r="AB344" s="448"/>
      <c r="AC344" s="448"/>
      <c r="AD344" s="448"/>
      <c r="AE344" s="448"/>
      <c r="AF344" s="448"/>
      <c r="AG344" s="448"/>
      <c r="AH344" s="448"/>
      <c r="AI344" s="448"/>
      <c r="AJ344" s="448"/>
      <c r="AK344" s="448"/>
      <c r="AL344" s="448"/>
      <c r="AM344" s="330"/>
    </row>
    <row r="345" spans="1:39" ht="15" hidden="1" outlineLevel="1">
      <c r="A345" s="542">
        <v>37</v>
      </c>
      <c r="B345" s="714" t="s">
        <v>130</v>
      </c>
      <c r="C345" s="315" t="s">
        <v>25</v>
      </c>
      <c r="D345" s="319"/>
      <c r="E345" s="319"/>
      <c r="F345" s="319"/>
      <c r="G345" s="319"/>
      <c r="H345" s="319"/>
      <c r="I345" s="319"/>
      <c r="J345" s="319"/>
      <c r="K345" s="319"/>
      <c r="L345" s="319"/>
      <c r="M345" s="319"/>
      <c r="N345" s="319">
        <v>0</v>
      </c>
      <c r="O345" s="319"/>
      <c r="P345" s="319"/>
      <c r="Q345" s="319"/>
      <c r="R345" s="319"/>
      <c r="S345" s="319"/>
      <c r="T345" s="319"/>
      <c r="U345" s="319"/>
      <c r="V345" s="319"/>
      <c r="W345" s="319"/>
      <c r="X345" s="319"/>
      <c r="Y345" s="449"/>
      <c r="Z345" s="433"/>
      <c r="AA345" s="433"/>
      <c r="AB345" s="433"/>
      <c r="AC345" s="433"/>
      <c r="AD345" s="433"/>
      <c r="AE345" s="433"/>
      <c r="AF345" s="433"/>
      <c r="AG345" s="438"/>
      <c r="AH345" s="438"/>
      <c r="AI345" s="438"/>
      <c r="AJ345" s="438"/>
      <c r="AK345" s="438"/>
      <c r="AL345" s="438"/>
      <c r="AM345" s="320">
        <f>SUM(Y345:AL345)</f>
        <v>0</v>
      </c>
    </row>
    <row r="346" spans="1:39" ht="15" hidden="1" outlineLevel="1">
      <c r="B346" s="676" t="s">
        <v>292</v>
      </c>
      <c r="C346" s="315" t="s">
        <v>164</v>
      </c>
      <c r="D346" s="319"/>
      <c r="E346" s="319"/>
      <c r="F346" s="319"/>
      <c r="G346" s="319"/>
      <c r="H346" s="319"/>
      <c r="I346" s="319"/>
      <c r="J346" s="319"/>
      <c r="K346" s="319"/>
      <c r="L346" s="319"/>
      <c r="M346" s="319"/>
      <c r="N346" s="319">
        <f>N345</f>
        <v>0</v>
      </c>
      <c r="O346" s="319"/>
      <c r="P346" s="319"/>
      <c r="Q346" s="319"/>
      <c r="R346" s="319"/>
      <c r="S346" s="319"/>
      <c r="T346" s="319"/>
      <c r="U346" s="319"/>
      <c r="V346" s="319"/>
      <c r="W346" s="319"/>
      <c r="X346" s="319"/>
      <c r="Y346" s="434">
        <f>Y345</f>
        <v>0</v>
      </c>
      <c r="Z346" s="434">
        <f t="shared" ref="Z346" si="964">Z345</f>
        <v>0</v>
      </c>
      <c r="AA346" s="434">
        <f t="shared" ref="AA346" si="965">AA345</f>
        <v>0</v>
      </c>
      <c r="AB346" s="434">
        <f t="shared" ref="AB346" si="966">AB345</f>
        <v>0</v>
      </c>
      <c r="AC346" s="434">
        <f t="shared" ref="AC346" si="967">AC345</f>
        <v>0</v>
      </c>
      <c r="AD346" s="434">
        <f t="shared" ref="AD346" si="968">AD345</f>
        <v>0</v>
      </c>
      <c r="AE346" s="434">
        <f t="shared" ref="AE346" si="969">AE345</f>
        <v>0</v>
      </c>
      <c r="AF346" s="434">
        <f t="shared" ref="AF346" si="970">AF345</f>
        <v>0</v>
      </c>
      <c r="AG346" s="434">
        <f t="shared" ref="AG346" si="971">AG345</f>
        <v>0</v>
      </c>
      <c r="AH346" s="434">
        <f t="shared" ref="AH346" si="972">AH345</f>
        <v>0</v>
      </c>
      <c r="AI346" s="434">
        <f t="shared" ref="AI346" si="973">AI345</f>
        <v>0</v>
      </c>
      <c r="AJ346" s="434">
        <f t="shared" ref="AJ346" si="974">AJ345</f>
        <v>0</v>
      </c>
      <c r="AK346" s="434">
        <f t="shared" ref="AK346" si="975">AK345</f>
        <v>0</v>
      </c>
      <c r="AL346" s="434">
        <f t="shared" ref="AL346" si="976">AL345</f>
        <v>0</v>
      </c>
      <c r="AM346" s="330"/>
    </row>
    <row r="347" spans="1:39" ht="15" hidden="1" outlineLevel="1">
      <c r="B347" s="714"/>
      <c r="C347" s="315"/>
      <c r="D347" s="315"/>
      <c r="E347" s="315"/>
      <c r="F347" s="315"/>
      <c r="G347" s="315"/>
      <c r="H347" s="315"/>
      <c r="I347" s="315"/>
      <c r="J347" s="315"/>
      <c r="K347" s="315"/>
      <c r="L347" s="315"/>
      <c r="M347" s="315"/>
      <c r="N347" s="315"/>
      <c r="O347" s="315"/>
      <c r="P347" s="315"/>
      <c r="Q347" s="315"/>
      <c r="R347" s="315"/>
      <c r="S347" s="315"/>
      <c r="T347" s="315"/>
      <c r="U347" s="315"/>
      <c r="V347" s="315"/>
      <c r="W347" s="315"/>
      <c r="X347" s="315"/>
      <c r="Y347" s="435"/>
      <c r="Z347" s="448"/>
      <c r="AA347" s="448"/>
      <c r="AB347" s="448"/>
      <c r="AC347" s="448"/>
      <c r="AD347" s="448"/>
      <c r="AE347" s="448"/>
      <c r="AF347" s="448"/>
      <c r="AG347" s="448"/>
      <c r="AH347" s="448"/>
      <c r="AI347" s="448"/>
      <c r="AJ347" s="448"/>
      <c r="AK347" s="448"/>
      <c r="AL347" s="448"/>
      <c r="AM347" s="330"/>
    </row>
    <row r="348" spans="1:39" ht="15" hidden="1" outlineLevel="1">
      <c r="A348" s="542">
        <v>38</v>
      </c>
      <c r="B348" s="714" t="s">
        <v>131</v>
      </c>
      <c r="C348" s="315" t="s">
        <v>25</v>
      </c>
      <c r="D348" s="319"/>
      <c r="E348" s="319"/>
      <c r="F348" s="319"/>
      <c r="G348" s="319"/>
      <c r="H348" s="319"/>
      <c r="I348" s="319"/>
      <c r="J348" s="319"/>
      <c r="K348" s="319"/>
      <c r="L348" s="319"/>
      <c r="M348" s="319"/>
      <c r="N348" s="319">
        <v>0</v>
      </c>
      <c r="O348" s="319"/>
      <c r="P348" s="319"/>
      <c r="Q348" s="319"/>
      <c r="R348" s="319"/>
      <c r="S348" s="319"/>
      <c r="T348" s="319"/>
      <c r="U348" s="319"/>
      <c r="V348" s="319"/>
      <c r="W348" s="319"/>
      <c r="X348" s="319"/>
      <c r="Y348" s="449"/>
      <c r="Z348" s="433"/>
      <c r="AA348" s="433"/>
      <c r="AB348" s="433"/>
      <c r="AC348" s="433"/>
      <c r="AD348" s="433"/>
      <c r="AE348" s="433"/>
      <c r="AF348" s="433"/>
      <c r="AG348" s="438"/>
      <c r="AH348" s="438"/>
      <c r="AI348" s="438"/>
      <c r="AJ348" s="438"/>
      <c r="AK348" s="438"/>
      <c r="AL348" s="438"/>
      <c r="AM348" s="320">
        <f>SUM(Y348:AL348)</f>
        <v>0</v>
      </c>
    </row>
    <row r="349" spans="1:39" ht="15" hidden="1" outlineLevel="1">
      <c r="B349" s="676" t="s">
        <v>292</v>
      </c>
      <c r="C349" s="315" t="s">
        <v>164</v>
      </c>
      <c r="D349" s="319"/>
      <c r="E349" s="319"/>
      <c r="F349" s="319"/>
      <c r="G349" s="319"/>
      <c r="H349" s="319"/>
      <c r="I349" s="319"/>
      <c r="J349" s="319"/>
      <c r="K349" s="319"/>
      <c r="L349" s="319"/>
      <c r="M349" s="319"/>
      <c r="N349" s="319">
        <f>N348</f>
        <v>0</v>
      </c>
      <c r="O349" s="319"/>
      <c r="P349" s="319"/>
      <c r="Q349" s="319"/>
      <c r="R349" s="319"/>
      <c r="S349" s="319"/>
      <c r="T349" s="319"/>
      <c r="U349" s="319"/>
      <c r="V349" s="319"/>
      <c r="W349" s="319"/>
      <c r="X349" s="319"/>
      <c r="Y349" s="434">
        <f>Y348</f>
        <v>0</v>
      </c>
      <c r="Z349" s="434">
        <f t="shared" ref="Z349" si="977">Z348</f>
        <v>0</v>
      </c>
      <c r="AA349" s="434">
        <f t="shared" ref="AA349" si="978">AA348</f>
        <v>0</v>
      </c>
      <c r="AB349" s="434">
        <f t="shared" ref="AB349" si="979">AB348</f>
        <v>0</v>
      </c>
      <c r="AC349" s="434">
        <f t="shared" ref="AC349" si="980">AC348</f>
        <v>0</v>
      </c>
      <c r="AD349" s="434">
        <f t="shared" ref="AD349" si="981">AD348</f>
        <v>0</v>
      </c>
      <c r="AE349" s="434">
        <f t="shared" ref="AE349" si="982">AE348</f>
        <v>0</v>
      </c>
      <c r="AF349" s="434">
        <f t="shared" ref="AF349" si="983">AF348</f>
        <v>0</v>
      </c>
      <c r="AG349" s="434">
        <f t="shared" ref="AG349" si="984">AG348</f>
        <v>0</v>
      </c>
      <c r="AH349" s="434">
        <f t="shared" ref="AH349" si="985">AH348</f>
        <v>0</v>
      </c>
      <c r="AI349" s="434">
        <f t="shared" ref="AI349" si="986">AI348</f>
        <v>0</v>
      </c>
      <c r="AJ349" s="434">
        <f t="shared" ref="AJ349" si="987">AJ348</f>
        <v>0</v>
      </c>
      <c r="AK349" s="434">
        <f t="shared" ref="AK349" si="988">AK348</f>
        <v>0</v>
      </c>
      <c r="AL349" s="434">
        <f t="shared" ref="AL349" si="989">AL348</f>
        <v>0</v>
      </c>
      <c r="AM349" s="330"/>
    </row>
    <row r="350" spans="1:39" ht="15" hidden="1" outlineLevel="1">
      <c r="B350" s="714"/>
      <c r="C350" s="315"/>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435"/>
      <c r="Z350" s="448"/>
      <c r="AA350" s="448"/>
      <c r="AB350" s="448"/>
      <c r="AC350" s="448"/>
      <c r="AD350" s="448"/>
      <c r="AE350" s="448"/>
      <c r="AF350" s="448"/>
      <c r="AG350" s="448"/>
      <c r="AH350" s="448"/>
      <c r="AI350" s="448"/>
      <c r="AJ350" s="448"/>
      <c r="AK350" s="448"/>
      <c r="AL350" s="448"/>
      <c r="AM350" s="330"/>
    </row>
    <row r="351" spans="1:39" ht="15" hidden="1" outlineLevel="1">
      <c r="A351" s="542">
        <v>39</v>
      </c>
      <c r="B351" s="714" t="s">
        <v>132</v>
      </c>
      <c r="C351" s="315" t="s">
        <v>25</v>
      </c>
      <c r="D351" s="319"/>
      <c r="E351" s="319"/>
      <c r="F351" s="319"/>
      <c r="G351" s="319"/>
      <c r="H351" s="319"/>
      <c r="I351" s="319"/>
      <c r="J351" s="319"/>
      <c r="K351" s="319"/>
      <c r="L351" s="319"/>
      <c r="M351" s="319"/>
      <c r="N351" s="319">
        <v>0</v>
      </c>
      <c r="O351" s="319"/>
      <c r="P351" s="319"/>
      <c r="Q351" s="319"/>
      <c r="R351" s="319"/>
      <c r="S351" s="319"/>
      <c r="T351" s="319"/>
      <c r="U351" s="319"/>
      <c r="V351" s="319"/>
      <c r="W351" s="319"/>
      <c r="X351" s="319"/>
      <c r="Y351" s="449"/>
      <c r="Z351" s="433"/>
      <c r="AA351" s="433"/>
      <c r="AB351" s="433"/>
      <c r="AC351" s="433"/>
      <c r="AD351" s="433"/>
      <c r="AE351" s="433"/>
      <c r="AF351" s="433"/>
      <c r="AG351" s="438"/>
      <c r="AH351" s="438"/>
      <c r="AI351" s="438"/>
      <c r="AJ351" s="438"/>
      <c r="AK351" s="438"/>
      <c r="AL351" s="438"/>
      <c r="AM351" s="320">
        <f>SUM(Y351:AL351)</f>
        <v>0</v>
      </c>
    </row>
    <row r="352" spans="1:39" ht="15" hidden="1" outlineLevel="1">
      <c r="B352" s="676" t="s">
        <v>292</v>
      </c>
      <c r="C352" s="315" t="s">
        <v>164</v>
      </c>
      <c r="D352" s="319"/>
      <c r="E352" s="319"/>
      <c r="F352" s="319"/>
      <c r="G352" s="319"/>
      <c r="H352" s="319"/>
      <c r="I352" s="319"/>
      <c r="J352" s="319"/>
      <c r="K352" s="319"/>
      <c r="L352" s="319"/>
      <c r="M352" s="319"/>
      <c r="N352" s="319">
        <f>N351</f>
        <v>0</v>
      </c>
      <c r="O352" s="319"/>
      <c r="P352" s="319"/>
      <c r="Q352" s="319"/>
      <c r="R352" s="319"/>
      <c r="S352" s="319"/>
      <c r="T352" s="319"/>
      <c r="U352" s="319"/>
      <c r="V352" s="319"/>
      <c r="W352" s="319"/>
      <c r="X352" s="319"/>
      <c r="Y352" s="434">
        <f>Y351</f>
        <v>0</v>
      </c>
      <c r="Z352" s="434">
        <f t="shared" ref="Z352" si="990">Z351</f>
        <v>0</v>
      </c>
      <c r="AA352" s="434">
        <f t="shared" ref="AA352" si="991">AA351</f>
        <v>0</v>
      </c>
      <c r="AB352" s="434">
        <f t="shared" ref="AB352" si="992">AB351</f>
        <v>0</v>
      </c>
      <c r="AC352" s="434">
        <f t="shared" ref="AC352" si="993">AC351</f>
        <v>0</v>
      </c>
      <c r="AD352" s="434">
        <f t="shared" ref="AD352" si="994">AD351</f>
        <v>0</v>
      </c>
      <c r="AE352" s="434">
        <f t="shared" ref="AE352" si="995">AE351</f>
        <v>0</v>
      </c>
      <c r="AF352" s="434">
        <f t="shared" ref="AF352" si="996">AF351</f>
        <v>0</v>
      </c>
      <c r="AG352" s="434">
        <f t="shared" ref="AG352" si="997">AG351</f>
        <v>0</v>
      </c>
      <c r="AH352" s="434">
        <f t="shared" ref="AH352" si="998">AH351</f>
        <v>0</v>
      </c>
      <c r="AI352" s="434">
        <f t="shared" ref="AI352" si="999">AI351</f>
        <v>0</v>
      </c>
      <c r="AJ352" s="434">
        <f t="shared" ref="AJ352" si="1000">AJ351</f>
        <v>0</v>
      </c>
      <c r="AK352" s="434">
        <f t="shared" ref="AK352" si="1001">AK351</f>
        <v>0</v>
      </c>
      <c r="AL352" s="434">
        <f t="shared" ref="AL352" si="1002">AL351</f>
        <v>0</v>
      </c>
      <c r="AM352" s="330"/>
    </row>
    <row r="353" spans="1:39" ht="15" hidden="1" outlineLevel="1">
      <c r="B353" s="714"/>
      <c r="C353" s="315"/>
      <c r="D353" s="315"/>
      <c r="E353" s="315"/>
      <c r="F353" s="315"/>
      <c r="G353" s="315"/>
      <c r="H353" s="315"/>
      <c r="I353" s="315"/>
      <c r="J353" s="315"/>
      <c r="K353" s="315"/>
      <c r="L353" s="315"/>
      <c r="M353" s="315"/>
      <c r="N353" s="315"/>
      <c r="O353" s="315"/>
      <c r="P353" s="315"/>
      <c r="Q353" s="315"/>
      <c r="R353" s="315"/>
      <c r="S353" s="315"/>
      <c r="T353" s="315"/>
      <c r="U353" s="315"/>
      <c r="V353" s="315"/>
      <c r="W353" s="315"/>
      <c r="X353" s="315"/>
      <c r="Y353" s="435"/>
      <c r="Z353" s="448"/>
      <c r="AA353" s="448"/>
      <c r="AB353" s="448"/>
      <c r="AC353" s="448"/>
      <c r="AD353" s="448"/>
      <c r="AE353" s="448"/>
      <c r="AF353" s="448"/>
      <c r="AG353" s="448"/>
      <c r="AH353" s="448"/>
      <c r="AI353" s="448"/>
      <c r="AJ353" s="448"/>
      <c r="AK353" s="448"/>
      <c r="AL353" s="448"/>
      <c r="AM353" s="330"/>
    </row>
    <row r="354" spans="1:39" ht="15" hidden="1" outlineLevel="1">
      <c r="A354" s="542">
        <v>40</v>
      </c>
      <c r="B354" s="714" t="s">
        <v>133</v>
      </c>
      <c r="C354" s="315" t="s">
        <v>25</v>
      </c>
      <c r="D354" s="319"/>
      <c r="E354" s="319"/>
      <c r="F354" s="319"/>
      <c r="G354" s="319"/>
      <c r="H354" s="319"/>
      <c r="I354" s="319"/>
      <c r="J354" s="319"/>
      <c r="K354" s="319"/>
      <c r="L354" s="319"/>
      <c r="M354" s="319"/>
      <c r="N354" s="319">
        <v>0</v>
      </c>
      <c r="O354" s="319"/>
      <c r="P354" s="319"/>
      <c r="Q354" s="319"/>
      <c r="R354" s="319"/>
      <c r="S354" s="319"/>
      <c r="T354" s="319"/>
      <c r="U354" s="319"/>
      <c r="V354" s="319"/>
      <c r="W354" s="319"/>
      <c r="X354" s="319"/>
      <c r="Y354" s="449"/>
      <c r="Z354" s="433"/>
      <c r="AA354" s="433"/>
      <c r="AB354" s="433"/>
      <c r="AC354" s="433"/>
      <c r="AD354" s="433"/>
      <c r="AE354" s="433"/>
      <c r="AF354" s="433"/>
      <c r="AG354" s="438"/>
      <c r="AH354" s="438"/>
      <c r="AI354" s="438"/>
      <c r="AJ354" s="438"/>
      <c r="AK354" s="438"/>
      <c r="AL354" s="438"/>
      <c r="AM354" s="320">
        <f>SUM(Y354:AL354)</f>
        <v>0</v>
      </c>
    </row>
    <row r="355" spans="1:39" ht="15" hidden="1" outlineLevel="1">
      <c r="B355" s="676" t="s">
        <v>292</v>
      </c>
      <c r="C355" s="315" t="s">
        <v>164</v>
      </c>
      <c r="D355" s="319"/>
      <c r="E355" s="319"/>
      <c r="F355" s="319"/>
      <c r="G355" s="319"/>
      <c r="H355" s="319"/>
      <c r="I355" s="319"/>
      <c r="J355" s="319"/>
      <c r="K355" s="319"/>
      <c r="L355" s="319"/>
      <c r="M355" s="319"/>
      <c r="N355" s="319">
        <f>N354</f>
        <v>0</v>
      </c>
      <c r="O355" s="319"/>
      <c r="P355" s="319"/>
      <c r="Q355" s="319"/>
      <c r="R355" s="319"/>
      <c r="S355" s="319"/>
      <c r="T355" s="319"/>
      <c r="U355" s="319"/>
      <c r="V355" s="319"/>
      <c r="W355" s="319"/>
      <c r="X355" s="319"/>
      <c r="Y355" s="434">
        <f>Y354</f>
        <v>0</v>
      </c>
      <c r="Z355" s="434">
        <f t="shared" ref="Z355" si="1003">Z354</f>
        <v>0</v>
      </c>
      <c r="AA355" s="434">
        <f t="shared" ref="AA355" si="1004">AA354</f>
        <v>0</v>
      </c>
      <c r="AB355" s="434">
        <f t="shared" ref="AB355" si="1005">AB354</f>
        <v>0</v>
      </c>
      <c r="AC355" s="434">
        <f t="shared" ref="AC355" si="1006">AC354</f>
        <v>0</v>
      </c>
      <c r="AD355" s="434">
        <f t="shared" ref="AD355" si="1007">AD354</f>
        <v>0</v>
      </c>
      <c r="AE355" s="434">
        <f t="shared" ref="AE355" si="1008">AE354</f>
        <v>0</v>
      </c>
      <c r="AF355" s="434">
        <f t="shared" ref="AF355" si="1009">AF354</f>
        <v>0</v>
      </c>
      <c r="AG355" s="434">
        <f t="shared" ref="AG355" si="1010">AG354</f>
        <v>0</v>
      </c>
      <c r="AH355" s="434">
        <f t="shared" ref="AH355" si="1011">AH354</f>
        <v>0</v>
      </c>
      <c r="AI355" s="434">
        <f t="shared" ref="AI355" si="1012">AI354</f>
        <v>0</v>
      </c>
      <c r="AJ355" s="434">
        <f t="shared" ref="AJ355" si="1013">AJ354</f>
        <v>0</v>
      </c>
      <c r="AK355" s="434">
        <f t="shared" ref="AK355" si="1014">AK354</f>
        <v>0</v>
      </c>
      <c r="AL355" s="434">
        <f t="shared" ref="AL355" si="1015">AL354</f>
        <v>0</v>
      </c>
      <c r="AM355" s="330"/>
    </row>
    <row r="356" spans="1:39" ht="15" hidden="1" outlineLevel="1">
      <c r="B356" s="714"/>
      <c r="C356" s="315"/>
      <c r="D356" s="315"/>
      <c r="E356" s="315"/>
      <c r="F356" s="315"/>
      <c r="G356" s="315"/>
      <c r="H356" s="315"/>
      <c r="I356" s="315"/>
      <c r="J356" s="315"/>
      <c r="K356" s="315"/>
      <c r="L356" s="315"/>
      <c r="M356" s="315"/>
      <c r="N356" s="315"/>
      <c r="O356" s="315"/>
      <c r="P356" s="315"/>
      <c r="Q356" s="315"/>
      <c r="R356" s="315"/>
      <c r="S356" s="315"/>
      <c r="T356" s="315"/>
      <c r="U356" s="315"/>
      <c r="V356" s="315"/>
      <c r="W356" s="315"/>
      <c r="X356" s="315"/>
      <c r="Y356" s="435"/>
      <c r="Z356" s="448"/>
      <c r="AA356" s="448"/>
      <c r="AB356" s="448"/>
      <c r="AC356" s="448"/>
      <c r="AD356" s="448"/>
      <c r="AE356" s="448"/>
      <c r="AF356" s="448"/>
      <c r="AG356" s="448"/>
      <c r="AH356" s="448"/>
      <c r="AI356" s="448"/>
      <c r="AJ356" s="448"/>
      <c r="AK356" s="448"/>
      <c r="AL356" s="448"/>
      <c r="AM356" s="330"/>
    </row>
    <row r="357" spans="1:39" ht="30" hidden="1" outlineLevel="1">
      <c r="A357" s="542">
        <v>41</v>
      </c>
      <c r="B357" s="714" t="s">
        <v>134</v>
      </c>
      <c r="C357" s="315" t="s">
        <v>25</v>
      </c>
      <c r="D357" s="319"/>
      <c r="E357" s="319"/>
      <c r="F357" s="319"/>
      <c r="G357" s="319"/>
      <c r="H357" s="319"/>
      <c r="I357" s="319"/>
      <c r="J357" s="319"/>
      <c r="K357" s="319"/>
      <c r="L357" s="319"/>
      <c r="M357" s="319"/>
      <c r="N357" s="319">
        <v>0</v>
      </c>
      <c r="O357" s="319"/>
      <c r="P357" s="319"/>
      <c r="Q357" s="319"/>
      <c r="R357" s="319"/>
      <c r="S357" s="319"/>
      <c r="T357" s="319"/>
      <c r="U357" s="319"/>
      <c r="V357" s="319"/>
      <c r="W357" s="319"/>
      <c r="X357" s="319"/>
      <c r="Y357" s="449"/>
      <c r="Z357" s="433"/>
      <c r="AA357" s="433"/>
      <c r="AB357" s="433"/>
      <c r="AC357" s="433"/>
      <c r="AD357" s="433"/>
      <c r="AE357" s="433"/>
      <c r="AF357" s="433"/>
      <c r="AG357" s="438"/>
      <c r="AH357" s="438"/>
      <c r="AI357" s="438"/>
      <c r="AJ357" s="438"/>
      <c r="AK357" s="438"/>
      <c r="AL357" s="438"/>
      <c r="AM357" s="320">
        <f>SUM(Y357:AL357)</f>
        <v>0</v>
      </c>
    </row>
    <row r="358" spans="1:39" ht="15" hidden="1" outlineLevel="1">
      <c r="B358" s="676" t="s">
        <v>292</v>
      </c>
      <c r="C358" s="315" t="s">
        <v>164</v>
      </c>
      <c r="D358" s="319"/>
      <c r="E358" s="319"/>
      <c r="F358" s="319"/>
      <c r="G358" s="319"/>
      <c r="H358" s="319"/>
      <c r="I358" s="319"/>
      <c r="J358" s="319"/>
      <c r="K358" s="319"/>
      <c r="L358" s="319"/>
      <c r="M358" s="319"/>
      <c r="N358" s="319">
        <f>N357</f>
        <v>0</v>
      </c>
      <c r="O358" s="319"/>
      <c r="P358" s="319"/>
      <c r="Q358" s="319"/>
      <c r="R358" s="319"/>
      <c r="S358" s="319"/>
      <c r="T358" s="319"/>
      <c r="U358" s="319"/>
      <c r="V358" s="319"/>
      <c r="W358" s="319"/>
      <c r="X358" s="319"/>
      <c r="Y358" s="434">
        <f>Y357</f>
        <v>0</v>
      </c>
      <c r="Z358" s="434">
        <f t="shared" ref="Z358" si="1016">Z357</f>
        <v>0</v>
      </c>
      <c r="AA358" s="434">
        <f t="shared" ref="AA358" si="1017">AA357</f>
        <v>0</v>
      </c>
      <c r="AB358" s="434">
        <f t="shared" ref="AB358" si="1018">AB357</f>
        <v>0</v>
      </c>
      <c r="AC358" s="434">
        <f t="shared" ref="AC358" si="1019">AC357</f>
        <v>0</v>
      </c>
      <c r="AD358" s="434">
        <f t="shared" ref="AD358" si="1020">AD357</f>
        <v>0</v>
      </c>
      <c r="AE358" s="434">
        <f t="shared" ref="AE358" si="1021">AE357</f>
        <v>0</v>
      </c>
      <c r="AF358" s="434">
        <f t="shared" ref="AF358" si="1022">AF357</f>
        <v>0</v>
      </c>
      <c r="AG358" s="434">
        <f t="shared" ref="AG358" si="1023">AG357</f>
        <v>0</v>
      </c>
      <c r="AH358" s="434">
        <f t="shared" ref="AH358" si="1024">AH357</f>
        <v>0</v>
      </c>
      <c r="AI358" s="434">
        <f t="shared" ref="AI358" si="1025">AI357</f>
        <v>0</v>
      </c>
      <c r="AJ358" s="434">
        <f t="shared" ref="AJ358" si="1026">AJ357</f>
        <v>0</v>
      </c>
      <c r="AK358" s="434">
        <f t="shared" ref="AK358" si="1027">AK357</f>
        <v>0</v>
      </c>
      <c r="AL358" s="434">
        <f t="shared" ref="AL358" si="1028">AL357</f>
        <v>0</v>
      </c>
      <c r="AM358" s="330"/>
    </row>
    <row r="359" spans="1:39" ht="15" hidden="1" outlineLevel="1">
      <c r="B359" s="714"/>
      <c r="C359" s="315"/>
      <c r="D359" s="315"/>
      <c r="E359" s="315"/>
      <c r="F359" s="315"/>
      <c r="G359" s="315"/>
      <c r="H359" s="315"/>
      <c r="I359" s="315"/>
      <c r="J359" s="315"/>
      <c r="K359" s="315"/>
      <c r="L359" s="315"/>
      <c r="M359" s="315"/>
      <c r="N359" s="315"/>
      <c r="O359" s="315"/>
      <c r="P359" s="315"/>
      <c r="Q359" s="315"/>
      <c r="R359" s="315"/>
      <c r="S359" s="315"/>
      <c r="T359" s="315"/>
      <c r="U359" s="315"/>
      <c r="V359" s="315"/>
      <c r="W359" s="315"/>
      <c r="X359" s="315"/>
      <c r="Y359" s="435"/>
      <c r="Z359" s="448"/>
      <c r="AA359" s="448"/>
      <c r="AB359" s="448"/>
      <c r="AC359" s="448"/>
      <c r="AD359" s="448"/>
      <c r="AE359" s="448"/>
      <c r="AF359" s="448"/>
      <c r="AG359" s="448"/>
      <c r="AH359" s="448"/>
      <c r="AI359" s="448"/>
      <c r="AJ359" s="448"/>
      <c r="AK359" s="448"/>
      <c r="AL359" s="448"/>
      <c r="AM359" s="330"/>
    </row>
    <row r="360" spans="1:39" ht="30" hidden="1" outlineLevel="1">
      <c r="A360" s="542">
        <v>42</v>
      </c>
      <c r="B360" s="714" t="s">
        <v>135</v>
      </c>
      <c r="C360" s="315" t="s">
        <v>25</v>
      </c>
      <c r="D360" s="319"/>
      <c r="E360" s="319"/>
      <c r="F360" s="319"/>
      <c r="G360" s="319"/>
      <c r="H360" s="319"/>
      <c r="I360" s="319"/>
      <c r="J360" s="319"/>
      <c r="K360" s="319"/>
      <c r="L360" s="319"/>
      <c r="M360" s="319"/>
      <c r="N360" s="315"/>
      <c r="O360" s="319"/>
      <c r="P360" s="319"/>
      <c r="Q360" s="319"/>
      <c r="R360" s="319"/>
      <c r="S360" s="319"/>
      <c r="T360" s="319"/>
      <c r="U360" s="319"/>
      <c r="V360" s="319"/>
      <c r="W360" s="319"/>
      <c r="X360" s="319"/>
      <c r="Y360" s="449"/>
      <c r="Z360" s="433"/>
      <c r="AA360" s="433"/>
      <c r="AB360" s="433"/>
      <c r="AC360" s="433"/>
      <c r="AD360" s="433"/>
      <c r="AE360" s="433"/>
      <c r="AF360" s="433"/>
      <c r="AG360" s="438"/>
      <c r="AH360" s="438"/>
      <c r="AI360" s="438"/>
      <c r="AJ360" s="438"/>
      <c r="AK360" s="438"/>
      <c r="AL360" s="438"/>
      <c r="AM360" s="320">
        <f>SUM(Y360:AL360)</f>
        <v>0</v>
      </c>
    </row>
    <row r="361" spans="1:39" ht="15" hidden="1" outlineLevel="1">
      <c r="B361" s="676" t="s">
        <v>292</v>
      </c>
      <c r="C361" s="315" t="s">
        <v>164</v>
      </c>
      <c r="D361" s="319"/>
      <c r="E361" s="319"/>
      <c r="F361" s="319"/>
      <c r="G361" s="319"/>
      <c r="H361" s="319"/>
      <c r="I361" s="319"/>
      <c r="J361" s="319"/>
      <c r="K361" s="319"/>
      <c r="L361" s="319"/>
      <c r="M361" s="319"/>
      <c r="N361" s="484"/>
      <c r="O361" s="319"/>
      <c r="P361" s="319"/>
      <c r="Q361" s="319"/>
      <c r="R361" s="319"/>
      <c r="S361" s="319"/>
      <c r="T361" s="319"/>
      <c r="U361" s="319"/>
      <c r="V361" s="319"/>
      <c r="W361" s="319"/>
      <c r="X361" s="319"/>
      <c r="Y361" s="434">
        <f>Y360</f>
        <v>0</v>
      </c>
      <c r="Z361" s="434">
        <f t="shared" ref="Z361" si="1029">Z360</f>
        <v>0</v>
      </c>
      <c r="AA361" s="434">
        <f t="shared" ref="AA361" si="1030">AA360</f>
        <v>0</v>
      </c>
      <c r="AB361" s="434">
        <f t="shared" ref="AB361" si="1031">AB360</f>
        <v>0</v>
      </c>
      <c r="AC361" s="434">
        <f t="shared" ref="AC361" si="1032">AC360</f>
        <v>0</v>
      </c>
      <c r="AD361" s="434">
        <f t="shared" ref="AD361" si="1033">AD360</f>
        <v>0</v>
      </c>
      <c r="AE361" s="434">
        <f t="shared" ref="AE361" si="1034">AE360</f>
        <v>0</v>
      </c>
      <c r="AF361" s="434">
        <f t="shared" ref="AF361" si="1035">AF360</f>
        <v>0</v>
      </c>
      <c r="AG361" s="434">
        <f t="shared" ref="AG361" si="1036">AG360</f>
        <v>0</v>
      </c>
      <c r="AH361" s="434">
        <f t="shared" ref="AH361" si="1037">AH360</f>
        <v>0</v>
      </c>
      <c r="AI361" s="434">
        <f t="shared" ref="AI361" si="1038">AI360</f>
        <v>0</v>
      </c>
      <c r="AJ361" s="434">
        <f t="shared" ref="AJ361" si="1039">AJ360</f>
        <v>0</v>
      </c>
      <c r="AK361" s="434">
        <f t="shared" ref="AK361" si="1040">AK360</f>
        <v>0</v>
      </c>
      <c r="AL361" s="434">
        <f t="shared" ref="AL361" si="1041">AL360</f>
        <v>0</v>
      </c>
      <c r="AM361" s="330"/>
    </row>
    <row r="362" spans="1:39" ht="15" hidden="1" outlineLevel="1">
      <c r="B362" s="714"/>
      <c r="C362" s="315"/>
      <c r="D362" s="315"/>
      <c r="E362" s="315"/>
      <c r="F362" s="315"/>
      <c r="G362" s="315"/>
      <c r="H362" s="315"/>
      <c r="I362" s="315"/>
      <c r="J362" s="315"/>
      <c r="K362" s="315"/>
      <c r="L362" s="315"/>
      <c r="M362" s="315"/>
      <c r="N362" s="315"/>
      <c r="O362" s="315"/>
      <c r="P362" s="315"/>
      <c r="Q362" s="315"/>
      <c r="R362" s="315"/>
      <c r="S362" s="315"/>
      <c r="T362" s="315"/>
      <c r="U362" s="315"/>
      <c r="V362" s="315"/>
      <c r="W362" s="315"/>
      <c r="X362" s="315"/>
      <c r="Y362" s="435"/>
      <c r="Z362" s="448"/>
      <c r="AA362" s="448"/>
      <c r="AB362" s="448"/>
      <c r="AC362" s="448"/>
      <c r="AD362" s="448"/>
      <c r="AE362" s="448"/>
      <c r="AF362" s="448"/>
      <c r="AG362" s="448"/>
      <c r="AH362" s="448"/>
      <c r="AI362" s="448"/>
      <c r="AJ362" s="448"/>
      <c r="AK362" s="448"/>
      <c r="AL362" s="448"/>
      <c r="AM362" s="330"/>
    </row>
    <row r="363" spans="1:39" ht="15" hidden="1" outlineLevel="1">
      <c r="A363" s="542">
        <v>43</v>
      </c>
      <c r="B363" s="714" t="s">
        <v>136</v>
      </c>
      <c r="C363" s="315" t="s">
        <v>25</v>
      </c>
      <c r="D363" s="319"/>
      <c r="E363" s="319"/>
      <c r="F363" s="319"/>
      <c r="G363" s="319"/>
      <c r="H363" s="319"/>
      <c r="I363" s="319"/>
      <c r="J363" s="319"/>
      <c r="K363" s="319"/>
      <c r="L363" s="319"/>
      <c r="M363" s="319"/>
      <c r="N363" s="319">
        <v>0</v>
      </c>
      <c r="O363" s="319"/>
      <c r="P363" s="319"/>
      <c r="Q363" s="319"/>
      <c r="R363" s="319"/>
      <c r="S363" s="319"/>
      <c r="T363" s="319"/>
      <c r="U363" s="319"/>
      <c r="V363" s="319"/>
      <c r="W363" s="319"/>
      <c r="X363" s="319"/>
      <c r="Y363" s="449"/>
      <c r="Z363" s="433"/>
      <c r="AA363" s="433"/>
      <c r="AB363" s="433"/>
      <c r="AC363" s="433"/>
      <c r="AD363" s="433"/>
      <c r="AE363" s="433"/>
      <c r="AF363" s="433"/>
      <c r="AG363" s="438"/>
      <c r="AH363" s="438"/>
      <c r="AI363" s="438"/>
      <c r="AJ363" s="438"/>
      <c r="AK363" s="438"/>
      <c r="AL363" s="438"/>
      <c r="AM363" s="320">
        <f>SUM(Y363:AL363)</f>
        <v>0</v>
      </c>
    </row>
    <row r="364" spans="1:39" ht="15" hidden="1" outlineLevel="1">
      <c r="B364" s="676" t="s">
        <v>292</v>
      </c>
      <c r="C364" s="315" t="s">
        <v>164</v>
      </c>
      <c r="D364" s="319"/>
      <c r="E364" s="319"/>
      <c r="F364" s="319"/>
      <c r="G364" s="319"/>
      <c r="H364" s="319"/>
      <c r="I364" s="319"/>
      <c r="J364" s="319"/>
      <c r="K364" s="319"/>
      <c r="L364" s="319"/>
      <c r="M364" s="319"/>
      <c r="N364" s="319">
        <f>N363</f>
        <v>0</v>
      </c>
      <c r="O364" s="319"/>
      <c r="P364" s="319"/>
      <c r="Q364" s="319"/>
      <c r="R364" s="319"/>
      <c r="S364" s="319"/>
      <c r="T364" s="319"/>
      <c r="U364" s="319"/>
      <c r="V364" s="319"/>
      <c r="W364" s="319"/>
      <c r="X364" s="319"/>
      <c r="Y364" s="434">
        <f>Y363</f>
        <v>0</v>
      </c>
      <c r="Z364" s="434">
        <f t="shared" ref="Z364" si="1042">Z363</f>
        <v>0</v>
      </c>
      <c r="AA364" s="434">
        <f t="shared" ref="AA364" si="1043">AA363</f>
        <v>0</v>
      </c>
      <c r="AB364" s="434">
        <f t="shared" ref="AB364" si="1044">AB363</f>
        <v>0</v>
      </c>
      <c r="AC364" s="434">
        <f t="shared" ref="AC364" si="1045">AC363</f>
        <v>0</v>
      </c>
      <c r="AD364" s="434">
        <f t="shared" ref="AD364" si="1046">AD363</f>
        <v>0</v>
      </c>
      <c r="AE364" s="434">
        <f t="shared" ref="AE364" si="1047">AE363</f>
        <v>0</v>
      </c>
      <c r="AF364" s="434">
        <f t="shared" ref="AF364" si="1048">AF363</f>
        <v>0</v>
      </c>
      <c r="AG364" s="434">
        <f t="shared" ref="AG364" si="1049">AG363</f>
        <v>0</v>
      </c>
      <c r="AH364" s="434">
        <f t="shared" ref="AH364" si="1050">AH363</f>
        <v>0</v>
      </c>
      <c r="AI364" s="434">
        <f t="shared" ref="AI364" si="1051">AI363</f>
        <v>0</v>
      </c>
      <c r="AJ364" s="434">
        <f t="shared" ref="AJ364" si="1052">AJ363</f>
        <v>0</v>
      </c>
      <c r="AK364" s="434">
        <f t="shared" ref="AK364" si="1053">AK363</f>
        <v>0</v>
      </c>
      <c r="AL364" s="434">
        <f t="shared" ref="AL364" si="1054">AL363</f>
        <v>0</v>
      </c>
      <c r="AM364" s="330"/>
    </row>
    <row r="365" spans="1:39" ht="15" hidden="1" outlineLevel="1">
      <c r="B365" s="714"/>
      <c r="C365" s="315"/>
      <c r="D365" s="315"/>
      <c r="E365" s="315"/>
      <c r="F365" s="315"/>
      <c r="G365" s="315"/>
      <c r="H365" s="315"/>
      <c r="I365" s="315"/>
      <c r="J365" s="315"/>
      <c r="K365" s="315"/>
      <c r="L365" s="315"/>
      <c r="M365" s="315"/>
      <c r="N365" s="315"/>
      <c r="O365" s="315"/>
      <c r="P365" s="315"/>
      <c r="Q365" s="315"/>
      <c r="R365" s="315"/>
      <c r="S365" s="315"/>
      <c r="T365" s="315"/>
      <c r="U365" s="315"/>
      <c r="V365" s="315"/>
      <c r="W365" s="315"/>
      <c r="X365" s="315"/>
      <c r="Y365" s="435"/>
      <c r="Z365" s="448"/>
      <c r="AA365" s="448"/>
      <c r="AB365" s="448"/>
      <c r="AC365" s="448"/>
      <c r="AD365" s="448"/>
      <c r="AE365" s="448"/>
      <c r="AF365" s="448"/>
      <c r="AG365" s="448"/>
      <c r="AH365" s="448"/>
      <c r="AI365" s="448"/>
      <c r="AJ365" s="448"/>
      <c r="AK365" s="448"/>
      <c r="AL365" s="448"/>
      <c r="AM365" s="330"/>
    </row>
    <row r="366" spans="1:39" ht="30" hidden="1" outlineLevel="1">
      <c r="A366" s="542">
        <v>44</v>
      </c>
      <c r="B366" s="714" t="s">
        <v>137</v>
      </c>
      <c r="C366" s="315" t="s">
        <v>25</v>
      </c>
      <c r="D366" s="319"/>
      <c r="E366" s="319"/>
      <c r="F366" s="319"/>
      <c r="G366" s="319"/>
      <c r="H366" s="319"/>
      <c r="I366" s="319"/>
      <c r="J366" s="319"/>
      <c r="K366" s="319"/>
      <c r="L366" s="319"/>
      <c r="M366" s="319"/>
      <c r="N366" s="319">
        <v>0</v>
      </c>
      <c r="O366" s="319"/>
      <c r="P366" s="319"/>
      <c r="Q366" s="319"/>
      <c r="R366" s="319"/>
      <c r="S366" s="319"/>
      <c r="T366" s="319"/>
      <c r="U366" s="319"/>
      <c r="V366" s="319"/>
      <c r="W366" s="319"/>
      <c r="X366" s="319"/>
      <c r="Y366" s="449"/>
      <c r="Z366" s="433"/>
      <c r="AA366" s="433"/>
      <c r="AB366" s="433"/>
      <c r="AC366" s="433"/>
      <c r="AD366" s="433"/>
      <c r="AE366" s="433"/>
      <c r="AF366" s="433"/>
      <c r="AG366" s="438"/>
      <c r="AH366" s="438"/>
      <c r="AI366" s="438"/>
      <c r="AJ366" s="438"/>
      <c r="AK366" s="438"/>
      <c r="AL366" s="438"/>
      <c r="AM366" s="320">
        <f>SUM(Y366:AL366)</f>
        <v>0</v>
      </c>
    </row>
    <row r="367" spans="1:39" ht="15" hidden="1" outlineLevel="1">
      <c r="B367" s="676" t="s">
        <v>292</v>
      </c>
      <c r="C367" s="315" t="s">
        <v>164</v>
      </c>
      <c r="D367" s="319"/>
      <c r="E367" s="319"/>
      <c r="F367" s="319"/>
      <c r="G367" s="319"/>
      <c r="H367" s="319"/>
      <c r="I367" s="319"/>
      <c r="J367" s="319"/>
      <c r="K367" s="319"/>
      <c r="L367" s="319"/>
      <c r="M367" s="319"/>
      <c r="N367" s="319">
        <f>N366</f>
        <v>0</v>
      </c>
      <c r="O367" s="319"/>
      <c r="P367" s="319"/>
      <c r="Q367" s="319"/>
      <c r="R367" s="319"/>
      <c r="S367" s="319"/>
      <c r="T367" s="319"/>
      <c r="U367" s="319"/>
      <c r="V367" s="319"/>
      <c r="W367" s="319"/>
      <c r="X367" s="319"/>
      <c r="Y367" s="434">
        <f>Y366</f>
        <v>0</v>
      </c>
      <c r="Z367" s="434">
        <f t="shared" ref="Z367" si="1055">Z366</f>
        <v>0</v>
      </c>
      <c r="AA367" s="434">
        <f t="shared" ref="AA367" si="1056">AA366</f>
        <v>0</v>
      </c>
      <c r="AB367" s="434">
        <f t="shared" ref="AB367" si="1057">AB366</f>
        <v>0</v>
      </c>
      <c r="AC367" s="434">
        <f t="shared" ref="AC367" si="1058">AC366</f>
        <v>0</v>
      </c>
      <c r="AD367" s="434">
        <f t="shared" ref="AD367" si="1059">AD366</f>
        <v>0</v>
      </c>
      <c r="AE367" s="434">
        <f t="shared" ref="AE367" si="1060">AE366</f>
        <v>0</v>
      </c>
      <c r="AF367" s="434">
        <f t="shared" ref="AF367" si="1061">AF366</f>
        <v>0</v>
      </c>
      <c r="AG367" s="434">
        <f t="shared" ref="AG367" si="1062">AG366</f>
        <v>0</v>
      </c>
      <c r="AH367" s="434">
        <f t="shared" ref="AH367" si="1063">AH366</f>
        <v>0</v>
      </c>
      <c r="AI367" s="434">
        <f t="shared" ref="AI367" si="1064">AI366</f>
        <v>0</v>
      </c>
      <c r="AJ367" s="434">
        <f t="shared" ref="AJ367" si="1065">AJ366</f>
        <v>0</v>
      </c>
      <c r="AK367" s="434">
        <f t="shared" ref="AK367" si="1066">AK366</f>
        <v>0</v>
      </c>
      <c r="AL367" s="434">
        <f t="shared" ref="AL367" si="1067">AL366</f>
        <v>0</v>
      </c>
      <c r="AM367" s="330"/>
    </row>
    <row r="368" spans="1:39" ht="15" hidden="1" outlineLevel="1">
      <c r="B368" s="714"/>
      <c r="C368" s="315"/>
      <c r="D368" s="315"/>
      <c r="E368" s="315"/>
      <c r="F368" s="315"/>
      <c r="G368" s="315"/>
      <c r="H368" s="315"/>
      <c r="I368" s="315"/>
      <c r="J368" s="315"/>
      <c r="K368" s="315"/>
      <c r="L368" s="315"/>
      <c r="M368" s="315"/>
      <c r="N368" s="315"/>
      <c r="O368" s="315"/>
      <c r="P368" s="315"/>
      <c r="Q368" s="315"/>
      <c r="R368" s="315"/>
      <c r="S368" s="315"/>
      <c r="T368" s="315"/>
      <c r="U368" s="315"/>
      <c r="V368" s="315"/>
      <c r="W368" s="315"/>
      <c r="X368" s="315"/>
      <c r="Y368" s="435"/>
      <c r="Z368" s="448"/>
      <c r="AA368" s="448"/>
      <c r="AB368" s="448"/>
      <c r="AC368" s="448"/>
      <c r="AD368" s="448"/>
      <c r="AE368" s="448"/>
      <c r="AF368" s="448"/>
      <c r="AG368" s="448"/>
      <c r="AH368" s="448"/>
      <c r="AI368" s="448"/>
      <c r="AJ368" s="448"/>
      <c r="AK368" s="448"/>
      <c r="AL368" s="448"/>
      <c r="AM368" s="330"/>
    </row>
    <row r="369" spans="1:39" ht="15" hidden="1" outlineLevel="1">
      <c r="A369" s="542">
        <v>45</v>
      </c>
      <c r="B369" s="714" t="s">
        <v>138</v>
      </c>
      <c r="C369" s="315" t="s">
        <v>25</v>
      </c>
      <c r="D369" s="319"/>
      <c r="E369" s="319"/>
      <c r="F369" s="319"/>
      <c r="G369" s="319"/>
      <c r="H369" s="319"/>
      <c r="I369" s="319"/>
      <c r="J369" s="319"/>
      <c r="K369" s="319"/>
      <c r="L369" s="319"/>
      <c r="M369" s="319"/>
      <c r="N369" s="319">
        <v>0</v>
      </c>
      <c r="O369" s="319"/>
      <c r="P369" s="319"/>
      <c r="Q369" s="319"/>
      <c r="R369" s="319"/>
      <c r="S369" s="319"/>
      <c r="T369" s="319"/>
      <c r="U369" s="319"/>
      <c r="V369" s="319"/>
      <c r="W369" s="319"/>
      <c r="X369" s="319"/>
      <c r="Y369" s="449"/>
      <c r="Z369" s="433"/>
      <c r="AA369" s="433"/>
      <c r="AB369" s="433"/>
      <c r="AC369" s="433"/>
      <c r="AD369" s="433"/>
      <c r="AE369" s="433"/>
      <c r="AF369" s="433"/>
      <c r="AG369" s="438"/>
      <c r="AH369" s="438"/>
      <c r="AI369" s="438"/>
      <c r="AJ369" s="438"/>
      <c r="AK369" s="438"/>
      <c r="AL369" s="438"/>
      <c r="AM369" s="320">
        <f>SUM(Y369:AL369)</f>
        <v>0</v>
      </c>
    </row>
    <row r="370" spans="1:39" ht="15" hidden="1" outlineLevel="1">
      <c r="B370" s="676" t="s">
        <v>292</v>
      </c>
      <c r="C370" s="315" t="s">
        <v>164</v>
      </c>
      <c r="D370" s="319"/>
      <c r="E370" s="319"/>
      <c r="F370" s="319"/>
      <c r="G370" s="319"/>
      <c r="H370" s="319"/>
      <c r="I370" s="319"/>
      <c r="J370" s="319"/>
      <c r="K370" s="319"/>
      <c r="L370" s="319"/>
      <c r="M370" s="319"/>
      <c r="N370" s="319">
        <f>N369</f>
        <v>0</v>
      </c>
      <c r="O370" s="319"/>
      <c r="P370" s="319"/>
      <c r="Q370" s="319"/>
      <c r="R370" s="319"/>
      <c r="S370" s="319"/>
      <c r="T370" s="319"/>
      <c r="U370" s="319"/>
      <c r="V370" s="319"/>
      <c r="W370" s="319"/>
      <c r="X370" s="319"/>
      <c r="Y370" s="434">
        <f>Y369</f>
        <v>0</v>
      </c>
      <c r="Z370" s="434">
        <f t="shared" ref="Z370" si="1068">Z369</f>
        <v>0</v>
      </c>
      <c r="AA370" s="434">
        <f t="shared" ref="AA370" si="1069">AA369</f>
        <v>0</v>
      </c>
      <c r="AB370" s="434">
        <f t="shared" ref="AB370" si="1070">AB369</f>
        <v>0</v>
      </c>
      <c r="AC370" s="434">
        <f t="shared" ref="AC370" si="1071">AC369</f>
        <v>0</v>
      </c>
      <c r="AD370" s="434">
        <f t="shared" ref="AD370" si="1072">AD369</f>
        <v>0</v>
      </c>
      <c r="AE370" s="434">
        <f t="shared" ref="AE370" si="1073">AE369</f>
        <v>0</v>
      </c>
      <c r="AF370" s="434">
        <f t="shared" ref="AF370" si="1074">AF369</f>
        <v>0</v>
      </c>
      <c r="AG370" s="434">
        <f t="shared" ref="AG370" si="1075">AG369</f>
        <v>0</v>
      </c>
      <c r="AH370" s="434">
        <f t="shared" ref="AH370" si="1076">AH369</f>
        <v>0</v>
      </c>
      <c r="AI370" s="434">
        <f t="shared" ref="AI370" si="1077">AI369</f>
        <v>0</v>
      </c>
      <c r="AJ370" s="434">
        <f t="shared" ref="AJ370" si="1078">AJ369</f>
        <v>0</v>
      </c>
      <c r="AK370" s="434">
        <f t="shared" ref="AK370" si="1079">AK369</f>
        <v>0</v>
      </c>
      <c r="AL370" s="434">
        <f t="shared" ref="AL370" si="1080">AL369</f>
        <v>0</v>
      </c>
      <c r="AM370" s="330"/>
    </row>
    <row r="371" spans="1:39" ht="15" hidden="1" outlineLevel="1">
      <c r="B371" s="714"/>
      <c r="C371" s="315"/>
      <c r="D371" s="315"/>
      <c r="E371" s="315"/>
      <c r="F371" s="315"/>
      <c r="G371" s="315"/>
      <c r="H371" s="315"/>
      <c r="I371" s="315"/>
      <c r="J371" s="315"/>
      <c r="K371" s="315"/>
      <c r="L371" s="315"/>
      <c r="M371" s="315"/>
      <c r="N371" s="315"/>
      <c r="O371" s="315"/>
      <c r="P371" s="315"/>
      <c r="Q371" s="315"/>
      <c r="R371" s="315"/>
      <c r="S371" s="315"/>
      <c r="T371" s="315"/>
      <c r="U371" s="315"/>
      <c r="V371" s="315"/>
      <c r="W371" s="315"/>
      <c r="X371" s="315"/>
      <c r="Y371" s="435"/>
      <c r="Z371" s="448"/>
      <c r="AA371" s="448"/>
      <c r="AB371" s="448"/>
      <c r="AC371" s="448"/>
      <c r="AD371" s="448"/>
      <c r="AE371" s="448"/>
      <c r="AF371" s="448"/>
      <c r="AG371" s="448"/>
      <c r="AH371" s="448"/>
      <c r="AI371" s="448"/>
      <c r="AJ371" s="448"/>
      <c r="AK371" s="448"/>
      <c r="AL371" s="448"/>
      <c r="AM371" s="330"/>
    </row>
    <row r="372" spans="1:39" ht="15" hidden="1" outlineLevel="1">
      <c r="A372" s="542">
        <v>46</v>
      </c>
      <c r="B372" s="714" t="s">
        <v>139</v>
      </c>
      <c r="C372" s="315" t="s">
        <v>25</v>
      </c>
      <c r="D372" s="319"/>
      <c r="E372" s="319"/>
      <c r="F372" s="319"/>
      <c r="G372" s="319"/>
      <c r="H372" s="319"/>
      <c r="I372" s="319"/>
      <c r="J372" s="319"/>
      <c r="K372" s="319"/>
      <c r="L372" s="319"/>
      <c r="M372" s="319"/>
      <c r="N372" s="319">
        <v>0</v>
      </c>
      <c r="O372" s="319"/>
      <c r="P372" s="319"/>
      <c r="Q372" s="319"/>
      <c r="R372" s="319"/>
      <c r="S372" s="319"/>
      <c r="T372" s="319"/>
      <c r="U372" s="319"/>
      <c r="V372" s="319"/>
      <c r="W372" s="319"/>
      <c r="X372" s="319"/>
      <c r="Y372" s="449"/>
      <c r="Z372" s="433"/>
      <c r="AA372" s="433"/>
      <c r="AB372" s="433"/>
      <c r="AC372" s="433"/>
      <c r="AD372" s="433"/>
      <c r="AE372" s="433"/>
      <c r="AF372" s="433"/>
      <c r="AG372" s="438"/>
      <c r="AH372" s="438"/>
      <c r="AI372" s="438"/>
      <c r="AJ372" s="438"/>
      <c r="AK372" s="438"/>
      <c r="AL372" s="438"/>
      <c r="AM372" s="320">
        <f>SUM(Y372:AL372)</f>
        <v>0</v>
      </c>
    </row>
    <row r="373" spans="1:39" ht="15" hidden="1" outlineLevel="1">
      <c r="B373" s="676" t="s">
        <v>292</v>
      </c>
      <c r="C373" s="315" t="s">
        <v>164</v>
      </c>
      <c r="D373" s="319"/>
      <c r="E373" s="319"/>
      <c r="F373" s="319"/>
      <c r="G373" s="319"/>
      <c r="H373" s="319"/>
      <c r="I373" s="319"/>
      <c r="J373" s="319"/>
      <c r="K373" s="319"/>
      <c r="L373" s="319"/>
      <c r="M373" s="319"/>
      <c r="N373" s="319">
        <f>N372</f>
        <v>0</v>
      </c>
      <c r="O373" s="319"/>
      <c r="P373" s="319"/>
      <c r="Q373" s="319"/>
      <c r="R373" s="319"/>
      <c r="S373" s="319"/>
      <c r="T373" s="319"/>
      <c r="U373" s="319"/>
      <c r="V373" s="319"/>
      <c r="W373" s="319"/>
      <c r="X373" s="319"/>
      <c r="Y373" s="434">
        <f>Y372</f>
        <v>0</v>
      </c>
      <c r="Z373" s="434">
        <f t="shared" ref="Z373" si="1081">Z372</f>
        <v>0</v>
      </c>
      <c r="AA373" s="434">
        <f t="shared" ref="AA373" si="1082">AA372</f>
        <v>0</v>
      </c>
      <c r="AB373" s="434">
        <f t="shared" ref="AB373" si="1083">AB372</f>
        <v>0</v>
      </c>
      <c r="AC373" s="434">
        <f t="shared" ref="AC373" si="1084">AC372</f>
        <v>0</v>
      </c>
      <c r="AD373" s="434">
        <f t="shared" ref="AD373" si="1085">AD372</f>
        <v>0</v>
      </c>
      <c r="AE373" s="434">
        <f t="shared" ref="AE373" si="1086">AE372</f>
        <v>0</v>
      </c>
      <c r="AF373" s="434">
        <f t="shared" ref="AF373" si="1087">AF372</f>
        <v>0</v>
      </c>
      <c r="AG373" s="434">
        <f t="shared" ref="AG373" si="1088">AG372</f>
        <v>0</v>
      </c>
      <c r="AH373" s="434">
        <f t="shared" ref="AH373" si="1089">AH372</f>
        <v>0</v>
      </c>
      <c r="AI373" s="434">
        <f t="shared" ref="AI373" si="1090">AI372</f>
        <v>0</v>
      </c>
      <c r="AJ373" s="434">
        <f t="shared" ref="AJ373" si="1091">AJ372</f>
        <v>0</v>
      </c>
      <c r="AK373" s="434">
        <f t="shared" ref="AK373" si="1092">AK372</f>
        <v>0</v>
      </c>
      <c r="AL373" s="434">
        <f t="shared" ref="AL373" si="1093">AL372</f>
        <v>0</v>
      </c>
      <c r="AM373" s="330"/>
    </row>
    <row r="374" spans="1:39" ht="15" hidden="1" outlineLevel="1">
      <c r="B374" s="714"/>
      <c r="C374" s="315"/>
      <c r="D374" s="315"/>
      <c r="E374" s="315"/>
      <c r="F374" s="315"/>
      <c r="G374" s="315"/>
      <c r="H374" s="315"/>
      <c r="I374" s="315"/>
      <c r="J374" s="315"/>
      <c r="K374" s="315"/>
      <c r="L374" s="315"/>
      <c r="M374" s="315"/>
      <c r="N374" s="315"/>
      <c r="O374" s="315"/>
      <c r="P374" s="315"/>
      <c r="Q374" s="315"/>
      <c r="R374" s="315"/>
      <c r="S374" s="315"/>
      <c r="T374" s="315"/>
      <c r="U374" s="315"/>
      <c r="V374" s="315"/>
      <c r="W374" s="315"/>
      <c r="X374" s="315"/>
      <c r="Y374" s="435"/>
      <c r="Z374" s="448"/>
      <c r="AA374" s="448"/>
      <c r="AB374" s="448"/>
      <c r="AC374" s="448"/>
      <c r="AD374" s="448"/>
      <c r="AE374" s="448"/>
      <c r="AF374" s="448"/>
      <c r="AG374" s="448"/>
      <c r="AH374" s="448"/>
      <c r="AI374" s="448"/>
      <c r="AJ374" s="448"/>
      <c r="AK374" s="448"/>
      <c r="AL374" s="448"/>
      <c r="AM374" s="330"/>
    </row>
    <row r="375" spans="1:39" ht="30" hidden="1" outlineLevel="1">
      <c r="A375" s="542">
        <v>47</v>
      </c>
      <c r="B375" s="714" t="s">
        <v>140</v>
      </c>
      <c r="C375" s="315" t="s">
        <v>25</v>
      </c>
      <c r="D375" s="319"/>
      <c r="E375" s="319"/>
      <c r="F375" s="319"/>
      <c r="G375" s="319"/>
      <c r="H375" s="319"/>
      <c r="I375" s="319"/>
      <c r="J375" s="319"/>
      <c r="K375" s="319"/>
      <c r="L375" s="319"/>
      <c r="M375" s="319"/>
      <c r="N375" s="319">
        <v>0</v>
      </c>
      <c r="O375" s="319"/>
      <c r="P375" s="319"/>
      <c r="Q375" s="319"/>
      <c r="R375" s="319"/>
      <c r="S375" s="319"/>
      <c r="T375" s="319"/>
      <c r="U375" s="319"/>
      <c r="V375" s="319"/>
      <c r="W375" s="319"/>
      <c r="X375" s="319"/>
      <c r="Y375" s="449"/>
      <c r="Z375" s="433"/>
      <c r="AA375" s="433"/>
      <c r="AB375" s="433"/>
      <c r="AC375" s="433"/>
      <c r="AD375" s="433"/>
      <c r="AE375" s="433"/>
      <c r="AF375" s="433"/>
      <c r="AG375" s="438"/>
      <c r="AH375" s="438"/>
      <c r="AI375" s="438"/>
      <c r="AJ375" s="438"/>
      <c r="AK375" s="438"/>
      <c r="AL375" s="438"/>
      <c r="AM375" s="320">
        <f>SUM(Y375:AL375)</f>
        <v>0</v>
      </c>
    </row>
    <row r="376" spans="1:39" ht="15" hidden="1" outlineLevel="1">
      <c r="B376" s="676" t="s">
        <v>292</v>
      </c>
      <c r="C376" s="315" t="s">
        <v>164</v>
      </c>
      <c r="D376" s="319"/>
      <c r="E376" s="319"/>
      <c r="F376" s="319"/>
      <c r="G376" s="319"/>
      <c r="H376" s="319"/>
      <c r="I376" s="319"/>
      <c r="J376" s="319"/>
      <c r="K376" s="319"/>
      <c r="L376" s="319"/>
      <c r="M376" s="319"/>
      <c r="N376" s="319">
        <f>N375</f>
        <v>0</v>
      </c>
      <c r="O376" s="319"/>
      <c r="P376" s="319"/>
      <c r="Q376" s="319"/>
      <c r="R376" s="319"/>
      <c r="S376" s="319"/>
      <c r="T376" s="319"/>
      <c r="U376" s="319"/>
      <c r="V376" s="319"/>
      <c r="W376" s="319"/>
      <c r="X376" s="319"/>
      <c r="Y376" s="434">
        <f>Y375</f>
        <v>0</v>
      </c>
      <c r="Z376" s="434">
        <f t="shared" ref="Z376" si="1094">Z375</f>
        <v>0</v>
      </c>
      <c r="AA376" s="434">
        <f t="shared" ref="AA376" si="1095">AA375</f>
        <v>0</v>
      </c>
      <c r="AB376" s="434">
        <f t="shared" ref="AB376" si="1096">AB375</f>
        <v>0</v>
      </c>
      <c r="AC376" s="434">
        <f t="shared" ref="AC376" si="1097">AC375</f>
        <v>0</v>
      </c>
      <c r="AD376" s="434">
        <f t="shared" ref="AD376" si="1098">AD375</f>
        <v>0</v>
      </c>
      <c r="AE376" s="434">
        <f t="shared" ref="AE376" si="1099">AE375</f>
        <v>0</v>
      </c>
      <c r="AF376" s="434">
        <f t="shared" ref="AF376" si="1100">AF375</f>
        <v>0</v>
      </c>
      <c r="AG376" s="434">
        <f t="shared" ref="AG376" si="1101">AG375</f>
        <v>0</v>
      </c>
      <c r="AH376" s="434">
        <f t="shared" ref="AH376" si="1102">AH375</f>
        <v>0</v>
      </c>
      <c r="AI376" s="434">
        <f t="shared" ref="AI376" si="1103">AI375</f>
        <v>0</v>
      </c>
      <c r="AJ376" s="434">
        <f t="shared" ref="AJ376" si="1104">AJ375</f>
        <v>0</v>
      </c>
      <c r="AK376" s="434">
        <f t="shared" ref="AK376" si="1105">AK375</f>
        <v>0</v>
      </c>
      <c r="AL376" s="434">
        <f t="shared" ref="AL376" si="1106">AL375</f>
        <v>0</v>
      </c>
      <c r="AM376" s="330"/>
    </row>
    <row r="377" spans="1:39" ht="15" hidden="1" outlineLevel="1">
      <c r="B377" s="714"/>
      <c r="C377" s="315"/>
      <c r="D377" s="315"/>
      <c r="E377" s="315"/>
      <c r="F377" s="315"/>
      <c r="G377" s="315"/>
      <c r="H377" s="315"/>
      <c r="I377" s="315"/>
      <c r="J377" s="315"/>
      <c r="K377" s="315"/>
      <c r="L377" s="315"/>
      <c r="M377" s="315"/>
      <c r="N377" s="315"/>
      <c r="O377" s="315"/>
      <c r="P377" s="315"/>
      <c r="Q377" s="315"/>
      <c r="R377" s="315"/>
      <c r="S377" s="315"/>
      <c r="T377" s="315"/>
      <c r="U377" s="315"/>
      <c r="V377" s="315"/>
      <c r="W377" s="315"/>
      <c r="X377" s="315"/>
      <c r="Y377" s="435"/>
      <c r="Z377" s="448"/>
      <c r="AA377" s="448"/>
      <c r="AB377" s="448"/>
      <c r="AC377" s="448"/>
      <c r="AD377" s="448"/>
      <c r="AE377" s="448"/>
      <c r="AF377" s="448"/>
      <c r="AG377" s="448"/>
      <c r="AH377" s="448"/>
      <c r="AI377" s="448"/>
      <c r="AJ377" s="448"/>
      <c r="AK377" s="448"/>
      <c r="AL377" s="448"/>
      <c r="AM377" s="330"/>
    </row>
    <row r="378" spans="1:39" ht="30" hidden="1" outlineLevel="1">
      <c r="A378" s="542">
        <v>48</v>
      </c>
      <c r="B378" s="714" t="s">
        <v>141</v>
      </c>
      <c r="C378" s="315" t="s">
        <v>25</v>
      </c>
      <c r="D378" s="319"/>
      <c r="E378" s="319"/>
      <c r="F378" s="319"/>
      <c r="G378" s="319"/>
      <c r="H378" s="319"/>
      <c r="I378" s="319"/>
      <c r="J378" s="319"/>
      <c r="K378" s="319"/>
      <c r="L378" s="319"/>
      <c r="M378" s="319"/>
      <c r="N378" s="319">
        <v>0</v>
      </c>
      <c r="O378" s="319"/>
      <c r="P378" s="319"/>
      <c r="Q378" s="319"/>
      <c r="R378" s="319"/>
      <c r="S378" s="319"/>
      <c r="T378" s="319"/>
      <c r="U378" s="319"/>
      <c r="V378" s="319"/>
      <c r="W378" s="319"/>
      <c r="X378" s="319"/>
      <c r="Y378" s="449"/>
      <c r="Z378" s="433"/>
      <c r="AA378" s="433"/>
      <c r="AB378" s="433"/>
      <c r="AC378" s="433"/>
      <c r="AD378" s="433"/>
      <c r="AE378" s="433"/>
      <c r="AF378" s="433"/>
      <c r="AG378" s="438"/>
      <c r="AH378" s="438"/>
      <c r="AI378" s="438"/>
      <c r="AJ378" s="438"/>
      <c r="AK378" s="438"/>
      <c r="AL378" s="438"/>
      <c r="AM378" s="320">
        <f>SUM(Y378:AL378)</f>
        <v>0</v>
      </c>
    </row>
    <row r="379" spans="1:39" ht="15" hidden="1" outlineLevel="1">
      <c r="B379" s="676" t="s">
        <v>292</v>
      </c>
      <c r="C379" s="315" t="s">
        <v>164</v>
      </c>
      <c r="D379" s="319"/>
      <c r="E379" s="319"/>
      <c r="F379" s="319"/>
      <c r="G379" s="319"/>
      <c r="H379" s="319"/>
      <c r="I379" s="319"/>
      <c r="J379" s="319"/>
      <c r="K379" s="319"/>
      <c r="L379" s="319"/>
      <c r="M379" s="319"/>
      <c r="N379" s="319">
        <f>N378</f>
        <v>0</v>
      </c>
      <c r="O379" s="319"/>
      <c r="P379" s="319"/>
      <c r="Q379" s="319"/>
      <c r="R379" s="319"/>
      <c r="S379" s="319"/>
      <c r="T379" s="319"/>
      <c r="U379" s="319"/>
      <c r="V379" s="319"/>
      <c r="W379" s="319"/>
      <c r="X379" s="319"/>
      <c r="Y379" s="434">
        <f>Y378</f>
        <v>0</v>
      </c>
      <c r="Z379" s="434">
        <f t="shared" ref="Z379" si="1107">Z378</f>
        <v>0</v>
      </c>
      <c r="AA379" s="434">
        <f t="shared" ref="AA379" si="1108">AA378</f>
        <v>0</v>
      </c>
      <c r="AB379" s="434">
        <f t="shared" ref="AB379" si="1109">AB378</f>
        <v>0</v>
      </c>
      <c r="AC379" s="434">
        <f t="shared" ref="AC379" si="1110">AC378</f>
        <v>0</v>
      </c>
      <c r="AD379" s="434">
        <f t="shared" ref="AD379" si="1111">AD378</f>
        <v>0</v>
      </c>
      <c r="AE379" s="434">
        <f t="shared" ref="AE379" si="1112">AE378</f>
        <v>0</v>
      </c>
      <c r="AF379" s="434">
        <f t="shared" ref="AF379" si="1113">AF378</f>
        <v>0</v>
      </c>
      <c r="AG379" s="434">
        <f t="shared" ref="AG379" si="1114">AG378</f>
        <v>0</v>
      </c>
      <c r="AH379" s="434">
        <f t="shared" ref="AH379" si="1115">AH378</f>
        <v>0</v>
      </c>
      <c r="AI379" s="434">
        <f t="shared" ref="AI379" si="1116">AI378</f>
        <v>0</v>
      </c>
      <c r="AJ379" s="434">
        <f t="shared" ref="AJ379" si="1117">AJ378</f>
        <v>0</v>
      </c>
      <c r="AK379" s="434">
        <f t="shared" ref="AK379" si="1118">AK378</f>
        <v>0</v>
      </c>
      <c r="AL379" s="434">
        <f t="shared" ref="AL379" si="1119">AL378</f>
        <v>0</v>
      </c>
      <c r="AM379" s="330"/>
    </row>
    <row r="380" spans="1:39" ht="15" hidden="1" outlineLevel="1">
      <c r="B380" s="714"/>
      <c r="C380" s="315"/>
      <c r="D380" s="315"/>
      <c r="E380" s="315"/>
      <c r="F380" s="315"/>
      <c r="G380" s="315"/>
      <c r="H380" s="315"/>
      <c r="I380" s="315"/>
      <c r="J380" s="315"/>
      <c r="K380" s="315"/>
      <c r="L380" s="315"/>
      <c r="M380" s="315"/>
      <c r="N380" s="315"/>
      <c r="O380" s="315"/>
      <c r="P380" s="315"/>
      <c r="Q380" s="315"/>
      <c r="R380" s="315"/>
      <c r="S380" s="315"/>
      <c r="T380" s="315"/>
      <c r="U380" s="315"/>
      <c r="V380" s="315"/>
      <c r="W380" s="315"/>
      <c r="X380" s="315"/>
      <c r="Y380" s="435"/>
      <c r="Z380" s="448"/>
      <c r="AA380" s="448"/>
      <c r="AB380" s="448"/>
      <c r="AC380" s="448"/>
      <c r="AD380" s="448"/>
      <c r="AE380" s="448"/>
      <c r="AF380" s="448"/>
      <c r="AG380" s="448"/>
      <c r="AH380" s="448"/>
      <c r="AI380" s="448"/>
      <c r="AJ380" s="448"/>
      <c r="AK380" s="448"/>
      <c r="AL380" s="448"/>
      <c r="AM380" s="330"/>
    </row>
    <row r="381" spans="1:39" ht="15" hidden="1" outlineLevel="1">
      <c r="A381" s="542">
        <v>49</v>
      </c>
      <c r="B381" s="714" t="s">
        <v>142</v>
      </c>
      <c r="C381" s="315" t="s">
        <v>25</v>
      </c>
      <c r="D381" s="319"/>
      <c r="E381" s="319"/>
      <c r="F381" s="319"/>
      <c r="G381" s="319"/>
      <c r="H381" s="319"/>
      <c r="I381" s="319"/>
      <c r="J381" s="319"/>
      <c r="K381" s="319"/>
      <c r="L381" s="319"/>
      <c r="M381" s="319"/>
      <c r="N381" s="319">
        <v>0</v>
      </c>
      <c r="O381" s="319"/>
      <c r="P381" s="319"/>
      <c r="Q381" s="319"/>
      <c r="R381" s="319"/>
      <c r="S381" s="319"/>
      <c r="T381" s="319"/>
      <c r="U381" s="319"/>
      <c r="V381" s="319"/>
      <c r="W381" s="319"/>
      <c r="X381" s="319"/>
      <c r="Y381" s="449"/>
      <c r="Z381" s="433"/>
      <c r="AA381" s="433"/>
      <c r="AB381" s="433"/>
      <c r="AC381" s="433"/>
      <c r="AD381" s="433"/>
      <c r="AE381" s="433"/>
      <c r="AF381" s="433"/>
      <c r="AG381" s="438"/>
      <c r="AH381" s="438"/>
      <c r="AI381" s="438"/>
      <c r="AJ381" s="438"/>
      <c r="AK381" s="438"/>
      <c r="AL381" s="438"/>
      <c r="AM381" s="320">
        <f>SUM(Y381:AL381)</f>
        <v>0</v>
      </c>
    </row>
    <row r="382" spans="1:39" ht="15" hidden="1" outlineLevel="1">
      <c r="B382" s="676" t="s">
        <v>292</v>
      </c>
      <c r="C382" s="315" t="s">
        <v>164</v>
      </c>
      <c r="D382" s="319"/>
      <c r="E382" s="319"/>
      <c r="F382" s="319"/>
      <c r="G382" s="319"/>
      <c r="H382" s="319"/>
      <c r="I382" s="319"/>
      <c r="J382" s="319"/>
      <c r="K382" s="319"/>
      <c r="L382" s="319"/>
      <c r="M382" s="319"/>
      <c r="N382" s="319">
        <f>N381</f>
        <v>0</v>
      </c>
      <c r="O382" s="319"/>
      <c r="P382" s="319"/>
      <c r="Q382" s="319"/>
      <c r="R382" s="319"/>
      <c r="S382" s="319"/>
      <c r="T382" s="319"/>
      <c r="U382" s="319"/>
      <c r="V382" s="319"/>
      <c r="W382" s="319"/>
      <c r="X382" s="319"/>
      <c r="Y382" s="434">
        <f>Y381</f>
        <v>0</v>
      </c>
      <c r="Z382" s="434">
        <f t="shared" ref="Z382" si="1120">Z381</f>
        <v>0</v>
      </c>
      <c r="AA382" s="434">
        <f t="shared" ref="AA382" si="1121">AA381</f>
        <v>0</v>
      </c>
      <c r="AB382" s="434">
        <f t="shared" ref="AB382" si="1122">AB381</f>
        <v>0</v>
      </c>
      <c r="AC382" s="434">
        <f t="shared" ref="AC382" si="1123">AC381</f>
        <v>0</v>
      </c>
      <c r="AD382" s="434">
        <f t="shared" ref="AD382" si="1124">AD381</f>
        <v>0</v>
      </c>
      <c r="AE382" s="434">
        <f t="shared" ref="AE382" si="1125">AE381</f>
        <v>0</v>
      </c>
      <c r="AF382" s="434">
        <f t="shared" ref="AF382" si="1126">AF381</f>
        <v>0</v>
      </c>
      <c r="AG382" s="434">
        <f t="shared" ref="AG382" si="1127">AG381</f>
        <v>0</v>
      </c>
      <c r="AH382" s="434">
        <f t="shared" ref="AH382" si="1128">AH381</f>
        <v>0</v>
      </c>
      <c r="AI382" s="434">
        <f t="shared" ref="AI382" si="1129">AI381</f>
        <v>0</v>
      </c>
      <c r="AJ382" s="434">
        <f t="shared" ref="AJ382" si="1130">AJ381</f>
        <v>0</v>
      </c>
      <c r="AK382" s="434">
        <f t="shared" ref="AK382" si="1131">AK381</f>
        <v>0</v>
      </c>
      <c r="AL382" s="434">
        <f t="shared" ref="AL382" si="1132">AL381</f>
        <v>0</v>
      </c>
      <c r="AM382" s="330"/>
    </row>
    <row r="383" spans="1:39" ht="15" hidden="1" outlineLevel="1">
      <c r="B383" s="727"/>
      <c r="C383" s="329"/>
      <c r="D383" s="315"/>
      <c r="E383" s="315"/>
      <c r="F383" s="315"/>
      <c r="G383" s="315"/>
      <c r="H383" s="315"/>
      <c r="I383" s="315"/>
      <c r="J383" s="315"/>
      <c r="K383" s="315"/>
      <c r="L383" s="315"/>
      <c r="M383" s="315"/>
      <c r="N383" s="315"/>
      <c r="O383" s="315"/>
      <c r="P383" s="315"/>
      <c r="Q383" s="315"/>
      <c r="R383" s="315"/>
      <c r="S383" s="315"/>
      <c r="T383" s="315"/>
      <c r="U383" s="315"/>
      <c r="V383" s="315"/>
      <c r="W383" s="315"/>
      <c r="X383" s="315"/>
      <c r="Y383" s="325"/>
      <c r="Z383" s="325"/>
      <c r="AA383" s="325"/>
      <c r="AB383" s="325"/>
      <c r="AC383" s="325"/>
      <c r="AD383" s="325"/>
      <c r="AE383" s="325"/>
      <c r="AF383" s="325"/>
      <c r="AG383" s="325"/>
      <c r="AH383" s="325"/>
      <c r="AI383" s="325"/>
      <c r="AJ383" s="325"/>
      <c r="AK383" s="325"/>
      <c r="AL383" s="325"/>
      <c r="AM383" s="330"/>
    </row>
    <row r="384" spans="1:39" ht="15.6" collapsed="1">
      <c r="B384" s="723" t="s">
        <v>277</v>
      </c>
      <c r="C384" s="352"/>
      <c r="D384" s="352">
        <f>SUM(D221:D382)</f>
        <v>53554726.201104335</v>
      </c>
      <c r="E384" s="352">
        <f t="shared" ref="E384:X384" si="1133">SUM(E221:E382)</f>
        <v>49650348.201104335</v>
      </c>
      <c r="F384" s="352">
        <f t="shared" si="1133"/>
        <v>49672655.201104335</v>
      </c>
      <c r="G384" s="352">
        <f t="shared" si="1133"/>
        <v>48965970.201104335</v>
      </c>
      <c r="H384" s="352">
        <f t="shared" si="1133"/>
        <v>44884275</v>
      </c>
      <c r="I384" s="352">
        <f t="shared" si="1133"/>
        <v>44751911</v>
      </c>
      <c r="J384" s="352">
        <f t="shared" si="1133"/>
        <v>44749095</v>
      </c>
      <c r="K384" s="352">
        <f t="shared" si="1133"/>
        <v>44738248</v>
      </c>
      <c r="L384" s="352">
        <f t="shared" si="1133"/>
        <v>44675765</v>
      </c>
      <c r="M384" s="352">
        <f t="shared" si="1133"/>
        <v>44510795</v>
      </c>
      <c r="N384" s="352"/>
      <c r="O384" s="352">
        <f>SUM(O221:O382)</f>
        <v>6187</v>
      </c>
      <c r="P384" s="352">
        <f>SUM(P221:P382)</f>
        <v>6109</v>
      </c>
      <c r="Q384" s="352">
        <f>SUM(Q221:Q382)</f>
        <v>6114</v>
      </c>
      <c r="R384" s="352">
        <f t="shared" si="1133"/>
        <v>6026</v>
      </c>
      <c r="S384" s="352">
        <f t="shared" si="1133"/>
        <v>5530</v>
      </c>
      <c r="T384" s="352">
        <f t="shared" si="1133"/>
        <v>5510</v>
      </c>
      <c r="U384" s="352">
        <f t="shared" si="1133"/>
        <v>5509</v>
      </c>
      <c r="V384" s="352">
        <f t="shared" si="1133"/>
        <v>5508</v>
      </c>
      <c r="W384" s="352">
        <f t="shared" si="1133"/>
        <v>5494</v>
      </c>
      <c r="X384" s="352">
        <f t="shared" si="1133"/>
        <v>5477</v>
      </c>
      <c r="Y384" s="352">
        <f>IF(Y219="kWh",SUMPRODUCT(D221:D382,Y221:Y382))</f>
        <v>25595716.201104335</v>
      </c>
      <c r="Z384" s="352">
        <f>IF(Z219="kWh",SUMPRODUCT(D221:D382,Z221:Z382))</f>
        <v>9704101.2770538963</v>
      </c>
      <c r="AA384" s="352">
        <f>IF(AA219="kw",SUMPRODUCT(N221:N382,O221:O382,AA221:AA382),SUMPRODUCT(D221:D382,AA221:AA382))</f>
        <v>21273.265087369604</v>
      </c>
      <c r="AB384" s="352">
        <f>IF(AB219="kw",SUMPRODUCT(N221:N382,O221:O382,AB221:AB382),SUMPRODUCT(D221:D382,AB221:AB382))</f>
        <v>4511.5225274417198</v>
      </c>
      <c r="AC384" s="352">
        <f>IF(AC219="kw",SUMPRODUCT(N221:N382,O221:O382,AC221:AC382),SUMPRODUCT(D221:D382,AC221:AC382))</f>
        <v>3675.6264704324299</v>
      </c>
      <c r="AD384" s="352">
        <f>IF(AD219="kw",SUMPRODUCT(N221:N382,O221:O382,AD221:AD382),SUMPRODUCT(D221:D382,AD221:AD382))</f>
        <v>0</v>
      </c>
      <c r="AE384" s="352">
        <f>IF(AE219="kw",SUMPRODUCT(N221:N382,O221:O382,AE221:AE382),SUMPRODUCT(D221:D382,AE221:AE382))</f>
        <v>0</v>
      </c>
      <c r="AF384" s="352">
        <f>IF(AF219="kw",SUMPRODUCT(N221:N382,O221:O382,AF221:AF382),SUMPRODUCT(D221:D382,AF221:AF382))</f>
        <v>0</v>
      </c>
      <c r="AG384" s="352">
        <f>IF(AG219="kw",SUMPRODUCT(N221:N382,O221:O382,AG221:AG382),SUMPRODUCT(D221:D382,AG221:AG382))</f>
        <v>0</v>
      </c>
      <c r="AH384" s="352">
        <f>IF(AH219="kw",SUMPRODUCT(N221:N382,O221:O382,AH221:AH382),SUMPRODUCT(D221:D382,AH221:AH382))</f>
        <v>0</v>
      </c>
      <c r="AI384" s="352">
        <f>IF(AI219="kw",SUMPRODUCT(N221:N382,O221:O382,AI221:AI382),SUMPRODUCT(D221:D382,AI221:AI382))</f>
        <v>0</v>
      </c>
      <c r="AJ384" s="352">
        <f>IF(AJ219="kw",SUMPRODUCT(N221:N382,O221:O382,AJ221:AJ382),SUMPRODUCT(D221:D382,AJ221:AJ382))</f>
        <v>2781</v>
      </c>
      <c r="AK384" s="352">
        <f>IF(AK219="kw",SUMPRODUCT(N221:N382,O221:O382,AK221:AK382),SUMPRODUCT(D221:D382,AK221:AK382))</f>
        <v>0</v>
      </c>
      <c r="AL384" s="352">
        <f>IF(AL219="kw",SUMPRODUCT(N221:N382,O221:O382,AL221:AL382),SUMPRODUCT(D221:D382,AL221:AL382))</f>
        <v>0</v>
      </c>
      <c r="AM384" s="353"/>
    </row>
    <row r="385" spans="1:42" s="681" customFormat="1" ht="15.6">
      <c r="A385" s="675"/>
      <c r="B385" s="724" t="s">
        <v>278</v>
      </c>
      <c r="C385" s="769"/>
      <c r="D385" s="769"/>
      <c r="E385" s="769"/>
      <c r="F385" s="769"/>
      <c r="G385" s="769"/>
      <c r="H385" s="769"/>
      <c r="I385" s="769"/>
      <c r="J385" s="769"/>
      <c r="K385" s="769"/>
      <c r="L385" s="769"/>
      <c r="M385" s="769"/>
      <c r="N385" s="769"/>
      <c r="O385" s="769"/>
      <c r="P385" s="769"/>
      <c r="Q385" s="769"/>
      <c r="R385" s="769"/>
      <c r="S385" s="769"/>
      <c r="T385" s="769"/>
      <c r="U385" s="769"/>
      <c r="V385" s="769"/>
      <c r="W385" s="769"/>
      <c r="X385" s="769"/>
      <c r="Y385" s="769">
        <f>HLOOKUP(Y218,'2. LRAMVA Threshold'!$B$27:$Q$38,8,FALSE)</f>
        <v>0</v>
      </c>
      <c r="Z385" s="769">
        <f>HLOOKUP(Z218,'2. LRAMVA Threshold'!$B$27:$Q$38,8,FALSE)</f>
        <v>0</v>
      </c>
      <c r="AA385" s="769">
        <f>HLOOKUP(AA218,'2. LRAMVA Threshold'!$B$27:$Q$38,8,FALSE)</f>
        <v>0</v>
      </c>
      <c r="AB385" s="769">
        <f>HLOOKUP(AB218,'2. LRAMVA Threshold'!$B$27:$Q$38,8,FALSE)</f>
        <v>0</v>
      </c>
      <c r="AC385" s="769">
        <f>HLOOKUP(AC218,'2. LRAMVA Threshold'!$B$27:$Q$38,8,FALSE)</f>
        <v>0</v>
      </c>
      <c r="AD385" s="769">
        <f>HLOOKUP(AD218,'2. LRAMVA Threshold'!$B$27:$Q$38,8,FALSE)</f>
        <v>0</v>
      </c>
      <c r="AE385" s="769">
        <f>HLOOKUP(AE218,'2. LRAMVA Threshold'!$B$27:$Q$38,8,FALSE)</f>
        <v>0</v>
      </c>
      <c r="AF385" s="769">
        <f>HLOOKUP(AF218,'2. LRAMVA Threshold'!$B$27:$Q$38,8,FALSE)</f>
        <v>0</v>
      </c>
      <c r="AG385" s="769">
        <f>HLOOKUP(AG218,'2. LRAMVA Threshold'!$B$27:$Q$38,8,FALSE)</f>
        <v>0</v>
      </c>
      <c r="AH385" s="769">
        <f>HLOOKUP(AH218,'2. LRAMVA Threshold'!$B$27:$Q$38,8,FALSE)</f>
        <v>0</v>
      </c>
      <c r="AI385" s="769">
        <f>HLOOKUP(AI218,'2. LRAMVA Threshold'!$B$27:$Q$38,8,FALSE)</f>
        <v>0</v>
      </c>
      <c r="AJ385" s="769">
        <f>HLOOKUP(AJ218,'2. LRAMVA Threshold'!$B$27:$Q$38,8,FALSE)</f>
        <v>0</v>
      </c>
      <c r="AK385" s="769">
        <f>HLOOKUP(AK218,'2. LRAMVA Threshold'!$B$27:$Q$38,8,FALSE)</f>
        <v>0</v>
      </c>
      <c r="AL385" s="769">
        <f>HLOOKUP(AL218,'2. LRAMVA Threshold'!$B$27:$Q$38,8,FALSE)</f>
        <v>0</v>
      </c>
      <c r="AM385" s="770"/>
    </row>
    <row r="386" spans="1:42" ht="15">
      <c r="B386" s="729"/>
      <c r="C386" s="452"/>
      <c r="D386" s="453"/>
      <c r="E386" s="453"/>
      <c r="F386" s="453"/>
      <c r="G386" s="453"/>
      <c r="H386" s="453"/>
      <c r="I386" s="453"/>
      <c r="J386" s="453"/>
      <c r="K386" s="453"/>
      <c r="L386" s="453"/>
      <c r="M386" s="453"/>
      <c r="N386" s="453"/>
      <c r="O386" s="454"/>
      <c r="P386" s="453"/>
      <c r="Q386" s="453"/>
      <c r="R386" s="453"/>
      <c r="S386" s="455"/>
      <c r="T386" s="455"/>
      <c r="U386" s="455"/>
      <c r="V386" s="455"/>
      <c r="W386" s="453"/>
      <c r="X386" s="453"/>
      <c r="Y386" s="456"/>
      <c r="Z386" s="456"/>
      <c r="AA386" s="456"/>
      <c r="AB386" s="456"/>
      <c r="AC386" s="456"/>
      <c r="AD386" s="456"/>
      <c r="AE386" s="456"/>
      <c r="AF386" s="422"/>
      <c r="AG386" s="422"/>
      <c r="AH386" s="422"/>
      <c r="AI386" s="422"/>
      <c r="AJ386" s="422"/>
      <c r="AK386" s="422"/>
      <c r="AL386" s="422"/>
      <c r="AM386" s="423"/>
    </row>
    <row r="387" spans="1:42" ht="15">
      <c r="B387" s="720" t="s">
        <v>279</v>
      </c>
      <c r="C387" s="361"/>
      <c r="D387" s="361"/>
      <c r="E387" s="399"/>
      <c r="F387" s="399"/>
      <c r="G387" s="399"/>
      <c r="H387" s="399"/>
      <c r="I387" s="399"/>
      <c r="J387" s="399"/>
      <c r="K387" s="399"/>
      <c r="L387" s="399"/>
      <c r="M387" s="399"/>
      <c r="N387" s="399"/>
      <c r="O387" s="315"/>
      <c r="P387" s="363"/>
      <c r="Q387" s="363"/>
      <c r="R387" s="363"/>
      <c r="S387" s="362"/>
      <c r="T387" s="362"/>
      <c r="U387" s="362"/>
      <c r="V387" s="362"/>
      <c r="W387" s="363"/>
      <c r="X387" s="363"/>
      <c r="Y387" s="364">
        <f>HLOOKUP(Y$35,'3.  Distribution Rates'!$C$122:$P$133,8,FALSE)</f>
        <v>1.21E-2</v>
      </c>
      <c r="Z387" s="364">
        <f>HLOOKUP(Z$35,'3.  Distribution Rates'!$C$122:$P$133,8,FALSE)</f>
        <v>1.06E-2</v>
      </c>
      <c r="AA387" s="364">
        <f>HLOOKUP(AA$35,'3.  Distribution Rates'!$C$122:$P$133,8,FALSE)</f>
        <v>2.5413000000000001</v>
      </c>
      <c r="AB387" s="364">
        <f>HLOOKUP(AB$35,'3.  Distribution Rates'!$C$122:$P$133,8,FALSE)</f>
        <v>1.3985000000000001</v>
      </c>
      <c r="AC387" s="364">
        <f>+'3.  Distribution Rates'!G129</f>
        <v>0.26090000000000002</v>
      </c>
      <c r="AD387" s="364">
        <f>HLOOKUP(AD$35,'3.  Distribution Rates'!$C$122:$P$133,8,FALSE)</f>
        <v>6.0732999999999997</v>
      </c>
      <c r="AE387" s="364">
        <f>HLOOKUP(AE$35,'3.  Distribution Rates'!$C$122:$P$133,8,FALSE)</f>
        <v>0</v>
      </c>
      <c r="AF387" s="364">
        <f>HLOOKUP(AF$35,'3.  Distribution Rates'!$C$122:$P$133,8,FALSE)</f>
        <v>0</v>
      </c>
      <c r="AG387" s="364">
        <f>HLOOKUP(AG$35,'3.  Distribution Rates'!$C$122:$P$133,8,FALSE)</f>
        <v>0</v>
      </c>
      <c r="AH387" s="364">
        <f>HLOOKUP(AH$35,'3.  Distribution Rates'!$C$122:$P$133,8,FALSE)</f>
        <v>0</v>
      </c>
      <c r="AI387" s="364">
        <f>HLOOKUP(AI$35,'3.  Distribution Rates'!$C$122:$P$133,8,FALSE)</f>
        <v>0</v>
      </c>
      <c r="AJ387" s="364">
        <f>HLOOKUP(AJ$35,'3.  Distribution Rates'!$C$122:$P$133,8,FALSE)</f>
        <v>0</v>
      </c>
      <c r="AK387" s="364">
        <f>HLOOKUP(AK$35,'3.  Distribution Rates'!$C$122:$P$133,8,FALSE)</f>
        <v>0</v>
      </c>
      <c r="AL387" s="364">
        <f>HLOOKUP(AL$35,'3.  Distribution Rates'!$C$122:$P$133,8,FALSE)</f>
        <v>0</v>
      </c>
      <c r="AM387" s="400"/>
      <c r="AN387" s="364"/>
      <c r="AO387" s="364"/>
      <c r="AP387" s="364"/>
    </row>
    <row r="388" spans="1:42" ht="15">
      <c r="B388" s="720" t="s">
        <v>280</v>
      </c>
      <c r="C388" s="368"/>
      <c r="D388" s="333"/>
      <c r="E388" s="303"/>
      <c r="F388" s="303"/>
      <c r="G388" s="303"/>
      <c r="H388" s="303"/>
      <c r="I388" s="303"/>
      <c r="J388" s="303"/>
      <c r="K388" s="303"/>
      <c r="L388" s="303"/>
      <c r="M388" s="303"/>
      <c r="N388" s="303"/>
      <c r="O388" s="315"/>
      <c r="P388" s="303"/>
      <c r="Q388" s="303"/>
      <c r="R388" s="303"/>
      <c r="S388" s="333"/>
      <c r="T388" s="333"/>
      <c r="U388" s="333"/>
      <c r="V388" s="333"/>
      <c r="W388" s="303"/>
      <c r="X388" s="303"/>
      <c r="Y388" s="401"/>
      <c r="Z388" s="401"/>
      <c r="AA388" s="401"/>
      <c r="AB388" s="401"/>
      <c r="AC388" s="401"/>
      <c r="AD388" s="401"/>
      <c r="AE388" s="401">
        <f>'4.  2011-2014 LRAM'!AE139*AE387</f>
        <v>0</v>
      </c>
      <c r="AF388" s="401">
        <f>'4.  2011-2014 LRAM'!AF139*AF387</f>
        <v>0</v>
      </c>
      <c r="AG388" s="401">
        <f>'4.  2011-2014 LRAM'!AG139*AG387</f>
        <v>0</v>
      </c>
      <c r="AH388" s="401">
        <f>'4.  2011-2014 LRAM'!AH139*AH387</f>
        <v>0</v>
      </c>
      <c r="AI388" s="401">
        <f>'4.  2011-2014 LRAM'!AI139*AI387</f>
        <v>0</v>
      </c>
      <c r="AJ388" s="401">
        <f>'4.  2011-2014 LRAM'!AJ139*AJ387</f>
        <v>0</v>
      </c>
      <c r="AK388" s="401">
        <f>'4.  2011-2014 LRAM'!AK139*AK387</f>
        <v>0</v>
      </c>
      <c r="AL388" s="401">
        <f>'4.  2011-2014 LRAM'!AL139*AL387</f>
        <v>0</v>
      </c>
      <c r="AM388" s="400">
        <f t="shared" ref="AM388:AM393" si="1134">SUM(Y388:AL388)</f>
        <v>0</v>
      </c>
    </row>
    <row r="389" spans="1:42" ht="15">
      <c r="B389" s="720" t="s">
        <v>281</v>
      </c>
      <c r="C389" s="368"/>
      <c r="D389" s="333"/>
      <c r="E389" s="303"/>
      <c r="F389" s="303"/>
      <c r="G389" s="303"/>
      <c r="H389" s="303"/>
      <c r="I389" s="303"/>
      <c r="J389" s="303"/>
      <c r="K389" s="303"/>
      <c r="L389" s="303"/>
      <c r="M389" s="303"/>
      <c r="N389" s="303"/>
      <c r="O389" s="315"/>
      <c r="P389" s="303"/>
      <c r="Q389" s="303"/>
      <c r="R389" s="303"/>
      <c r="S389" s="333"/>
      <c r="T389" s="333"/>
      <c r="U389" s="333"/>
      <c r="V389" s="333"/>
      <c r="W389" s="303"/>
      <c r="X389" s="303"/>
      <c r="Y389" s="401"/>
      <c r="Z389" s="401"/>
      <c r="AA389" s="401"/>
      <c r="AB389" s="401"/>
      <c r="AC389" s="401"/>
      <c r="AD389" s="401"/>
      <c r="AE389" s="401">
        <f>'4.  2011-2014 LRAM'!AE268*AE387</f>
        <v>0</v>
      </c>
      <c r="AF389" s="401">
        <f>'4.  2011-2014 LRAM'!AF268*AF387</f>
        <v>0</v>
      </c>
      <c r="AG389" s="401">
        <f>'4.  2011-2014 LRAM'!AG268*AG387</f>
        <v>0</v>
      </c>
      <c r="AH389" s="401">
        <f>'4.  2011-2014 LRAM'!AH268*AH387</f>
        <v>0</v>
      </c>
      <c r="AI389" s="401">
        <f>'4.  2011-2014 LRAM'!AI268*AI387</f>
        <v>0</v>
      </c>
      <c r="AJ389" s="401">
        <f>'4.  2011-2014 LRAM'!AJ268*AJ387</f>
        <v>0</v>
      </c>
      <c r="AK389" s="401">
        <f>'4.  2011-2014 LRAM'!AK268*AK387</f>
        <v>0</v>
      </c>
      <c r="AL389" s="401">
        <f>'4.  2011-2014 LRAM'!AL268*AL387</f>
        <v>0</v>
      </c>
      <c r="AM389" s="400">
        <f t="shared" si="1134"/>
        <v>0</v>
      </c>
    </row>
    <row r="390" spans="1:42" ht="15">
      <c r="B390" s="720" t="s">
        <v>282</v>
      </c>
      <c r="C390" s="368"/>
      <c r="D390" s="333"/>
      <c r="E390" s="303"/>
      <c r="F390" s="303"/>
      <c r="G390" s="303"/>
      <c r="H390" s="303"/>
      <c r="I390" s="303"/>
      <c r="J390" s="303"/>
      <c r="K390" s="303"/>
      <c r="L390" s="303"/>
      <c r="M390" s="303"/>
      <c r="N390" s="303"/>
      <c r="O390" s="315"/>
      <c r="P390" s="303"/>
      <c r="Q390" s="303"/>
      <c r="R390" s="303"/>
      <c r="S390" s="333"/>
      <c r="T390" s="333"/>
      <c r="U390" s="333"/>
      <c r="V390" s="333"/>
      <c r="W390" s="303"/>
      <c r="X390" s="303"/>
      <c r="Y390" s="401"/>
      <c r="Z390" s="401"/>
      <c r="AA390" s="401"/>
      <c r="AB390" s="401"/>
      <c r="AC390" s="401"/>
      <c r="AD390" s="401"/>
      <c r="AE390" s="401">
        <f>'4.  2011-2014 LRAM'!AE397*AE387</f>
        <v>0</v>
      </c>
      <c r="AF390" s="401">
        <f>'4.  2011-2014 LRAM'!AF397*AF387</f>
        <v>0</v>
      </c>
      <c r="AG390" s="401">
        <f>'4.  2011-2014 LRAM'!AG397*AG387</f>
        <v>0</v>
      </c>
      <c r="AH390" s="401">
        <f>'4.  2011-2014 LRAM'!AH397*AH387</f>
        <v>0</v>
      </c>
      <c r="AI390" s="401">
        <f>'4.  2011-2014 LRAM'!AI397*AI387</f>
        <v>0</v>
      </c>
      <c r="AJ390" s="401">
        <f>'4.  2011-2014 LRAM'!AJ397*AJ387</f>
        <v>0</v>
      </c>
      <c r="AK390" s="401">
        <f>'4.  2011-2014 LRAM'!AK397*AK387</f>
        <v>0</v>
      </c>
      <c r="AL390" s="401">
        <f>'4.  2011-2014 LRAM'!AL397*AL387</f>
        <v>0</v>
      </c>
      <c r="AM390" s="400">
        <f t="shared" si="1134"/>
        <v>0</v>
      </c>
    </row>
    <row r="391" spans="1:42" ht="15">
      <c r="B391" s="720" t="s">
        <v>283</v>
      </c>
      <c r="C391" s="368"/>
      <c r="D391" s="333"/>
      <c r="E391" s="303"/>
      <c r="F391" s="303"/>
      <c r="G391" s="303"/>
      <c r="H391" s="303"/>
      <c r="I391" s="303"/>
      <c r="J391" s="303"/>
      <c r="K391" s="303"/>
      <c r="L391" s="303"/>
      <c r="M391" s="303"/>
      <c r="N391" s="303"/>
      <c r="O391" s="315"/>
      <c r="P391" s="303"/>
      <c r="Q391" s="303"/>
      <c r="R391" s="303"/>
      <c r="S391" s="333"/>
      <c r="T391" s="333"/>
      <c r="U391" s="333"/>
      <c r="V391" s="333"/>
      <c r="W391" s="303"/>
      <c r="X391" s="303"/>
      <c r="Y391" s="401"/>
      <c r="Z391" s="401"/>
      <c r="AA391" s="401"/>
      <c r="AB391" s="401"/>
      <c r="AC391" s="401"/>
      <c r="AD391" s="401"/>
      <c r="AE391" s="401">
        <f>'4.  2011-2014 LRAM'!AE527*AE387</f>
        <v>0</v>
      </c>
      <c r="AF391" s="401">
        <f>'4.  2011-2014 LRAM'!AF527*AF387</f>
        <v>0</v>
      </c>
      <c r="AG391" s="401">
        <f>'4.  2011-2014 LRAM'!AG527*AG387</f>
        <v>0</v>
      </c>
      <c r="AH391" s="401">
        <f>'4.  2011-2014 LRAM'!AH527*AH387</f>
        <v>0</v>
      </c>
      <c r="AI391" s="401">
        <f>'4.  2011-2014 LRAM'!AI527*AI387</f>
        <v>0</v>
      </c>
      <c r="AJ391" s="401">
        <f>'4.  2011-2014 LRAM'!AJ527*AJ387</f>
        <v>0</v>
      </c>
      <c r="AK391" s="401">
        <f>'4.  2011-2014 LRAM'!AK527*AK387</f>
        <v>0</v>
      </c>
      <c r="AL391" s="401">
        <f>'4.  2011-2014 LRAM'!AL527*AL387</f>
        <v>0</v>
      </c>
      <c r="AM391" s="400">
        <f t="shared" si="1134"/>
        <v>0</v>
      </c>
    </row>
    <row r="392" spans="1:42" ht="15">
      <c r="B392" s="720" t="s">
        <v>284</v>
      </c>
      <c r="C392" s="368"/>
      <c r="D392" s="333"/>
      <c r="E392" s="303"/>
      <c r="F392" s="303"/>
      <c r="G392" s="303"/>
      <c r="H392" s="303"/>
      <c r="I392" s="303"/>
      <c r="J392" s="303"/>
      <c r="K392" s="303"/>
      <c r="L392" s="303"/>
      <c r="M392" s="303"/>
      <c r="N392" s="303"/>
      <c r="O392" s="315"/>
      <c r="P392" s="303"/>
      <c r="Q392" s="303"/>
      <c r="R392" s="303"/>
      <c r="S392" s="333"/>
      <c r="T392" s="333"/>
      <c r="U392" s="333"/>
      <c r="V392" s="333"/>
      <c r="W392" s="303"/>
      <c r="X392" s="303"/>
      <c r="Y392" s="401"/>
      <c r="Z392" s="401"/>
      <c r="AA392" s="401"/>
      <c r="AB392" s="401"/>
      <c r="AC392" s="401"/>
      <c r="AD392" s="401"/>
      <c r="AE392" s="401">
        <f t="shared" ref="AE392:AL392" si="1135">AE208*AE387</f>
        <v>0</v>
      </c>
      <c r="AF392" s="401">
        <f t="shared" si="1135"/>
        <v>0</v>
      </c>
      <c r="AG392" s="401">
        <f t="shared" si="1135"/>
        <v>0</v>
      </c>
      <c r="AH392" s="401">
        <f t="shared" si="1135"/>
        <v>0</v>
      </c>
      <c r="AI392" s="401">
        <f t="shared" si="1135"/>
        <v>0</v>
      </c>
      <c r="AJ392" s="401">
        <f t="shared" si="1135"/>
        <v>0</v>
      </c>
      <c r="AK392" s="401">
        <f t="shared" si="1135"/>
        <v>0</v>
      </c>
      <c r="AL392" s="401">
        <f t="shared" si="1135"/>
        <v>0</v>
      </c>
      <c r="AM392" s="400">
        <f t="shared" si="1134"/>
        <v>0</v>
      </c>
    </row>
    <row r="393" spans="1:42" ht="15">
      <c r="B393" s="720" t="s">
        <v>293</v>
      </c>
      <c r="C393" s="368"/>
      <c r="D393" s="333"/>
      <c r="E393" s="303"/>
      <c r="F393" s="303"/>
      <c r="G393" s="303"/>
      <c r="H393" s="303"/>
      <c r="I393" s="303"/>
      <c r="J393" s="303"/>
      <c r="K393" s="303"/>
      <c r="L393" s="303"/>
      <c r="M393" s="303"/>
      <c r="N393" s="303"/>
      <c r="O393" s="315"/>
      <c r="P393" s="303"/>
      <c r="Q393" s="303"/>
      <c r="R393" s="303"/>
      <c r="S393" s="333"/>
      <c r="T393" s="333"/>
      <c r="U393" s="333"/>
      <c r="V393" s="333"/>
      <c r="W393" s="303"/>
      <c r="X393" s="303"/>
      <c r="Y393" s="401"/>
      <c r="Z393" s="401"/>
      <c r="AA393" s="401"/>
      <c r="AB393" s="401"/>
      <c r="AC393" s="401"/>
      <c r="AD393" s="401"/>
      <c r="AE393" s="401">
        <f t="shared" ref="AE393:AL393" si="1136">AE384*AE387</f>
        <v>0</v>
      </c>
      <c r="AF393" s="401">
        <f t="shared" si="1136"/>
        <v>0</v>
      </c>
      <c r="AG393" s="401">
        <f t="shared" si="1136"/>
        <v>0</v>
      </c>
      <c r="AH393" s="401">
        <f t="shared" si="1136"/>
        <v>0</v>
      </c>
      <c r="AI393" s="401">
        <f t="shared" si="1136"/>
        <v>0</v>
      </c>
      <c r="AJ393" s="401">
        <f t="shared" si="1136"/>
        <v>0</v>
      </c>
      <c r="AK393" s="401">
        <f t="shared" si="1136"/>
        <v>0</v>
      </c>
      <c r="AL393" s="401">
        <f t="shared" si="1136"/>
        <v>0</v>
      </c>
      <c r="AM393" s="400">
        <f t="shared" si="1134"/>
        <v>0</v>
      </c>
    </row>
    <row r="394" spans="1:42" ht="15.6">
      <c r="B394" s="726" t="s">
        <v>285</v>
      </c>
      <c r="C394" s="368"/>
      <c r="D394" s="359"/>
      <c r="E394" s="357"/>
      <c r="F394" s="357"/>
      <c r="G394" s="357"/>
      <c r="H394" s="357"/>
      <c r="I394" s="357"/>
      <c r="J394" s="357"/>
      <c r="K394" s="357"/>
      <c r="L394" s="357"/>
      <c r="M394" s="357"/>
      <c r="N394" s="357"/>
      <c r="O394" s="324"/>
      <c r="P394" s="357"/>
      <c r="Q394" s="357"/>
      <c r="R394" s="357"/>
      <c r="S394" s="359"/>
      <c r="T394" s="359"/>
      <c r="U394" s="359"/>
      <c r="V394" s="359"/>
      <c r="W394" s="357"/>
      <c r="X394" s="357"/>
      <c r="Y394" s="369"/>
      <c r="Z394" s="369"/>
      <c r="AA394" s="369"/>
      <c r="AB394" s="369"/>
      <c r="AC394" s="369"/>
      <c r="AD394" s="369"/>
      <c r="AE394" s="369">
        <f t="shared" ref="AE394" si="1137">SUM(AE388:AE393)</f>
        <v>0</v>
      </c>
      <c r="AF394" s="369">
        <f>SUM(AF388:AF393)</f>
        <v>0</v>
      </c>
      <c r="AG394" s="369">
        <f t="shared" ref="AG394:AL394" si="1138">SUM(AG388:AG393)</f>
        <v>0</v>
      </c>
      <c r="AH394" s="369">
        <f t="shared" si="1138"/>
        <v>0</v>
      </c>
      <c r="AI394" s="369">
        <f t="shared" si="1138"/>
        <v>0</v>
      </c>
      <c r="AJ394" s="369">
        <f t="shared" si="1138"/>
        <v>0</v>
      </c>
      <c r="AK394" s="369">
        <f t="shared" si="1138"/>
        <v>0</v>
      </c>
      <c r="AL394" s="369">
        <f t="shared" si="1138"/>
        <v>0</v>
      </c>
      <c r="AM394" s="371">
        <f>SUM(AM388:AM393)</f>
        <v>0</v>
      </c>
    </row>
    <row r="395" spans="1:42" ht="15.6">
      <c r="B395" s="726" t="s">
        <v>286</v>
      </c>
      <c r="C395" s="368"/>
      <c r="D395" s="373"/>
      <c r="E395" s="357"/>
      <c r="F395" s="357"/>
      <c r="G395" s="357"/>
      <c r="H395" s="357"/>
      <c r="I395" s="357"/>
      <c r="J395" s="357"/>
      <c r="K395" s="357"/>
      <c r="L395" s="357"/>
      <c r="M395" s="357"/>
      <c r="N395" s="357"/>
      <c r="O395" s="324"/>
      <c r="P395" s="357"/>
      <c r="Q395" s="357"/>
      <c r="R395" s="357"/>
      <c r="S395" s="359"/>
      <c r="T395" s="359"/>
      <c r="U395" s="359"/>
      <c r="V395" s="359"/>
      <c r="W395" s="357"/>
      <c r="X395" s="357"/>
      <c r="Y395" s="370"/>
      <c r="Z395" s="370"/>
      <c r="AA395" s="370"/>
      <c r="AB395" s="370"/>
      <c r="AC395" s="370"/>
      <c r="AD395" s="370"/>
      <c r="AE395" s="370">
        <f t="shared" ref="AE395" si="1139">AE385*AE387</f>
        <v>0</v>
      </c>
      <c r="AF395" s="370">
        <f>AF385*AF387</f>
        <v>0</v>
      </c>
      <c r="AG395" s="370">
        <f t="shared" ref="AG395:AL395" si="1140">AG385*AG387</f>
        <v>0</v>
      </c>
      <c r="AH395" s="370">
        <f t="shared" si="1140"/>
        <v>0</v>
      </c>
      <c r="AI395" s="370">
        <f t="shared" si="1140"/>
        <v>0</v>
      </c>
      <c r="AJ395" s="370">
        <f t="shared" si="1140"/>
        <v>0</v>
      </c>
      <c r="AK395" s="370">
        <f t="shared" si="1140"/>
        <v>0</v>
      </c>
      <c r="AL395" s="370">
        <f t="shared" si="1140"/>
        <v>0</v>
      </c>
      <c r="AM395" s="371">
        <f>SUM(Y395:AL395)</f>
        <v>0</v>
      </c>
    </row>
    <row r="396" spans="1:42" ht="15.6">
      <c r="B396" s="726" t="s">
        <v>287</v>
      </c>
      <c r="C396" s="368"/>
      <c r="D396" s="373"/>
      <c r="E396" s="357"/>
      <c r="F396" s="357"/>
      <c r="G396" s="357"/>
      <c r="H396" s="357"/>
      <c r="I396" s="357"/>
      <c r="J396" s="357"/>
      <c r="K396" s="357"/>
      <c r="L396" s="357"/>
      <c r="M396" s="357"/>
      <c r="N396" s="357"/>
      <c r="O396" s="324"/>
      <c r="P396" s="357"/>
      <c r="Q396" s="357"/>
      <c r="R396" s="357"/>
      <c r="S396" s="373"/>
      <c r="T396" s="373"/>
      <c r="U396" s="373"/>
      <c r="V396" s="373"/>
      <c r="W396" s="357"/>
      <c r="X396" s="357"/>
      <c r="Y396" s="374"/>
      <c r="Z396" s="374"/>
      <c r="AA396" s="374"/>
      <c r="AB396" s="374"/>
      <c r="AC396" s="374"/>
      <c r="AD396" s="374"/>
      <c r="AE396" s="374"/>
      <c r="AF396" s="374"/>
      <c r="AG396" s="374"/>
      <c r="AH396" s="374"/>
      <c r="AI396" s="374"/>
      <c r="AJ396" s="374"/>
      <c r="AK396" s="374"/>
      <c r="AL396" s="374"/>
      <c r="AM396" s="371">
        <f>AM394-AM395</f>
        <v>0</v>
      </c>
    </row>
    <row r="397" spans="1:42" ht="15">
      <c r="B397" s="720"/>
      <c r="C397" s="373"/>
      <c r="D397" s="373"/>
      <c r="E397" s="357"/>
      <c r="F397" s="357"/>
      <c r="G397" s="357"/>
      <c r="H397" s="357"/>
      <c r="I397" s="357"/>
      <c r="J397" s="357"/>
      <c r="K397" s="357"/>
      <c r="L397" s="357"/>
      <c r="M397" s="357"/>
      <c r="N397" s="357"/>
      <c r="O397" s="324"/>
      <c r="P397" s="357"/>
      <c r="Q397" s="357"/>
      <c r="R397" s="357"/>
      <c r="S397" s="373"/>
      <c r="T397" s="368"/>
      <c r="U397" s="373"/>
      <c r="V397" s="373"/>
      <c r="W397" s="357"/>
      <c r="X397" s="357"/>
      <c r="Y397" s="375"/>
      <c r="Z397" s="375"/>
      <c r="AA397" s="375"/>
      <c r="AB397" s="375"/>
      <c r="AC397" s="375"/>
      <c r="AD397" s="375"/>
      <c r="AE397" s="375"/>
      <c r="AF397" s="375"/>
      <c r="AG397" s="375"/>
      <c r="AH397" s="375"/>
      <c r="AI397" s="375"/>
      <c r="AJ397" s="375"/>
      <c r="AK397" s="375"/>
      <c r="AL397" s="375"/>
      <c r="AM397" s="371"/>
    </row>
    <row r="398" spans="1:42" ht="15">
      <c r="B398" s="730" t="s">
        <v>288</v>
      </c>
      <c r="C398" s="328"/>
      <c r="D398" s="303"/>
      <c r="E398" s="303"/>
      <c r="F398" s="303"/>
      <c r="G398" s="303"/>
      <c r="H398" s="303"/>
      <c r="I398" s="303"/>
      <c r="J398" s="303"/>
      <c r="K398" s="303"/>
      <c r="L398" s="303"/>
      <c r="M398" s="303"/>
      <c r="N398" s="303"/>
      <c r="O398" s="380"/>
      <c r="P398" s="303"/>
      <c r="Q398" s="303"/>
      <c r="R398" s="303"/>
      <c r="S398" s="328"/>
      <c r="T398" s="333"/>
      <c r="U398" s="333"/>
      <c r="V398" s="303"/>
      <c r="W398" s="303"/>
      <c r="X398" s="333"/>
      <c r="Y398" s="315">
        <f>SUMPRODUCT(E221:E382,Y221:Y382)</f>
        <v>22161334.201104335</v>
      </c>
      <c r="Z398" s="315">
        <f>SUMPRODUCT(E221:E382,Z221:Z382)</f>
        <v>9551574.9985373095</v>
      </c>
      <c r="AA398" s="315">
        <f t="shared" ref="AA398:AL398" si="1141">IF(AA219="kw",SUMPRODUCT($N$221:$N$382,$P$221:$P$382,AA221:AA382),SUMPRODUCT($E$221:$E$382,AA221:AA382))</f>
        <v>20836.150483509737</v>
      </c>
      <c r="AB398" s="315">
        <f t="shared" si="1141"/>
        <v>4419.9054398921353</v>
      </c>
      <c r="AC398" s="315">
        <f t="shared" si="1141"/>
        <v>3600.9842204840215</v>
      </c>
      <c r="AD398" s="315">
        <f t="shared" si="1141"/>
        <v>0</v>
      </c>
      <c r="AE398" s="315">
        <f t="shared" si="1141"/>
        <v>0</v>
      </c>
      <c r="AF398" s="315">
        <f t="shared" si="1141"/>
        <v>0</v>
      </c>
      <c r="AG398" s="315">
        <f t="shared" si="1141"/>
        <v>0</v>
      </c>
      <c r="AH398" s="315">
        <f t="shared" si="1141"/>
        <v>0</v>
      </c>
      <c r="AI398" s="315">
        <f t="shared" si="1141"/>
        <v>0</v>
      </c>
      <c r="AJ398" s="315">
        <f t="shared" si="1141"/>
        <v>2781</v>
      </c>
      <c r="AK398" s="315">
        <f t="shared" si="1141"/>
        <v>0</v>
      </c>
      <c r="AL398" s="315">
        <f t="shared" si="1141"/>
        <v>0</v>
      </c>
      <c r="AM398" s="371"/>
    </row>
    <row r="399" spans="1:42" ht="15">
      <c r="B399" s="730" t="s">
        <v>289</v>
      </c>
      <c r="C399" s="328"/>
      <c r="D399" s="303"/>
      <c r="E399" s="303"/>
      <c r="F399" s="303"/>
      <c r="G399" s="303"/>
      <c r="H399" s="303"/>
      <c r="I399" s="303"/>
      <c r="J399" s="303"/>
      <c r="K399" s="303"/>
      <c r="L399" s="303"/>
      <c r="M399" s="303"/>
      <c r="N399" s="303"/>
      <c r="O399" s="380"/>
      <c r="P399" s="303"/>
      <c r="Q399" s="303"/>
      <c r="R399" s="303"/>
      <c r="S399" s="328"/>
      <c r="T399" s="333"/>
      <c r="U399" s="333"/>
      <c r="V399" s="303"/>
      <c r="W399" s="303"/>
      <c r="X399" s="333"/>
      <c r="Y399" s="315">
        <f>SUMPRODUCT(F221:F382,Y221:Y382)</f>
        <v>22161334.201104335</v>
      </c>
      <c r="Z399" s="315">
        <f>SUMPRODUCT(F221:F382,Z221:Z382)</f>
        <v>9557642.3141214345</v>
      </c>
      <c r="AA399" s="315">
        <f t="shared" ref="AA399:AL399" si="1142">IF(AA219="kw",SUMPRODUCT($N$221:$N$382,$Q$221:$Q$382,AA221:AA382),SUMPRODUCT($F$221:$F$382,AA221:AA382))</f>
        <v>20862.442010797567</v>
      </c>
      <c r="AB399" s="315">
        <f t="shared" si="1142"/>
        <v>4426.0957836454854</v>
      </c>
      <c r="AC399" s="315">
        <f t="shared" si="1142"/>
        <v>3606.0276157508056</v>
      </c>
      <c r="AD399" s="315">
        <f t="shared" si="1142"/>
        <v>0</v>
      </c>
      <c r="AE399" s="315">
        <f t="shared" si="1142"/>
        <v>0</v>
      </c>
      <c r="AF399" s="315">
        <f t="shared" si="1142"/>
        <v>0</v>
      </c>
      <c r="AG399" s="315">
        <f t="shared" si="1142"/>
        <v>0</v>
      </c>
      <c r="AH399" s="315">
        <f t="shared" si="1142"/>
        <v>0</v>
      </c>
      <c r="AI399" s="315">
        <f t="shared" si="1142"/>
        <v>0</v>
      </c>
      <c r="AJ399" s="315">
        <f t="shared" si="1142"/>
        <v>2781</v>
      </c>
      <c r="AK399" s="315">
        <f t="shared" si="1142"/>
        <v>0</v>
      </c>
      <c r="AL399" s="315">
        <f t="shared" si="1142"/>
        <v>0</v>
      </c>
      <c r="AM399" s="360"/>
    </row>
    <row r="400" spans="1:42" ht="15">
      <c r="B400" s="730" t="s">
        <v>290</v>
      </c>
      <c r="C400" s="328"/>
      <c r="D400" s="303"/>
      <c r="E400" s="303"/>
      <c r="F400" s="303"/>
      <c r="G400" s="303"/>
      <c r="H400" s="303"/>
      <c r="I400" s="303"/>
      <c r="J400" s="303"/>
      <c r="K400" s="303"/>
      <c r="L400" s="303"/>
      <c r="M400" s="303"/>
      <c r="N400" s="303"/>
      <c r="O400" s="380"/>
      <c r="P400" s="303"/>
      <c r="Q400" s="303"/>
      <c r="R400" s="303"/>
      <c r="S400" s="328"/>
      <c r="T400" s="333"/>
      <c r="U400" s="333"/>
      <c r="V400" s="303"/>
      <c r="W400" s="303"/>
      <c r="X400" s="333"/>
      <c r="Y400" s="315">
        <f>SUMPRODUCT(G221:G382,Y221:Y382)</f>
        <v>22161334.201104335</v>
      </c>
      <c r="Z400" s="315">
        <f>SUMPRODUCT(G221:G382,Z221:Z382)</f>
        <v>9552142.3141214345</v>
      </c>
      <c r="AA400" s="315">
        <f t="shared" ref="AA400:AL400" si="1143">IF(AA219="kw",SUMPRODUCT($N$221:$N$382,$R$221:$R$382,AA221:AA382),SUMPRODUCT($G$221:$G$382,AA221:AA382))</f>
        <v>19818.442010797567</v>
      </c>
      <c r="AB400" s="315">
        <f t="shared" si="1143"/>
        <v>4426.0957836454854</v>
      </c>
      <c r="AC400" s="315">
        <f t="shared" si="1143"/>
        <v>3606.0276157508056</v>
      </c>
      <c r="AD400" s="315">
        <f t="shared" si="1143"/>
        <v>0</v>
      </c>
      <c r="AE400" s="315">
        <f t="shared" si="1143"/>
        <v>0</v>
      </c>
      <c r="AF400" s="315">
        <f t="shared" si="1143"/>
        <v>0</v>
      </c>
      <c r="AG400" s="315">
        <f t="shared" si="1143"/>
        <v>0</v>
      </c>
      <c r="AH400" s="315">
        <f t="shared" si="1143"/>
        <v>0</v>
      </c>
      <c r="AI400" s="315">
        <f t="shared" si="1143"/>
        <v>0</v>
      </c>
      <c r="AJ400" s="315">
        <f t="shared" si="1143"/>
        <v>2781</v>
      </c>
      <c r="AK400" s="315">
        <f t="shared" si="1143"/>
        <v>0</v>
      </c>
      <c r="AL400" s="315">
        <f t="shared" si="1143"/>
        <v>0</v>
      </c>
      <c r="AM400" s="360"/>
    </row>
    <row r="401" spans="1:39" ht="15">
      <c r="B401" s="731" t="s">
        <v>291</v>
      </c>
      <c r="C401" s="387"/>
      <c r="D401" s="407"/>
      <c r="E401" s="407"/>
      <c r="F401" s="407"/>
      <c r="G401" s="407"/>
      <c r="H401" s="407"/>
      <c r="I401" s="407"/>
      <c r="J401" s="407"/>
      <c r="K401" s="407"/>
      <c r="L401" s="407"/>
      <c r="M401" s="407"/>
      <c r="N401" s="407"/>
      <c r="O401" s="406"/>
      <c r="P401" s="407"/>
      <c r="Q401" s="407"/>
      <c r="R401" s="407"/>
      <c r="S401" s="387"/>
      <c r="T401" s="408"/>
      <c r="U401" s="408"/>
      <c r="V401" s="407"/>
      <c r="W401" s="407"/>
      <c r="X401" s="408"/>
      <c r="Y401" s="349">
        <f>SUMPRODUCT(H221:H382,Y221:Y382)</f>
        <v>20355731</v>
      </c>
      <c r="Z401" s="349">
        <f>SUMPRODUCT(H221:H382,Z221:Z382)</f>
        <v>8697586.8303474411</v>
      </c>
      <c r="AA401" s="349">
        <f t="shared" ref="AA401:AL401" si="1144">IF(AA219="kw",SUMPRODUCT($N$221:$N$382,$S$221:$S$382,AA221:AA382),SUMPRODUCT($H$221:$H$382,AA221:AA382))</f>
        <v>17862.352380583106</v>
      </c>
      <c r="AB401" s="349">
        <f t="shared" si="1144"/>
        <v>3965.5342083962209</v>
      </c>
      <c r="AC401" s="349">
        <f t="shared" si="1144"/>
        <v>3230.7990079020506</v>
      </c>
      <c r="AD401" s="349">
        <f t="shared" si="1144"/>
        <v>0</v>
      </c>
      <c r="AE401" s="349">
        <f t="shared" si="1144"/>
        <v>0</v>
      </c>
      <c r="AF401" s="349">
        <f t="shared" si="1144"/>
        <v>0</v>
      </c>
      <c r="AG401" s="349">
        <f t="shared" si="1144"/>
        <v>0</v>
      </c>
      <c r="AH401" s="349">
        <f t="shared" si="1144"/>
        <v>0</v>
      </c>
      <c r="AI401" s="349">
        <f t="shared" si="1144"/>
        <v>0</v>
      </c>
      <c r="AJ401" s="349">
        <f t="shared" si="1144"/>
        <v>2781</v>
      </c>
      <c r="AK401" s="349">
        <f t="shared" si="1144"/>
        <v>0</v>
      </c>
      <c r="AL401" s="349">
        <f t="shared" si="1144"/>
        <v>0</v>
      </c>
      <c r="AM401" s="409"/>
    </row>
    <row r="402" spans="1:39" ht="21" customHeight="1">
      <c r="B402" s="728" t="s">
        <v>226</v>
      </c>
      <c r="C402" s="410"/>
      <c r="D402" s="411"/>
      <c r="E402" s="411"/>
      <c r="F402" s="411"/>
      <c r="G402" s="411"/>
      <c r="H402" s="411"/>
      <c r="I402" s="411"/>
      <c r="J402" s="411"/>
      <c r="K402" s="411"/>
      <c r="L402" s="411"/>
      <c r="M402" s="411"/>
      <c r="N402" s="411"/>
      <c r="O402" s="411"/>
      <c r="P402" s="411"/>
      <c r="Q402" s="411"/>
      <c r="R402" s="411"/>
      <c r="S402" s="394"/>
      <c r="T402" s="395"/>
      <c r="U402" s="411"/>
      <c r="V402" s="411"/>
      <c r="W402" s="411"/>
      <c r="X402" s="411"/>
      <c r="Y402" s="432"/>
      <c r="Z402" s="432"/>
      <c r="AA402" s="432"/>
      <c r="AB402" s="432"/>
      <c r="AC402" s="432"/>
      <c r="AD402" s="432"/>
      <c r="AE402" s="432"/>
      <c r="AF402" s="432"/>
      <c r="AG402" s="432"/>
      <c r="AH402" s="432"/>
      <c r="AI402" s="432"/>
      <c r="AJ402" s="432"/>
      <c r="AK402" s="432"/>
      <c r="AL402" s="432"/>
      <c r="AM402" s="412"/>
    </row>
    <row r="405" spans="1:39" ht="15.6">
      <c r="B405" s="711" t="s">
        <v>294</v>
      </c>
      <c r="C405" s="305"/>
      <c r="D405" s="601" t="s">
        <v>576</v>
      </c>
      <c r="E405" s="277"/>
      <c r="F405" s="603" t="s">
        <v>587</v>
      </c>
      <c r="G405" s="277"/>
      <c r="H405" s="277"/>
      <c r="I405" s="277"/>
      <c r="J405" s="277"/>
      <c r="K405" s="277"/>
      <c r="L405" s="277"/>
      <c r="M405" s="277"/>
      <c r="N405" s="277"/>
      <c r="O405" s="305"/>
      <c r="P405" s="277"/>
      <c r="Q405" s="277"/>
      <c r="R405" s="277"/>
      <c r="S405" s="277"/>
      <c r="T405" s="277"/>
      <c r="U405" s="277"/>
      <c r="V405" s="277"/>
      <c r="W405" s="277"/>
      <c r="X405" s="277"/>
      <c r="Y405" s="294"/>
      <c r="Z405" s="291"/>
      <c r="AA405" s="291"/>
      <c r="AB405" s="291"/>
      <c r="AC405" s="291"/>
      <c r="AD405" s="291"/>
      <c r="AE405" s="291"/>
      <c r="AF405" s="291"/>
      <c r="AG405" s="291"/>
      <c r="AH405" s="291"/>
      <c r="AI405" s="291"/>
      <c r="AJ405" s="291"/>
      <c r="AK405" s="291"/>
      <c r="AL405" s="291"/>
      <c r="AM405" s="306"/>
    </row>
    <row r="406" spans="1:39" ht="33.75" customHeight="1">
      <c r="B406" s="829" t="s">
        <v>213</v>
      </c>
      <c r="C406" s="817" t="s">
        <v>33</v>
      </c>
      <c r="D406" s="308" t="s">
        <v>425</v>
      </c>
      <c r="E406" s="819" t="s">
        <v>211</v>
      </c>
      <c r="F406" s="820"/>
      <c r="G406" s="820"/>
      <c r="H406" s="820"/>
      <c r="I406" s="820"/>
      <c r="J406" s="820"/>
      <c r="K406" s="820"/>
      <c r="L406" s="820"/>
      <c r="M406" s="821"/>
      <c r="N406" s="822" t="s">
        <v>215</v>
      </c>
      <c r="O406" s="308" t="s">
        <v>426</v>
      </c>
      <c r="P406" s="819" t="s">
        <v>214</v>
      </c>
      <c r="Q406" s="820"/>
      <c r="R406" s="820"/>
      <c r="S406" s="820"/>
      <c r="T406" s="820"/>
      <c r="U406" s="820"/>
      <c r="V406" s="820"/>
      <c r="W406" s="820"/>
      <c r="X406" s="821"/>
      <c r="Y406" s="812" t="s">
        <v>246</v>
      </c>
      <c r="Z406" s="813"/>
      <c r="AA406" s="813"/>
      <c r="AB406" s="813"/>
      <c r="AC406" s="813"/>
      <c r="AD406" s="813"/>
      <c r="AE406" s="813"/>
      <c r="AF406" s="813"/>
      <c r="AG406" s="813"/>
      <c r="AH406" s="813"/>
      <c r="AI406" s="813"/>
      <c r="AJ406" s="813"/>
      <c r="AK406" s="813"/>
      <c r="AL406" s="813"/>
      <c r="AM406" s="814"/>
    </row>
    <row r="407" spans="1:39" ht="61.5" customHeight="1">
      <c r="B407" s="830"/>
      <c r="C407" s="818"/>
      <c r="D407" s="309">
        <v>2017</v>
      </c>
      <c r="E407" s="309">
        <v>2018</v>
      </c>
      <c r="F407" s="309">
        <v>2019</v>
      </c>
      <c r="G407" s="309">
        <v>2020</v>
      </c>
      <c r="H407" s="309">
        <v>2021</v>
      </c>
      <c r="I407" s="309">
        <v>2022</v>
      </c>
      <c r="J407" s="309">
        <v>2023</v>
      </c>
      <c r="K407" s="309">
        <v>2024</v>
      </c>
      <c r="L407" s="309">
        <v>2025</v>
      </c>
      <c r="M407" s="309">
        <v>2026</v>
      </c>
      <c r="N407" s="823"/>
      <c r="O407" s="309">
        <v>2017</v>
      </c>
      <c r="P407" s="309">
        <v>2018</v>
      </c>
      <c r="Q407" s="309">
        <v>2019</v>
      </c>
      <c r="R407" s="309">
        <v>2020</v>
      </c>
      <c r="S407" s="309">
        <v>2021</v>
      </c>
      <c r="T407" s="309">
        <v>2022</v>
      </c>
      <c r="U407" s="309">
        <v>2023</v>
      </c>
      <c r="V407" s="309">
        <v>2024</v>
      </c>
      <c r="W407" s="309">
        <v>2025</v>
      </c>
      <c r="X407" s="309">
        <v>2026</v>
      </c>
      <c r="Y407" s="309" t="str">
        <f>'1.  LRAMVA Summary'!D51</f>
        <v>Residential</v>
      </c>
      <c r="Z407" s="309" t="str">
        <f>'1.  LRAMVA Summary'!E51</f>
        <v>GS&lt;50 kW</v>
      </c>
      <c r="AA407" s="309" t="str">
        <f>'1.  LRAMVA Summary'!F51</f>
        <v>General Service 50 to 4,999 kW</v>
      </c>
      <c r="AB407" s="309" t="str">
        <f>'1.  LRAMVA Summary'!G51</f>
        <v>Large Use</v>
      </c>
      <c r="AC407" s="309" t="str">
        <f>'1.  LRAMVA Summary'!H51</f>
        <v>Large Use</v>
      </c>
      <c r="AD407" s="309" t="str">
        <f>'1.  LRAMVA Summary'!I51</f>
        <v>Street Lighting</v>
      </c>
      <c r="AE407" s="309" t="str">
        <f>'1.  LRAMVA Summary'!J51</f>
        <v>Unmetered Scattered Load</v>
      </c>
      <c r="AF407" s="309" t="str">
        <f>'1.  LRAMVA Summary'!K51</f>
        <v/>
      </c>
      <c r="AG407" s="309" t="str">
        <f>'1.  LRAMVA Summary'!L51</f>
        <v/>
      </c>
      <c r="AH407" s="309" t="str">
        <f>'1.  LRAMVA Summary'!M51</f>
        <v/>
      </c>
      <c r="AI407" s="309" t="str">
        <f>'1.  LRAMVA Summary'!N51</f>
        <v/>
      </c>
      <c r="AJ407" s="309" t="str">
        <f>'1.  LRAMVA Summary'!O51</f>
        <v/>
      </c>
      <c r="AK407" s="309" t="str">
        <f>'1.  LRAMVA Summary'!P51</f>
        <v/>
      </c>
      <c r="AL407" s="309" t="str">
        <f>'1.  LRAMVA Summary'!Q51</f>
        <v/>
      </c>
      <c r="AM407" s="311" t="str">
        <f>'1.  LRAMVA Summary'!R51</f>
        <v>Total</v>
      </c>
    </row>
    <row r="408" spans="1:39" ht="15.75" customHeight="1">
      <c r="A408" s="545"/>
      <c r="B408" s="732" t="s">
        <v>516</v>
      </c>
      <c r="C408" s="313"/>
      <c r="D408" s="313"/>
      <c r="E408" s="313"/>
      <c r="F408" s="313"/>
      <c r="G408" s="313"/>
      <c r="H408" s="313"/>
      <c r="I408" s="313"/>
      <c r="J408" s="313"/>
      <c r="K408" s="313"/>
      <c r="L408" s="313"/>
      <c r="M408" s="313"/>
      <c r="N408" s="314"/>
      <c r="O408" s="313"/>
      <c r="P408" s="313"/>
      <c r="Q408" s="313"/>
      <c r="R408" s="313"/>
      <c r="S408" s="313"/>
      <c r="T408" s="313"/>
      <c r="U408" s="313"/>
      <c r="V408" s="313"/>
      <c r="W408" s="313"/>
      <c r="X408" s="313"/>
      <c r="Y408" s="315" t="str">
        <f>'1.  LRAMVA Summary'!D52</f>
        <v>kWh</v>
      </c>
      <c r="Z408" s="315" t="str">
        <f>'1.  LRAMVA Summary'!E52</f>
        <v>kWh</v>
      </c>
      <c r="AA408" s="315" t="str">
        <f>'1.  LRAMVA Summary'!F52</f>
        <v>kW</v>
      </c>
      <c r="AB408" s="315" t="str">
        <f>'1.  LRAMVA Summary'!G52</f>
        <v>kW</v>
      </c>
      <c r="AC408" s="315" t="str">
        <f>'1.  LRAMVA Summary'!H52</f>
        <v>kW</v>
      </c>
      <c r="AD408" s="315" t="str">
        <f>'1.  LRAMVA Summary'!I52</f>
        <v>kW</v>
      </c>
      <c r="AE408" s="315" t="str">
        <f>'1.  LRAMVA Summary'!J52</f>
        <v>kWh</v>
      </c>
      <c r="AF408" s="315" t="str">
        <f>'1.  LRAMVA Summary'!K52</f>
        <v/>
      </c>
      <c r="AG408" s="315" t="str">
        <f>'1.  LRAMVA Summary'!L52</f>
        <v/>
      </c>
      <c r="AH408" s="315" t="str">
        <f>'1.  LRAMVA Summary'!M52</f>
        <v/>
      </c>
      <c r="AI408" s="315" t="str">
        <f>'1.  LRAMVA Summary'!N52</f>
        <v/>
      </c>
      <c r="AJ408" s="315" t="str">
        <f>'1.  LRAMVA Summary'!O52</f>
        <v/>
      </c>
      <c r="AK408" s="315" t="str">
        <f>'1.  LRAMVA Summary'!P52</f>
        <v/>
      </c>
      <c r="AL408" s="315" t="str">
        <f>'1.  LRAMVA Summary'!Q52</f>
        <v/>
      </c>
      <c r="AM408" s="316"/>
    </row>
    <row r="409" spans="1:39" ht="15.6" hidden="1" outlineLevel="1">
      <c r="A409" s="545"/>
      <c r="B409" s="733" t="s">
        <v>509</v>
      </c>
      <c r="C409" s="313"/>
      <c r="D409" s="313"/>
      <c r="E409" s="313"/>
      <c r="F409" s="313"/>
      <c r="G409" s="313"/>
      <c r="H409" s="313"/>
      <c r="I409" s="313"/>
      <c r="J409" s="313"/>
      <c r="K409" s="313"/>
      <c r="L409" s="313"/>
      <c r="M409" s="313"/>
      <c r="N409" s="314"/>
      <c r="O409" s="313"/>
      <c r="P409" s="313"/>
      <c r="Q409" s="313"/>
      <c r="R409" s="313"/>
      <c r="S409" s="313"/>
      <c r="T409" s="313"/>
      <c r="U409" s="313"/>
      <c r="V409" s="313"/>
      <c r="W409" s="313"/>
      <c r="X409" s="313"/>
      <c r="Y409" s="315"/>
      <c r="Z409" s="315"/>
      <c r="AA409" s="315"/>
      <c r="AB409" s="315"/>
      <c r="AC409" s="315"/>
      <c r="AD409" s="315"/>
      <c r="AE409" s="315"/>
      <c r="AF409" s="315"/>
      <c r="AG409" s="315"/>
      <c r="AH409" s="315"/>
      <c r="AI409" s="315"/>
      <c r="AJ409" s="315"/>
      <c r="AK409" s="315"/>
      <c r="AL409" s="315"/>
      <c r="AM409" s="316"/>
    </row>
    <row r="410" spans="1:39" ht="15" hidden="1" outlineLevel="1">
      <c r="A410" s="545">
        <v>1</v>
      </c>
      <c r="B410" s="700" t="s">
        <v>95</v>
      </c>
      <c r="C410" s="315" t="s">
        <v>25</v>
      </c>
      <c r="D410" s="319"/>
      <c r="E410" s="319"/>
      <c r="F410" s="319"/>
      <c r="G410" s="319"/>
      <c r="H410" s="319"/>
      <c r="I410" s="319"/>
      <c r="J410" s="319"/>
      <c r="K410" s="319"/>
      <c r="L410" s="319"/>
      <c r="M410" s="319"/>
      <c r="N410" s="315"/>
      <c r="O410" s="319"/>
      <c r="P410" s="319"/>
      <c r="Q410" s="319"/>
      <c r="R410" s="319"/>
      <c r="S410" s="319"/>
      <c r="T410" s="319"/>
      <c r="U410" s="319"/>
      <c r="V410" s="319"/>
      <c r="W410" s="319"/>
      <c r="X410" s="319"/>
      <c r="Y410" s="433"/>
      <c r="Z410" s="433"/>
      <c r="AA410" s="433"/>
      <c r="AB410" s="433"/>
      <c r="AC410" s="433"/>
      <c r="AD410" s="433"/>
      <c r="AE410" s="433"/>
      <c r="AF410" s="433"/>
      <c r="AG410" s="433"/>
      <c r="AH410" s="433"/>
      <c r="AI410" s="433"/>
      <c r="AJ410" s="433"/>
      <c r="AK410" s="433"/>
      <c r="AL410" s="433"/>
      <c r="AM410" s="320">
        <f>SUM(Y410:AL410)</f>
        <v>0</v>
      </c>
    </row>
    <row r="411" spans="1:39" ht="15" hidden="1" outlineLevel="1">
      <c r="A411" s="545"/>
      <c r="B411" s="686" t="s">
        <v>311</v>
      </c>
      <c r="C411" s="315" t="s">
        <v>164</v>
      </c>
      <c r="D411" s="319"/>
      <c r="E411" s="319"/>
      <c r="F411" s="319"/>
      <c r="G411" s="319"/>
      <c r="H411" s="319"/>
      <c r="I411" s="319"/>
      <c r="J411" s="319"/>
      <c r="K411" s="319"/>
      <c r="L411" s="319"/>
      <c r="M411" s="319"/>
      <c r="N411" s="484"/>
      <c r="O411" s="319"/>
      <c r="P411" s="319"/>
      <c r="Q411" s="319"/>
      <c r="R411" s="319"/>
      <c r="S411" s="319"/>
      <c r="T411" s="319"/>
      <c r="U411" s="319"/>
      <c r="V411" s="319"/>
      <c r="W411" s="319"/>
      <c r="X411" s="319"/>
      <c r="Y411" s="434">
        <f>Y410</f>
        <v>0</v>
      </c>
      <c r="Z411" s="434">
        <f t="shared" ref="Z411" si="1145">Z410</f>
        <v>0</v>
      </c>
      <c r="AA411" s="434">
        <f t="shared" ref="AA411" si="1146">AA410</f>
        <v>0</v>
      </c>
      <c r="AB411" s="434">
        <f t="shared" ref="AB411" si="1147">AB410</f>
        <v>0</v>
      </c>
      <c r="AC411" s="434">
        <f t="shared" ref="AC411" si="1148">AC410</f>
        <v>0</v>
      </c>
      <c r="AD411" s="434">
        <f t="shared" ref="AD411" si="1149">AD410</f>
        <v>0</v>
      </c>
      <c r="AE411" s="434">
        <f t="shared" ref="AE411" si="1150">AE410</f>
        <v>0</v>
      </c>
      <c r="AF411" s="434">
        <f t="shared" ref="AF411" si="1151">AF410</f>
        <v>0</v>
      </c>
      <c r="AG411" s="434">
        <f t="shared" ref="AG411" si="1152">AG410</f>
        <v>0</v>
      </c>
      <c r="AH411" s="434">
        <f t="shared" ref="AH411" si="1153">AH410</f>
        <v>0</v>
      </c>
      <c r="AI411" s="434">
        <f t="shared" ref="AI411" si="1154">AI410</f>
        <v>0</v>
      </c>
      <c r="AJ411" s="434">
        <f t="shared" ref="AJ411" si="1155">AJ410</f>
        <v>0</v>
      </c>
      <c r="AK411" s="434">
        <f t="shared" ref="AK411" si="1156">AK410</f>
        <v>0</v>
      </c>
      <c r="AL411" s="434">
        <f t="shared" ref="AL411" si="1157">AL410</f>
        <v>0</v>
      </c>
      <c r="AM411" s="321"/>
    </row>
    <row r="412" spans="1:39" ht="15.6" hidden="1" outlineLevel="1">
      <c r="A412" s="545"/>
      <c r="B412" s="734"/>
      <c r="C412" s="323"/>
      <c r="D412" s="323"/>
      <c r="E412" s="323"/>
      <c r="F412" s="323"/>
      <c r="G412" s="323"/>
      <c r="H412" s="323"/>
      <c r="I412" s="323"/>
      <c r="J412" s="323"/>
      <c r="K412" s="323"/>
      <c r="L412" s="323"/>
      <c r="M412" s="323"/>
      <c r="N412" s="324"/>
      <c r="O412" s="323"/>
      <c r="P412" s="323"/>
      <c r="Q412" s="323"/>
      <c r="R412" s="323"/>
      <c r="S412" s="323"/>
      <c r="T412" s="323"/>
      <c r="U412" s="323"/>
      <c r="V412" s="323"/>
      <c r="W412" s="323"/>
      <c r="X412" s="323"/>
      <c r="Y412" s="435"/>
      <c r="Z412" s="436"/>
      <c r="AA412" s="436"/>
      <c r="AB412" s="436"/>
      <c r="AC412" s="436"/>
      <c r="AD412" s="436"/>
      <c r="AE412" s="436"/>
      <c r="AF412" s="436"/>
      <c r="AG412" s="436"/>
      <c r="AH412" s="436"/>
      <c r="AI412" s="436"/>
      <c r="AJ412" s="436"/>
      <c r="AK412" s="436"/>
      <c r="AL412" s="436"/>
      <c r="AM412" s="326"/>
    </row>
    <row r="413" spans="1:39" ht="15" hidden="1" outlineLevel="1">
      <c r="A413" s="545">
        <v>2</v>
      </c>
      <c r="B413" s="700" t="s">
        <v>96</v>
      </c>
      <c r="C413" s="315" t="s">
        <v>25</v>
      </c>
      <c r="D413" s="319"/>
      <c r="E413" s="319"/>
      <c r="F413" s="319"/>
      <c r="G413" s="319"/>
      <c r="H413" s="319"/>
      <c r="I413" s="319"/>
      <c r="J413" s="319"/>
      <c r="K413" s="319"/>
      <c r="L413" s="319"/>
      <c r="M413" s="319"/>
      <c r="N413" s="315"/>
      <c r="O413" s="319"/>
      <c r="P413" s="319"/>
      <c r="Q413" s="319"/>
      <c r="R413" s="319"/>
      <c r="S413" s="319"/>
      <c r="T413" s="319"/>
      <c r="U413" s="319"/>
      <c r="V413" s="319"/>
      <c r="W413" s="319"/>
      <c r="X413" s="319"/>
      <c r="Y413" s="433"/>
      <c r="Z413" s="433"/>
      <c r="AA413" s="433"/>
      <c r="AB413" s="433"/>
      <c r="AC413" s="433"/>
      <c r="AD413" s="433"/>
      <c r="AE413" s="433"/>
      <c r="AF413" s="433"/>
      <c r="AG413" s="433"/>
      <c r="AH413" s="433"/>
      <c r="AI413" s="433"/>
      <c r="AJ413" s="433"/>
      <c r="AK413" s="433"/>
      <c r="AL413" s="433"/>
      <c r="AM413" s="320">
        <f>SUM(Y413:AL413)</f>
        <v>0</v>
      </c>
    </row>
    <row r="414" spans="1:39" ht="15" hidden="1" outlineLevel="1">
      <c r="A414" s="545"/>
      <c r="B414" s="686" t="s">
        <v>311</v>
      </c>
      <c r="C414" s="315" t="s">
        <v>164</v>
      </c>
      <c r="D414" s="319"/>
      <c r="E414" s="319"/>
      <c r="F414" s="319"/>
      <c r="G414" s="319"/>
      <c r="H414" s="319"/>
      <c r="I414" s="319"/>
      <c r="J414" s="319"/>
      <c r="K414" s="319"/>
      <c r="L414" s="319"/>
      <c r="M414" s="319"/>
      <c r="N414" s="484"/>
      <c r="O414" s="319"/>
      <c r="P414" s="319"/>
      <c r="Q414" s="319"/>
      <c r="R414" s="319"/>
      <c r="S414" s="319"/>
      <c r="T414" s="319"/>
      <c r="U414" s="319"/>
      <c r="V414" s="319"/>
      <c r="W414" s="319"/>
      <c r="X414" s="319"/>
      <c r="Y414" s="434">
        <f>Y413</f>
        <v>0</v>
      </c>
      <c r="Z414" s="434">
        <f t="shared" ref="Z414" si="1158">Z413</f>
        <v>0</v>
      </c>
      <c r="AA414" s="434">
        <f t="shared" ref="AA414" si="1159">AA413</f>
        <v>0</v>
      </c>
      <c r="AB414" s="434">
        <f t="shared" ref="AB414" si="1160">AB413</f>
        <v>0</v>
      </c>
      <c r="AC414" s="434">
        <f t="shared" ref="AC414" si="1161">AC413</f>
        <v>0</v>
      </c>
      <c r="AD414" s="434">
        <f t="shared" ref="AD414" si="1162">AD413</f>
        <v>0</v>
      </c>
      <c r="AE414" s="434">
        <f t="shared" ref="AE414" si="1163">AE413</f>
        <v>0</v>
      </c>
      <c r="AF414" s="434">
        <f t="shared" ref="AF414" si="1164">AF413</f>
        <v>0</v>
      </c>
      <c r="AG414" s="434">
        <f t="shared" ref="AG414" si="1165">AG413</f>
        <v>0</v>
      </c>
      <c r="AH414" s="434">
        <f t="shared" ref="AH414" si="1166">AH413</f>
        <v>0</v>
      </c>
      <c r="AI414" s="434">
        <f t="shared" ref="AI414" si="1167">AI413</f>
        <v>0</v>
      </c>
      <c r="AJ414" s="434">
        <f t="shared" ref="AJ414" si="1168">AJ413</f>
        <v>0</v>
      </c>
      <c r="AK414" s="434">
        <f t="shared" ref="AK414" si="1169">AK413</f>
        <v>0</v>
      </c>
      <c r="AL414" s="434">
        <f t="shared" ref="AL414" si="1170">AL413</f>
        <v>0</v>
      </c>
      <c r="AM414" s="321"/>
    </row>
    <row r="415" spans="1:39" ht="15.6" hidden="1" outlineLevel="1">
      <c r="A415" s="545"/>
      <c r="B415" s="734"/>
      <c r="C415" s="323"/>
      <c r="D415" s="328"/>
      <c r="E415" s="328"/>
      <c r="F415" s="328"/>
      <c r="G415" s="328"/>
      <c r="H415" s="328"/>
      <c r="I415" s="328"/>
      <c r="J415" s="328"/>
      <c r="K415" s="328"/>
      <c r="L415" s="328"/>
      <c r="M415" s="328"/>
      <c r="N415" s="324"/>
      <c r="O415" s="328"/>
      <c r="P415" s="328"/>
      <c r="Q415" s="328"/>
      <c r="R415" s="328"/>
      <c r="S415" s="328"/>
      <c r="T415" s="328"/>
      <c r="U415" s="328"/>
      <c r="V415" s="328"/>
      <c r="W415" s="328"/>
      <c r="X415" s="328"/>
      <c r="Y415" s="435"/>
      <c r="Z415" s="436"/>
      <c r="AA415" s="436"/>
      <c r="AB415" s="436"/>
      <c r="AC415" s="436"/>
      <c r="AD415" s="436"/>
      <c r="AE415" s="436"/>
      <c r="AF415" s="436"/>
      <c r="AG415" s="436"/>
      <c r="AH415" s="436"/>
      <c r="AI415" s="436"/>
      <c r="AJ415" s="436"/>
      <c r="AK415" s="436"/>
      <c r="AL415" s="436"/>
      <c r="AM415" s="326"/>
    </row>
    <row r="416" spans="1:39" ht="15" hidden="1" outlineLevel="1">
      <c r="A416" s="545">
        <v>3</v>
      </c>
      <c r="B416" s="700" t="s">
        <v>97</v>
      </c>
      <c r="C416" s="315" t="s">
        <v>25</v>
      </c>
      <c r="D416" s="319"/>
      <c r="E416" s="319"/>
      <c r="F416" s="319"/>
      <c r="G416" s="319"/>
      <c r="H416" s="319"/>
      <c r="I416" s="319"/>
      <c r="J416" s="319"/>
      <c r="K416" s="319"/>
      <c r="L416" s="319"/>
      <c r="M416" s="319"/>
      <c r="N416" s="315"/>
      <c r="O416" s="319"/>
      <c r="P416" s="319"/>
      <c r="Q416" s="319"/>
      <c r="R416" s="319"/>
      <c r="S416" s="319"/>
      <c r="T416" s="319"/>
      <c r="U416" s="319"/>
      <c r="V416" s="319"/>
      <c r="W416" s="319"/>
      <c r="X416" s="319"/>
      <c r="Y416" s="433"/>
      <c r="Z416" s="433"/>
      <c r="AA416" s="433"/>
      <c r="AB416" s="433"/>
      <c r="AC416" s="433"/>
      <c r="AD416" s="433"/>
      <c r="AE416" s="433"/>
      <c r="AF416" s="433"/>
      <c r="AG416" s="433"/>
      <c r="AH416" s="433"/>
      <c r="AI416" s="433"/>
      <c r="AJ416" s="433"/>
      <c r="AK416" s="433"/>
      <c r="AL416" s="433"/>
      <c r="AM416" s="320">
        <f>SUM(Y416:AL416)</f>
        <v>0</v>
      </c>
    </row>
    <row r="417" spans="1:39" ht="15" hidden="1" outlineLevel="1">
      <c r="A417" s="545"/>
      <c r="B417" s="686" t="s">
        <v>311</v>
      </c>
      <c r="C417" s="315" t="s">
        <v>164</v>
      </c>
      <c r="D417" s="319"/>
      <c r="E417" s="319"/>
      <c r="F417" s="319"/>
      <c r="G417" s="319"/>
      <c r="H417" s="319"/>
      <c r="I417" s="319"/>
      <c r="J417" s="319"/>
      <c r="K417" s="319"/>
      <c r="L417" s="319"/>
      <c r="M417" s="319"/>
      <c r="N417" s="484"/>
      <c r="O417" s="319"/>
      <c r="P417" s="319"/>
      <c r="Q417" s="319"/>
      <c r="R417" s="319"/>
      <c r="S417" s="319"/>
      <c r="T417" s="319"/>
      <c r="U417" s="319"/>
      <c r="V417" s="319"/>
      <c r="W417" s="319"/>
      <c r="X417" s="319"/>
      <c r="Y417" s="434">
        <f>Y416</f>
        <v>0</v>
      </c>
      <c r="Z417" s="434">
        <f t="shared" ref="Z417" si="1171">Z416</f>
        <v>0</v>
      </c>
      <c r="AA417" s="434">
        <f t="shared" ref="AA417" si="1172">AA416</f>
        <v>0</v>
      </c>
      <c r="AB417" s="434">
        <f t="shared" ref="AB417" si="1173">AB416</f>
        <v>0</v>
      </c>
      <c r="AC417" s="434">
        <f t="shared" ref="AC417" si="1174">AC416</f>
        <v>0</v>
      </c>
      <c r="AD417" s="434">
        <f t="shared" ref="AD417" si="1175">AD416</f>
        <v>0</v>
      </c>
      <c r="AE417" s="434">
        <f t="shared" ref="AE417" si="1176">AE416</f>
        <v>0</v>
      </c>
      <c r="AF417" s="434">
        <f t="shared" ref="AF417" si="1177">AF416</f>
        <v>0</v>
      </c>
      <c r="AG417" s="434">
        <f t="shared" ref="AG417" si="1178">AG416</f>
        <v>0</v>
      </c>
      <c r="AH417" s="434">
        <f t="shared" ref="AH417" si="1179">AH416</f>
        <v>0</v>
      </c>
      <c r="AI417" s="434">
        <f t="shared" ref="AI417" si="1180">AI416</f>
        <v>0</v>
      </c>
      <c r="AJ417" s="434">
        <f t="shared" ref="AJ417" si="1181">AJ416</f>
        <v>0</v>
      </c>
      <c r="AK417" s="434">
        <f t="shared" ref="AK417" si="1182">AK416</f>
        <v>0</v>
      </c>
      <c r="AL417" s="434">
        <f t="shared" ref="AL417" si="1183">AL416</f>
        <v>0</v>
      </c>
      <c r="AM417" s="321"/>
    </row>
    <row r="418" spans="1:39" ht="15" hidden="1" outlineLevel="1">
      <c r="A418" s="545"/>
      <c r="B418" s="686"/>
      <c r="C418" s="329"/>
      <c r="D418" s="315"/>
      <c r="E418" s="315"/>
      <c r="F418" s="315"/>
      <c r="G418" s="315"/>
      <c r="H418" s="315"/>
      <c r="I418" s="315"/>
      <c r="J418" s="315"/>
      <c r="K418" s="315"/>
      <c r="L418" s="315"/>
      <c r="M418" s="315"/>
      <c r="N418" s="315"/>
      <c r="O418" s="315"/>
      <c r="P418" s="315"/>
      <c r="Q418" s="315"/>
      <c r="R418" s="315"/>
      <c r="S418" s="315"/>
      <c r="T418" s="315"/>
      <c r="U418" s="315"/>
      <c r="V418" s="315"/>
      <c r="W418" s="315"/>
      <c r="X418" s="315"/>
      <c r="Y418" s="435"/>
      <c r="Z418" s="435"/>
      <c r="AA418" s="435"/>
      <c r="AB418" s="435"/>
      <c r="AC418" s="435"/>
      <c r="AD418" s="435"/>
      <c r="AE418" s="435"/>
      <c r="AF418" s="435"/>
      <c r="AG418" s="435"/>
      <c r="AH418" s="435"/>
      <c r="AI418" s="435"/>
      <c r="AJ418" s="435"/>
      <c r="AK418" s="435"/>
      <c r="AL418" s="435"/>
      <c r="AM418" s="330"/>
    </row>
    <row r="419" spans="1:39" ht="15" hidden="1" outlineLevel="1">
      <c r="A419" s="545">
        <v>4</v>
      </c>
      <c r="B419" s="700" t="s">
        <v>98</v>
      </c>
      <c r="C419" s="315" t="s">
        <v>25</v>
      </c>
      <c r="D419" s="319"/>
      <c r="E419" s="319"/>
      <c r="F419" s="319"/>
      <c r="G419" s="319"/>
      <c r="H419" s="319"/>
      <c r="I419" s="319"/>
      <c r="J419" s="319"/>
      <c r="K419" s="319"/>
      <c r="L419" s="319"/>
      <c r="M419" s="319"/>
      <c r="N419" s="315"/>
      <c r="O419" s="319"/>
      <c r="P419" s="319"/>
      <c r="Q419" s="319"/>
      <c r="R419" s="319"/>
      <c r="S419" s="319"/>
      <c r="T419" s="319"/>
      <c r="U419" s="319"/>
      <c r="V419" s="319"/>
      <c r="W419" s="319"/>
      <c r="X419" s="319"/>
      <c r="Y419" s="433"/>
      <c r="Z419" s="433"/>
      <c r="AA419" s="433"/>
      <c r="AB419" s="433"/>
      <c r="AC419" s="433"/>
      <c r="AD419" s="433"/>
      <c r="AE419" s="433"/>
      <c r="AF419" s="433"/>
      <c r="AG419" s="433"/>
      <c r="AH419" s="433"/>
      <c r="AI419" s="433"/>
      <c r="AJ419" s="433"/>
      <c r="AK419" s="433"/>
      <c r="AL419" s="433"/>
      <c r="AM419" s="320">
        <f>SUM(Y419:AL419)</f>
        <v>0</v>
      </c>
    </row>
    <row r="420" spans="1:39" ht="15" hidden="1" outlineLevel="1">
      <c r="A420" s="545"/>
      <c r="B420" s="686" t="s">
        <v>311</v>
      </c>
      <c r="C420" s="315" t="s">
        <v>164</v>
      </c>
      <c r="D420" s="319"/>
      <c r="E420" s="319"/>
      <c r="F420" s="319"/>
      <c r="G420" s="319"/>
      <c r="H420" s="319"/>
      <c r="I420" s="319"/>
      <c r="J420" s="319"/>
      <c r="K420" s="319"/>
      <c r="L420" s="319"/>
      <c r="M420" s="319"/>
      <c r="N420" s="484"/>
      <c r="O420" s="319"/>
      <c r="P420" s="319"/>
      <c r="Q420" s="319"/>
      <c r="R420" s="319"/>
      <c r="S420" s="319"/>
      <c r="T420" s="319"/>
      <c r="U420" s="319"/>
      <c r="V420" s="319"/>
      <c r="W420" s="319"/>
      <c r="X420" s="319"/>
      <c r="Y420" s="434">
        <f>Y419</f>
        <v>0</v>
      </c>
      <c r="Z420" s="434">
        <f t="shared" ref="Z420" si="1184">Z419</f>
        <v>0</v>
      </c>
      <c r="AA420" s="434">
        <f t="shared" ref="AA420" si="1185">AA419</f>
        <v>0</v>
      </c>
      <c r="AB420" s="434">
        <f t="shared" ref="AB420" si="1186">AB419</f>
        <v>0</v>
      </c>
      <c r="AC420" s="434">
        <f t="shared" ref="AC420" si="1187">AC419</f>
        <v>0</v>
      </c>
      <c r="AD420" s="434">
        <f t="shared" ref="AD420" si="1188">AD419</f>
        <v>0</v>
      </c>
      <c r="AE420" s="434">
        <f t="shared" ref="AE420" si="1189">AE419</f>
        <v>0</v>
      </c>
      <c r="AF420" s="434">
        <f t="shared" ref="AF420" si="1190">AF419</f>
        <v>0</v>
      </c>
      <c r="AG420" s="434">
        <f t="shared" ref="AG420" si="1191">AG419</f>
        <v>0</v>
      </c>
      <c r="AH420" s="434">
        <f t="shared" ref="AH420" si="1192">AH419</f>
        <v>0</v>
      </c>
      <c r="AI420" s="434">
        <f t="shared" ref="AI420" si="1193">AI419</f>
        <v>0</v>
      </c>
      <c r="AJ420" s="434">
        <f t="shared" ref="AJ420" si="1194">AJ419</f>
        <v>0</v>
      </c>
      <c r="AK420" s="434">
        <f t="shared" ref="AK420" si="1195">AK419</f>
        <v>0</v>
      </c>
      <c r="AL420" s="434">
        <f t="shared" ref="AL420" si="1196">AL419</f>
        <v>0</v>
      </c>
      <c r="AM420" s="321"/>
    </row>
    <row r="421" spans="1:39" ht="15" hidden="1" outlineLevel="1">
      <c r="A421" s="545"/>
      <c r="B421" s="686"/>
      <c r="C421" s="329"/>
      <c r="D421" s="328"/>
      <c r="E421" s="328"/>
      <c r="F421" s="328"/>
      <c r="G421" s="328"/>
      <c r="H421" s="328"/>
      <c r="I421" s="328"/>
      <c r="J421" s="328"/>
      <c r="K421" s="328"/>
      <c r="L421" s="328"/>
      <c r="M421" s="328"/>
      <c r="N421" s="315"/>
      <c r="O421" s="328"/>
      <c r="P421" s="328"/>
      <c r="Q421" s="328"/>
      <c r="R421" s="328"/>
      <c r="S421" s="328"/>
      <c r="T421" s="328"/>
      <c r="U421" s="328"/>
      <c r="V421" s="328"/>
      <c r="W421" s="328"/>
      <c r="X421" s="328"/>
      <c r="Y421" s="435"/>
      <c r="Z421" s="435"/>
      <c r="AA421" s="435"/>
      <c r="AB421" s="435"/>
      <c r="AC421" s="435"/>
      <c r="AD421" s="435"/>
      <c r="AE421" s="435"/>
      <c r="AF421" s="435"/>
      <c r="AG421" s="435"/>
      <c r="AH421" s="435"/>
      <c r="AI421" s="435"/>
      <c r="AJ421" s="435"/>
      <c r="AK421" s="435"/>
      <c r="AL421" s="435"/>
      <c r="AM421" s="330"/>
    </row>
    <row r="422" spans="1:39" ht="15" hidden="1" outlineLevel="1">
      <c r="A422" s="545">
        <v>5</v>
      </c>
      <c r="B422" s="700" t="s">
        <v>99</v>
      </c>
      <c r="C422" s="315" t="s">
        <v>25</v>
      </c>
      <c r="D422" s="319"/>
      <c r="E422" s="319"/>
      <c r="F422" s="319"/>
      <c r="G422" s="319"/>
      <c r="H422" s="319"/>
      <c r="I422" s="319"/>
      <c r="J422" s="319"/>
      <c r="K422" s="319"/>
      <c r="L422" s="319"/>
      <c r="M422" s="319"/>
      <c r="N422" s="315"/>
      <c r="O422" s="319"/>
      <c r="P422" s="319"/>
      <c r="Q422" s="319"/>
      <c r="R422" s="319"/>
      <c r="S422" s="319"/>
      <c r="T422" s="319"/>
      <c r="U422" s="319"/>
      <c r="V422" s="319"/>
      <c r="W422" s="319"/>
      <c r="X422" s="319"/>
      <c r="Y422" s="433"/>
      <c r="Z422" s="433"/>
      <c r="AA422" s="433"/>
      <c r="AB422" s="433"/>
      <c r="AC422" s="433"/>
      <c r="AD422" s="433"/>
      <c r="AE422" s="433"/>
      <c r="AF422" s="433"/>
      <c r="AG422" s="433"/>
      <c r="AH422" s="433"/>
      <c r="AI422" s="433"/>
      <c r="AJ422" s="433"/>
      <c r="AK422" s="433"/>
      <c r="AL422" s="433"/>
      <c r="AM422" s="320">
        <f>SUM(Y422:AL422)</f>
        <v>0</v>
      </c>
    </row>
    <row r="423" spans="1:39" ht="15" hidden="1" outlineLevel="1">
      <c r="A423" s="545"/>
      <c r="B423" s="686" t="s">
        <v>311</v>
      </c>
      <c r="C423" s="315" t="s">
        <v>164</v>
      </c>
      <c r="D423" s="319"/>
      <c r="E423" s="319"/>
      <c r="F423" s="319"/>
      <c r="G423" s="319"/>
      <c r="H423" s="319"/>
      <c r="I423" s="319"/>
      <c r="J423" s="319"/>
      <c r="K423" s="319"/>
      <c r="L423" s="319"/>
      <c r="M423" s="319"/>
      <c r="N423" s="484"/>
      <c r="O423" s="319"/>
      <c r="P423" s="319"/>
      <c r="Q423" s="319"/>
      <c r="R423" s="319"/>
      <c r="S423" s="319"/>
      <c r="T423" s="319"/>
      <c r="U423" s="319"/>
      <c r="V423" s="319"/>
      <c r="W423" s="319"/>
      <c r="X423" s="319"/>
      <c r="Y423" s="434">
        <f>Y422</f>
        <v>0</v>
      </c>
      <c r="Z423" s="434">
        <f t="shared" ref="Z423" si="1197">Z422</f>
        <v>0</v>
      </c>
      <c r="AA423" s="434">
        <f t="shared" ref="AA423" si="1198">AA422</f>
        <v>0</v>
      </c>
      <c r="AB423" s="434">
        <f t="shared" ref="AB423" si="1199">AB422</f>
        <v>0</v>
      </c>
      <c r="AC423" s="434">
        <f t="shared" ref="AC423" si="1200">AC422</f>
        <v>0</v>
      </c>
      <c r="AD423" s="434">
        <f t="shared" ref="AD423" si="1201">AD422</f>
        <v>0</v>
      </c>
      <c r="AE423" s="434">
        <f t="shared" ref="AE423" si="1202">AE422</f>
        <v>0</v>
      </c>
      <c r="AF423" s="434">
        <f t="shared" ref="AF423" si="1203">AF422</f>
        <v>0</v>
      </c>
      <c r="AG423" s="434">
        <f t="shared" ref="AG423" si="1204">AG422</f>
        <v>0</v>
      </c>
      <c r="AH423" s="434">
        <f t="shared" ref="AH423" si="1205">AH422</f>
        <v>0</v>
      </c>
      <c r="AI423" s="434">
        <f t="shared" ref="AI423" si="1206">AI422</f>
        <v>0</v>
      </c>
      <c r="AJ423" s="434">
        <f t="shared" ref="AJ423" si="1207">AJ422</f>
        <v>0</v>
      </c>
      <c r="AK423" s="434">
        <f t="shared" ref="AK423" si="1208">AK422</f>
        <v>0</v>
      </c>
      <c r="AL423" s="434">
        <f t="shared" ref="AL423" si="1209">AL422</f>
        <v>0</v>
      </c>
      <c r="AM423" s="321"/>
    </row>
    <row r="424" spans="1:39" ht="15" hidden="1" outlineLevel="1">
      <c r="A424" s="545"/>
      <c r="B424" s="686"/>
      <c r="C424" s="315"/>
      <c r="D424" s="315"/>
      <c r="E424" s="315"/>
      <c r="F424" s="315"/>
      <c r="G424" s="315"/>
      <c r="H424" s="315"/>
      <c r="I424" s="315"/>
      <c r="J424" s="315"/>
      <c r="K424" s="315"/>
      <c r="L424" s="315"/>
      <c r="M424" s="315"/>
      <c r="N424" s="315"/>
      <c r="O424" s="315"/>
      <c r="P424" s="315"/>
      <c r="Q424" s="315"/>
      <c r="R424" s="315"/>
      <c r="S424" s="315"/>
      <c r="T424" s="315"/>
      <c r="U424" s="315"/>
      <c r="V424" s="315"/>
      <c r="W424" s="315"/>
      <c r="X424" s="315"/>
      <c r="Y424" s="445"/>
      <c r="Z424" s="446"/>
      <c r="AA424" s="446"/>
      <c r="AB424" s="446"/>
      <c r="AC424" s="446"/>
      <c r="AD424" s="446"/>
      <c r="AE424" s="446"/>
      <c r="AF424" s="446"/>
      <c r="AG424" s="446"/>
      <c r="AH424" s="446"/>
      <c r="AI424" s="446"/>
      <c r="AJ424" s="446"/>
      <c r="AK424" s="446"/>
      <c r="AL424" s="446"/>
      <c r="AM424" s="321"/>
    </row>
    <row r="425" spans="1:39" ht="15.6" hidden="1" outlineLevel="1">
      <c r="A425" s="545"/>
      <c r="B425" s="735" t="s">
        <v>510</v>
      </c>
      <c r="C425" s="313"/>
      <c r="D425" s="313"/>
      <c r="E425" s="313"/>
      <c r="F425" s="313"/>
      <c r="G425" s="313"/>
      <c r="H425" s="313"/>
      <c r="I425" s="313"/>
      <c r="J425" s="313"/>
      <c r="K425" s="313"/>
      <c r="L425" s="313"/>
      <c r="M425" s="313"/>
      <c r="N425" s="314"/>
      <c r="O425" s="313"/>
      <c r="P425" s="313"/>
      <c r="Q425" s="313"/>
      <c r="R425" s="313"/>
      <c r="S425" s="313"/>
      <c r="T425" s="313"/>
      <c r="U425" s="313"/>
      <c r="V425" s="313"/>
      <c r="W425" s="313"/>
      <c r="X425" s="313"/>
      <c r="Y425" s="437"/>
      <c r="Z425" s="437"/>
      <c r="AA425" s="437"/>
      <c r="AB425" s="437"/>
      <c r="AC425" s="437"/>
      <c r="AD425" s="437"/>
      <c r="AE425" s="437"/>
      <c r="AF425" s="437"/>
      <c r="AG425" s="437"/>
      <c r="AH425" s="437"/>
      <c r="AI425" s="437"/>
      <c r="AJ425" s="437"/>
      <c r="AK425" s="437"/>
      <c r="AL425" s="437"/>
      <c r="AM425" s="316"/>
    </row>
    <row r="426" spans="1:39" ht="15" hidden="1" outlineLevel="1">
      <c r="A426" s="545">
        <v>6</v>
      </c>
      <c r="B426" s="700" t="s">
        <v>100</v>
      </c>
      <c r="C426" s="315" t="s">
        <v>25</v>
      </c>
      <c r="D426" s="319"/>
      <c r="E426" s="319"/>
      <c r="F426" s="319"/>
      <c r="G426" s="319"/>
      <c r="H426" s="319"/>
      <c r="I426" s="319"/>
      <c r="J426" s="319"/>
      <c r="K426" s="319"/>
      <c r="L426" s="319"/>
      <c r="M426" s="319"/>
      <c r="N426" s="319">
        <v>12</v>
      </c>
      <c r="O426" s="319"/>
      <c r="P426" s="319"/>
      <c r="Q426" s="319"/>
      <c r="R426" s="319"/>
      <c r="S426" s="319"/>
      <c r="T426" s="319"/>
      <c r="U426" s="319"/>
      <c r="V426" s="319"/>
      <c r="W426" s="319"/>
      <c r="X426" s="319"/>
      <c r="Y426" s="438"/>
      <c r="Z426" s="433"/>
      <c r="AA426" s="433"/>
      <c r="AB426" s="433"/>
      <c r="AC426" s="433"/>
      <c r="AD426" s="433"/>
      <c r="AE426" s="433"/>
      <c r="AF426" s="438"/>
      <c r="AG426" s="438"/>
      <c r="AH426" s="438"/>
      <c r="AI426" s="438"/>
      <c r="AJ426" s="438"/>
      <c r="AK426" s="438"/>
      <c r="AL426" s="438"/>
      <c r="AM426" s="320">
        <f>SUM(Y426:AL426)</f>
        <v>0</v>
      </c>
    </row>
    <row r="427" spans="1:39" ht="15" hidden="1" outlineLevel="1">
      <c r="A427" s="545"/>
      <c r="B427" s="686" t="s">
        <v>311</v>
      </c>
      <c r="C427" s="315" t="s">
        <v>164</v>
      </c>
      <c r="D427" s="319"/>
      <c r="E427" s="319"/>
      <c r="F427" s="319"/>
      <c r="G427" s="319"/>
      <c r="H427" s="319"/>
      <c r="I427" s="319"/>
      <c r="J427" s="319"/>
      <c r="K427" s="319"/>
      <c r="L427" s="319"/>
      <c r="M427" s="319"/>
      <c r="N427" s="319">
        <f>N426</f>
        <v>12</v>
      </c>
      <c r="O427" s="319"/>
      <c r="P427" s="319"/>
      <c r="Q427" s="319"/>
      <c r="R427" s="319"/>
      <c r="S427" s="319"/>
      <c r="T427" s="319"/>
      <c r="U427" s="319"/>
      <c r="V427" s="319"/>
      <c r="W427" s="319"/>
      <c r="X427" s="319"/>
      <c r="Y427" s="434">
        <f>Y426</f>
        <v>0</v>
      </c>
      <c r="Z427" s="434">
        <f t="shared" ref="Z427" si="1210">Z426</f>
        <v>0</v>
      </c>
      <c r="AA427" s="434">
        <f t="shared" ref="AA427" si="1211">AA426</f>
        <v>0</v>
      </c>
      <c r="AB427" s="434">
        <f t="shared" ref="AB427" si="1212">AB426</f>
        <v>0</v>
      </c>
      <c r="AC427" s="434">
        <f t="shared" ref="AC427" si="1213">AC426</f>
        <v>0</v>
      </c>
      <c r="AD427" s="434">
        <f t="shared" ref="AD427" si="1214">AD426</f>
        <v>0</v>
      </c>
      <c r="AE427" s="434">
        <f t="shared" ref="AE427" si="1215">AE426</f>
        <v>0</v>
      </c>
      <c r="AF427" s="434">
        <f t="shared" ref="AF427" si="1216">AF426</f>
        <v>0</v>
      </c>
      <c r="AG427" s="434">
        <f t="shared" ref="AG427" si="1217">AG426</f>
        <v>0</v>
      </c>
      <c r="AH427" s="434">
        <f t="shared" ref="AH427" si="1218">AH426</f>
        <v>0</v>
      </c>
      <c r="AI427" s="434">
        <f t="shared" ref="AI427" si="1219">AI426</f>
        <v>0</v>
      </c>
      <c r="AJ427" s="434">
        <f t="shared" ref="AJ427" si="1220">AJ426</f>
        <v>0</v>
      </c>
      <c r="AK427" s="434">
        <f t="shared" ref="AK427" si="1221">AK426</f>
        <v>0</v>
      </c>
      <c r="AL427" s="434">
        <f t="shared" ref="AL427" si="1222">AL426</f>
        <v>0</v>
      </c>
      <c r="AM427" s="335"/>
    </row>
    <row r="428" spans="1:39" ht="15" hidden="1" outlineLevel="1">
      <c r="A428" s="545"/>
      <c r="B428" s="736"/>
      <c r="C428" s="336"/>
      <c r="D428" s="315"/>
      <c r="E428" s="315"/>
      <c r="F428" s="315"/>
      <c r="G428" s="315"/>
      <c r="H428" s="315"/>
      <c r="I428" s="315"/>
      <c r="J428" s="315"/>
      <c r="K428" s="315"/>
      <c r="L428" s="315"/>
      <c r="M428" s="315"/>
      <c r="N428" s="315"/>
      <c r="O428" s="315"/>
      <c r="P428" s="315"/>
      <c r="Q428" s="315"/>
      <c r="R428" s="315"/>
      <c r="S428" s="315"/>
      <c r="T428" s="315"/>
      <c r="U428" s="315"/>
      <c r="V428" s="315"/>
      <c r="W428" s="315"/>
      <c r="X428" s="315"/>
      <c r="Y428" s="439"/>
      <c r="Z428" s="439"/>
      <c r="AA428" s="439"/>
      <c r="AB428" s="439"/>
      <c r="AC428" s="439"/>
      <c r="AD428" s="439"/>
      <c r="AE428" s="439"/>
      <c r="AF428" s="439"/>
      <c r="AG428" s="439"/>
      <c r="AH428" s="439"/>
      <c r="AI428" s="439"/>
      <c r="AJ428" s="439"/>
      <c r="AK428" s="439"/>
      <c r="AL428" s="439"/>
      <c r="AM428" s="337"/>
    </row>
    <row r="429" spans="1:39" ht="15" hidden="1" outlineLevel="1">
      <c r="A429" s="545">
        <v>7</v>
      </c>
      <c r="B429" s="700" t="s">
        <v>101</v>
      </c>
      <c r="C429" s="315" t="s">
        <v>25</v>
      </c>
      <c r="D429" s="319"/>
      <c r="E429" s="319"/>
      <c r="F429" s="319"/>
      <c r="G429" s="319"/>
      <c r="H429" s="319"/>
      <c r="I429" s="319"/>
      <c r="J429" s="319"/>
      <c r="K429" s="319"/>
      <c r="L429" s="319"/>
      <c r="M429" s="319"/>
      <c r="N429" s="319">
        <v>12</v>
      </c>
      <c r="O429" s="319"/>
      <c r="P429" s="319"/>
      <c r="Q429" s="319"/>
      <c r="R429" s="319"/>
      <c r="S429" s="319"/>
      <c r="T429" s="319"/>
      <c r="U429" s="319"/>
      <c r="V429" s="319"/>
      <c r="W429" s="319"/>
      <c r="X429" s="319"/>
      <c r="Y429" s="438"/>
      <c r="Z429" s="433"/>
      <c r="AA429" s="433"/>
      <c r="AB429" s="433"/>
      <c r="AC429" s="433"/>
      <c r="AD429" s="433"/>
      <c r="AE429" s="433"/>
      <c r="AF429" s="438"/>
      <c r="AG429" s="438"/>
      <c r="AH429" s="438"/>
      <c r="AI429" s="438"/>
      <c r="AJ429" s="438"/>
      <c r="AK429" s="438"/>
      <c r="AL429" s="438"/>
      <c r="AM429" s="320">
        <f>SUM(Y429:AL429)</f>
        <v>0</v>
      </c>
    </row>
    <row r="430" spans="1:39" ht="15" hidden="1" outlineLevel="1">
      <c r="A430" s="545"/>
      <c r="B430" s="686" t="s">
        <v>311</v>
      </c>
      <c r="C430" s="315" t="s">
        <v>164</v>
      </c>
      <c r="D430" s="319"/>
      <c r="E430" s="319"/>
      <c r="F430" s="319"/>
      <c r="G430" s="319"/>
      <c r="H430" s="319"/>
      <c r="I430" s="319"/>
      <c r="J430" s="319"/>
      <c r="K430" s="319"/>
      <c r="L430" s="319"/>
      <c r="M430" s="319"/>
      <c r="N430" s="319">
        <f>N429</f>
        <v>12</v>
      </c>
      <c r="O430" s="319"/>
      <c r="P430" s="319"/>
      <c r="Q430" s="319"/>
      <c r="R430" s="319"/>
      <c r="S430" s="319"/>
      <c r="T430" s="319"/>
      <c r="U430" s="319"/>
      <c r="V430" s="319"/>
      <c r="W430" s="319"/>
      <c r="X430" s="319"/>
      <c r="Y430" s="434">
        <f>Y429</f>
        <v>0</v>
      </c>
      <c r="Z430" s="434">
        <f t="shared" ref="Z430" si="1223">Z429</f>
        <v>0</v>
      </c>
      <c r="AA430" s="434">
        <f t="shared" ref="AA430" si="1224">AA429</f>
        <v>0</v>
      </c>
      <c r="AB430" s="434">
        <f t="shared" ref="AB430" si="1225">AB429</f>
        <v>0</v>
      </c>
      <c r="AC430" s="434">
        <f t="shared" ref="AC430" si="1226">AC429</f>
        <v>0</v>
      </c>
      <c r="AD430" s="434">
        <f t="shared" ref="AD430" si="1227">AD429</f>
        <v>0</v>
      </c>
      <c r="AE430" s="434">
        <f t="shared" ref="AE430" si="1228">AE429</f>
        <v>0</v>
      </c>
      <c r="AF430" s="434">
        <f t="shared" ref="AF430" si="1229">AF429</f>
        <v>0</v>
      </c>
      <c r="AG430" s="434">
        <f t="shared" ref="AG430" si="1230">AG429</f>
        <v>0</v>
      </c>
      <c r="AH430" s="434">
        <f t="shared" ref="AH430" si="1231">AH429</f>
        <v>0</v>
      </c>
      <c r="AI430" s="434">
        <f t="shared" ref="AI430" si="1232">AI429</f>
        <v>0</v>
      </c>
      <c r="AJ430" s="434">
        <f t="shared" ref="AJ430" si="1233">AJ429</f>
        <v>0</v>
      </c>
      <c r="AK430" s="434">
        <f t="shared" ref="AK430" si="1234">AK429</f>
        <v>0</v>
      </c>
      <c r="AL430" s="434">
        <f t="shared" ref="AL430" si="1235">AL429</f>
        <v>0</v>
      </c>
      <c r="AM430" s="335"/>
    </row>
    <row r="431" spans="1:39" ht="15" hidden="1" outlineLevel="1">
      <c r="A431" s="545"/>
      <c r="B431" s="737"/>
      <c r="C431" s="336"/>
      <c r="D431" s="315"/>
      <c r="E431" s="315"/>
      <c r="F431" s="315"/>
      <c r="G431" s="315"/>
      <c r="H431" s="315"/>
      <c r="I431" s="315"/>
      <c r="J431" s="315"/>
      <c r="K431" s="315"/>
      <c r="L431" s="315"/>
      <c r="M431" s="315"/>
      <c r="N431" s="315"/>
      <c r="O431" s="315"/>
      <c r="P431" s="315"/>
      <c r="Q431" s="315"/>
      <c r="R431" s="315"/>
      <c r="S431" s="315"/>
      <c r="T431" s="315"/>
      <c r="U431" s="315"/>
      <c r="V431" s="315"/>
      <c r="W431" s="315"/>
      <c r="X431" s="315"/>
      <c r="Y431" s="439"/>
      <c r="Z431" s="440"/>
      <c r="AA431" s="439"/>
      <c r="AB431" s="439"/>
      <c r="AC431" s="439"/>
      <c r="AD431" s="439"/>
      <c r="AE431" s="439"/>
      <c r="AF431" s="439"/>
      <c r="AG431" s="439"/>
      <c r="AH431" s="439"/>
      <c r="AI431" s="439"/>
      <c r="AJ431" s="439"/>
      <c r="AK431" s="439"/>
      <c r="AL431" s="439"/>
      <c r="AM431" s="337"/>
    </row>
    <row r="432" spans="1:39" ht="15" hidden="1" outlineLevel="1">
      <c r="A432" s="545">
        <v>8</v>
      </c>
      <c r="B432" s="700" t="s">
        <v>102</v>
      </c>
      <c r="C432" s="315" t="s">
        <v>25</v>
      </c>
      <c r="D432" s="319"/>
      <c r="E432" s="319"/>
      <c r="F432" s="319"/>
      <c r="G432" s="319"/>
      <c r="H432" s="319"/>
      <c r="I432" s="319"/>
      <c r="J432" s="319"/>
      <c r="K432" s="319"/>
      <c r="L432" s="319"/>
      <c r="M432" s="319"/>
      <c r="N432" s="319">
        <v>12</v>
      </c>
      <c r="O432" s="319"/>
      <c r="P432" s="319"/>
      <c r="Q432" s="319"/>
      <c r="R432" s="319"/>
      <c r="S432" s="319"/>
      <c r="T432" s="319"/>
      <c r="U432" s="319"/>
      <c r="V432" s="319"/>
      <c r="W432" s="319"/>
      <c r="X432" s="319"/>
      <c r="Y432" s="438"/>
      <c r="Z432" s="433"/>
      <c r="AA432" s="433"/>
      <c r="AB432" s="433"/>
      <c r="AC432" s="433"/>
      <c r="AD432" s="433"/>
      <c r="AE432" s="433"/>
      <c r="AF432" s="438"/>
      <c r="AG432" s="438"/>
      <c r="AH432" s="438"/>
      <c r="AI432" s="438"/>
      <c r="AJ432" s="438"/>
      <c r="AK432" s="438"/>
      <c r="AL432" s="438"/>
      <c r="AM432" s="320">
        <f>SUM(Y432:AL432)</f>
        <v>0</v>
      </c>
    </row>
    <row r="433" spans="1:39" ht="15" hidden="1" outlineLevel="1">
      <c r="A433" s="545"/>
      <c r="B433" s="686" t="s">
        <v>311</v>
      </c>
      <c r="C433" s="315" t="s">
        <v>164</v>
      </c>
      <c r="D433" s="319"/>
      <c r="E433" s="319"/>
      <c r="F433" s="319"/>
      <c r="G433" s="319"/>
      <c r="H433" s="319"/>
      <c r="I433" s="319"/>
      <c r="J433" s="319"/>
      <c r="K433" s="319"/>
      <c r="L433" s="319"/>
      <c r="M433" s="319"/>
      <c r="N433" s="319">
        <f>N432</f>
        <v>12</v>
      </c>
      <c r="O433" s="319"/>
      <c r="P433" s="319"/>
      <c r="Q433" s="319"/>
      <c r="R433" s="319"/>
      <c r="S433" s="319"/>
      <c r="T433" s="319"/>
      <c r="U433" s="319"/>
      <c r="V433" s="319"/>
      <c r="W433" s="319"/>
      <c r="X433" s="319"/>
      <c r="Y433" s="434">
        <f>Y432</f>
        <v>0</v>
      </c>
      <c r="Z433" s="434">
        <f t="shared" ref="Z433" si="1236">Z432</f>
        <v>0</v>
      </c>
      <c r="AA433" s="434">
        <f t="shared" ref="AA433" si="1237">AA432</f>
        <v>0</v>
      </c>
      <c r="AB433" s="434">
        <f t="shared" ref="AB433" si="1238">AB432</f>
        <v>0</v>
      </c>
      <c r="AC433" s="434">
        <f t="shared" ref="AC433" si="1239">AC432</f>
        <v>0</v>
      </c>
      <c r="AD433" s="434">
        <f t="shared" ref="AD433" si="1240">AD432</f>
        <v>0</v>
      </c>
      <c r="AE433" s="434">
        <f t="shared" ref="AE433" si="1241">AE432</f>
        <v>0</v>
      </c>
      <c r="AF433" s="434">
        <f t="shared" ref="AF433" si="1242">AF432</f>
        <v>0</v>
      </c>
      <c r="AG433" s="434">
        <f t="shared" ref="AG433" si="1243">AG432</f>
        <v>0</v>
      </c>
      <c r="AH433" s="434">
        <f t="shared" ref="AH433" si="1244">AH432</f>
        <v>0</v>
      </c>
      <c r="AI433" s="434">
        <f t="shared" ref="AI433" si="1245">AI432</f>
        <v>0</v>
      </c>
      <c r="AJ433" s="434">
        <f t="shared" ref="AJ433" si="1246">AJ432</f>
        <v>0</v>
      </c>
      <c r="AK433" s="434">
        <f t="shared" ref="AK433" si="1247">AK432</f>
        <v>0</v>
      </c>
      <c r="AL433" s="434">
        <f t="shared" ref="AL433" si="1248">AL432</f>
        <v>0</v>
      </c>
      <c r="AM433" s="335"/>
    </row>
    <row r="434" spans="1:39" ht="15" hidden="1" outlineLevel="1">
      <c r="A434" s="545"/>
      <c r="B434" s="737"/>
      <c r="C434" s="336"/>
      <c r="D434" s="340"/>
      <c r="E434" s="340"/>
      <c r="F434" s="340"/>
      <c r="G434" s="340"/>
      <c r="H434" s="340"/>
      <c r="I434" s="340"/>
      <c r="J434" s="340"/>
      <c r="K434" s="340"/>
      <c r="L434" s="340"/>
      <c r="M434" s="340"/>
      <c r="N434" s="315"/>
      <c r="O434" s="340"/>
      <c r="P434" s="340"/>
      <c r="Q434" s="340"/>
      <c r="R434" s="340"/>
      <c r="S434" s="340"/>
      <c r="T434" s="340"/>
      <c r="U434" s="340"/>
      <c r="V434" s="340"/>
      <c r="W434" s="340"/>
      <c r="X434" s="340"/>
      <c r="Y434" s="439"/>
      <c r="Z434" s="440"/>
      <c r="AA434" s="439"/>
      <c r="AB434" s="439"/>
      <c r="AC434" s="439"/>
      <c r="AD434" s="439"/>
      <c r="AE434" s="439"/>
      <c r="AF434" s="439"/>
      <c r="AG434" s="439"/>
      <c r="AH434" s="439"/>
      <c r="AI434" s="439"/>
      <c r="AJ434" s="439"/>
      <c r="AK434" s="439"/>
      <c r="AL434" s="439"/>
      <c r="AM434" s="337"/>
    </row>
    <row r="435" spans="1:39" ht="15" hidden="1" outlineLevel="1">
      <c r="A435" s="545">
        <v>9</v>
      </c>
      <c r="B435" s="700" t="s">
        <v>103</v>
      </c>
      <c r="C435" s="315" t="s">
        <v>25</v>
      </c>
      <c r="D435" s="319"/>
      <c r="E435" s="319"/>
      <c r="F435" s="319"/>
      <c r="G435" s="319"/>
      <c r="H435" s="319"/>
      <c r="I435" s="319"/>
      <c r="J435" s="319"/>
      <c r="K435" s="319"/>
      <c r="L435" s="319"/>
      <c r="M435" s="319"/>
      <c r="N435" s="319">
        <v>12</v>
      </c>
      <c r="O435" s="319"/>
      <c r="P435" s="319"/>
      <c r="Q435" s="319"/>
      <c r="R435" s="319"/>
      <c r="S435" s="319"/>
      <c r="T435" s="319"/>
      <c r="U435" s="319"/>
      <c r="V435" s="319"/>
      <c r="W435" s="319"/>
      <c r="X435" s="319"/>
      <c r="Y435" s="438"/>
      <c r="Z435" s="433"/>
      <c r="AA435" s="433"/>
      <c r="AB435" s="433"/>
      <c r="AC435" s="433"/>
      <c r="AD435" s="433"/>
      <c r="AE435" s="433"/>
      <c r="AF435" s="438"/>
      <c r="AG435" s="438"/>
      <c r="AH435" s="438"/>
      <c r="AI435" s="438"/>
      <c r="AJ435" s="438"/>
      <c r="AK435" s="438"/>
      <c r="AL435" s="438"/>
      <c r="AM435" s="320">
        <f>SUM(Y435:AL435)</f>
        <v>0</v>
      </c>
    </row>
    <row r="436" spans="1:39" ht="15" hidden="1" outlineLevel="1">
      <c r="A436" s="545"/>
      <c r="B436" s="686" t="s">
        <v>311</v>
      </c>
      <c r="C436" s="315" t="s">
        <v>164</v>
      </c>
      <c r="D436" s="319"/>
      <c r="E436" s="319"/>
      <c r="F436" s="319"/>
      <c r="G436" s="319"/>
      <c r="H436" s="319"/>
      <c r="I436" s="319"/>
      <c r="J436" s="319"/>
      <c r="K436" s="319"/>
      <c r="L436" s="319"/>
      <c r="M436" s="319"/>
      <c r="N436" s="319">
        <f>N435</f>
        <v>12</v>
      </c>
      <c r="O436" s="319"/>
      <c r="P436" s="319"/>
      <c r="Q436" s="319"/>
      <c r="R436" s="319"/>
      <c r="S436" s="319"/>
      <c r="T436" s="319"/>
      <c r="U436" s="319"/>
      <c r="V436" s="319"/>
      <c r="W436" s="319"/>
      <c r="X436" s="319"/>
      <c r="Y436" s="434">
        <f>Y435</f>
        <v>0</v>
      </c>
      <c r="Z436" s="434">
        <f t="shared" ref="Z436" si="1249">Z435</f>
        <v>0</v>
      </c>
      <c r="AA436" s="434">
        <f t="shared" ref="AA436" si="1250">AA435</f>
        <v>0</v>
      </c>
      <c r="AB436" s="434">
        <f t="shared" ref="AB436" si="1251">AB435</f>
        <v>0</v>
      </c>
      <c r="AC436" s="434">
        <f t="shared" ref="AC436" si="1252">AC435</f>
        <v>0</v>
      </c>
      <c r="AD436" s="434">
        <f t="shared" ref="AD436" si="1253">AD435</f>
        <v>0</v>
      </c>
      <c r="AE436" s="434">
        <f t="shared" ref="AE436" si="1254">AE435</f>
        <v>0</v>
      </c>
      <c r="AF436" s="434">
        <f t="shared" ref="AF436" si="1255">AF435</f>
        <v>0</v>
      </c>
      <c r="AG436" s="434">
        <f t="shared" ref="AG436" si="1256">AG435</f>
        <v>0</v>
      </c>
      <c r="AH436" s="434">
        <f t="shared" ref="AH436" si="1257">AH435</f>
        <v>0</v>
      </c>
      <c r="AI436" s="434">
        <f t="shared" ref="AI436" si="1258">AI435</f>
        <v>0</v>
      </c>
      <c r="AJ436" s="434">
        <f t="shared" ref="AJ436" si="1259">AJ435</f>
        <v>0</v>
      </c>
      <c r="AK436" s="434">
        <f t="shared" ref="AK436" si="1260">AK435</f>
        <v>0</v>
      </c>
      <c r="AL436" s="434">
        <f t="shared" ref="AL436" si="1261">AL435</f>
        <v>0</v>
      </c>
      <c r="AM436" s="335"/>
    </row>
    <row r="437" spans="1:39" ht="15" hidden="1" outlineLevel="1">
      <c r="A437" s="545"/>
      <c r="B437" s="737"/>
      <c r="C437" s="336"/>
      <c r="D437" s="340"/>
      <c r="E437" s="340"/>
      <c r="F437" s="340"/>
      <c r="G437" s="340"/>
      <c r="H437" s="340"/>
      <c r="I437" s="340"/>
      <c r="J437" s="340"/>
      <c r="K437" s="340"/>
      <c r="L437" s="340"/>
      <c r="M437" s="340"/>
      <c r="N437" s="315"/>
      <c r="O437" s="340"/>
      <c r="P437" s="340"/>
      <c r="Q437" s="340"/>
      <c r="R437" s="340"/>
      <c r="S437" s="340"/>
      <c r="T437" s="340"/>
      <c r="U437" s="340"/>
      <c r="V437" s="340"/>
      <c r="W437" s="340"/>
      <c r="X437" s="340"/>
      <c r="Y437" s="439"/>
      <c r="Z437" s="439"/>
      <c r="AA437" s="439"/>
      <c r="AB437" s="439"/>
      <c r="AC437" s="439"/>
      <c r="AD437" s="439"/>
      <c r="AE437" s="439"/>
      <c r="AF437" s="439"/>
      <c r="AG437" s="439"/>
      <c r="AH437" s="439"/>
      <c r="AI437" s="439"/>
      <c r="AJ437" s="439"/>
      <c r="AK437" s="439"/>
      <c r="AL437" s="439"/>
      <c r="AM437" s="337"/>
    </row>
    <row r="438" spans="1:39" ht="15" hidden="1" outlineLevel="1">
      <c r="A438" s="545">
        <v>10</v>
      </c>
      <c r="B438" s="700" t="s">
        <v>104</v>
      </c>
      <c r="C438" s="315" t="s">
        <v>25</v>
      </c>
      <c r="D438" s="319"/>
      <c r="E438" s="319"/>
      <c r="F438" s="319"/>
      <c r="G438" s="319"/>
      <c r="H438" s="319"/>
      <c r="I438" s="319"/>
      <c r="J438" s="319"/>
      <c r="K438" s="319"/>
      <c r="L438" s="319"/>
      <c r="M438" s="319"/>
      <c r="N438" s="319">
        <v>3</v>
      </c>
      <c r="O438" s="319"/>
      <c r="P438" s="319"/>
      <c r="Q438" s="319"/>
      <c r="R438" s="319"/>
      <c r="S438" s="319"/>
      <c r="T438" s="319"/>
      <c r="U438" s="319"/>
      <c r="V438" s="319"/>
      <c r="W438" s="319"/>
      <c r="X438" s="319"/>
      <c r="Y438" s="438"/>
      <c r="Z438" s="433"/>
      <c r="AA438" s="433"/>
      <c r="AB438" s="433"/>
      <c r="AC438" s="433"/>
      <c r="AD438" s="433"/>
      <c r="AE438" s="433"/>
      <c r="AF438" s="438"/>
      <c r="AG438" s="438"/>
      <c r="AH438" s="438"/>
      <c r="AI438" s="438"/>
      <c r="AJ438" s="438"/>
      <c r="AK438" s="438"/>
      <c r="AL438" s="438"/>
      <c r="AM438" s="320">
        <f>SUM(Y438:AL438)</f>
        <v>0</v>
      </c>
    </row>
    <row r="439" spans="1:39" ht="15" hidden="1" outlineLevel="1">
      <c r="A439" s="545"/>
      <c r="B439" s="686" t="s">
        <v>311</v>
      </c>
      <c r="C439" s="315" t="s">
        <v>164</v>
      </c>
      <c r="D439" s="319"/>
      <c r="E439" s="319"/>
      <c r="F439" s="319"/>
      <c r="G439" s="319"/>
      <c r="H439" s="319"/>
      <c r="I439" s="319"/>
      <c r="J439" s="319"/>
      <c r="K439" s="319"/>
      <c r="L439" s="319"/>
      <c r="M439" s="319"/>
      <c r="N439" s="319">
        <f>N438</f>
        <v>3</v>
      </c>
      <c r="O439" s="319"/>
      <c r="P439" s="319"/>
      <c r="Q439" s="319"/>
      <c r="R439" s="319"/>
      <c r="S439" s="319"/>
      <c r="T439" s="319"/>
      <c r="U439" s="319"/>
      <c r="V439" s="319"/>
      <c r="W439" s="319"/>
      <c r="X439" s="319"/>
      <c r="Y439" s="434">
        <f>Y438</f>
        <v>0</v>
      </c>
      <c r="Z439" s="434">
        <f t="shared" ref="Z439" si="1262">Z438</f>
        <v>0</v>
      </c>
      <c r="AA439" s="434">
        <f t="shared" ref="AA439" si="1263">AA438</f>
        <v>0</v>
      </c>
      <c r="AB439" s="434">
        <f t="shared" ref="AB439" si="1264">AB438</f>
        <v>0</v>
      </c>
      <c r="AC439" s="434">
        <f t="shared" ref="AC439" si="1265">AC438</f>
        <v>0</v>
      </c>
      <c r="AD439" s="434">
        <f t="shared" ref="AD439" si="1266">AD438</f>
        <v>0</v>
      </c>
      <c r="AE439" s="434">
        <f t="shared" ref="AE439" si="1267">AE438</f>
        <v>0</v>
      </c>
      <c r="AF439" s="434">
        <f t="shared" ref="AF439" si="1268">AF438</f>
        <v>0</v>
      </c>
      <c r="AG439" s="434">
        <f t="shared" ref="AG439" si="1269">AG438</f>
        <v>0</v>
      </c>
      <c r="AH439" s="434">
        <f t="shared" ref="AH439" si="1270">AH438</f>
        <v>0</v>
      </c>
      <c r="AI439" s="434">
        <f t="shared" ref="AI439" si="1271">AI438</f>
        <v>0</v>
      </c>
      <c r="AJ439" s="434">
        <f t="shared" ref="AJ439" si="1272">AJ438</f>
        <v>0</v>
      </c>
      <c r="AK439" s="434">
        <f t="shared" ref="AK439" si="1273">AK438</f>
        <v>0</v>
      </c>
      <c r="AL439" s="434">
        <f t="shared" ref="AL439" si="1274">AL438</f>
        <v>0</v>
      </c>
      <c r="AM439" s="335"/>
    </row>
    <row r="440" spans="1:39" ht="15" hidden="1" outlineLevel="1">
      <c r="A440" s="545"/>
      <c r="B440" s="737"/>
      <c r="C440" s="336"/>
      <c r="D440" s="340"/>
      <c r="E440" s="340"/>
      <c r="F440" s="340"/>
      <c r="G440" s="340"/>
      <c r="H440" s="340"/>
      <c r="I440" s="340"/>
      <c r="J440" s="340"/>
      <c r="K440" s="340"/>
      <c r="L440" s="340"/>
      <c r="M440" s="340"/>
      <c r="N440" s="315"/>
      <c r="O440" s="340"/>
      <c r="P440" s="340"/>
      <c r="Q440" s="340"/>
      <c r="R440" s="340"/>
      <c r="S440" s="340"/>
      <c r="T440" s="340"/>
      <c r="U440" s="340"/>
      <c r="V440" s="340"/>
      <c r="W440" s="340"/>
      <c r="X440" s="340"/>
      <c r="Y440" s="439"/>
      <c r="Z440" s="440"/>
      <c r="AA440" s="439"/>
      <c r="AB440" s="439"/>
      <c r="AC440" s="439"/>
      <c r="AD440" s="439"/>
      <c r="AE440" s="439"/>
      <c r="AF440" s="439"/>
      <c r="AG440" s="439"/>
      <c r="AH440" s="439"/>
      <c r="AI440" s="439"/>
      <c r="AJ440" s="439"/>
      <c r="AK440" s="439"/>
      <c r="AL440" s="439"/>
      <c r="AM440" s="337"/>
    </row>
    <row r="441" spans="1:39" ht="15.6" hidden="1" outlineLevel="1">
      <c r="A441" s="545"/>
      <c r="B441" s="733" t="s">
        <v>10</v>
      </c>
      <c r="C441" s="313"/>
      <c r="D441" s="313"/>
      <c r="E441" s="313"/>
      <c r="F441" s="313"/>
      <c r="G441" s="313"/>
      <c r="H441" s="313"/>
      <c r="I441" s="313"/>
      <c r="J441" s="313"/>
      <c r="K441" s="313"/>
      <c r="L441" s="313"/>
      <c r="M441" s="313"/>
      <c r="N441" s="314"/>
      <c r="O441" s="313"/>
      <c r="P441" s="313"/>
      <c r="Q441" s="313"/>
      <c r="R441" s="313"/>
      <c r="S441" s="313"/>
      <c r="T441" s="313"/>
      <c r="U441" s="313"/>
      <c r="V441" s="313"/>
      <c r="W441" s="313"/>
      <c r="X441" s="313"/>
      <c r="Y441" s="437"/>
      <c r="Z441" s="437"/>
      <c r="AA441" s="437"/>
      <c r="AB441" s="437"/>
      <c r="AC441" s="437"/>
      <c r="AD441" s="437"/>
      <c r="AE441" s="437"/>
      <c r="AF441" s="437"/>
      <c r="AG441" s="437"/>
      <c r="AH441" s="437"/>
      <c r="AI441" s="437"/>
      <c r="AJ441" s="437"/>
      <c r="AK441" s="437"/>
      <c r="AL441" s="437"/>
      <c r="AM441" s="316"/>
    </row>
    <row r="442" spans="1:39" ht="15" hidden="1" outlineLevel="1">
      <c r="A442" s="545">
        <v>11</v>
      </c>
      <c r="B442" s="700" t="s">
        <v>105</v>
      </c>
      <c r="C442" s="315" t="s">
        <v>25</v>
      </c>
      <c r="D442" s="319"/>
      <c r="E442" s="319"/>
      <c r="F442" s="319"/>
      <c r="G442" s="319"/>
      <c r="H442" s="319"/>
      <c r="I442" s="319"/>
      <c r="J442" s="319"/>
      <c r="K442" s="319"/>
      <c r="L442" s="319"/>
      <c r="M442" s="319"/>
      <c r="N442" s="319">
        <v>12</v>
      </c>
      <c r="O442" s="319"/>
      <c r="P442" s="319"/>
      <c r="Q442" s="319"/>
      <c r="R442" s="319"/>
      <c r="S442" s="319"/>
      <c r="T442" s="319"/>
      <c r="U442" s="319"/>
      <c r="V442" s="319"/>
      <c r="W442" s="319"/>
      <c r="X442" s="319"/>
      <c r="Y442" s="449"/>
      <c r="Z442" s="433"/>
      <c r="AA442" s="433"/>
      <c r="AB442" s="433"/>
      <c r="AC442" s="433"/>
      <c r="AD442" s="433"/>
      <c r="AE442" s="433"/>
      <c r="AF442" s="438"/>
      <c r="AG442" s="438"/>
      <c r="AH442" s="438"/>
      <c r="AI442" s="438"/>
      <c r="AJ442" s="438"/>
      <c r="AK442" s="438"/>
      <c r="AL442" s="438"/>
      <c r="AM442" s="320">
        <f>SUM(Y442:AL442)</f>
        <v>0</v>
      </c>
    </row>
    <row r="443" spans="1:39" ht="15" hidden="1" outlineLevel="1">
      <c r="A443" s="545"/>
      <c r="B443" s="686" t="s">
        <v>311</v>
      </c>
      <c r="C443" s="315" t="s">
        <v>164</v>
      </c>
      <c r="D443" s="319"/>
      <c r="E443" s="319"/>
      <c r="F443" s="319"/>
      <c r="G443" s="319"/>
      <c r="H443" s="319"/>
      <c r="I443" s="319"/>
      <c r="J443" s="319"/>
      <c r="K443" s="319"/>
      <c r="L443" s="319"/>
      <c r="M443" s="319"/>
      <c r="N443" s="319">
        <f>N442</f>
        <v>12</v>
      </c>
      <c r="O443" s="319"/>
      <c r="P443" s="319"/>
      <c r="Q443" s="319"/>
      <c r="R443" s="319"/>
      <c r="S443" s="319"/>
      <c r="T443" s="319"/>
      <c r="U443" s="319"/>
      <c r="V443" s="319"/>
      <c r="W443" s="319"/>
      <c r="X443" s="319"/>
      <c r="Y443" s="434">
        <f>Y442</f>
        <v>0</v>
      </c>
      <c r="Z443" s="434">
        <f t="shared" ref="Z443" si="1275">Z442</f>
        <v>0</v>
      </c>
      <c r="AA443" s="434">
        <f t="shared" ref="AA443" si="1276">AA442</f>
        <v>0</v>
      </c>
      <c r="AB443" s="434">
        <f t="shared" ref="AB443" si="1277">AB442</f>
        <v>0</v>
      </c>
      <c r="AC443" s="434">
        <f t="shared" ref="AC443" si="1278">AC442</f>
        <v>0</v>
      </c>
      <c r="AD443" s="434">
        <f t="shared" ref="AD443" si="1279">AD442</f>
        <v>0</v>
      </c>
      <c r="AE443" s="434">
        <f t="shared" ref="AE443" si="1280">AE442</f>
        <v>0</v>
      </c>
      <c r="AF443" s="434">
        <f t="shared" ref="AF443" si="1281">AF442</f>
        <v>0</v>
      </c>
      <c r="AG443" s="434">
        <f t="shared" ref="AG443" si="1282">AG442</f>
        <v>0</v>
      </c>
      <c r="AH443" s="434">
        <f t="shared" ref="AH443" si="1283">AH442</f>
        <v>0</v>
      </c>
      <c r="AI443" s="434">
        <f t="shared" ref="AI443" si="1284">AI442</f>
        <v>0</v>
      </c>
      <c r="AJ443" s="434">
        <f t="shared" ref="AJ443" si="1285">AJ442</f>
        <v>0</v>
      </c>
      <c r="AK443" s="434">
        <f t="shared" ref="AK443" si="1286">AK442</f>
        <v>0</v>
      </c>
      <c r="AL443" s="434">
        <f t="shared" ref="AL443" si="1287">AL442</f>
        <v>0</v>
      </c>
      <c r="AM443" s="321"/>
    </row>
    <row r="444" spans="1:39" ht="15" hidden="1" outlineLevel="1">
      <c r="A444" s="545"/>
      <c r="B444" s="738"/>
      <c r="C444" s="329"/>
      <c r="D444" s="315"/>
      <c r="E444" s="315"/>
      <c r="F444" s="315"/>
      <c r="G444" s="315"/>
      <c r="H444" s="315"/>
      <c r="I444" s="315"/>
      <c r="J444" s="315"/>
      <c r="K444" s="315"/>
      <c r="L444" s="315"/>
      <c r="M444" s="315"/>
      <c r="N444" s="315"/>
      <c r="O444" s="315"/>
      <c r="P444" s="315"/>
      <c r="Q444" s="315"/>
      <c r="R444" s="315"/>
      <c r="S444" s="315"/>
      <c r="T444" s="315"/>
      <c r="U444" s="315"/>
      <c r="V444" s="315"/>
      <c r="W444" s="315"/>
      <c r="X444" s="315"/>
      <c r="Y444" s="435"/>
      <c r="Z444" s="444"/>
      <c r="AA444" s="444"/>
      <c r="AB444" s="444"/>
      <c r="AC444" s="444"/>
      <c r="AD444" s="444"/>
      <c r="AE444" s="444"/>
      <c r="AF444" s="444"/>
      <c r="AG444" s="444"/>
      <c r="AH444" s="444"/>
      <c r="AI444" s="444"/>
      <c r="AJ444" s="444"/>
      <c r="AK444" s="444"/>
      <c r="AL444" s="444"/>
      <c r="AM444" s="330"/>
    </row>
    <row r="445" spans="1:39" ht="30" hidden="1" outlineLevel="1">
      <c r="A445" s="545">
        <v>12</v>
      </c>
      <c r="B445" s="700" t="s">
        <v>106</v>
      </c>
      <c r="C445" s="315" t="s">
        <v>25</v>
      </c>
      <c r="D445" s="319"/>
      <c r="E445" s="319"/>
      <c r="F445" s="319"/>
      <c r="G445" s="319"/>
      <c r="H445" s="319"/>
      <c r="I445" s="319"/>
      <c r="J445" s="319"/>
      <c r="K445" s="319"/>
      <c r="L445" s="319"/>
      <c r="M445" s="319"/>
      <c r="N445" s="319">
        <v>12</v>
      </c>
      <c r="O445" s="319"/>
      <c r="P445" s="319"/>
      <c r="Q445" s="319"/>
      <c r="R445" s="319"/>
      <c r="S445" s="319"/>
      <c r="T445" s="319"/>
      <c r="U445" s="319"/>
      <c r="V445" s="319"/>
      <c r="W445" s="319"/>
      <c r="X445" s="319"/>
      <c r="Y445" s="433"/>
      <c r="Z445" s="433"/>
      <c r="AA445" s="433"/>
      <c r="AB445" s="433"/>
      <c r="AC445" s="433"/>
      <c r="AD445" s="433"/>
      <c r="AE445" s="433"/>
      <c r="AF445" s="438"/>
      <c r="AG445" s="438"/>
      <c r="AH445" s="438"/>
      <c r="AI445" s="438"/>
      <c r="AJ445" s="438"/>
      <c r="AK445" s="438"/>
      <c r="AL445" s="438"/>
      <c r="AM445" s="320">
        <f>SUM(Y445:AL445)</f>
        <v>0</v>
      </c>
    </row>
    <row r="446" spans="1:39" ht="15" hidden="1" outlineLevel="1">
      <c r="A446" s="545"/>
      <c r="B446" s="686" t="s">
        <v>311</v>
      </c>
      <c r="C446" s="315" t="s">
        <v>164</v>
      </c>
      <c r="D446" s="319"/>
      <c r="E446" s="319"/>
      <c r="F446" s="319"/>
      <c r="G446" s="319"/>
      <c r="H446" s="319"/>
      <c r="I446" s="319"/>
      <c r="J446" s="319"/>
      <c r="K446" s="319"/>
      <c r="L446" s="319"/>
      <c r="M446" s="319"/>
      <c r="N446" s="319">
        <f>N445</f>
        <v>12</v>
      </c>
      <c r="O446" s="319"/>
      <c r="P446" s="319"/>
      <c r="Q446" s="319"/>
      <c r="R446" s="319"/>
      <c r="S446" s="319"/>
      <c r="T446" s="319"/>
      <c r="U446" s="319"/>
      <c r="V446" s="319"/>
      <c r="W446" s="319"/>
      <c r="X446" s="319"/>
      <c r="Y446" s="434">
        <f>Y445</f>
        <v>0</v>
      </c>
      <c r="Z446" s="434">
        <f t="shared" ref="Z446" si="1288">Z445</f>
        <v>0</v>
      </c>
      <c r="AA446" s="434">
        <f t="shared" ref="AA446" si="1289">AA445</f>
        <v>0</v>
      </c>
      <c r="AB446" s="434">
        <f t="shared" ref="AB446" si="1290">AB445</f>
        <v>0</v>
      </c>
      <c r="AC446" s="434">
        <f t="shared" ref="AC446" si="1291">AC445</f>
        <v>0</v>
      </c>
      <c r="AD446" s="434">
        <f t="shared" ref="AD446" si="1292">AD445</f>
        <v>0</v>
      </c>
      <c r="AE446" s="434">
        <f t="shared" ref="AE446" si="1293">AE445</f>
        <v>0</v>
      </c>
      <c r="AF446" s="434">
        <f t="shared" ref="AF446" si="1294">AF445</f>
        <v>0</v>
      </c>
      <c r="AG446" s="434">
        <f t="shared" ref="AG446" si="1295">AG445</f>
        <v>0</v>
      </c>
      <c r="AH446" s="434">
        <f t="shared" ref="AH446" si="1296">AH445</f>
        <v>0</v>
      </c>
      <c r="AI446" s="434">
        <f t="shared" ref="AI446" si="1297">AI445</f>
        <v>0</v>
      </c>
      <c r="AJ446" s="434">
        <f t="shared" ref="AJ446" si="1298">AJ445</f>
        <v>0</v>
      </c>
      <c r="AK446" s="434">
        <f t="shared" ref="AK446" si="1299">AK445</f>
        <v>0</v>
      </c>
      <c r="AL446" s="434">
        <f t="shared" ref="AL446" si="1300">AL445</f>
        <v>0</v>
      </c>
      <c r="AM446" s="321"/>
    </row>
    <row r="447" spans="1:39" ht="15" hidden="1" outlineLevel="1">
      <c r="A447" s="545"/>
      <c r="B447" s="738"/>
      <c r="C447" s="329"/>
      <c r="D447" s="315"/>
      <c r="E447" s="315"/>
      <c r="F447" s="315"/>
      <c r="G447" s="315"/>
      <c r="H447" s="315"/>
      <c r="I447" s="315"/>
      <c r="J447" s="315"/>
      <c r="K447" s="315"/>
      <c r="L447" s="315"/>
      <c r="M447" s="315"/>
      <c r="N447" s="315"/>
      <c r="O447" s="315"/>
      <c r="P447" s="315"/>
      <c r="Q447" s="315"/>
      <c r="R447" s="315"/>
      <c r="S447" s="315"/>
      <c r="T447" s="315"/>
      <c r="U447" s="315"/>
      <c r="V447" s="315"/>
      <c r="W447" s="315"/>
      <c r="X447" s="315"/>
      <c r="Y447" s="445"/>
      <c r="Z447" s="445"/>
      <c r="AA447" s="435"/>
      <c r="AB447" s="435"/>
      <c r="AC447" s="435"/>
      <c r="AD447" s="435"/>
      <c r="AE447" s="435"/>
      <c r="AF447" s="435"/>
      <c r="AG447" s="435"/>
      <c r="AH447" s="435"/>
      <c r="AI447" s="435"/>
      <c r="AJ447" s="435"/>
      <c r="AK447" s="435"/>
      <c r="AL447" s="435"/>
      <c r="AM447" s="330"/>
    </row>
    <row r="448" spans="1:39" ht="15" hidden="1" outlineLevel="1">
      <c r="A448" s="545">
        <v>13</v>
      </c>
      <c r="B448" s="700" t="s">
        <v>107</v>
      </c>
      <c r="C448" s="315" t="s">
        <v>25</v>
      </c>
      <c r="D448" s="319"/>
      <c r="E448" s="319"/>
      <c r="F448" s="319"/>
      <c r="G448" s="319"/>
      <c r="H448" s="319"/>
      <c r="I448" s="319"/>
      <c r="J448" s="319"/>
      <c r="K448" s="319"/>
      <c r="L448" s="319"/>
      <c r="M448" s="319"/>
      <c r="N448" s="319">
        <v>12</v>
      </c>
      <c r="O448" s="319"/>
      <c r="P448" s="319"/>
      <c r="Q448" s="319"/>
      <c r="R448" s="319"/>
      <c r="S448" s="319"/>
      <c r="T448" s="319"/>
      <c r="U448" s="319"/>
      <c r="V448" s="319"/>
      <c r="W448" s="319"/>
      <c r="X448" s="319"/>
      <c r="Y448" s="433"/>
      <c r="Z448" s="433"/>
      <c r="AA448" s="433"/>
      <c r="AB448" s="433"/>
      <c r="AC448" s="433"/>
      <c r="AD448" s="433"/>
      <c r="AE448" s="433"/>
      <c r="AF448" s="438"/>
      <c r="AG448" s="438"/>
      <c r="AH448" s="438"/>
      <c r="AI448" s="438"/>
      <c r="AJ448" s="438"/>
      <c r="AK448" s="438"/>
      <c r="AL448" s="438"/>
      <c r="AM448" s="320">
        <f>SUM(Y448:AL448)</f>
        <v>0</v>
      </c>
    </row>
    <row r="449" spans="1:39" ht="15" hidden="1" outlineLevel="1">
      <c r="A449" s="545"/>
      <c r="B449" s="686" t="s">
        <v>311</v>
      </c>
      <c r="C449" s="315" t="s">
        <v>164</v>
      </c>
      <c r="E449" s="319"/>
      <c r="F449" s="319"/>
      <c r="G449" s="319"/>
      <c r="H449" s="319"/>
      <c r="I449" s="319"/>
      <c r="J449" s="319"/>
      <c r="K449" s="319"/>
      <c r="L449" s="319"/>
      <c r="M449" s="319"/>
      <c r="N449" s="319">
        <f>N448</f>
        <v>12</v>
      </c>
      <c r="O449" s="319"/>
      <c r="P449" s="319"/>
      <c r="Q449" s="319"/>
      <c r="R449" s="319"/>
      <c r="S449" s="319"/>
      <c r="T449" s="319"/>
      <c r="U449" s="319"/>
      <c r="V449" s="319"/>
      <c r="W449" s="319"/>
      <c r="X449" s="319"/>
      <c r="Y449" s="434">
        <f>Y448</f>
        <v>0</v>
      </c>
      <c r="Z449" s="434">
        <f t="shared" ref="Z449" si="1301">Z448</f>
        <v>0</v>
      </c>
      <c r="AA449" s="434">
        <v>1</v>
      </c>
      <c r="AB449" s="434">
        <f t="shared" ref="AB449" si="1302">AB448</f>
        <v>0</v>
      </c>
      <c r="AC449" s="434">
        <f t="shared" ref="AC449" si="1303">AC448</f>
        <v>0</v>
      </c>
      <c r="AD449" s="434">
        <f t="shared" ref="AD449" si="1304">AD448</f>
        <v>0</v>
      </c>
      <c r="AE449" s="434">
        <f t="shared" ref="AE449" si="1305">AE448</f>
        <v>0</v>
      </c>
      <c r="AF449" s="434">
        <f t="shared" ref="AF449" si="1306">AF448</f>
        <v>0</v>
      </c>
      <c r="AG449" s="434">
        <f t="shared" ref="AG449" si="1307">AG448</f>
        <v>0</v>
      </c>
      <c r="AH449" s="434">
        <f t="shared" ref="AH449" si="1308">AH448</f>
        <v>0</v>
      </c>
      <c r="AI449" s="434">
        <f t="shared" ref="AI449" si="1309">AI448</f>
        <v>0</v>
      </c>
      <c r="AJ449" s="434">
        <f t="shared" ref="AJ449" si="1310">AJ448</f>
        <v>0</v>
      </c>
      <c r="AK449" s="434">
        <f t="shared" ref="AK449" si="1311">AK448</f>
        <v>0</v>
      </c>
      <c r="AL449" s="434">
        <f t="shared" ref="AL449" si="1312">AL448</f>
        <v>0</v>
      </c>
      <c r="AM449" s="330"/>
    </row>
    <row r="450" spans="1:39" ht="15" hidden="1" outlineLevel="1">
      <c r="A450" s="545"/>
      <c r="B450" s="738"/>
      <c r="C450" s="329"/>
      <c r="D450" s="315"/>
      <c r="E450" s="315"/>
      <c r="F450" s="315"/>
      <c r="G450" s="315"/>
      <c r="H450" s="315"/>
      <c r="I450" s="315"/>
      <c r="J450" s="315"/>
      <c r="K450" s="315"/>
      <c r="L450" s="315"/>
      <c r="M450" s="315"/>
      <c r="N450" s="315"/>
      <c r="O450" s="315"/>
      <c r="P450" s="315"/>
      <c r="Q450" s="315"/>
      <c r="R450" s="315"/>
      <c r="S450" s="315"/>
      <c r="T450" s="315"/>
      <c r="U450" s="315"/>
      <c r="V450" s="315"/>
      <c r="W450" s="315"/>
      <c r="X450" s="315"/>
      <c r="Y450" s="435"/>
      <c r="Z450" s="435"/>
      <c r="AA450" s="435"/>
      <c r="AB450" s="435"/>
      <c r="AC450" s="435"/>
      <c r="AD450" s="435"/>
      <c r="AE450" s="435"/>
      <c r="AF450" s="435"/>
      <c r="AG450" s="435"/>
      <c r="AH450" s="435"/>
      <c r="AI450" s="435"/>
      <c r="AJ450" s="435"/>
      <c r="AK450" s="435"/>
      <c r="AL450" s="435"/>
      <c r="AM450" s="330"/>
    </row>
    <row r="451" spans="1:39" ht="15.6" hidden="1" outlineLevel="1">
      <c r="A451" s="545"/>
      <c r="B451" s="733" t="s">
        <v>108</v>
      </c>
      <c r="C451" s="313"/>
      <c r="D451" s="314"/>
      <c r="E451" s="314"/>
      <c r="F451" s="314"/>
      <c r="G451" s="314"/>
      <c r="H451" s="314"/>
      <c r="I451" s="314"/>
      <c r="J451" s="314"/>
      <c r="K451" s="314"/>
      <c r="L451" s="314"/>
      <c r="M451" s="314"/>
      <c r="N451" s="314"/>
      <c r="O451" s="314"/>
      <c r="P451" s="313"/>
      <c r="Q451" s="313"/>
      <c r="R451" s="313"/>
      <c r="S451" s="313"/>
      <c r="T451" s="313"/>
      <c r="U451" s="313"/>
      <c r="V451" s="313"/>
      <c r="W451" s="313"/>
      <c r="X451" s="313"/>
      <c r="Y451" s="437"/>
      <c r="Z451" s="437"/>
      <c r="AA451" s="437"/>
      <c r="AB451" s="437"/>
      <c r="AC451" s="437"/>
      <c r="AD451" s="437"/>
      <c r="AE451" s="437"/>
      <c r="AF451" s="437"/>
      <c r="AG451" s="437"/>
      <c r="AH451" s="437"/>
      <c r="AI451" s="437"/>
      <c r="AJ451" s="437"/>
      <c r="AK451" s="437"/>
      <c r="AL451" s="437"/>
      <c r="AM451" s="316"/>
    </row>
    <row r="452" spans="1:39" ht="15" hidden="1" outlineLevel="1">
      <c r="A452" s="545">
        <v>14</v>
      </c>
      <c r="B452" s="738" t="s">
        <v>109</v>
      </c>
      <c r="C452" s="315" t="s">
        <v>25</v>
      </c>
      <c r="D452" s="319"/>
      <c r="E452" s="319"/>
      <c r="F452" s="319"/>
      <c r="G452" s="319"/>
      <c r="H452" s="319"/>
      <c r="I452" s="319"/>
      <c r="J452" s="319"/>
      <c r="K452" s="319"/>
      <c r="L452" s="319"/>
      <c r="M452" s="319"/>
      <c r="N452" s="319">
        <v>12</v>
      </c>
      <c r="O452" s="319"/>
      <c r="P452" s="319"/>
      <c r="Q452" s="319"/>
      <c r="R452" s="319"/>
      <c r="S452" s="319"/>
      <c r="T452" s="319"/>
      <c r="U452" s="319"/>
      <c r="V452" s="319"/>
      <c r="W452" s="319"/>
      <c r="X452" s="319"/>
      <c r="Y452" s="433"/>
      <c r="Z452" s="433"/>
      <c r="AA452" s="433"/>
      <c r="AB452" s="433"/>
      <c r="AC452" s="433"/>
      <c r="AD452" s="433"/>
      <c r="AE452" s="433"/>
      <c r="AF452" s="433"/>
      <c r="AG452" s="433"/>
      <c r="AH452" s="433"/>
      <c r="AI452" s="433"/>
      <c r="AJ452" s="433"/>
      <c r="AK452" s="433"/>
      <c r="AL452" s="433"/>
      <c r="AM452" s="320">
        <f>SUM(Y452:AL452)</f>
        <v>0</v>
      </c>
    </row>
    <row r="453" spans="1:39" ht="15" hidden="1" outlineLevel="1">
      <c r="A453" s="545"/>
      <c r="B453" s="686" t="s">
        <v>311</v>
      </c>
      <c r="C453" s="315" t="s">
        <v>164</v>
      </c>
      <c r="D453" s="319"/>
      <c r="E453" s="319"/>
      <c r="F453" s="319"/>
      <c r="G453" s="319"/>
      <c r="H453" s="319"/>
      <c r="I453" s="319"/>
      <c r="J453" s="319"/>
      <c r="K453" s="319"/>
      <c r="L453" s="319"/>
      <c r="M453" s="319"/>
      <c r="N453" s="319">
        <f>N452</f>
        <v>12</v>
      </c>
      <c r="O453" s="319"/>
      <c r="P453" s="319"/>
      <c r="Q453" s="319"/>
      <c r="R453" s="319"/>
      <c r="S453" s="319"/>
      <c r="T453" s="319"/>
      <c r="U453" s="319"/>
      <c r="V453" s="319"/>
      <c r="W453" s="319"/>
      <c r="X453" s="319"/>
      <c r="Y453" s="434">
        <f>Y452</f>
        <v>0</v>
      </c>
      <c r="Z453" s="434">
        <f t="shared" ref="Z453" si="1313">Z452</f>
        <v>0</v>
      </c>
      <c r="AA453" s="434">
        <f t="shared" ref="AA453" si="1314">AA452</f>
        <v>0</v>
      </c>
      <c r="AB453" s="434">
        <f t="shared" ref="AB453" si="1315">AB452</f>
        <v>0</v>
      </c>
      <c r="AC453" s="434">
        <f t="shared" ref="AC453" si="1316">AC452</f>
        <v>0</v>
      </c>
      <c r="AD453" s="434">
        <f t="shared" ref="AD453" si="1317">AD452</f>
        <v>0</v>
      </c>
      <c r="AE453" s="434">
        <f t="shared" ref="AE453" si="1318">AE452</f>
        <v>0</v>
      </c>
      <c r="AF453" s="434">
        <f t="shared" ref="AF453" si="1319">AF452</f>
        <v>0</v>
      </c>
      <c r="AG453" s="434">
        <f t="shared" ref="AG453" si="1320">AG452</f>
        <v>0</v>
      </c>
      <c r="AH453" s="434">
        <f t="shared" ref="AH453" si="1321">AH452</f>
        <v>0</v>
      </c>
      <c r="AI453" s="434">
        <f t="shared" ref="AI453" si="1322">AI452</f>
        <v>0</v>
      </c>
      <c r="AJ453" s="434">
        <f t="shared" ref="AJ453" si="1323">AJ452</f>
        <v>0</v>
      </c>
      <c r="AK453" s="434">
        <f t="shared" ref="AK453" si="1324">AK452</f>
        <v>0</v>
      </c>
      <c r="AL453" s="434">
        <f t="shared" ref="AL453" si="1325">AL452</f>
        <v>0</v>
      </c>
      <c r="AM453" s="321"/>
    </row>
    <row r="454" spans="1:39" ht="15" hidden="1" outlineLevel="1">
      <c r="A454" s="545"/>
      <c r="B454" s="738"/>
      <c r="C454" s="329"/>
      <c r="D454" s="315"/>
      <c r="E454" s="315"/>
      <c r="F454" s="315"/>
      <c r="G454" s="315"/>
      <c r="H454" s="315"/>
      <c r="I454" s="315"/>
      <c r="J454" s="315"/>
      <c r="K454" s="315"/>
      <c r="L454" s="315"/>
      <c r="M454" s="315"/>
      <c r="N454" s="484"/>
      <c r="O454" s="315"/>
      <c r="P454" s="315"/>
      <c r="Q454" s="315"/>
      <c r="R454" s="315"/>
      <c r="S454" s="315"/>
      <c r="T454" s="315"/>
      <c r="U454" s="315"/>
      <c r="V454" s="315"/>
      <c r="W454" s="315"/>
      <c r="X454" s="315"/>
      <c r="Y454" s="435"/>
      <c r="Z454" s="435"/>
      <c r="AA454" s="435"/>
      <c r="AB454" s="435"/>
      <c r="AC454" s="435"/>
      <c r="AD454" s="435"/>
      <c r="AE454" s="435"/>
      <c r="AF454" s="435"/>
      <c r="AG454" s="435"/>
      <c r="AH454" s="435"/>
      <c r="AI454" s="435"/>
      <c r="AJ454" s="435"/>
      <c r="AK454" s="435"/>
      <c r="AL454" s="435"/>
      <c r="AM454" s="330"/>
    </row>
    <row r="455" spans="1:39" s="333" customFormat="1" ht="15.6" hidden="1" outlineLevel="1">
      <c r="A455" s="545"/>
      <c r="B455" s="733" t="s">
        <v>502</v>
      </c>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435"/>
      <c r="Z455" s="435"/>
      <c r="AA455" s="435"/>
      <c r="AB455" s="435"/>
      <c r="AC455" s="435"/>
      <c r="AD455" s="435"/>
      <c r="AE455" s="439"/>
      <c r="AF455" s="439"/>
      <c r="AG455" s="439"/>
      <c r="AH455" s="439"/>
      <c r="AI455" s="439"/>
      <c r="AJ455" s="439"/>
      <c r="AK455" s="439"/>
      <c r="AL455" s="439"/>
      <c r="AM455" s="540"/>
    </row>
    <row r="456" spans="1:39" ht="15" hidden="1" outlineLevel="1">
      <c r="A456" s="545">
        <v>15</v>
      </c>
      <c r="B456" s="686" t="s">
        <v>507</v>
      </c>
      <c r="C456" s="315" t="s">
        <v>25</v>
      </c>
      <c r="D456" s="319"/>
      <c r="E456" s="319"/>
      <c r="F456" s="319"/>
      <c r="G456" s="319"/>
      <c r="H456" s="319"/>
      <c r="I456" s="319"/>
      <c r="J456" s="319"/>
      <c r="K456" s="319"/>
      <c r="L456" s="319"/>
      <c r="M456" s="319"/>
      <c r="N456" s="319">
        <v>0</v>
      </c>
      <c r="O456" s="319"/>
      <c r="P456" s="319"/>
      <c r="Q456" s="319"/>
      <c r="R456" s="319"/>
      <c r="S456" s="319"/>
      <c r="T456" s="319"/>
      <c r="U456" s="319"/>
      <c r="V456" s="319"/>
      <c r="W456" s="319"/>
      <c r="X456" s="319"/>
      <c r="Y456" s="433"/>
      <c r="Z456" s="433"/>
      <c r="AA456" s="433"/>
      <c r="AB456" s="433"/>
      <c r="AC456" s="433"/>
      <c r="AD456" s="433"/>
      <c r="AE456" s="433"/>
      <c r="AF456" s="433"/>
      <c r="AG456" s="433"/>
      <c r="AH456" s="433"/>
      <c r="AI456" s="433"/>
      <c r="AJ456" s="433"/>
      <c r="AK456" s="433"/>
      <c r="AL456" s="433"/>
      <c r="AM456" s="320">
        <f>SUM(Y456:AL456)</f>
        <v>0</v>
      </c>
    </row>
    <row r="457" spans="1:39" ht="15" hidden="1" outlineLevel="1">
      <c r="A457" s="545"/>
      <c r="B457" s="686" t="s">
        <v>311</v>
      </c>
      <c r="C457" s="315" t="s">
        <v>164</v>
      </c>
      <c r="D457" s="319"/>
      <c r="E457" s="319"/>
      <c r="F457" s="319"/>
      <c r="G457" s="319"/>
      <c r="H457" s="319"/>
      <c r="I457" s="319"/>
      <c r="J457" s="319"/>
      <c r="K457" s="319"/>
      <c r="L457" s="319"/>
      <c r="M457" s="319"/>
      <c r="N457" s="319">
        <f>N456</f>
        <v>0</v>
      </c>
      <c r="O457" s="319"/>
      <c r="P457" s="319"/>
      <c r="Q457" s="319"/>
      <c r="R457" s="319"/>
      <c r="S457" s="319"/>
      <c r="T457" s="319"/>
      <c r="U457" s="319"/>
      <c r="V457" s="319"/>
      <c r="W457" s="319"/>
      <c r="X457" s="319"/>
      <c r="Y457" s="434">
        <f>Y456</f>
        <v>0</v>
      </c>
      <c r="Z457" s="434">
        <f t="shared" ref="Z457:AL457" si="1326">Z456</f>
        <v>0</v>
      </c>
      <c r="AA457" s="434">
        <f t="shared" si="1326"/>
        <v>0</v>
      </c>
      <c r="AB457" s="434">
        <f t="shared" si="1326"/>
        <v>0</v>
      </c>
      <c r="AC457" s="434">
        <f t="shared" si="1326"/>
        <v>0</v>
      </c>
      <c r="AD457" s="434">
        <f t="shared" si="1326"/>
        <v>0</v>
      </c>
      <c r="AE457" s="434">
        <f t="shared" si="1326"/>
        <v>0</v>
      </c>
      <c r="AF457" s="434">
        <f t="shared" si="1326"/>
        <v>0</v>
      </c>
      <c r="AG457" s="434">
        <f t="shared" si="1326"/>
        <v>0</v>
      </c>
      <c r="AH457" s="434">
        <f t="shared" si="1326"/>
        <v>0</v>
      </c>
      <c r="AI457" s="434">
        <f t="shared" si="1326"/>
        <v>0</v>
      </c>
      <c r="AJ457" s="434">
        <f t="shared" si="1326"/>
        <v>0</v>
      </c>
      <c r="AK457" s="434">
        <f t="shared" si="1326"/>
        <v>0</v>
      </c>
      <c r="AL457" s="434">
        <f t="shared" si="1326"/>
        <v>0</v>
      </c>
      <c r="AM457" s="321"/>
    </row>
    <row r="458" spans="1:39" ht="15" hidden="1" outlineLevel="1">
      <c r="A458" s="545"/>
      <c r="B458" s="738"/>
      <c r="C458" s="329"/>
      <c r="D458" s="315"/>
      <c r="E458" s="315"/>
      <c r="F458" s="315"/>
      <c r="G458" s="315"/>
      <c r="H458" s="315"/>
      <c r="I458" s="315"/>
      <c r="J458" s="315"/>
      <c r="K458" s="315"/>
      <c r="L458" s="315"/>
      <c r="M458" s="315"/>
      <c r="N458" s="315"/>
      <c r="O458" s="315"/>
      <c r="P458" s="315"/>
      <c r="Q458" s="315"/>
      <c r="R458" s="315"/>
      <c r="S458" s="315"/>
      <c r="T458" s="315"/>
      <c r="U458" s="315"/>
      <c r="V458" s="315"/>
      <c r="W458" s="315"/>
      <c r="X458" s="315"/>
      <c r="Y458" s="435"/>
      <c r="Z458" s="435"/>
      <c r="AA458" s="435"/>
      <c r="AB458" s="435"/>
      <c r="AC458" s="435"/>
      <c r="AD458" s="435"/>
      <c r="AE458" s="435"/>
      <c r="AF458" s="435"/>
      <c r="AG458" s="435"/>
      <c r="AH458" s="435"/>
      <c r="AI458" s="435"/>
      <c r="AJ458" s="435"/>
      <c r="AK458" s="435"/>
      <c r="AL458" s="435"/>
      <c r="AM458" s="330"/>
    </row>
    <row r="459" spans="1:39" s="307" customFormat="1" ht="15" hidden="1" outlineLevel="1">
      <c r="A459" s="545">
        <v>16</v>
      </c>
      <c r="B459" s="739" t="s">
        <v>503</v>
      </c>
      <c r="C459" s="315" t="s">
        <v>25</v>
      </c>
      <c r="D459" s="319"/>
      <c r="E459" s="319"/>
      <c r="F459" s="319"/>
      <c r="G459" s="319"/>
      <c r="H459" s="319"/>
      <c r="I459" s="319"/>
      <c r="J459" s="319"/>
      <c r="K459" s="319"/>
      <c r="L459" s="319"/>
      <c r="M459" s="319"/>
      <c r="N459" s="319">
        <v>0</v>
      </c>
      <c r="O459" s="319"/>
      <c r="P459" s="319"/>
      <c r="Q459" s="319"/>
      <c r="R459" s="319"/>
      <c r="S459" s="319"/>
      <c r="T459" s="319"/>
      <c r="U459" s="319"/>
      <c r="V459" s="319"/>
      <c r="W459" s="319"/>
      <c r="X459" s="319"/>
      <c r="Y459" s="433"/>
      <c r="Z459" s="433"/>
      <c r="AA459" s="433"/>
      <c r="AB459" s="433"/>
      <c r="AC459" s="433"/>
      <c r="AD459" s="433"/>
      <c r="AE459" s="433"/>
      <c r="AF459" s="433"/>
      <c r="AG459" s="433"/>
      <c r="AH459" s="433"/>
      <c r="AI459" s="433"/>
      <c r="AJ459" s="433"/>
      <c r="AK459" s="433"/>
      <c r="AL459" s="433"/>
      <c r="AM459" s="320">
        <f>SUM(Y459:AL459)</f>
        <v>0</v>
      </c>
    </row>
    <row r="460" spans="1:39" s="307" customFormat="1" ht="15" hidden="1" outlineLevel="1">
      <c r="A460" s="545"/>
      <c r="B460" s="739" t="s">
        <v>311</v>
      </c>
      <c r="C460" s="315" t="s">
        <v>164</v>
      </c>
      <c r="D460" s="319"/>
      <c r="E460" s="319"/>
      <c r="F460" s="319"/>
      <c r="G460" s="319"/>
      <c r="H460" s="319"/>
      <c r="I460" s="319"/>
      <c r="J460" s="319"/>
      <c r="K460" s="319"/>
      <c r="L460" s="319"/>
      <c r="M460" s="319"/>
      <c r="N460" s="319">
        <f>N459</f>
        <v>0</v>
      </c>
      <c r="O460" s="319"/>
      <c r="P460" s="319"/>
      <c r="Q460" s="319"/>
      <c r="R460" s="319"/>
      <c r="S460" s="319"/>
      <c r="T460" s="319"/>
      <c r="U460" s="319"/>
      <c r="V460" s="319"/>
      <c r="W460" s="319"/>
      <c r="X460" s="319"/>
      <c r="Y460" s="434">
        <f>Y459</f>
        <v>0</v>
      </c>
      <c r="Z460" s="434">
        <f t="shared" ref="Z460:AL460" si="1327">Z459</f>
        <v>0</v>
      </c>
      <c r="AA460" s="434">
        <f t="shared" si="1327"/>
        <v>0</v>
      </c>
      <c r="AB460" s="434">
        <f t="shared" si="1327"/>
        <v>0</v>
      </c>
      <c r="AC460" s="434">
        <f t="shared" si="1327"/>
        <v>0</v>
      </c>
      <c r="AD460" s="434">
        <f t="shared" si="1327"/>
        <v>0</v>
      </c>
      <c r="AE460" s="434">
        <f t="shared" si="1327"/>
        <v>0</v>
      </c>
      <c r="AF460" s="434">
        <f t="shared" si="1327"/>
        <v>0</v>
      </c>
      <c r="AG460" s="434">
        <f t="shared" si="1327"/>
        <v>0</v>
      </c>
      <c r="AH460" s="434">
        <f t="shared" si="1327"/>
        <v>0</v>
      </c>
      <c r="AI460" s="434">
        <f t="shared" si="1327"/>
        <v>0</v>
      </c>
      <c r="AJ460" s="434">
        <f t="shared" si="1327"/>
        <v>0</v>
      </c>
      <c r="AK460" s="434">
        <f t="shared" si="1327"/>
        <v>0</v>
      </c>
      <c r="AL460" s="434">
        <f t="shared" si="1327"/>
        <v>0</v>
      </c>
      <c r="AM460" s="321"/>
    </row>
    <row r="461" spans="1:39" s="307" customFormat="1" ht="15" hidden="1" outlineLevel="1">
      <c r="A461" s="545"/>
      <c r="B461" s="739"/>
      <c r="C461" s="315"/>
      <c r="D461" s="315"/>
      <c r="E461" s="315"/>
      <c r="F461" s="315"/>
      <c r="G461" s="315"/>
      <c r="H461" s="315"/>
      <c r="I461" s="315"/>
      <c r="J461" s="315"/>
      <c r="K461" s="315"/>
      <c r="L461" s="315"/>
      <c r="M461" s="315"/>
      <c r="N461" s="315"/>
      <c r="O461" s="315"/>
      <c r="P461" s="315"/>
      <c r="Q461" s="315"/>
      <c r="R461" s="315"/>
      <c r="S461" s="315"/>
      <c r="T461" s="315"/>
      <c r="U461" s="315"/>
      <c r="V461" s="315"/>
      <c r="W461" s="315"/>
      <c r="X461" s="315"/>
      <c r="Y461" s="435"/>
      <c r="Z461" s="435"/>
      <c r="AA461" s="435"/>
      <c r="AB461" s="435"/>
      <c r="AC461" s="435"/>
      <c r="AD461" s="435"/>
      <c r="AE461" s="439"/>
      <c r="AF461" s="439"/>
      <c r="AG461" s="439"/>
      <c r="AH461" s="439"/>
      <c r="AI461" s="439"/>
      <c r="AJ461" s="439"/>
      <c r="AK461" s="439"/>
      <c r="AL461" s="439"/>
      <c r="AM461" s="337"/>
    </row>
    <row r="462" spans="1:39" ht="15.6" hidden="1" outlineLevel="1">
      <c r="A462" s="545"/>
      <c r="B462" s="544" t="s">
        <v>508</v>
      </c>
      <c r="C462" s="343"/>
      <c r="D462" s="314"/>
      <c r="E462" s="313"/>
      <c r="F462" s="313"/>
      <c r="G462" s="313"/>
      <c r="H462" s="313"/>
      <c r="I462" s="313"/>
      <c r="J462" s="313"/>
      <c r="K462" s="313"/>
      <c r="L462" s="313"/>
      <c r="M462" s="313"/>
      <c r="N462" s="314"/>
      <c r="O462" s="313"/>
      <c r="P462" s="313"/>
      <c r="Q462" s="313"/>
      <c r="R462" s="313"/>
      <c r="S462" s="313"/>
      <c r="T462" s="313"/>
      <c r="U462" s="313"/>
      <c r="V462" s="313"/>
      <c r="W462" s="313"/>
      <c r="X462" s="313"/>
      <c r="Y462" s="437"/>
      <c r="Z462" s="437"/>
      <c r="AA462" s="437"/>
      <c r="AB462" s="437"/>
      <c r="AC462" s="437"/>
      <c r="AD462" s="437"/>
      <c r="AE462" s="437"/>
      <c r="AF462" s="437"/>
      <c r="AG462" s="437"/>
      <c r="AH462" s="437"/>
      <c r="AI462" s="437"/>
      <c r="AJ462" s="437"/>
      <c r="AK462" s="437"/>
      <c r="AL462" s="437"/>
      <c r="AM462" s="316"/>
    </row>
    <row r="463" spans="1:39" ht="15" hidden="1" outlineLevel="1">
      <c r="A463" s="545">
        <v>17</v>
      </c>
      <c r="B463" s="700" t="s">
        <v>113</v>
      </c>
      <c r="C463" s="315" t="s">
        <v>25</v>
      </c>
      <c r="D463" s="319"/>
      <c r="E463" s="319"/>
      <c r="F463" s="319"/>
      <c r="G463" s="319"/>
      <c r="H463" s="319"/>
      <c r="I463" s="319"/>
      <c r="J463" s="319"/>
      <c r="K463" s="319"/>
      <c r="L463" s="319"/>
      <c r="M463" s="319"/>
      <c r="N463" s="319">
        <v>0</v>
      </c>
      <c r="O463" s="319"/>
      <c r="P463" s="319"/>
      <c r="Q463" s="319"/>
      <c r="R463" s="319"/>
      <c r="S463" s="319"/>
      <c r="T463" s="319"/>
      <c r="U463" s="319"/>
      <c r="V463" s="319"/>
      <c r="W463" s="319"/>
      <c r="X463" s="319"/>
      <c r="Y463" s="449"/>
      <c r="Z463" s="433"/>
      <c r="AA463" s="433"/>
      <c r="AB463" s="433"/>
      <c r="AC463" s="433"/>
      <c r="AD463" s="433"/>
      <c r="AE463" s="433"/>
      <c r="AF463" s="438"/>
      <c r="AG463" s="438"/>
      <c r="AH463" s="438"/>
      <c r="AI463" s="438"/>
      <c r="AJ463" s="438"/>
      <c r="AK463" s="438"/>
      <c r="AL463" s="438"/>
      <c r="AM463" s="320">
        <f>SUM(Y463:AL463)</f>
        <v>0</v>
      </c>
    </row>
    <row r="464" spans="1:39" ht="15" hidden="1" outlineLevel="1">
      <c r="A464" s="545"/>
      <c r="B464" s="686" t="s">
        <v>311</v>
      </c>
      <c r="C464" s="315" t="s">
        <v>164</v>
      </c>
      <c r="D464" s="319"/>
      <c r="E464" s="319"/>
      <c r="F464" s="319"/>
      <c r="G464" s="319"/>
      <c r="H464" s="319"/>
      <c r="I464" s="319"/>
      <c r="J464" s="319"/>
      <c r="K464" s="319"/>
      <c r="L464" s="319"/>
      <c r="M464" s="319"/>
      <c r="N464" s="319">
        <f>N463</f>
        <v>0</v>
      </c>
      <c r="O464" s="319"/>
      <c r="P464" s="319"/>
      <c r="Q464" s="319"/>
      <c r="R464" s="319"/>
      <c r="S464" s="319"/>
      <c r="T464" s="319"/>
      <c r="U464" s="319"/>
      <c r="V464" s="319"/>
      <c r="W464" s="319"/>
      <c r="X464" s="319"/>
      <c r="Y464" s="434">
        <f>Y463</f>
        <v>0</v>
      </c>
      <c r="Z464" s="434">
        <f t="shared" ref="Z464:AL464" si="1328">Z463</f>
        <v>0</v>
      </c>
      <c r="AA464" s="434">
        <f t="shared" si="1328"/>
        <v>0</v>
      </c>
      <c r="AB464" s="434">
        <f t="shared" si="1328"/>
        <v>0</v>
      </c>
      <c r="AC464" s="434">
        <f t="shared" si="1328"/>
        <v>0</v>
      </c>
      <c r="AD464" s="434">
        <f t="shared" si="1328"/>
        <v>0</v>
      </c>
      <c r="AE464" s="434">
        <f t="shared" si="1328"/>
        <v>0</v>
      </c>
      <c r="AF464" s="434">
        <f t="shared" si="1328"/>
        <v>0</v>
      </c>
      <c r="AG464" s="434">
        <f t="shared" si="1328"/>
        <v>0</v>
      </c>
      <c r="AH464" s="434">
        <f t="shared" si="1328"/>
        <v>0</v>
      </c>
      <c r="AI464" s="434">
        <f t="shared" si="1328"/>
        <v>0</v>
      </c>
      <c r="AJ464" s="434">
        <f t="shared" si="1328"/>
        <v>0</v>
      </c>
      <c r="AK464" s="434">
        <f t="shared" si="1328"/>
        <v>0</v>
      </c>
      <c r="AL464" s="434">
        <f t="shared" si="1328"/>
        <v>0</v>
      </c>
      <c r="AM464" s="330"/>
    </row>
    <row r="465" spans="1:39" ht="15" hidden="1" outlineLevel="1">
      <c r="A465" s="545"/>
      <c r="B465" s="686"/>
      <c r="C465" s="315"/>
      <c r="D465" s="315"/>
      <c r="E465" s="315"/>
      <c r="F465" s="315"/>
      <c r="G465" s="315"/>
      <c r="H465" s="315"/>
      <c r="I465" s="315"/>
      <c r="J465" s="315"/>
      <c r="K465" s="315"/>
      <c r="L465" s="315"/>
      <c r="M465" s="315"/>
      <c r="N465" s="315"/>
      <c r="O465" s="315"/>
      <c r="P465" s="315"/>
      <c r="Q465" s="315"/>
      <c r="R465" s="315"/>
      <c r="S465" s="315"/>
      <c r="T465" s="315"/>
      <c r="U465" s="315"/>
      <c r="V465" s="315"/>
      <c r="W465" s="315"/>
      <c r="X465" s="315"/>
      <c r="Y465" s="445"/>
      <c r="Z465" s="448"/>
      <c r="AA465" s="448"/>
      <c r="AB465" s="448"/>
      <c r="AC465" s="448"/>
      <c r="AD465" s="448"/>
      <c r="AE465" s="448"/>
      <c r="AF465" s="448"/>
      <c r="AG465" s="448"/>
      <c r="AH465" s="448"/>
      <c r="AI465" s="448"/>
      <c r="AJ465" s="448"/>
      <c r="AK465" s="448"/>
      <c r="AL465" s="448"/>
      <c r="AM465" s="330"/>
    </row>
    <row r="466" spans="1:39" ht="15" hidden="1" outlineLevel="1">
      <c r="A466" s="545">
        <v>18</v>
      </c>
      <c r="B466" s="700" t="s">
        <v>110</v>
      </c>
      <c r="C466" s="315" t="s">
        <v>25</v>
      </c>
      <c r="D466" s="319"/>
      <c r="E466" s="319"/>
      <c r="F466" s="319"/>
      <c r="G466" s="319"/>
      <c r="H466" s="319"/>
      <c r="I466" s="319"/>
      <c r="J466" s="319"/>
      <c r="K466" s="319"/>
      <c r="L466" s="319"/>
      <c r="M466" s="319"/>
      <c r="N466" s="319">
        <v>0</v>
      </c>
      <c r="O466" s="319"/>
      <c r="P466" s="319"/>
      <c r="Q466" s="319"/>
      <c r="R466" s="319"/>
      <c r="S466" s="319"/>
      <c r="T466" s="319"/>
      <c r="U466" s="319"/>
      <c r="V466" s="319"/>
      <c r="W466" s="319"/>
      <c r="X466" s="319"/>
      <c r="Y466" s="449"/>
      <c r="Z466" s="433"/>
      <c r="AA466" s="433"/>
      <c r="AB466" s="433"/>
      <c r="AC466" s="433"/>
      <c r="AD466" s="433"/>
      <c r="AE466" s="433"/>
      <c r="AF466" s="438"/>
      <c r="AG466" s="438"/>
      <c r="AH466" s="438"/>
      <c r="AI466" s="438"/>
      <c r="AJ466" s="438"/>
      <c r="AK466" s="438"/>
      <c r="AL466" s="438"/>
      <c r="AM466" s="320">
        <f>SUM(Y466:AL466)</f>
        <v>0</v>
      </c>
    </row>
    <row r="467" spans="1:39" ht="15" hidden="1" outlineLevel="1">
      <c r="A467" s="545"/>
      <c r="B467" s="686" t="s">
        <v>311</v>
      </c>
      <c r="C467" s="315" t="s">
        <v>164</v>
      </c>
      <c r="D467" s="319"/>
      <c r="E467" s="319"/>
      <c r="F467" s="319"/>
      <c r="G467" s="319"/>
      <c r="H467" s="319"/>
      <c r="I467" s="319"/>
      <c r="J467" s="319"/>
      <c r="K467" s="319"/>
      <c r="L467" s="319"/>
      <c r="M467" s="319"/>
      <c r="N467" s="319">
        <f>N466</f>
        <v>0</v>
      </c>
      <c r="O467" s="319"/>
      <c r="P467" s="319"/>
      <c r="Q467" s="319"/>
      <c r="R467" s="319"/>
      <c r="S467" s="319"/>
      <c r="T467" s="319"/>
      <c r="U467" s="319"/>
      <c r="V467" s="319"/>
      <c r="W467" s="319"/>
      <c r="X467" s="319"/>
      <c r="Y467" s="434">
        <f>Y466</f>
        <v>0</v>
      </c>
      <c r="Z467" s="434">
        <f t="shared" ref="Z467:AL467" si="1329">Z466</f>
        <v>0</v>
      </c>
      <c r="AA467" s="434">
        <f t="shared" si="1329"/>
        <v>0</v>
      </c>
      <c r="AB467" s="434">
        <f t="shared" si="1329"/>
        <v>0</v>
      </c>
      <c r="AC467" s="434">
        <f t="shared" si="1329"/>
        <v>0</v>
      </c>
      <c r="AD467" s="434">
        <f t="shared" si="1329"/>
        <v>0</v>
      </c>
      <c r="AE467" s="434">
        <f t="shared" si="1329"/>
        <v>0</v>
      </c>
      <c r="AF467" s="434">
        <f t="shared" si="1329"/>
        <v>0</v>
      </c>
      <c r="AG467" s="434">
        <f t="shared" si="1329"/>
        <v>0</v>
      </c>
      <c r="AH467" s="434">
        <f t="shared" si="1329"/>
        <v>0</v>
      </c>
      <c r="AI467" s="434">
        <f t="shared" si="1329"/>
        <v>0</v>
      </c>
      <c r="AJ467" s="434">
        <f t="shared" si="1329"/>
        <v>0</v>
      </c>
      <c r="AK467" s="434">
        <f t="shared" si="1329"/>
        <v>0</v>
      </c>
      <c r="AL467" s="434">
        <f t="shared" si="1329"/>
        <v>0</v>
      </c>
      <c r="AM467" s="330"/>
    </row>
    <row r="468" spans="1:39" ht="15" hidden="1" outlineLevel="1">
      <c r="A468" s="545"/>
      <c r="B468" s="740"/>
      <c r="C468" s="315"/>
      <c r="D468" s="315"/>
      <c r="E468" s="315"/>
      <c r="F468" s="315"/>
      <c r="G468" s="315"/>
      <c r="H468" s="315"/>
      <c r="I468" s="315"/>
      <c r="J468" s="315"/>
      <c r="K468" s="315"/>
      <c r="L468" s="315"/>
      <c r="M468" s="315"/>
      <c r="N468" s="315"/>
      <c r="O468" s="315"/>
      <c r="P468" s="315"/>
      <c r="Q468" s="315"/>
      <c r="R468" s="315"/>
      <c r="S468" s="315"/>
      <c r="T468" s="315"/>
      <c r="U468" s="315"/>
      <c r="V468" s="315"/>
      <c r="W468" s="315"/>
      <c r="X468" s="315"/>
      <c r="Y468" s="446"/>
      <c r="Z468" s="447"/>
      <c r="AA468" s="447"/>
      <c r="AB468" s="447"/>
      <c r="AC468" s="447"/>
      <c r="AD468" s="447"/>
      <c r="AE468" s="447"/>
      <c r="AF468" s="447"/>
      <c r="AG468" s="447"/>
      <c r="AH468" s="447"/>
      <c r="AI468" s="447"/>
      <c r="AJ468" s="447"/>
      <c r="AK468" s="447"/>
      <c r="AL468" s="447"/>
      <c r="AM468" s="321"/>
    </row>
    <row r="469" spans="1:39" ht="15" hidden="1" outlineLevel="1">
      <c r="A469" s="545">
        <v>19</v>
      </c>
      <c r="B469" s="700" t="s">
        <v>112</v>
      </c>
      <c r="C469" s="315" t="s">
        <v>25</v>
      </c>
      <c r="D469" s="319"/>
      <c r="E469" s="319"/>
      <c r="F469" s="319"/>
      <c r="G469" s="319"/>
      <c r="H469" s="319"/>
      <c r="I469" s="319"/>
      <c r="J469" s="319"/>
      <c r="K469" s="319"/>
      <c r="L469" s="319"/>
      <c r="M469" s="319"/>
      <c r="N469" s="319">
        <v>0</v>
      </c>
      <c r="O469" s="319"/>
      <c r="P469" s="319"/>
      <c r="Q469" s="319"/>
      <c r="R469" s="319"/>
      <c r="S469" s="319"/>
      <c r="T469" s="319"/>
      <c r="U469" s="319"/>
      <c r="V469" s="319"/>
      <c r="W469" s="319"/>
      <c r="X469" s="319"/>
      <c r="Y469" s="449"/>
      <c r="Z469" s="433"/>
      <c r="AA469" s="433"/>
      <c r="AB469" s="433"/>
      <c r="AC469" s="433"/>
      <c r="AD469" s="433"/>
      <c r="AE469" s="433"/>
      <c r="AF469" s="438"/>
      <c r="AG469" s="438"/>
      <c r="AH469" s="438"/>
      <c r="AI469" s="438"/>
      <c r="AJ469" s="438"/>
      <c r="AK469" s="438"/>
      <c r="AL469" s="438"/>
      <c r="AM469" s="320">
        <f>SUM(Y469:AL469)</f>
        <v>0</v>
      </c>
    </row>
    <row r="470" spans="1:39" ht="15" hidden="1" outlineLevel="1">
      <c r="A470" s="545"/>
      <c r="B470" s="686" t="s">
        <v>311</v>
      </c>
      <c r="C470" s="315" t="s">
        <v>164</v>
      </c>
      <c r="D470" s="319"/>
      <c r="E470" s="319"/>
      <c r="F470" s="319"/>
      <c r="G470" s="319"/>
      <c r="H470" s="319"/>
      <c r="I470" s="319"/>
      <c r="J470" s="319"/>
      <c r="K470" s="319"/>
      <c r="L470" s="319"/>
      <c r="M470" s="319"/>
      <c r="N470" s="319">
        <f>N469</f>
        <v>0</v>
      </c>
      <c r="O470" s="319"/>
      <c r="P470" s="319"/>
      <c r="Q470" s="319"/>
      <c r="R470" s="319"/>
      <c r="S470" s="319"/>
      <c r="T470" s="319"/>
      <c r="U470" s="319"/>
      <c r="V470" s="319"/>
      <c r="W470" s="319"/>
      <c r="X470" s="319"/>
      <c r="Y470" s="434">
        <f>Y469</f>
        <v>0</v>
      </c>
      <c r="Z470" s="434">
        <f t="shared" ref="Z470:AL470" si="1330">Z469</f>
        <v>0</v>
      </c>
      <c r="AA470" s="434">
        <f t="shared" si="1330"/>
        <v>0</v>
      </c>
      <c r="AB470" s="434">
        <f t="shared" si="1330"/>
        <v>0</v>
      </c>
      <c r="AC470" s="434">
        <f t="shared" si="1330"/>
        <v>0</v>
      </c>
      <c r="AD470" s="434">
        <f t="shared" si="1330"/>
        <v>0</v>
      </c>
      <c r="AE470" s="434">
        <f t="shared" si="1330"/>
        <v>0</v>
      </c>
      <c r="AF470" s="434">
        <f t="shared" si="1330"/>
        <v>0</v>
      </c>
      <c r="AG470" s="434">
        <f t="shared" si="1330"/>
        <v>0</v>
      </c>
      <c r="AH470" s="434">
        <f t="shared" si="1330"/>
        <v>0</v>
      </c>
      <c r="AI470" s="434">
        <f t="shared" si="1330"/>
        <v>0</v>
      </c>
      <c r="AJ470" s="434">
        <f t="shared" si="1330"/>
        <v>0</v>
      </c>
      <c r="AK470" s="434">
        <f t="shared" si="1330"/>
        <v>0</v>
      </c>
      <c r="AL470" s="434">
        <f t="shared" si="1330"/>
        <v>0</v>
      </c>
      <c r="AM470" s="321"/>
    </row>
    <row r="471" spans="1:39" ht="15" hidden="1" outlineLevel="1">
      <c r="A471" s="545"/>
      <c r="B471" s="740"/>
      <c r="C471" s="315"/>
      <c r="D471" s="315"/>
      <c r="E471" s="315"/>
      <c r="F471" s="315"/>
      <c r="G471" s="315"/>
      <c r="H471" s="315"/>
      <c r="I471" s="315"/>
      <c r="J471" s="315"/>
      <c r="K471" s="315"/>
      <c r="L471" s="315"/>
      <c r="M471" s="315"/>
      <c r="N471" s="315"/>
      <c r="O471" s="315"/>
      <c r="P471" s="315"/>
      <c r="Q471" s="315"/>
      <c r="R471" s="315"/>
      <c r="S471" s="315"/>
      <c r="T471" s="315"/>
      <c r="U471" s="315"/>
      <c r="V471" s="315"/>
      <c r="W471" s="315"/>
      <c r="X471" s="315"/>
      <c r="Y471" s="435"/>
      <c r="Z471" s="435"/>
      <c r="AA471" s="435"/>
      <c r="AB471" s="435"/>
      <c r="AC471" s="435"/>
      <c r="AD471" s="435"/>
      <c r="AE471" s="435"/>
      <c r="AF471" s="435"/>
      <c r="AG471" s="435"/>
      <c r="AH471" s="435"/>
      <c r="AI471" s="435"/>
      <c r="AJ471" s="435"/>
      <c r="AK471" s="435"/>
      <c r="AL471" s="435"/>
      <c r="AM471" s="330"/>
    </row>
    <row r="472" spans="1:39" ht="15" hidden="1" outlineLevel="1">
      <c r="A472" s="545">
        <v>20</v>
      </c>
      <c r="B472" s="700" t="s">
        <v>111</v>
      </c>
      <c r="C472" s="315" t="s">
        <v>25</v>
      </c>
      <c r="D472" s="319"/>
      <c r="E472" s="319"/>
      <c r="F472" s="319"/>
      <c r="G472" s="319"/>
      <c r="H472" s="319"/>
      <c r="I472" s="319"/>
      <c r="J472" s="319"/>
      <c r="K472" s="319"/>
      <c r="L472" s="319"/>
      <c r="M472" s="319"/>
      <c r="N472" s="319">
        <v>0</v>
      </c>
      <c r="O472" s="319"/>
      <c r="P472" s="319"/>
      <c r="Q472" s="319"/>
      <c r="R472" s="319"/>
      <c r="S472" s="319"/>
      <c r="T472" s="319"/>
      <c r="U472" s="319"/>
      <c r="V472" s="319"/>
      <c r="W472" s="319"/>
      <c r="X472" s="319"/>
      <c r="Y472" s="449"/>
      <c r="Z472" s="433"/>
      <c r="AA472" s="433"/>
      <c r="AB472" s="433"/>
      <c r="AC472" s="433"/>
      <c r="AD472" s="433"/>
      <c r="AE472" s="433"/>
      <c r="AF472" s="438"/>
      <c r="AG472" s="438"/>
      <c r="AH472" s="438"/>
      <c r="AI472" s="438"/>
      <c r="AJ472" s="438"/>
      <c r="AK472" s="438"/>
      <c r="AL472" s="438"/>
      <c r="AM472" s="320">
        <f>SUM(Y472:AL472)</f>
        <v>0</v>
      </c>
    </row>
    <row r="473" spans="1:39" ht="15" hidden="1" outlineLevel="1">
      <c r="A473" s="545"/>
      <c r="B473" s="686" t="s">
        <v>311</v>
      </c>
      <c r="C473" s="315" t="s">
        <v>164</v>
      </c>
      <c r="D473" s="319"/>
      <c r="E473" s="319"/>
      <c r="F473" s="319"/>
      <c r="G473" s="319"/>
      <c r="H473" s="319"/>
      <c r="I473" s="319"/>
      <c r="J473" s="319"/>
      <c r="K473" s="319"/>
      <c r="L473" s="319"/>
      <c r="M473" s="319"/>
      <c r="N473" s="319">
        <f>N472</f>
        <v>0</v>
      </c>
      <c r="O473" s="319"/>
      <c r="P473" s="319"/>
      <c r="Q473" s="319"/>
      <c r="R473" s="319"/>
      <c r="S473" s="319"/>
      <c r="T473" s="319"/>
      <c r="U473" s="319"/>
      <c r="V473" s="319"/>
      <c r="W473" s="319"/>
      <c r="X473" s="319"/>
      <c r="Y473" s="434">
        <f t="shared" ref="Y473:AL473" si="1331">Y472</f>
        <v>0</v>
      </c>
      <c r="Z473" s="434">
        <f t="shared" si="1331"/>
        <v>0</v>
      </c>
      <c r="AA473" s="434">
        <f t="shared" si="1331"/>
        <v>0</v>
      </c>
      <c r="AB473" s="434">
        <f t="shared" si="1331"/>
        <v>0</v>
      </c>
      <c r="AC473" s="434">
        <f t="shared" si="1331"/>
        <v>0</v>
      </c>
      <c r="AD473" s="434">
        <f t="shared" si="1331"/>
        <v>0</v>
      </c>
      <c r="AE473" s="434">
        <f t="shared" si="1331"/>
        <v>0</v>
      </c>
      <c r="AF473" s="434">
        <f t="shared" si="1331"/>
        <v>0</v>
      </c>
      <c r="AG473" s="434">
        <f t="shared" si="1331"/>
        <v>0</v>
      </c>
      <c r="AH473" s="434">
        <f t="shared" si="1331"/>
        <v>0</v>
      </c>
      <c r="AI473" s="434">
        <f t="shared" si="1331"/>
        <v>0</v>
      </c>
      <c r="AJ473" s="434">
        <f t="shared" si="1331"/>
        <v>0</v>
      </c>
      <c r="AK473" s="434">
        <f t="shared" si="1331"/>
        <v>0</v>
      </c>
      <c r="AL473" s="434">
        <f t="shared" si="1331"/>
        <v>0</v>
      </c>
      <c r="AM473" s="330"/>
    </row>
    <row r="474" spans="1:39" ht="15.6" hidden="1" outlineLevel="1">
      <c r="A474" s="545"/>
      <c r="B474" s="741"/>
      <c r="C474" s="324"/>
      <c r="D474" s="315"/>
      <c r="E474" s="315"/>
      <c r="F474" s="315"/>
      <c r="G474" s="315"/>
      <c r="H474" s="315"/>
      <c r="I474" s="315"/>
      <c r="J474" s="315"/>
      <c r="K474" s="315"/>
      <c r="L474" s="315"/>
      <c r="M474" s="315"/>
      <c r="N474" s="324"/>
      <c r="O474" s="315"/>
      <c r="P474" s="315"/>
      <c r="Q474" s="315"/>
      <c r="R474" s="315"/>
      <c r="S474" s="315"/>
      <c r="T474" s="315"/>
      <c r="U474" s="315"/>
      <c r="V474" s="315"/>
      <c r="W474" s="315"/>
      <c r="X474" s="315"/>
      <c r="Y474" s="435"/>
      <c r="Z474" s="435"/>
      <c r="AA474" s="435"/>
      <c r="AB474" s="435"/>
      <c r="AC474" s="435"/>
      <c r="AD474" s="435"/>
      <c r="AE474" s="435"/>
      <c r="AF474" s="435"/>
      <c r="AG474" s="435"/>
      <c r="AH474" s="435"/>
      <c r="AI474" s="435"/>
      <c r="AJ474" s="435"/>
      <c r="AK474" s="435"/>
      <c r="AL474" s="435"/>
      <c r="AM474" s="330"/>
    </row>
    <row r="475" spans="1:39" ht="15.6" hidden="1" outlineLevel="1">
      <c r="A475" s="545"/>
      <c r="B475" s="732" t="s">
        <v>515</v>
      </c>
      <c r="C475" s="315"/>
      <c r="D475" s="315"/>
      <c r="E475" s="315"/>
      <c r="F475" s="315"/>
      <c r="G475" s="315"/>
      <c r="H475" s="315"/>
      <c r="I475" s="315"/>
      <c r="J475" s="315"/>
      <c r="K475" s="315"/>
      <c r="L475" s="315"/>
      <c r="M475" s="315"/>
      <c r="N475" s="315"/>
      <c r="O475" s="315"/>
      <c r="P475" s="315"/>
      <c r="Q475" s="315"/>
      <c r="R475" s="315"/>
      <c r="S475" s="315"/>
      <c r="T475" s="315"/>
      <c r="U475" s="315"/>
      <c r="V475" s="315"/>
      <c r="W475" s="315"/>
      <c r="X475" s="315"/>
      <c r="Y475" s="445"/>
      <c r="Z475" s="448"/>
      <c r="AA475" s="448"/>
      <c r="AB475" s="448"/>
      <c r="AC475" s="448"/>
      <c r="AD475" s="448"/>
      <c r="AE475" s="448"/>
      <c r="AF475" s="448"/>
      <c r="AG475" s="448"/>
      <c r="AH475" s="448"/>
      <c r="AI475" s="448"/>
      <c r="AJ475" s="448"/>
      <c r="AK475" s="448"/>
      <c r="AL475" s="448"/>
      <c r="AM475" s="330"/>
    </row>
    <row r="476" spans="1:39" ht="15.6" hidden="1" outlineLevel="1">
      <c r="A476" s="545"/>
      <c r="B476" s="733" t="s">
        <v>511</v>
      </c>
      <c r="C476" s="315"/>
      <c r="D476" s="315"/>
      <c r="E476" s="315"/>
      <c r="F476" s="315"/>
      <c r="G476" s="315"/>
      <c r="H476" s="315"/>
      <c r="I476" s="315"/>
      <c r="J476" s="315"/>
      <c r="K476" s="315"/>
      <c r="L476" s="315"/>
      <c r="M476" s="315"/>
      <c r="N476" s="315"/>
      <c r="O476" s="315"/>
      <c r="P476" s="315"/>
      <c r="Q476" s="315"/>
      <c r="R476" s="315"/>
      <c r="S476" s="315"/>
      <c r="T476" s="315"/>
      <c r="U476" s="315"/>
      <c r="V476" s="315"/>
      <c r="W476" s="315"/>
      <c r="X476" s="315"/>
      <c r="Y476" s="445"/>
      <c r="Z476" s="448"/>
      <c r="AA476" s="448"/>
      <c r="AB476" s="448"/>
      <c r="AC476" s="448"/>
      <c r="AD476" s="448"/>
      <c r="AE476" s="448"/>
      <c r="AF476" s="448"/>
      <c r="AG476" s="448"/>
      <c r="AH476" s="448"/>
      <c r="AI476" s="448"/>
      <c r="AJ476" s="448"/>
      <c r="AK476" s="448"/>
      <c r="AL476" s="448"/>
      <c r="AM476" s="330"/>
    </row>
    <row r="477" spans="1:39" ht="15" hidden="1" outlineLevel="1">
      <c r="A477" s="545">
        <v>21</v>
      </c>
      <c r="B477" s="686" t="s">
        <v>114</v>
      </c>
      <c r="C477" s="315" t="s">
        <v>25</v>
      </c>
      <c r="D477" s="319">
        <v>17430921.283177242</v>
      </c>
      <c r="E477" s="319"/>
      <c r="F477" s="319"/>
      <c r="G477" s="319"/>
      <c r="H477" s="319"/>
      <c r="I477" s="319"/>
      <c r="J477" s="319"/>
      <c r="K477" s="319"/>
      <c r="L477" s="319"/>
      <c r="M477" s="319"/>
      <c r="N477" s="315"/>
      <c r="O477" s="319">
        <v>1208.8400583388461</v>
      </c>
      <c r="P477" s="319"/>
      <c r="Q477" s="319"/>
      <c r="R477" s="319"/>
      <c r="S477" s="319"/>
      <c r="T477" s="319"/>
      <c r="U477" s="319"/>
      <c r="V477" s="319"/>
      <c r="W477" s="319"/>
      <c r="X477" s="319"/>
      <c r="Y477" s="688">
        <v>1</v>
      </c>
      <c r="Z477" s="433"/>
      <c r="AA477" s="433"/>
      <c r="AB477" s="433"/>
      <c r="AC477" s="433"/>
      <c r="AD477" s="433"/>
      <c r="AE477" s="433"/>
      <c r="AF477" s="433"/>
      <c r="AG477" s="433"/>
      <c r="AH477" s="433"/>
      <c r="AI477" s="433"/>
      <c r="AJ477" s="433"/>
      <c r="AK477" s="433"/>
      <c r="AL477" s="433"/>
      <c r="AM477" s="320">
        <f>SUM(Y477:AL477)</f>
        <v>1</v>
      </c>
    </row>
    <row r="478" spans="1:39" ht="15" hidden="1" outlineLevel="1">
      <c r="A478" s="545"/>
      <c r="B478" s="686" t="s">
        <v>311</v>
      </c>
      <c r="C478" s="315" t="s">
        <v>164</v>
      </c>
      <c r="D478" s="319">
        <v>22479.308334589819</v>
      </c>
      <c r="E478" s="319"/>
      <c r="F478" s="319"/>
      <c r="G478" s="319"/>
      <c r="H478" s="319"/>
      <c r="I478" s="319"/>
      <c r="J478" s="319"/>
      <c r="K478" s="319"/>
      <c r="L478" s="319"/>
      <c r="M478" s="319"/>
      <c r="N478" s="315"/>
      <c r="O478" s="319">
        <v>1.4162987316010958</v>
      </c>
      <c r="P478" s="319"/>
      <c r="Q478" s="319"/>
      <c r="R478" s="319"/>
      <c r="S478" s="319"/>
      <c r="T478" s="319"/>
      <c r="U478" s="319"/>
      <c r="V478" s="319"/>
      <c r="W478" s="319"/>
      <c r="X478" s="319"/>
      <c r="Y478" s="434">
        <f>Y477</f>
        <v>1</v>
      </c>
      <c r="Z478" s="434">
        <f t="shared" ref="Z478" si="1332">Z477</f>
        <v>0</v>
      </c>
      <c r="AA478" s="434">
        <f t="shared" ref="AA478" si="1333">AA477</f>
        <v>0</v>
      </c>
      <c r="AB478" s="434">
        <f t="shared" ref="AB478" si="1334">AB477</f>
        <v>0</v>
      </c>
      <c r="AC478" s="434">
        <f t="shared" ref="AC478" si="1335">AC477</f>
        <v>0</v>
      </c>
      <c r="AD478" s="434">
        <f t="shared" ref="AD478" si="1336">AD477</f>
        <v>0</v>
      </c>
      <c r="AE478" s="434">
        <f t="shared" ref="AE478" si="1337">AE477</f>
        <v>0</v>
      </c>
      <c r="AF478" s="434">
        <f t="shared" ref="AF478" si="1338">AF477</f>
        <v>0</v>
      </c>
      <c r="AG478" s="434">
        <f t="shared" ref="AG478" si="1339">AG477</f>
        <v>0</v>
      </c>
      <c r="AH478" s="434">
        <f t="shared" ref="AH478" si="1340">AH477</f>
        <v>0</v>
      </c>
      <c r="AI478" s="434">
        <f t="shared" ref="AI478" si="1341">AI477</f>
        <v>0</v>
      </c>
      <c r="AJ478" s="434">
        <f t="shared" ref="AJ478" si="1342">AJ477</f>
        <v>0</v>
      </c>
      <c r="AK478" s="434">
        <f t="shared" ref="AK478" si="1343">AK477</f>
        <v>0</v>
      </c>
      <c r="AL478" s="434">
        <f t="shared" ref="AL478" si="1344">AL477</f>
        <v>0</v>
      </c>
      <c r="AM478" s="330"/>
    </row>
    <row r="479" spans="1:39" ht="15" hidden="1" outlineLevel="1">
      <c r="A479" s="545"/>
      <c r="B479" s="686"/>
      <c r="C479" s="315"/>
      <c r="D479" s="315"/>
      <c r="E479" s="315"/>
      <c r="F479" s="315"/>
      <c r="G479" s="315"/>
      <c r="H479" s="315"/>
      <c r="I479" s="315"/>
      <c r="J479" s="315"/>
      <c r="K479" s="315"/>
      <c r="L479" s="315"/>
      <c r="M479" s="315"/>
      <c r="N479" s="315"/>
      <c r="O479" s="315"/>
      <c r="P479" s="315"/>
      <c r="Q479" s="315"/>
      <c r="R479" s="315"/>
      <c r="S479" s="315"/>
      <c r="T479" s="315"/>
      <c r="U479" s="315"/>
      <c r="V479" s="315"/>
      <c r="W479" s="315"/>
      <c r="X479" s="315"/>
      <c r="Y479" s="445"/>
      <c r="Z479" s="448"/>
      <c r="AA479" s="448"/>
      <c r="AB479" s="448"/>
      <c r="AC479" s="448"/>
      <c r="AD479" s="448"/>
      <c r="AE479" s="448"/>
      <c r="AF479" s="448"/>
      <c r="AG479" s="448"/>
      <c r="AH479" s="448"/>
      <c r="AI479" s="448"/>
      <c r="AJ479" s="448"/>
      <c r="AK479" s="448"/>
      <c r="AL479" s="448"/>
      <c r="AM479" s="330"/>
    </row>
    <row r="480" spans="1:39" ht="15" hidden="1" outlineLevel="1">
      <c r="A480" s="545">
        <v>22</v>
      </c>
      <c r="B480" s="700" t="s">
        <v>115</v>
      </c>
      <c r="C480" s="315" t="s">
        <v>25</v>
      </c>
      <c r="D480" s="319">
        <v>2872871.7689999547</v>
      </c>
      <c r="E480" s="319"/>
      <c r="F480" s="319"/>
      <c r="G480" s="319"/>
      <c r="H480" s="319"/>
      <c r="I480" s="319"/>
      <c r="J480" s="319"/>
      <c r="K480" s="319"/>
      <c r="L480" s="319"/>
      <c r="M480" s="319"/>
      <c r="N480" s="315"/>
      <c r="O480" s="319">
        <v>838.63539999999898</v>
      </c>
      <c r="P480" s="319"/>
      <c r="Q480" s="319"/>
      <c r="R480" s="319"/>
      <c r="S480" s="319"/>
      <c r="T480" s="319"/>
      <c r="U480" s="319"/>
      <c r="V480" s="319"/>
      <c r="W480" s="319"/>
      <c r="X480" s="319"/>
      <c r="Y480" s="688">
        <v>1</v>
      </c>
      <c r="Z480" s="433"/>
      <c r="AA480" s="433"/>
      <c r="AB480" s="433"/>
      <c r="AC480" s="433"/>
      <c r="AD480" s="433"/>
      <c r="AE480" s="433"/>
      <c r="AF480" s="433"/>
      <c r="AG480" s="433"/>
      <c r="AH480" s="433"/>
      <c r="AI480" s="433"/>
      <c r="AJ480" s="433"/>
      <c r="AK480" s="433"/>
      <c r="AL480" s="433"/>
      <c r="AM480" s="320">
        <f>SUM(Y480:AL480)</f>
        <v>1</v>
      </c>
    </row>
    <row r="481" spans="1:39" ht="15" hidden="1" outlineLevel="1">
      <c r="A481" s="545"/>
      <c r="B481" s="686" t="s">
        <v>311</v>
      </c>
      <c r="C481" s="315" t="s">
        <v>164</v>
      </c>
      <c r="D481" s="319">
        <v>273973.59451546508</v>
      </c>
      <c r="E481" s="319"/>
      <c r="F481" s="319"/>
      <c r="G481" s="319"/>
      <c r="H481" s="319"/>
      <c r="I481" s="319"/>
      <c r="J481" s="319"/>
      <c r="K481" s="319"/>
      <c r="L481" s="319"/>
      <c r="M481" s="319"/>
      <c r="N481" s="315"/>
      <c r="O481" s="319">
        <v>136.59217229030043</v>
      </c>
      <c r="P481" s="319"/>
      <c r="Q481" s="319"/>
      <c r="R481" s="319"/>
      <c r="S481" s="319"/>
      <c r="T481" s="319"/>
      <c r="U481" s="319"/>
      <c r="V481" s="319"/>
      <c r="W481" s="319"/>
      <c r="X481" s="319"/>
      <c r="Y481" s="434">
        <f>Y480</f>
        <v>1</v>
      </c>
      <c r="Z481" s="434">
        <f t="shared" ref="Z481" si="1345">Z480</f>
        <v>0</v>
      </c>
      <c r="AA481" s="434">
        <f t="shared" ref="AA481" si="1346">AA480</f>
        <v>0</v>
      </c>
      <c r="AB481" s="434">
        <f t="shared" ref="AB481" si="1347">AB480</f>
        <v>0</v>
      </c>
      <c r="AC481" s="434">
        <f t="shared" ref="AC481" si="1348">AC480</f>
        <v>0</v>
      </c>
      <c r="AD481" s="434">
        <f t="shared" ref="AD481" si="1349">AD480</f>
        <v>0</v>
      </c>
      <c r="AE481" s="434">
        <f t="shared" ref="AE481" si="1350">AE480</f>
        <v>0</v>
      </c>
      <c r="AF481" s="434">
        <f t="shared" ref="AF481" si="1351">AF480</f>
        <v>0</v>
      </c>
      <c r="AG481" s="434">
        <f t="shared" ref="AG481" si="1352">AG480</f>
        <v>0</v>
      </c>
      <c r="AH481" s="434">
        <f t="shared" ref="AH481" si="1353">AH480</f>
        <v>0</v>
      </c>
      <c r="AI481" s="434">
        <f t="shared" ref="AI481" si="1354">AI480</f>
        <v>0</v>
      </c>
      <c r="AJ481" s="434">
        <f t="shared" ref="AJ481" si="1355">AJ480</f>
        <v>0</v>
      </c>
      <c r="AK481" s="434">
        <f t="shared" ref="AK481" si="1356">AK480</f>
        <v>0</v>
      </c>
      <c r="AL481" s="434">
        <f t="shared" ref="AL481" si="1357">AL480</f>
        <v>0</v>
      </c>
      <c r="AM481" s="330"/>
    </row>
    <row r="482" spans="1:39" ht="15" hidden="1" outlineLevel="1">
      <c r="A482" s="545"/>
      <c r="B482" s="686"/>
      <c r="C482" s="315"/>
      <c r="D482" s="315"/>
      <c r="E482" s="315"/>
      <c r="F482" s="315"/>
      <c r="G482" s="315"/>
      <c r="H482" s="315"/>
      <c r="I482" s="315"/>
      <c r="J482" s="315"/>
      <c r="K482" s="315"/>
      <c r="L482" s="315"/>
      <c r="M482" s="315"/>
      <c r="N482" s="315"/>
      <c r="O482" s="315"/>
      <c r="P482" s="315"/>
      <c r="Q482" s="315"/>
      <c r="R482" s="315"/>
      <c r="S482" s="315"/>
      <c r="T482" s="315"/>
      <c r="U482" s="315"/>
      <c r="V482" s="315"/>
      <c r="W482" s="315"/>
      <c r="X482" s="315"/>
      <c r="Y482" s="445"/>
      <c r="Z482" s="448"/>
      <c r="AA482" s="448"/>
      <c r="AB482" s="448"/>
      <c r="AC482" s="448"/>
      <c r="AD482" s="448"/>
      <c r="AE482" s="448"/>
      <c r="AF482" s="448"/>
      <c r="AG482" s="448"/>
      <c r="AH482" s="448"/>
      <c r="AI482" s="448"/>
      <c r="AJ482" s="448"/>
      <c r="AK482" s="448"/>
      <c r="AL482" s="448"/>
      <c r="AM482" s="330"/>
    </row>
    <row r="483" spans="1:39" ht="15" hidden="1" outlineLevel="1">
      <c r="A483" s="545">
        <v>23</v>
      </c>
      <c r="B483" s="700" t="s">
        <v>116</v>
      </c>
      <c r="C483" s="315" t="s">
        <v>25</v>
      </c>
      <c r="D483" s="319">
        <v>0</v>
      </c>
      <c r="E483" s="319"/>
      <c r="F483" s="319"/>
      <c r="G483" s="319"/>
      <c r="H483" s="319"/>
      <c r="I483" s="319"/>
      <c r="J483" s="319"/>
      <c r="K483" s="319"/>
      <c r="L483" s="319"/>
      <c r="M483" s="319"/>
      <c r="N483" s="315"/>
      <c r="O483" s="319">
        <v>0</v>
      </c>
      <c r="P483" s="319"/>
      <c r="Q483" s="319"/>
      <c r="R483" s="319"/>
      <c r="S483" s="319"/>
      <c r="T483" s="319"/>
      <c r="U483" s="319"/>
      <c r="V483" s="319"/>
      <c r="W483" s="319"/>
      <c r="X483" s="319"/>
      <c r="Y483" s="671"/>
      <c r="Z483" s="433"/>
      <c r="AA483" s="433"/>
      <c r="AB483" s="433"/>
      <c r="AC483" s="433"/>
      <c r="AD483" s="433"/>
      <c r="AE483" s="433"/>
      <c r="AF483" s="433"/>
      <c r="AG483" s="433"/>
      <c r="AH483" s="433"/>
      <c r="AI483" s="433"/>
      <c r="AJ483" s="433"/>
      <c r="AK483" s="433"/>
      <c r="AL483" s="433"/>
      <c r="AM483" s="320">
        <f>SUM(Y483:AL483)</f>
        <v>0</v>
      </c>
    </row>
    <row r="484" spans="1:39" ht="15" hidden="1" outlineLevel="1">
      <c r="A484" s="545"/>
      <c r="B484" s="686" t="s">
        <v>311</v>
      </c>
      <c r="C484" s="315" t="s">
        <v>164</v>
      </c>
      <c r="D484" s="319">
        <v>385864.22661970078</v>
      </c>
      <c r="E484" s="319"/>
      <c r="F484" s="319"/>
      <c r="G484" s="319"/>
      <c r="H484" s="319"/>
      <c r="I484" s="319"/>
      <c r="J484" s="319"/>
      <c r="K484" s="319"/>
      <c r="L484" s="319"/>
      <c r="M484" s="319"/>
      <c r="N484" s="315"/>
      <c r="O484" s="319">
        <v>54.220571428571418</v>
      </c>
      <c r="P484" s="319"/>
      <c r="Q484" s="319"/>
      <c r="R484" s="319"/>
      <c r="S484" s="319"/>
      <c r="T484" s="319"/>
      <c r="U484" s="319"/>
      <c r="V484" s="319"/>
      <c r="W484" s="319"/>
      <c r="X484" s="319"/>
      <c r="Y484" s="434">
        <v>1</v>
      </c>
      <c r="Z484" s="434">
        <f t="shared" ref="Z484" si="1358">Z483</f>
        <v>0</v>
      </c>
      <c r="AA484" s="434">
        <f t="shared" ref="AA484" si="1359">AA483</f>
        <v>0</v>
      </c>
      <c r="AB484" s="434">
        <f t="shared" ref="AB484" si="1360">AB483</f>
        <v>0</v>
      </c>
      <c r="AC484" s="434">
        <f t="shared" ref="AC484" si="1361">AC483</f>
        <v>0</v>
      </c>
      <c r="AD484" s="434">
        <f t="shared" ref="AD484" si="1362">AD483</f>
        <v>0</v>
      </c>
      <c r="AE484" s="434">
        <f t="shared" ref="AE484" si="1363">AE483</f>
        <v>0</v>
      </c>
      <c r="AF484" s="434">
        <f t="shared" ref="AF484" si="1364">AF483</f>
        <v>0</v>
      </c>
      <c r="AG484" s="434">
        <f t="shared" ref="AG484" si="1365">AG483</f>
        <v>0</v>
      </c>
      <c r="AH484" s="434">
        <f t="shared" ref="AH484" si="1366">AH483</f>
        <v>0</v>
      </c>
      <c r="AI484" s="434">
        <f t="shared" ref="AI484" si="1367">AI483</f>
        <v>0</v>
      </c>
      <c r="AJ484" s="434">
        <f t="shared" ref="AJ484" si="1368">AJ483</f>
        <v>0</v>
      </c>
      <c r="AK484" s="434">
        <f t="shared" ref="AK484" si="1369">AK483</f>
        <v>0</v>
      </c>
      <c r="AL484" s="434">
        <f t="shared" ref="AL484" si="1370">AL483</f>
        <v>0</v>
      </c>
      <c r="AM484" s="330"/>
    </row>
    <row r="485" spans="1:39" ht="15" hidden="1" outlineLevel="1">
      <c r="A485" s="545"/>
      <c r="B485" s="740"/>
      <c r="C485" s="315"/>
      <c r="D485" s="315"/>
      <c r="E485" s="315"/>
      <c r="F485" s="315"/>
      <c r="G485" s="315"/>
      <c r="H485" s="315"/>
      <c r="I485" s="315"/>
      <c r="J485" s="315"/>
      <c r="K485" s="315"/>
      <c r="L485" s="315"/>
      <c r="M485" s="315"/>
      <c r="N485" s="315"/>
      <c r="O485" s="315"/>
      <c r="P485" s="315"/>
      <c r="Q485" s="315"/>
      <c r="R485" s="315"/>
      <c r="S485" s="315"/>
      <c r="T485" s="315"/>
      <c r="U485" s="315"/>
      <c r="V485" s="315"/>
      <c r="W485" s="315"/>
      <c r="X485" s="315"/>
      <c r="Y485" s="445"/>
      <c r="Z485" s="448"/>
      <c r="AA485" s="448"/>
      <c r="AB485" s="448"/>
      <c r="AC485" s="448"/>
      <c r="AD485" s="448"/>
      <c r="AE485" s="448"/>
      <c r="AF485" s="448"/>
      <c r="AG485" s="448"/>
      <c r="AH485" s="448"/>
      <c r="AI485" s="448"/>
      <c r="AJ485" s="448"/>
      <c r="AK485" s="448"/>
      <c r="AL485" s="448"/>
      <c r="AM485" s="330"/>
    </row>
    <row r="486" spans="1:39" ht="15" hidden="1" outlineLevel="1">
      <c r="A486" s="545">
        <v>24</v>
      </c>
      <c r="B486" s="700" t="s">
        <v>117</v>
      </c>
      <c r="C486" s="315" t="s">
        <v>25</v>
      </c>
      <c r="D486" s="319">
        <v>3669.7194101999999</v>
      </c>
      <c r="E486" s="319"/>
      <c r="F486" s="319"/>
      <c r="G486" s="319"/>
      <c r="H486" s="319"/>
      <c r="I486" s="319"/>
      <c r="J486" s="319"/>
      <c r="K486" s="319"/>
      <c r="L486" s="319"/>
      <c r="M486" s="319"/>
      <c r="N486" s="315"/>
      <c r="O486" s="319">
        <v>0.76986749999999993</v>
      </c>
      <c r="P486" s="319"/>
      <c r="Q486" s="319"/>
      <c r="R486" s="319"/>
      <c r="S486" s="319"/>
      <c r="T486" s="319"/>
      <c r="U486" s="319"/>
      <c r="V486" s="319"/>
      <c r="W486" s="319"/>
      <c r="X486" s="319"/>
      <c r="Y486" s="688">
        <v>1</v>
      </c>
      <c r="Z486" s="433"/>
      <c r="AA486" s="433"/>
      <c r="AB486" s="433"/>
      <c r="AC486" s="433"/>
      <c r="AD486" s="433"/>
      <c r="AE486" s="433"/>
      <c r="AF486" s="433"/>
      <c r="AG486" s="433"/>
      <c r="AH486" s="433"/>
      <c r="AI486" s="433"/>
      <c r="AJ486" s="433"/>
      <c r="AK486" s="433"/>
      <c r="AL486" s="433"/>
      <c r="AM486" s="320">
        <f>SUM(Y486:AL486)</f>
        <v>1</v>
      </c>
    </row>
    <row r="487" spans="1:39" ht="15" hidden="1" outlineLevel="1">
      <c r="A487" s="545"/>
      <c r="B487" s="686" t="s">
        <v>311</v>
      </c>
      <c r="C487" s="315" t="s">
        <v>164</v>
      </c>
      <c r="D487" s="319"/>
      <c r="E487" s="319"/>
      <c r="F487" s="319"/>
      <c r="G487" s="319"/>
      <c r="H487" s="319"/>
      <c r="I487" s="319"/>
      <c r="J487" s="319"/>
      <c r="K487" s="319"/>
      <c r="L487" s="319"/>
      <c r="M487" s="319"/>
      <c r="N487" s="315"/>
      <c r="O487" s="319"/>
      <c r="P487" s="319"/>
      <c r="Q487" s="319"/>
      <c r="R487" s="319"/>
      <c r="S487" s="319"/>
      <c r="T487" s="319"/>
      <c r="U487" s="319"/>
      <c r="V487" s="319"/>
      <c r="W487" s="319"/>
      <c r="X487" s="319"/>
      <c r="Y487" s="434">
        <f>Y486</f>
        <v>1</v>
      </c>
      <c r="Z487" s="434">
        <f t="shared" ref="Z487" si="1371">Z486</f>
        <v>0</v>
      </c>
      <c r="AA487" s="434">
        <f t="shared" ref="AA487" si="1372">AA486</f>
        <v>0</v>
      </c>
      <c r="AB487" s="434">
        <f t="shared" ref="AB487" si="1373">AB486</f>
        <v>0</v>
      </c>
      <c r="AC487" s="434">
        <f t="shared" ref="AC487" si="1374">AC486</f>
        <v>0</v>
      </c>
      <c r="AD487" s="434">
        <f t="shared" ref="AD487" si="1375">AD486</f>
        <v>0</v>
      </c>
      <c r="AE487" s="434">
        <f t="shared" ref="AE487" si="1376">AE486</f>
        <v>0</v>
      </c>
      <c r="AF487" s="434">
        <f t="shared" ref="AF487" si="1377">AF486</f>
        <v>0</v>
      </c>
      <c r="AG487" s="434">
        <f t="shared" ref="AG487" si="1378">AG486</f>
        <v>0</v>
      </c>
      <c r="AH487" s="434">
        <f t="shared" ref="AH487" si="1379">AH486</f>
        <v>0</v>
      </c>
      <c r="AI487" s="434">
        <f t="shared" ref="AI487" si="1380">AI486</f>
        <v>0</v>
      </c>
      <c r="AJ487" s="434">
        <f t="shared" ref="AJ487" si="1381">AJ486</f>
        <v>0</v>
      </c>
      <c r="AK487" s="434">
        <f t="shared" ref="AK487" si="1382">AK486</f>
        <v>0</v>
      </c>
      <c r="AL487" s="434">
        <f t="shared" ref="AL487" si="1383">AL486</f>
        <v>0</v>
      </c>
      <c r="AM487" s="330"/>
    </row>
    <row r="488" spans="1:39" ht="15" hidden="1" outlineLevel="1">
      <c r="A488" s="545"/>
      <c r="B488" s="686"/>
      <c r="C488" s="315"/>
      <c r="D488" s="315"/>
      <c r="E488" s="315"/>
      <c r="F488" s="315"/>
      <c r="G488" s="315"/>
      <c r="H488" s="315"/>
      <c r="I488" s="315"/>
      <c r="J488" s="315"/>
      <c r="K488" s="315"/>
      <c r="L488" s="315"/>
      <c r="M488" s="315"/>
      <c r="N488" s="315"/>
      <c r="O488" s="315"/>
      <c r="P488" s="315"/>
      <c r="Q488" s="315"/>
      <c r="R488" s="315"/>
      <c r="S488" s="315"/>
      <c r="T488" s="315"/>
      <c r="U488" s="315"/>
      <c r="V488" s="315"/>
      <c r="W488" s="315"/>
      <c r="X488" s="315"/>
      <c r="Y488" s="435"/>
      <c r="Z488" s="448"/>
      <c r="AA488" s="448"/>
      <c r="AB488" s="448"/>
      <c r="AC488" s="448"/>
      <c r="AD488" s="448"/>
      <c r="AE488" s="448"/>
      <c r="AF488" s="448"/>
      <c r="AG488" s="448"/>
      <c r="AH488" s="448"/>
      <c r="AI488" s="448"/>
      <c r="AJ488" s="448"/>
      <c r="AK488" s="448"/>
      <c r="AL488" s="448"/>
      <c r="AM488" s="330"/>
    </row>
    <row r="489" spans="1:39" ht="15.6" hidden="1" outlineLevel="1">
      <c r="A489" s="545"/>
      <c r="B489" s="733" t="s">
        <v>512</v>
      </c>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435"/>
      <c r="Z489" s="448"/>
      <c r="AA489" s="448"/>
      <c r="AB489" s="448"/>
      <c r="AC489" s="448"/>
      <c r="AD489" s="448"/>
      <c r="AE489" s="448"/>
      <c r="AF489" s="448"/>
      <c r="AG489" s="448"/>
      <c r="AH489" s="448"/>
      <c r="AI489" s="448"/>
      <c r="AJ489" s="448"/>
      <c r="AK489" s="448"/>
      <c r="AL489" s="448"/>
      <c r="AM489" s="330"/>
    </row>
    <row r="490" spans="1:39" ht="15" hidden="1" outlineLevel="1">
      <c r="A490" s="545">
        <v>25</v>
      </c>
      <c r="B490" s="700" t="s">
        <v>118</v>
      </c>
      <c r="C490" s="315" t="s">
        <v>25</v>
      </c>
      <c r="D490" s="319">
        <v>261334.67867421871</v>
      </c>
      <c r="E490" s="319"/>
      <c r="F490" s="319"/>
      <c r="G490" s="319"/>
      <c r="H490" s="319"/>
      <c r="I490" s="319"/>
      <c r="J490" s="319"/>
      <c r="K490" s="319"/>
      <c r="L490" s="319"/>
      <c r="M490" s="319"/>
      <c r="N490" s="319">
        <v>12</v>
      </c>
      <c r="O490" s="319">
        <v>11.608222660370618</v>
      </c>
      <c r="P490" s="319"/>
      <c r="Q490" s="319"/>
      <c r="R490" s="319"/>
      <c r="S490" s="319"/>
      <c r="T490" s="319"/>
      <c r="U490" s="319"/>
      <c r="V490" s="319"/>
      <c r="W490" s="319"/>
      <c r="X490" s="319"/>
      <c r="Y490" s="449"/>
      <c r="Z490" s="433"/>
      <c r="AA490" s="688">
        <v>1</v>
      </c>
      <c r="AB490" s="433"/>
      <c r="AC490" s="433"/>
      <c r="AD490" s="433"/>
      <c r="AE490" s="433"/>
      <c r="AF490" s="438"/>
      <c r="AG490" s="438"/>
      <c r="AH490" s="438"/>
      <c r="AI490" s="438"/>
      <c r="AJ490" s="438"/>
      <c r="AK490" s="438"/>
      <c r="AL490" s="438"/>
      <c r="AM490" s="320">
        <f>SUM(Y490:AL490)</f>
        <v>1</v>
      </c>
    </row>
    <row r="491" spans="1:39" ht="15" hidden="1" outlineLevel="1">
      <c r="A491" s="545"/>
      <c r="B491" s="686" t="s">
        <v>311</v>
      </c>
      <c r="C491" s="315" t="s">
        <v>164</v>
      </c>
      <c r="D491" s="319"/>
      <c r="E491" s="319"/>
      <c r="F491" s="319"/>
      <c r="G491" s="319"/>
      <c r="H491" s="319"/>
      <c r="I491" s="319"/>
      <c r="J491" s="319"/>
      <c r="K491" s="319"/>
      <c r="L491" s="319"/>
      <c r="M491" s="319"/>
      <c r="N491" s="319">
        <f>N490</f>
        <v>12</v>
      </c>
      <c r="O491" s="319"/>
      <c r="P491" s="319"/>
      <c r="Q491" s="319"/>
      <c r="R491" s="319"/>
      <c r="S491" s="319"/>
      <c r="T491" s="319"/>
      <c r="U491" s="319"/>
      <c r="V491" s="319"/>
      <c r="W491" s="319"/>
      <c r="X491" s="319"/>
      <c r="Y491" s="434">
        <f>Y490</f>
        <v>0</v>
      </c>
      <c r="Z491" s="434">
        <f t="shared" ref="Z491" si="1384">Z490</f>
        <v>0</v>
      </c>
      <c r="AA491" s="434">
        <f t="shared" ref="AA491" si="1385">AA490</f>
        <v>1</v>
      </c>
      <c r="AB491" s="434">
        <f t="shared" ref="AB491" si="1386">AB490</f>
        <v>0</v>
      </c>
      <c r="AC491" s="434">
        <f t="shared" ref="AC491" si="1387">AC490</f>
        <v>0</v>
      </c>
      <c r="AD491" s="434">
        <f t="shared" ref="AD491" si="1388">AD490</f>
        <v>0</v>
      </c>
      <c r="AE491" s="434">
        <f t="shared" ref="AE491" si="1389">AE490</f>
        <v>0</v>
      </c>
      <c r="AF491" s="434">
        <f t="shared" ref="AF491" si="1390">AF490</f>
        <v>0</v>
      </c>
      <c r="AG491" s="434">
        <f t="shared" ref="AG491" si="1391">AG490</f>
        <v>0</v>
      </c>
      <c r="AH491" s="434">
        <f t="shared" ref="AH491" si="1392">AH490</f>
        <v>0</v>
      </c>
      <c r="AI491" s="434">
        <f t="shared" ref="AI491" si="1393">AI490</f>
        <v>0</v>
      </c>
      <c r="AJ491" s="434">
        <f t="shared" ref="AJ491" si="1394">AJ490</f>
        <v>0</v>
      </c>
      <c r="AK491" s="434">
        <f t="shared" ref="AK491" si="1395">AK490</f>
        <v>0</v>
      </c>
      <c r="AL491" s="434">
        <f t="shared" ref="AL491" si="1396">AL490</f>
        <v>0</v>
      </c>
      <c r="AM491" s="330"/>
    </row>
    <row r="492" spans="1:39" ht="15" hidden="1" outlineLevel="1">
      <c r="A492" s="545"/>
      <c r="B492" s="686"/>
      <c r="C492" s="315"/>
      <c r="D492" s="315"/>
      <c r="E492" s="315"/>
      <c r="F492" s="315"/>
      <c r="G492" s="315"/>
      <c r="H492" s="315"/>
      <c r="I492" s="315"/>
      <c r="J492" s="315"/>
      <c r="K492" s="315"/>
      <c r="L492" s="315"/>
      <c r="M492" s="315"/>
      <c r="N492" s="315"/>
      <c r="O492" s="315"/>
      <c r="P492" s="315"/>
      <c r="Q492" s="315"/>
      <c r="R492" s="315"/>
      <c r="S492" s="315"/>
      <c r="T492" s="315"/>
      <c r="U492" s="315"/>
      <c r="V492" s="315"/>
      <c r="W492" s="315"/>
      <c r="X492" s="315"/>
      <c r="Y492" s="435"/>
      <c r="Z492" s="448"/>
      <c r="AA492" s="448"/>
      <c r="AB492" s="448"/>
      <c r="AC492" s="448"/>
      <c r="AD492" s="448"/>
      <c r="AE492" s="448"/>
      <c r="AF492" s="448"/>
      <c r="AG492" s="448"/>
      <c r="AH492" s="448"/>
      <c r="AI492" s="448"/>
      <c r="AJ492" s="448"/>
      <c r="AK492" s="448"/>
      <c r="AL492" s="448"/>
      <c r="AM492" s="330"/>
    </row>
    <row r="493" spans="1:39" ht="15" hidden="1" outlineLevel="1">
      <c r="A493" s="545">
        <v>26</v>
      </c>
      <c r="B493" s="700" t="s">
        <v>119</v>
      </c>
      <c r="C493" s="315" t="s">
        <v>25</v>
      </c>
      <c r="D493" s="319">
        <v>20379095.390759014</v>
      </c>
      <c r="E493" s="319"/>
      <c r="F493" s="319"/>
      <c r="G493" s="319"/>
      <c r="H493" s="319"/>
      <c r="I493" s="319"/>
      <c r="J493" s="319"/>
      <c r="K493" s="319"/>
      <c r="L493" s="319"/>
      <c r="M493" s="319"/>
      <c r="N493" s="319">
        <v>12</v>
      </c>
      <c r="O493" s="319">
        <v>2342.3494812878821</v>
      </c>
      <c r="P493" s="319"/>
      <c r="Q493" s="319"/>
      <c r="R493" s="319"/>
      <c r="S493" s="319"/>
      <c r="T493" s="319"/>
      <c r="U493" s="319"/>
      <c r="V493" s="319"/>
      <c r="W493" s="319"/>
      <c r="X493" s="319"/>
      <c r="Y493" s="449"/>
      <c r="Z493" s="688">
        <v>0.12463569026102653</v>
      </c>
      <c r="AA493" s="688">
        <v>0.40744000683746334</v>
      </c>
      <c r="AB493" s="688">
        <v>5.7758738770993592E-2</v>
      </c>
      <c r="AC493" s="688">
        <v>0.31070547759718437</v>
      </c>
      <c r="AD493" s="433"/>
      <c r="AE493" s="433">
        <v>9.9500000000000005E-2</v>
      </c>
      <c r="AF493" s="438"/>
      <c r="AG493" s="438"/>
      <c r="AH493" s="438"/>
      <c r="AI493" s="438"/>
      <c r="AJ493" s="438"/>
      <c r="AK493" s="438"/>
      <c r="AL493" s="438"/>
      <c r="AM493" s="320">
        <f>SUM(Y493:AL493)</f>
        <v>1.0000399134666678</v>
      </c>
    </row>
    <row r="494" spans="1:39" s="681" customFormat="1" ht="15" hidden="1" outlineLevel="1">
      <c r="A494" s="685"/>
      <c r="B494" s="686" t="s">
        <v>311</v>
      </c>
      <c r="C494" s="677" t="s">
        <v>164</v>
      </c>
      <c r="D494" s="678">
        <v>8389307.4008686654</v>
      </c>
      <c r="E494" s="678"/>
      <c r="F494" s="678"/>
      <c r="G494" s="678"/>
      <c r="H494" s="678"/>
      <c r="I494" s="678"/>
      <c r="J494" s="678"/>
      <c r="K494" s="678"/>
      <c r="L494" s="678"/>
      <c r="M494" s="678"/>
      <c r="N494" s="678">
        <f>N493</f>
        <v>12</v>
      </c>
      <c r="O494" s="678">
        <v>1214.55</v>
      </c>
      <c r="P494" s="678"/>
      <c r="Q494" s="678"/>
      <c r="R494" s="678"/>
      <c r="S494" s="678"/>
      <c r="T494" s="678"/>
      <c r="U494" s="678"/>
      <c r="V494" s="678"/>
      <c r="W494" s="678"/>
      <c r="X494" s="678"/>
      <c r="Y494" s="679">
        <v>1.6978649045280636E-4</v>
      </c>
      <c r="Z494" s="679">
        <v>0.1216</v>
      </c>
      <c r="AA494" s="679">
        <v>0.76300000000000001</v>
      </c>
      <c r="AB494" s="679">
        <v>3.95E-2</v>
      </c>
      <c r="AC494" s="679">
        <v>6.3399999999999998E-2</v>
      </c>
      <c r="AD494" s="679">
        <f t="shared" ref="AD494" si="1397">AD493</f>
        <v>0</v>
      </c>
      <c r="AE494" s="679">
        <v>1.23E-2</v>
      </c>
      <c r="AF494" s="679">
        <f t="shared" ref="AF494" si="1398">AF493</f>
        <v>0</v>
      </c>
      <c r="AG494" s="679">
        <f t="shared" ref="AG494" si="1399">AG493</f>
        <v>0</v>
      </c>
      <c r="AH494" s="679">
        <f t="shared" ref="AH494" si="1400">AH493</f>
        <v>0</v>
      </c>
      <c r="AI494" s="679">
        <f t="shared" ref="AI494" si="1401">AI493</f>
        <v>0</v>
      </c>
      <c r="AJ494" s="679">
        <f t="shared" ref="AJ494" si="1402">AJ493</f>
        <v>0</v>
      </c>
      <c r="AK494" s="679">
        <f t="shared" ref="AK494" si="1403">AK493</f>
        <v>0</v>
      </c>
      <c r="AL494" s="679">
        <f t="shared" ref="AL494" si="1404">AL493</f>
        <v>0</v>
      </c>
      <c r="AM494" s="680"/>
    </row>
    <row r="495" spans="1:39" ht="15" hidden="1" outlineLevel="1">
      <c r="A495" s="545"/>
      <c r="B495" s="686"/>
      <c r="C495" s="315"/>
      <c r="D495" s="315"/>
      <c r="E495" s="315"/>
      <c r="F495" s="315"/>
      <c r="G495" s="315"/>
      <c r="H495" s="315"/>
      <c r="I495" s="315"/>
      <c r="J495" s="315"/>
      <c r="K495" s="315"/>
      <c r="L495" s="315"/>
      <c r="M495" s="315"/>
      <c r="N495" s="315"/>
      <c r="O495" s="315"/>
      <c r="P495" s="315"/>
      <c r="Q495" s="315"/>
      <c r="R495" s="315"/>
      <c r="S495" s="315"/>
      <c r="T495" s="315"/>
      <c r="U495" s="315"/>
      <c r="V495" s="315"/>
      <c r="W495" s="315"/>
      <c r="X495" s="315"/>
      <c r="Y495" s="435"/>
      <c r="Z495" s="448"/>
      <c r="AA495" s="448"/>
      <c r="AB495" s="448"/>
      <c r="AC495" s="448"/>
      <c r="AD495" s="448"/>
      <c r="AE495" s="448"/>
      <c r="AF495" s="448"/>
      <c r="AG495" s="448"/>
      <c r="AH495" s="448"/>
      <c r="AI495" s="448"/>
      <c r="AJ495" s="448"/>
      <c r="AK495" s="448"/>
      <c r="AL495" s="448"/>
      <c r="AM495" s="330"/>
    </row>
    <row r="496" spans="1:39" ht="15" hidden="1" outlineLevel="1">
      <c r="A496" s="545">
        <v>27</v>
      </c>
      <c r="B496" s="700" t="s">
        <v>120</v>
      </c>
      <c r="C496" s="315" t="s">
        <v>25</v>
      </c>
      <c r="D496" s="319">
        <v>1825277.9187023353</v>
      </c>
      <c r="E496" s="319"/>
      <c r="F496" s="319"/>
      <c r="G496" s="319"/>
      <c r="H496" s="319"/>
      <c r="I496" s="319"/>
      <c r="J496" s="319"/>
      <c r="K496" s="319"/>
      <c r="L496" s="319"/>
      <c r="M496" s="319"/>
      <c r="N496" s="319">
        <v>12</v>
      </c>
      <c r="O496" s="319">
        <v>338.32253995968938</v>
      </c>
      <c r="P496" s="319"/>
      <c r="Q496" s="319"/>
      <c r="R496" s="319"/>
      <c r="S496" s="319"/>
      <c r="T496" s="319"/>
      <c r="U496" s="319"/>
      <c r="V496" s="319"/>
      <c r="W496" s="319"/>
      <c r="X496" s="319"/>
      <c r="Y496" s="449"/>
      <c r="Z496" s="688">
        <v>0.95</v>
      </c>
      <c r="AA496" s="688">
        <v>0.05</v>
      </c>
      <c r="AB496" s="433"/>
      <c r="AC496" s="433"/>
      <c r="AD496" s="433"/>
      <c r="AE496" s="433"/>
      <c r="AF496" s="438"/>
      <c r="AG496" s="438"/>
      <c r="AH496" s="438"/>
      <c r="AI496" s="438"/>
      <c r="AJ496" s="438"/>
      <c r="AK496" s="438"/>
      <c r="AL496" s="438"/>
      <c r="AM496" s="320">
        <f>SUM(Y496:AL496)</f>
        <v>1</v>
      </c>
    </row>
    <row r="497" spans="1:39" ht="15" hidden="1" outlineLevel="1">
      <c r="A497" s="545"/>
      <c r="B497" s="686" t="s">
        <v>311</v>
      </c>
      <c r="C497" s="315" t="s">
        <v>164</v>
      </c>
      <c r="D497" s="319"/>
      <c r="E497" s="319"/>
      <c r="F497" s="319"/>
      <c r="G497" s="319"/>
      <c r="H497" s="319"/>
      <c r="I497" s="319"/>
      <c r="J497" s="319"/>
      <c r="K497" s="319"/>
      <c r="L497" s="319"/>
      <c r="M497" s="319"/>
      <c r="N497" s="319">
        <f>N496</f>
        <v>12</v>
      </c>
      <c r="O497" s="319"/>
      <c r="P497" s="319"/>
      <c r="Q497" s="319"/>
      <c r="R497" s="319"/>
      <c r="S497" s="319"/>
      <c r="T497" s="319"/>
      <c r="U497" s="319"/>
      <c r="V497" s="319"/>
      <c r="W497" s="319"/>
      <c r="X497" s="319"/>
      <c r="Y497" s="434">
        <f>Y496</f>
        <v>0</v>
      </c>
      <c r="Z497" s="434">
        <f t="shared" ref="Z497" si="1405">Z496</f>
        <v>0.95</v>
      </c>
      <c r="AA497" s="434">
        <f t="shared" ref="AA497" si="1406">AA496</f>
        <v>0.05</v>
      </c>
      <c r="AB497" s="434">
        <f t="shared" ref="AB497" si="1407">AB496</f>
        <v>0</v>
      </c>
      <c r="AC497" s="434">
        <f t="shared" ref="AC497" si="1408">AC496</f>
        <v>0</v>
      </c>
      <c r="AD497" s="434">
        <f t="shared" ref="AD497" si="1409">AD496</f>
        <v>0</v>
      </c>
      <c r="AE497" s="434">
        <f t="shared" ref="AE497" si="1410">AE496</f>
        <v>0</v>
      </c>
      <c r="AF497" s="434">
        <f t="shared" ref="AF497" si="1411">AF496</f>
        <v>0</v>
      </c>
      <c r="AG497" s="434">
        <f t="shared" ref="AG497" si="1412">AG496</f>
        <v>0</v>
      </c>
      <c r="AH497" s="434">
        <f t="shared" ref="AH497" si="1413">AH496</f>
        <v>0</v>
      </c>
      <c r="AI497" s="434">
        <f t="shared" ref="AI497" si="1414">AI496</f>
        <v>0</v>
      </c>
      <c r="AJ497" s="434">
        <f t="shared" ref="AJ497" si="1415">AJ496</f>
        <v>0</v>
      </c>
      <c r="AK497" s="434">
        <f t="shared" ref="AK497" si="1416">AK496</f>
        <v>0</v>
      </c>
      <c r="AL497" s="434">
        <f t="shared" ref="AL497" si="1417">AL496</f>
        <v>0</v>
      </c>
      <c r="AM497" s="330"/>
    </row>
    <row r="498" spans="1:39" ht="15" hidden="1" outlineLevel="1">
      <c r="A498" s="545"/>
      <c r="B498" s="686"/>
      <c r="C498" s="315"/>
      <c r="D498" s="315"/>
      <c r="E498" s="315"/>
      <c r="F498" s="315"/>
      <c r="G498" s="315"/>
      <c r="H498" s="315"/>
      <c r="I498" s="315"/>
      <c r="J498" s="315"/>
      <c r="K498" s="315"/>
      <c r="L498" s="315"/>
      <c r="M498" s="315"/>
      <c r="N498" s="315"/>
      <c r="O498" s="315"/>
      <c r="P498" s="315"/>
      <c r="Q498" s="315"/>
      <c r="R498" s="315"/>
      <c r="S498" s="315"/>
      <c r="T498" s="315"/>
      <c r="U498" s="315"/>
      <c r="V498" s="315"/>
      <c r="W498" s="315"/>
      <c r="X498" s="315"/>
      <c r="Y498" s="435"/>
      <c r="Z498" s="448"/>
      <c r="AA498" s="448"/>
      <c r="AB498" s="448"/>
      <c r="AC498" s="448"/>
      <c r="AD498" s="448"/>
      <c r="AE498" s="448"/>
      <c r="AF498" s="448"/>
      <c r="AG498" s="448"/>
      <c r="AH498" s="448"/>
      <c r="AI498" s="448"/>
      <c r="AJ498" s="448"/>
      <c r="AK498" s="448"/>
      <c r="AL498" s="448"/>
      <c r="AM498" s="330"/>
    </row>
    <row r="499" spans="1:39" ht="15" hidden="1" outlineLevel="1">
      <c r="A499" s="545">
        <v>28</v>
      </c>
      <c r="B499" s="700" t="s">
        <v>121</v>
      </c>
      <c r="C499" s="315" t="s">
        <v>25</v>
      </c>
      <c r="D499" s="319">
        <v>62712.554564459628</v>
      </c>
      <c r="E499" s="319"/>
      <c r="F499" s="319"/>
      <c r="G499" s="319"/>
      <c r="H499" s="319"/>
      <c r="I499" s="319"/>
      <c r="J499" s="319"/>
      <c r="K499" s="319"/>
      <c r="L499" s="319"/>
      <c r="M499" s="319"/>
      <c r="N499" s="319">
        <v>12</v>
      </c>
      <c r="O499" s="319">
        <v>20.116284947862102</v>
      </c>
      <c r="P499" s="319"/>
      <c r="Q499" s="319"/>
      <c r="R499" s="319"/>
      <c r="S499" s="319"/>
      <c r="T499" s="319"/>
      <c r="U499" s="319"/>
      <c r="V499" s="319"/>
      <c r="W499" s="319"/>
      <c r="X499" s="319"/>
      <c r="Y499" s="449"/>
      <c r="Z499" s="433"/>
      <c r="AA499" s="689">
        <v>1</v>
      </c>
      <c r="AB499" s="433"/>
      <c r="AC499" s="433"/>
      <c r="AD499" s="433"/>
      <c r="AE499" s="433"/>
      <c r="AF499" s="438"/>
      <c r="AG499" s="438"/>
      <c r="AH499" s="438"/>
      <c r="AI499" s="438"/>
      <c r="AJ499" s="438"/>
      <c r="AK499" s="438"/>
      <c r="AL499" s="438"/>
      <c r="AM499" s="320">
        <f>SUM(Y499:AL499)</f>
        <v>1</v>
      </c>
    </row>
    <row r="500" spans="1:39" ht="15" hidden="1" outlineLevel="1">
      <c r="A500" s="545"/>
      <c r="B500" s="686" t="s">
        <v>311</v>
      </c>
      <c r="C500" s="315" t="s">
        <v>164</v>
      </c>
      <c r="D500" s="319">
        <v>181855.31314922549</v>
      </c>
      <c r="E500" s="319"/>
      <c r="F500" s="319"/>
      <c r="G500" s="319"/>
      <c r="H500" s="319"/>
      <c r="I500" s="319"/>
      <c r="J500" s="319"/>
      <c r="K500" s="319"/>
      <c r="L500" s="319"/>
      <c r="M500" s="319"/>
      <c r="N500" s="319">
        <f>N499</f>
        <v>12</v>
      </c>
      <c r="O500" s="319">
        <v>16.64</v>
      </c>
      <c r="P500" s="319"/>
      <c r="Q500" s="319"/>
      <c r="R500" s="319"/>
      <c r="S500" s="319"/>
      <c r="T500" s="319"/>
      <c r="U500" s="319"/>
      <c r="V500" s="319"/>
      <c r="W500" s="319"/>
      <c r="X500" s="319"/>
      <c r="Y500" s="434">
        <f>Y499</f>
        <v>0</v>
      </c>
      <c r="Z500" s="434">
        <f t="shared" ref="Z500" si="1418">Z499</f>
        <v>0</v>
      </c>
      <c r="AA500" s="434">
        <f t="shared" ref="AA500" si="1419">AA499</f>
        <v>1</v>
      </c>
      <c r="AB500" s="434">
        <f t="shared" ref="AB500" si="1420">AB499</f>
        <v>0</v>
      </c>
      <c r="AC500" s="434">
        <f t="shared" ref="AC500" si="1421">AC499</f>
        <v>0</v>
      </c>
      <c r="AD500" s="434">
        <f t="shared" ref="AD500" si="1422">AD499</f>
        <v>0</v>
      </c>
      <c r="AE500" s="434">
        <f t="shared" ref="AE500" si="1423">AE499</f>
        <v>0</v>
      </c>
      <c r="AF500" s="434">
        <f t="shared" ref="AF500" si="1424">AF499</f>
        <v>0</v>
      </c>
      <c r="AG500" s="434">
        <f t="shared" ref="AG500" si="1425">AG499</f>
        <v>0</v>
      </c>
      <c r="AH500" s="434">
        <f t="shared" ref="AH500" si="1426">AH499</f>
        <v>0</v>
      </c>
      <c r="AI500" s="434">
        <f t="shared" ref="AI500" si="1427">AI499</f>
        <v>0</v>
      </c>
      <c r="AJ500" s="434">
        <f t="shared" ref="AJ500" si="1428">AJ499</f>
        <v>0</v>
      </c>
      <c r="AK500" s="434">
        <f t="shared" ref="AK500" si="1429">AK499</f>
        <v>0</v>
      </c>
      <c r="AL500" s="434">
        <f t="shared" ref="AL500" si="1430">AL499</f>
        <v>0</v>
      </c>
      <c r="AM500" s="330"/>
    </row>
    <row r="501" spans="1:39" ht="15" hidden="1" outlineLevel="1">
      <c r="A501" s="545"/>
      <c r="B501" s="686"/>
      <c r="C501" s="315"/>
      <c r="D501" s="315"/>
      <c r="E501" s="315"/>
      <c r="F501" s="315"/>
      <c r="G501" s="315"/>
      <c r="H501" s="315"/>
      <c r="I501" s="315"/>
      <c r="J501" s="315"/>
      <c r="K501" s="315"/>
      <c r="L501" s="315"/>
      <c r="M501" s="315"/>
      <c r="N501" s="315"/>
      <c r="O501" s="315"/>
      <c r="P501" s="315"/>
      <c r="Q501" s="315"/>
      <c r="R501" s="315"/>
      <c r="S501" s="315"/>
      <c r="T501" s="315"/>
      <c r="U501" s="315"/>
      <c r="V501" s="315"/>
      <c r="W501" s="315"/>
      <c r="X501" s="315"/>
      <c r="Y501" s="435"/>
      <c r="Z501" s="448"/>
      <c r="AA501" s="448"/>
      <c r="AB501" s="448"/>
      <c r="AC501" s="448"/>
      <c r="AD501" s="448"/>
      <c r="AE501" s="448"/>
      <c r="AF501" s="448"/>
      <c r="AG501" s="448"/>
      <c r="AH501" s="448"/>
      <c r="AI501" s="448"/>
      <c r="AJ501" s="448"/>
      <c r="AK501" s="448"/>
      <c r="AL501" s="448"/>
      <c r="AM501" s="330"/>
    </row>
    <row r="502" spans="1:39" hidden="1" outlineLevel="1">
      <c r="A502" s="545">
        <v>29</v>
      </c>
      <c r="B502" s="690" t="s">
        <v>737</v>
      </c>
      <c r="C502" s="315" t="s">
        <v>25</v>
      </c>
      <c r="D502" s="319">
        <v>16472454.797245434</v>
      </c>
      <c r="E502" s="319"/>
      <c r="F502" s="319"/>
      <c r="G502" s="319"/>
      <c r="H502" s="319"/>
      <c r="I502" s="319"/>
      <c r="J502" s="319"/>
      <c r="K502" s="319"/>
      <c r="L502" s="319"/>
      <c r="M502" s="319"/>
      <c r="N502" s="319">
        <v>12</v>
      </c>
      <c r="O502" s="319">
        <v>1129.7</v>
      </c>
      <c r="P502" s="319"/>
      <c r="Q502" s="319"/>
      <c r="R502" s="319"/>
      <c r="S502" s="319"/>
      <c r="T502" s="319"/>
      <c r="U502" s="319"/>
      <c r="V502" s="319"/>
      <c r="W502" s="319"/>
      <c r="X502" s="319"/>
      <c r="Y502" s="687">
        <v>1</v>
      </c>
      <c r="Z502" s="433"/>
      <c r="AA502" s="433"/>
      <c r="AB502" s="433"/>
      <c r="AC502" s="433"/>
      <c r="AD502" s="433"/>
      <c r="AE502" s="433"/>
      <c r="AF502" s="438"/>
      <c r="AG502" s="438"/>
      <c r="AH502" s="438"/>
      <c r="AI502" s="438"/>
      <c r="AJ502" s="438"/>
      <c r="AK502" s="438"/>
      <c r="AL502" s="438"/>
      <c r="AM502" s="320">
        <f>SUM(Y502:AL502)</f>
        <v>1</v>
      </c>
    </row>
    <row r="503" spans="1:39" ht="15" hidden="1" outlineLevel="1">
      <c r="A503" s="545"/>
      <c r="B503" s="686" t="s">
        <v>311</v>
      </c>
      <c r="C503" s="315" t="s">
        <v>164</v>
      </c>
      <c r="D503" s="319"/>
      <c r="E503" s="319"/>
      <c r="F503" s="319"/>
      <c r="G503" s="319"/>
      <c r="H503" s="319"/>
      <c r="I503" s="319"/>
      <c r="J503" s="319"/>
      <c r="K503" s="319"/>
      <c r="L503" s="319"/>
      <c r="M503" s="319"/>
      <c r="N503" s="319">
        <f>N502</f>
        <v>12</v>
      </c>
      <c r="O503" s="319"/>
      <c r="P503" s="319"/>
      <c r="Q503" s="319"/>
      <c r="R503" s="319"/>
      <c r="S503" s="319"/>
      <c r="T503" s="319"/>
      <c r="U503" s="319"/>
      <c r="V503" s="319"/>
      <c r="W503" s="319"/>
      <c r="X503" s="319"/>
      <c r="Y503" s="434">
        <f>Y502</f>
        <v>1</v>
      </c>
      <c r="Z503" s="434">
        <f t="shared" ref="Z503" si="1431">Z502</f>
        <v>0</v>
      </c>
      <c r="AA503" s="434">
        <f t="shared" ref="AA503" si="1432">AA502</f>
        <v>0</v>
      </c>
      <c r="AB503" s="434">
        <f t="shared" ref="AB503" si="1433">AB502</f>
        <v>0</v>
      </c>
      <c r="AC503" s="434">
        <f t="shared" ref="AC503" si="1434">AC502</f>
        <v>0</v>
      </c>
      <c r="AD503" s="434">
        <f t="shared" ref="AD503" si="1435">AD502</f>
        <v>0</v>
      </c>
      <c r="AE503" s="434">
        <f t="shared" ref="AE503" si="1436">AE502</f>
        <v>0</v>
      </c>
      <c r="AF503" s="434">
        <f t="shared" ref="AF503" si="1437">AF502</f>
        <v>0</v>
      </c>
      <c r="AG503" s="434">
        <f t="shared" ref="AG503" si="1438">AG502</f>
        <v>0</v>
      </c>
      <c r="AH503" s="434">
        <f t="shared" ref="AH503" si="1439">AH502</f>
        <v>0</v>
      </c>
      <c r="AI503" s="434">
        <f t="shared" ref="AI503" si="1440">AI502</f>
        <v>0</v>
      </c>
      <c r="AJ503" s="434">
        <f t="shared" ref="AJ503" si="1441">AJ502</f>
        <v>0</v>
      </c>
      <c r="AK503" s="434">
        <f t="shared" ref="AK503" si="1442">AK502</f>
        <v>0</v>
      </c>
      <c r="AL503" s="434">
        <f t="shared" ref="AL503" si="1443">AL502</f>
        <v>0</v>
      </c>
      <c r="AM503" s="330"/>
    </row>
    <row r="504" spans="1:39" ht="15" hidden="1" outlineLevel="1">
      <c r="A504" s="545"/>
      <c r="B504" s="686"/>
      <c r="C504" s="315"/>
      <c r="D504" s="315"/>
      <c r="E504" s="315"/>
      <c r="F504" s="315"/>
      <c r="G504" s="315"/>
      <c r="H504" s="315"/>
      <c r="I504" s="315"/>
      <c r="J504" s="315"/>
      <c r="K504" s="315"/>
      <c r="L504" s="315"/>
      <c r="M504" s="315"/>
      <c r="N504" s="315"/>
      <c r="O504" s="315"/>
      <c r="P504" s="315"/>
      <c r="Q504" s="315"/>
      <c r="R504" s="315"/>
      <c r="S504" s="315"/>
      <c r="T504" s="315"/>
      <c r="U504" s="315"/>
      <c r="V504" s="315"/>
      <c r="W504" s="315"/>
      <c r="X504" s="315"/>
      <c r="Y504" s="435"/>
      <c r="Z504" s="448"/>
      <c r="AA504" s="448"/>
      <c r="AB504" s="448"/>
      <c r="AC504" s="448"/>
      <c r="AD504" s="448"/>
      <c r="AE504" s="448"/>
      <c r="AF504" s="448"/>
      <c r="AG504" s="448"/>
      <c r="AH504" s="448"/>
      <c r="AI504" s="448"/>
      <c r="AJ504" s="448"/>
      <c r="AK504" s="448"/>
      <c r="AL504" s="448"/>
      <c r="AM504" s="330"/>
    </row>
    <row r="505" spans="1:39" ht="15" hidden="1" outlineLevel="1">
      <c r="A505" s="545">
        <v>30</v>
      </c>
      <c r="B505" s="700" t="s">
        <v>123</v>
      </c>
      <c r="C505" s="315" t="s">
        <v>25</v>
      </c>
      <c r="D505" s="319">
        <v>952273.77081996249</v>
      </c>
      <c r="E505" s="319"/>
      <c r="F505" s="319"/>
      <c r="G505" s="319"/>
      <c r="H505" s="319"/>
      <c r="I505" s="319"/>
      <c r="J505" s="319"/>
      <c r="K505" s="319"/>
      <c r="L505" s="319"/>
      <c r="M505" s="319"/>
      <c r="N505" s="319">
        <v>12</v>
      </c>
      <c r="O505" s="319">
        <v>119.08982995384596</v>
      </c>
      <c r="P505" s="319"/>
      <c r="Q505" s="319"/>
      <c r="R505" s="319"/>
      <c r="S505" s="319"/>
      <c r="T505" s="319"/>
      <c r="U505" s="319"/>
      <c r="V505" s="319"/>
      <c r="W505" s="319"/>
      <c r="X505" s="319"/>
      <c r="Y505" s="449"/>
      <c r="Z505" s="433"/>
      <c r="AA505" s="688">
        <v>1</v>
      </c>
      <c r="AB505" s="433"/>
      <c r="AC505" s="433"/>
      <c r="AD505" s="433"/>
      <c r="AE505" s="433"/>
      <c r="AF505" s="438"/>
      <c r="AG505" s="438"/>
      <c r="AH505" s="438"/>
      <c r="AI505" s="438"/>
      <c r="AJ505" s="438"/>
      <c r="AK505" s="438"/>
      <c r="AL505" s="438"/>
      <c r="AM505" s="320">
        <f>SUM(Y505:AL505)</f>
        <v>1</v>
      </c>
    </row>
    <row r="506" spans="1:39" ht="15" hidden="1" outlineLevel="1">
      <c r="A506" s="545"/>
      <c r="B506" s="686" t="s">
        <v>311</v>
      </c>
      <c r="C506" s="315" t="s">
        <v>164</v>
      </c>
      <c r="D506" s="319">
        <v>355631.747106264</v>
      </c>
      <c r="E506" s="319"/>
      <c r="F506" s="319"/>
      <c r="G506" s="319"/>
      <c r="H506" s="319"/>
      <c r="I506" s="319"/>
      <c r="J506" s="319"/>
      <c r="K506" s="319"/>
      <c r="L506" s="319"/>
      <c r="M506" s="319"/>
      <c r="N506" s="319">
        <f>N505</f>
        <v>12</v>
      </c>
      <c r="O506" s="319">
        <v>59.76</v>
      </c>
      <c r="P506" s="319"/>
      <c r="Q506" s="319"/>
      <c r="R506" s="319"/>
      <c r="S506" s="319"/>
      <c r="T506" s="319"/>
      <c r="U506" s="319"/>
      <c r="V506" s="319"/>
      <c r="W506" s="319"/>
      <c r="X506" s="319"/>
      <c r="Y506" s="434">
        <f>Y505</f>
        <v>0</v>
      </c>
      <c r="Z506" s="434">
        <v>0</v>
      </c>
      <c r="AA506" s="434">
        <f t="shared" ref="AA506" si="1444">AA505</f>
        <v>1</v>
      </c>
      <c r="AB506" s="434">
        <f t="shared" ref="AB506" si="1445">AB505</f>
        <v>0</v>
      </c>
      <c r="AC506" s="434">
        <f t="shared" ref="AC506" si="1446">AC505</f>
        <v>0</v>
      </c>
      <c r="AD506" s="434">
        <f t="shared" ref="AD506" si="1447">AD505</f>
        <v>0</v>
      </c>
      <c r="AE506" s="434">
        <f t="shared" ref="AE506" si="1448">AE505</f>
        <v>0</v>
      </c>
      <c r="AF506" s="434">
        <f t="shared" ref="AF506" si="1449">AF505</f>
        <v>0</v>
      </c>
      <c r="AG506" s="434">
        <f t="shared" ref="AG506" si="1450">AG505</f>
        <v>0</v>
      </c>
      <c r="AH506" s="434">
        <f t="shared" ref="AH506" si="1451">AH505</f>
        <v>0</v>
      </c>
      <c r="AI506" s="434">
        <f t="shared" ref="AI506" si="1452">AI505</f>
        <v>0</v>
      </c>
      <c r="AJ506" s="434">
        <f t="shared" ref="AJ506" si="1453">AJ505</f>
        <v>0</v>
      </c>
      <c r="AK506" s="434">
        <f t="shared" ref="AK506" si="1454">AK505</f>
        <v>0</v>
      </c>
      <c r="AL506" s="434">
        <f t="shared" ref="AL506" si="1455">AL505</f>
        <v>0</v>
      </c>
      <c r="AM506" s="330"/>
    </row>
    <row r="507" spans="1:39" ht="15" hidden="1" outlineLevel="1">
      <c r="A507" s="545"/>
      <c r="B507" s="686"/>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435"/>
      <c r="Z507" s="448"/>
      <c r="AA507" s="448"/>
      <c r="AB507" s="448"/>
      <c r="AC507" s="448"/>
      <c r="AD507" s="448"/>
      <c r="AE507" s="448"/>
      <c r="AF507" s="448"/>
      <c r="AG507" s="448"/>
      <c r="AH507" s="448"/>
      <c r="AI507" s="448"/>
      <c r="AJ507" s="448"/>
      <c r="AK507" s="448"/>
      <c r="AL507" s="448"/>
      <c r="AM507" s="330"/>
    </row>
    <row r="508" spans="1:39" hidden="1" outlineLevel="1">
      <c r="A508" s="545">
        <v>31</v>
      </c>
      <c r="B508" s="690" t="s">
        <v>738</v>
      </c>
      <c r="C508" s="315" t="s">
        <v>25</v>
      </c>
      <c r="D508" s="319">
        <v>467509.71998708759</v>
      </c>
      <c r="E508" s="319"/>
      <c r="F508" s="319"/>
      <c r="G508" s="319"/>
      <c r="H508" s="319"/>
      <c r="I508" s="319"/>
      <c r="J508" s="319"/>
      <c r="K508" s="319"/>
      <c r="L508" s="319"/>
      <c r="M508" s="319"/>
      <c r="N508" s="319">
        <v>12</v>
      </c>
      <c r="O508" s="319">
        <v>47.906988039313887</v>
      </c>
      <c r="P508" s="319"/>
      <c r="Q508" s="319"/>
      <c r="R508" s="319"/>
      <c r="S508" s="319"/>
      <c r="T508" s="319"/>
      <c r="U508" s="319"/>
      <c r="V508" s="319"/>
      <c r="W508" s="319"/>
      <c r="X508" s="319"/>
      <c r="Y508" s="687">
        <v>1</v>
      </c>
      <c r="Z508" s="433"/>
      <c r="AA508" s="433"/>
      <c r="AB508" s="433"/>
      <c r="AC508" s="433"/>
      <c r="AD508" s="433"/>
      <c r="AE508" s="433"/>
      <c r="AF508" s="438"/>
      <c r="AG508" s="438"/>
      <c r="AH508" s="438"/>
      <c r="AI508" s="438"/>
      <c r="AJ508" s="438"/>
      <c r="AK508" s="438"/>
      <c r="AL508" s="438"/>
      <c r="AM508" s="320">
        <f>SUM(Y508:AL508)</f>
        <v>1</v>
      </c>
    </row>
    <row r="509" spans="1:39" ht="15" hidden="1" outlineLevel="1">
      <c r="A509" s="545"/>
      <c r="B509" s="686" t="s">
        <v>311</v>
      </c>
      <c r="C509" s="315" t="s">
        <v>164</v>
      </c>
      <c r="D509" s="319"/>
      <c r="E509" s="319"/>
      <c r="F509" s="319"/>
      <c r="G509" s="319"/>
      <c r="H509" s="319"/>
      <c r="I509" s="319"/>
      <c r="J509" s="319"/>
      <c r="K509" s="319"/>
      <c r="L509" s="319"/>
      <c r="M509" s="319"/>
      <c r="N509" s="319">
        <f>N508</f>
        <v>12</v>
      </c>
      <c r="O509" s="319"/>
      <c r="P509" s="319"/>
      <c r="Q509" s="319"/>
      <c r="R509" s="319"/>
      <c r="S509" s="319"/>
      <c r="T509" s="319"/>
      <c r="U509" s="319"/>
      <c r="V509" s="319"/>
      <c r="W509" s="319"/>
      <c r="X509" s="319"/>
      <c r="Y509" s="434">
        <f>Y508</f>
        <v>1</v>
      </c>
      <c r="Z509" s="434">
        <f t="shared" ref="Z509" si="1456">Z508</f>
        <v>0</v>
      </c>
      <c r="AA509" s="434">
        <f t="shared" ref="AA509" si="1457">AA508</f>
        <v>0</v>
      </c>
      <c r="AB509" s="434">
        <f t="shared" ref="AB509" si="1458">AB508</f>
        <v>0</v>
      </c>
      <c r="AC509" s="434">
        <f t="shared" ref="AC509" si="1459">AC508</f>
        <v>0</v>
      </c>
      <c r="AD509" s="434">
        <f t="shared" ref="AD509" si="1460">AD508</f>
        <v>0</v>
      </c>
      <c r="AE509" s="434">
        <f t="shared" ref="AE509" si="1461">AE508</f>
        <v>0</v>
      </c>
      <c r="AF509" s="434">
        <f t="shared" ref="AF509" si="1462">AF508</f>
        <v>0</v>
      </c>
      <c r="AG509" s="434">
        <f t="shared" ref="AG509" si="1463">AG508</f>
        <v>0</v>
      </c>
      <c r="AH509" s="434">
        <f t="shared" ref="AH509" si="1464">AH508</f>
        <v>0</v>
      </c>
      <c r="AI509" s="434">
        <f t="shared" ref="AI509" si="1465">AI508</f>
        <v>0</v>
      </c>
      <c r="AJ509" s="434">
        <f t="shared" ref="AJ509" si="1466">AJ508</f>
        <v>0</v>
      </c>
      <c r="AK509" s="434">
        <f t="shared" ref="AK509" si="1467">AK508</f>
        <v>0</v>
      </c>
      <c r="AL509" s="434">
        <f t="shared" ref="AL509" si="1468">AL508</f>
        <v>0</v>
      </c>
      <c r="AM509" s="330"/>
    </row>
    <row r="510" spans="1:39" ht="15" hidden="1" outlineLevel="1">
      <c r="A510" s="545"/>
      <c r="B510" s="700"/>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435"/>
      <c r="Z510" s="448"/>
      <c r="AA510" s="448"/>
      <c r="AB510" s="448"/>
      <c r="AC510" s="448"/>
      <c r="AD510" s="448"/>
      <c r="AE510" s="448"/>
      <c r="AF510" s="448"/>
      <c r="AG510" s="448"/>
      <c r="AH510" s="448"/>
      <c r="AI510" s="448"/>
      <c r="AJ510" s="448"/>
      <c r="AK510" s="448"/>
      <c r="AL510" s="448"/>
      <c r="AM510" s="330"/>
    </row>
    <row r="511" spans="1:39" hidden="1" outlineLevel="1">
      <c r="A511" s="545">
        <v>32</v>
      </c>
      <c r="B511" s="690" t="s">
        <v>739</v>
      </c>
      <c r="C511" s="315" t="s">
        <v>25</v>
      </c>
      <c r="D511" s="319">
        <v>755897.48091871967</v>
      </c>
      <c r="E511" s="319"/>
      <c r="F511" s="319"/>
      <c r="G511" s="319"/>
      <c r="H511" s="319"/>
      <c r="I511" s="319"/>
      <c r="J511" s="319"/>
      <c r="K511" s="319"/>
      <c r="L511" s="319"/>
      <c r="M511" s="319"/>
      <c r="N511" s="319">
        <v>12</v>
      </c>
      <c r="O511" s="319">
        <v>114.409626808567</v>
      </c>
      <c r="P511" s="319"/>
      <c r="Q511" s="319"/>
      <c r="R511" s="319"/>
      <c r="S511" s="319"/>
      <c r="T511" s="319"/>
      <c r="U511" s="319"/>
      <c r="V511" s="319"/>
      <c r="W511" s="319"/>
      <c r="X511" s="319"/>
      <c r="Y511" s="449"/>
      <c r="Z511" s="688">
        <v>0.75</v>
      </c>
      <c r="AA511" s="688">
        <v>0.25</v>
      </c>
      <c r="AB511" s="433"/>
      <c r="AC511" s="433"/>
      <c r="AD511" s="433"/>
      <c r="AE511" s="433"/>
      <c r="AF511" s="438"/>
      <c r="AG511" s="438"/>
      <c r="AH511" s="438"/>
      <c r="AI511" s="438"/>
      <c r="AJ511" s="438"/>
      <c r="AK511" s="438"/>
      <c r="AL511" s="438"/>
      <c r="AM511" s="320">
        <f>SUM(Y511:AL511)</f>
        <v>1</v>
      </c>
    </row>
    <row r="512" spans="1:39" ht="15" hidden="1" outlineLevel="1">
      <c r="A512" s="545"/>
      <c r="B512" s="686" t="s">
        <v>311</v>
      </c>
      <c r="C512" s="315" t="s">
        <v>164</v>
      </c>
      <c r="D512" s="319"/>
      <c r="E512" s="319"/>
      <c r="F512" s="319"/>
      <c r="G512" s="319"/>
      <c r="H512" s="319"/>
      <c r="I512" s="319"/>
      <c r="J512" s="319"/>
      <c r="K512" s="319"/>
      <c r="L512" s="319"/>
      <c r="M512" s="319"/>
      <c r="N512" s="319">
        <f>N511</f>
        <v>12</v>
      </c>
      <c r="O512" s="319"/>
      <c r="P512" s="319"/>
      <c r="Q512" s="319"/>
      <c r="R512" s="319"/>
      <c r="S512" s="319"/>
      <c r="T512" s="319"/>
      <c r="U512" s="319"/>
      <c r="V512" s="319"/>
      <c r="W512" s="319"/>
      <c r="X512" s="319"/>
      <c r="Y512" s="434">
        <f>Y511</f>
        <v>0</v>
      </c>
      <c r="Z512" s="434">
        <f t="shared" ref="Z512" si="1469">Z511</f>
        <v>0.75</v>
      </c>
      <c r="AA512" s="434">
        <f t="shared" ref="AA512" si="1470">AA511</f>
        <v>0.25</v>
      </c>
      <c r="AB512" s="434">
        <f t="shared" ref="AB512" si="1471">AB511</f>
        <v>0</v>
      </c>
      <c r="AC512" s="434">
        <f t="shared" ref="AC512" si="1472">AC511</f>
        <v>0</v>
      </c>
      <c r="AD512" s="434">
        <f t="shared" ref="AD512" si="1473">AD511</f>
        <v>0</v>
      </c>
      <c r="AE512" s="434">
        <f t="shared" ref="AE512" si="1474">AE511</f>
        <v>0</v>
      </c>
      <c r="AF512" s="434">
        <f t="shared" ref="AF512" si="1475">AF511</f>
        <v>0</v>
      </c>
      <c r="AG512" s="434">
        <f t="shared" ref="AG512" si="1476">AG511</f>
        <v>0</v>
      </c>
      <c r="AH512" s="434">
        <f t="shared" ref="AH512" si="1477">AH511</f>
        <v>0</v>
      </c>
      <c r="AI512" s="434">
        <f t="shared" ref="AI512" si="1478">AI511</f>
        <v>0</v>
      </c>
      <c r="AJ512" s="434">
        <f t="shared" ref="AJ512" si="1479">AJ511</f>
        <v>0</v>
      </c>
      <c r="AK512" s="434">
        <f t="shared" ref="AK512" si="1480">AK511</f>
        <v>0</v>
      </c>
      <c r="AL512" s="434">
        <f t="shared" ref="AL512" si="1481">AL511</f>
        <v>0</v>
      </c>
      <c r="AM512" s="330"/>
    </row>
    <row r="513" spans="1:39" ht="15" hidden="1" outlineLevel="1">
      <c r="A513" s="545"/>
      <c r="B513" s="700"/>
      <c r="C513" s="315"/>
      <c r="D513" s="315"/>
      <c r="E513" s="315"/>
      <c r="F513" s="315"/>
      <c r="G513" s="315"/>
      <c r="H513" s="315"/>
      <c r="I513" s="315"/>
      <c r="J513" s="315"/>
      <c r="K513" s="315"/>
      <c r="L513" s="315"/>
      <c r="M513" s="315"/>
      <c r="N513" s="315"/>
      <c r="O513" s="315"/>
      <c r="P513" s="315"/>
      <c r="Q513" s="315"/>
      <c r="R513" s="315"/>
      <c r="S513" s="315"/>
      <c r="T513" s="315"/>
      <c r="U513" s="315"/>
      <c r="V513" s="315"/>
      <c r="W513" s="315"/>
      <c r="X513" s="315"/>
      <c r="Y513" s="435"/>
      <c r="Z513" s="448"/>
      <c r="AA513" s="448"/>
      <c r="AB513" s="448"/>
      <c r="AC513" s="448"/>
      <c r="AD513" s="448"/>
      <c r="AE513" s="448"/>
      <c r="AF513" s="448"/>
      <c r="AG513" s="448"/>
      <c r="AH513" s="448"/>
      <c r="AI513" s="448"/>
      <c r="AJ513" s="448"/>
      <c r="AK513" s="448"/>
      <c r="AL513" s="448"/>
      <c r="AM513" s="330"/>
    </row>
    <row r="514" spans="1:39" hidden="1" outlineLevel="1">
      <c r="A514" s="545">
        <v>32</v>
      </c>
      <c r="B514" s="690" t="s">
        <v>772</v>
      </c>
      <c r="C514" s="315" t="s">
        <v>25</v>
      </c>
      <c r="D514" s="319"/>
      <c r="E514" s="319"/>
      <c r="F514" s="319"/>
      <c r="G514" s="319"/>
      <c r="H514" s="319"/>
      <c r="I514" s="319"/>
      <c r="J514" s="319"/>
      <c r="K514" s="319"/>
      <c r="L514" s="319"/>
      <c r="M514" s="319"/>
      <c r="N514" s="319">
        <v>12</v>
      </c>
      <c r="O514" s="319"/>
      <c r="P514" s="319"/>
      <c r="Q514" s="319"/>
      <c r="R514" s="319"/>
      <c r="S514" s="319"/>
      <c r="T514" s="319"/>
      <c r="U514" s="319"/>
      <c r="V514" s="319"/>
      <c r="W514" s="319"/>
      <c r="X514" s="319"/>
      <c r="Y514" s="449"/>
      <c r="Z514" s="688"/>
      <c r="AA514" s="688"/>
      <c r="AB514" s="433"/>
      <c r="AC514" s="433"/>
      <c r="AD514" s="433"/>
      <c r="AE514" s="433"/>
      <c r="AF514" s="438"/>
      <c r="AG514" s="438"/>
      <c r="AH514" s="438"/>
      <c r="AI514" s="438"/>
      <c r="AJ514" s="438"/>
      <c r="AK514" s="438"/>
      <c r="AL514" s="438"/>
      <c r="AM514" s="320">
        <f>SUM(Y514:AL514)</f>
        <v>0</v>
      </c>
    </row>
    <row r="515" spans="1:39" ht="15" hidden="1" outlineLevel="1">
      <c r="A515" s="545"/>
      <c r="B515" s="686" t="s">
        <v>311</v>
      </c>
      <c r="C515" s="315" t="s">
        <v>164</v>
      </c>
      <c r="D515" s="319">
        <v>5439414.7293083463</v>
      </c>
      <c r="E515" s="319"/>
      <c r="F515" s="319"/>
      <c r="G515" s="319"/>
      <c r="H515" s="319"/>
      <c r="I515" s="319"/>
      <c r="J515" s="319"/>
      <c r="K515" s="319"/>
      <c r="L515" s="319"/>
      <c r="M515" s="319"/>
      <c r="N515" s="319">
        <f>N514</f>
        <v>12</v>
      </c>
      <c r="O515" s="319"/>
      <c r="P515" s="319"/>
      <c r="Q515" s="319"/>
      <c r="R515" s="319"/>
      <c r="S515" s="319"/>
      <c r="T515" s="319"/>
      <c r="U515" s="319"/>
      <c r="V515" s="319"/>
      <c r="W515" s="319"/>
      <c r="X515" s="319"/>
      <c r="Y515" s="434">
        <f>Y514</f>
        <v>0</v>
      </c>
      <c r="Z515" s="434">
        <v>8.5280360728186372E-2</v>
      </c>
      <c r="AA515" s="434">
        <v>0.91471963927181354</v>
      </c>
      <c r="AB515" s="434">
        <f t="shared" ref="AB515:AL515" si="1482">AB514</f>
        <v>0</v>
      </c>
      <c r="AC515" s="434">
        <f t="shared" si="1482"/>
        <v>0</v>
      </c>
      <c r="AD515" s="434">
        <f t="shared" si="1482"/>
        <v>0</v>
      </c>
      <c r="AE515" s="434">
        <f t="shared" si="1482"/>
        <v>0</v>
      </c>
      <c r="AF515" s="434">
        <f t="shared" si="1482"/>
        <v>0</v>
      </c>
      <c r="AG515" s="434">
        <f t="shared" si="1482"/>
        <v>0</v>
      </c>
      <c r="AH515" s="434">
        <f t="shared" si="1482"/>
        <v>0</v>
      </c>
      <c r="AI515" s="434">
        <f t="shared" si="1482"/>
        <v>0</v>
      </c>
      <c r="AJ515" s="434">
        <f t="shared" si="1482"/>
        <v>0</v>
      </c>
      <c r="AK515" s="434">
        <f t="shared" si="1482"/>
        <v>0</v>
      </c>
      <c r="AL515" s="434">
        <f t="shared" si="1482"/>
        <v>0</v>
      </c>
      <c r="AM515" s="330"/>
    </row>
    <row r="516" spans="1:39" ht="15.6" hidden="1" outlineLevel="1">
      <c r="A516" s="545"/>
      <c r="B516" s="733" t="s">
        <v>513</v>
      </c>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435"/>
      <c r="Z516" s="448"/>
      <c r="AA516" s="448"/>
      <c r="AB516" s="448"/>
      <c r="AC516" s="448"/>
      <c r="AD516" s="448"/>
      <c r="AE516" s="448"/>
      <c r="AF516" s="448"/>
      <c r="AG516" s="448"/>
      <c r="AH516" s="448"/>
      <c r="AI516" s="448"/>
      <c r="AJ516" s="448"/>
      <c r="AK516" s="448"/>
      <c r="AL516" s="448"/>
      <c r="AM516" s="330"/>
    </row>
    <row r="517" spans="1:39" ht="15" hidden="1" outlineLevel="1">
      <c r="A517" s="545">
        <v>33</v>
      </c>
      <c r="B517" s="700" t="s">
        <v>126</v>
      </c>
      <c r="C517" s="315" t="s">
        <v>25</v>
      </c>
      <c r="D517" s="319">
        <v>1340491.4006038113</v>
      </c>
      <c r="E517" s="319"/>
      <c r="F517" s="319"/>
      <c r="G517" s="319"/>
      <c r="H517" s="319"/>
      <c r="I517" s="319"/>
      <c r="J517" s="319"/>
      <c r="K517" s="319"/>
      <c r="L517" s="319"/>
      <c r="M517" s="319"/>
      <c r="N517" s="319">
        <v>12</v>
      </c>
      <c r="O517" s="319">
        <v>198.43215692651373</v>
      </c>
      <c r="P517" s="319"/>
      <c r="Q517" s="319"/>
      <c r="R517" s="319"/>
      <c r="S517" s="319"/>
      <c r="T517" s="319"/>
      <c r="U517" s="319"/>
      <c r="V517" s="319"/>
      <c r="W517" s="319"/>
      <c r="X517" s="319"/>
      <c r="Y517" s="449"/>
      <c r="Z517" s="688">
        <v>0.80904648100389576</v>
      </c>
      <c r="AA517" s="688">
        <v>0.19095351899610416</v>
      </c>
      <c r="AB517" s="433"/>
      <c r="AC517" s="433"/>
      <c r="AD517" s="433"/>
      <c r="AE517" s="433"/>
      <c r="AF517" s="438"/>
      <c r="AG517" s="438"/>
      <c r="AH517" s="438"/>
      <c r="AI517" s="438"/>
      <c r="AJ517" s="438"/>
      <c r="AK517" s="438"/>
      <c r="AL517" s="438"/>
      <c r="AM517" s="320">
        <f>SUM(Y517:AL517)</f>
        <v>0.99999999999999989</v>
      </c>
    </row>
    <row r="518" spans="1:39" ht="15" hidden="1" outlineLevel="1">
      <c r="A518" s="545"/>
      <c r="B518" s="686" t="s">
        <v>311</v>
      </c>
      <c r="C518" s="315" t="s">
        <v>164</v>
      </c>
      <c r="D518" s="319"/>
      <c r="E518" s="319"/>
      <c r="F518" s="319"/>
      <c r="G518" s="319"/>
      <c r="H518" s="319"/>
      <c r="I518" s="319"/>
      <c r="J518" s="319"/>
      <c r="K518" s="319"/>
      <c r="L518" s="319"/>
      <c r="M518" s="319"/>
      <c r="N518" s="319">
        <f>N517</f>
        <v>12</v>
      </c>
      <c r="O518" s="319"/>
      <c r="P518" s="319"/>
      <c r="Q518" s="319"/>
      <c r="R518" s="319"/>
      <c r="S518" s="319"/>
      <c r="T518" s="319"/>
      <c r="U518" s="319"/>
      <c r="V518" s="319"/>
      <c r="W518" s="319"/>
      <c r="X518" s="319"/>
      <c r="Y518" s="434">
        <f>Y517</f>
        <v>0</v>
      </c>
      <c r="Z518" s="434">
        <f t="shared" ref="Z518" si="1483">Z517</f>
        <v>0.80904648100389576</v>
      </c>
      <c r="AA518" s="434">
        <f t="shared" ref="AA518" si="1484">AA517</f>
        <v>0.19095351899610416</v>
      </c>
      <c r="AB518" s="434">
        <f t="shared" ref="AB518" si="1485">AB517</f>
        <v>0</v>
      </c>
      <c r="AC518" s="434">
        <f t="shared" ref="AC518" si="1486">AC517</f>
        <v>0</v>
      </c>
      <c r="AD518" s="434">
        <f t="shared" ref="AD518" si="1487">AD517</f>
        <v>0</v>
      </c>
      <c r="AE518" s="434">
        <f t="shared" ref="AE518" si="1488">AE517</f>
        <v>0</v>
      </c>
      <c r="AF518" s="434">
        <f t="shared" ref="AF518" si="1489">AF517</f>
        <v>0</v>
      </c>
      <c r="AG518" s="434">
        <f t="shared" ref="AG518" si="1490">AG517</f>
        <v>0</v>
      </c>
      <c r="AH518" s="434">
        <f t="shared" ref="AH518" si="1491">AH517</f>
        <v>0</v>
      </c>
      <c r="AI518" s="434">
        <f t="shared" ref="AI518" si="1492">AI517</f>
        <v>0</v>
      </c>
      <c r="AJ518" s="434">
        <f t="shared" ref="AJ518" si="1493">AJ517</f>
        <v>0</v>
      </c>
      <c r="AK518" s="434">
        <f t="shared" ref="AK518" si="1494">AK517</f>
        <v>0</v>
      </c>
      <c r="AL518" s="434">
        <f t="shared" ref="AL518" si="1495">AL517</f>
        <v>0</v>
      </c>
      <c r="AM518" s="330"/>
    </row>
    <row r="519" spans="1:39" ht="15" hidden="1" outlineLevel="1">
      <c r="A519" s="545"/>
      <c r="B519" s="700"/>
      <c r="C519" s="315"/>
      <c r="D519" s="315"/>
      <c r="E519" s="315"/>
      <c r="F519" s="315"/>
      <c r="G519" s="315"/>
      <c r="H519" s="315"/>
      <c r="I519" s="315"/>
      <c r="J519" s="315"/>
      <c r="K519" s="315"/>
      <c r="L519" s="315"/>
      <c r="M519" s="315"/>
      <c r="N519" s="315"/>
      <c r="O519" s="315"/>
      <c r="P519" s="315"/>
      <c r="Q519" s="315"/>
      <c r="R519" s="315"/>
      <c r="S519" s="315"/>
      <c r="T519" s="315"/>
      <c r="U519" s="315"/>
      <c r="V519" s="315"/>
      <c r="W519" s="315"/>
      <c r="X519" s="315"/>
      <c r="Y519" s="435"/>
      <c r="Z519" s="448"/>
      <c r="AA519" s="448"/>
      <c r="AB519" s="448"/>
      <c r="AC519" s="448"/>
      <c r="AD519" s="448"/>
      <c r="AE519" s="448"/>
      <c r="AF519" s="448"/>
      <c r="AG519" s="448"/>
      <c r="AH519" s="448"/>
      <c r="AI519" s="448"/>
      <c r="AJ519" s="448"/>
      <c r="AK519" s="448"/>
      <c r="AL519" s="448"/>
      <c r="AM519" s="330"/>
    </row>
    <row r="520" spans="1:39" hidden="1" outlineLevel="1">
      <c r="A520" s="545">
        <v>34</v>
      </c>
      <c r="B520" s="690" t="s">
        <v>740</v>
      </c>
      <c r="C520" s="315" t="s">
        <v>25</v>
      </c>
      <c r="D520" s="319">
        <v>241357.08080497739</v>
      </c>
      <c r="E520" s="319"/>
      <c r="F520" s="319"/>
      <c r="G520" s="319"/>
      <c r="H520" s="319"/>
      <c r="I520" s="319"/>
      <c r="J520" s="319"/>
      <c r="K520" s="319"/>
      <c r="L520" s="319"/>
      <c r="M520" s="319"/>
      <c r="N520" s="319">
        <v>12</v>
      </c>
      <c r="O520" s="319"/>
      <c r="P520" s="319"/>
      <c r="Q520" s="319"/>
      <c r="R520" s="319"/>
      <c r="S520" s="319"/>
      <c r="T520" s="319"/>
      <c r="U520" s="319"/>
      <c r="V520" s="319"/>
      <c r="W520" s="319"/>
      <c r="X520" s="319"/>
      <c r="Y520" s="449"/>
      <c r="Z520" s="433"/>
      <c r="AA520" s="688">
        <v>1</v>
      </c>
      <c r="AB520" s="433"/>
      <c r="AC520" s="433"/>
      <c r="AD520" s="433"/>
      <c r="AE520" s="433"/>
      <c r="AF520" s="438"/>
      <c r="AG520" s="438"/>
      <c r="AH520" s="438"/>
      <c r="AI520" s="438"/>
      <c r="AJ520" s="438"/>
      <c r="AK520" s="438"/>
      <c r="AL520" s="438"/>
      <c r="AM520" s="320">
        <f>SUM(Y520:AL520)</f>
        <v>1</v>
      </c>
    </row>
    <row r="521" spans="1:39" ht="15" hidden="1" outlineLevel="1">
      <c r="A521" s="545"/>
      <c r="B521" s="686" t="s">
        <v>311</v>
      </c>
      <c r="C521" s="315" t="s">
        <v>164</v>
      </c>
      <c r="D521" s="319"/>
      <c r="E521" s="319"/>
      <c r="F521" s="319"/>
      <c r="G521" s="319"/>
      <c r="H521" s="319"/>
      <c r="I521" s="319"/>
      <c r="J521" s="319"/>
      <c r="K521" s="319"/>
      <c r="L521" s="319"/>
      <c r="M521" s="319"/>
      <c r="N521" s="319">
        <f>N520</f>
        <v>12</v>
      </c>
      <c r="O521" s="319"/>
      <c r="P521" s="319"/>
      <c r="Q521" s="319"/>
      <c r="R521" s="319"/>
      <c r="S521" s="319"/>
      <c r="T521" s="319"/>
      <c r="U521" s="319"/>
      <c r="V521" s="319"/>
      <c r="W521" s="319"/>
      <c r="X521" s="319"/>
      <c r="Y521" s="434">
        <f>Y520</f>
        <v>0</v>
      </c>
      <c r="Z521" s="434">
        <f t="shared" ref="Z521" si="1496">Z520</f>
        <v>0</v>
      </c>
      <c r="AA521" s="434">
        <f t="shared" ref="AA521" si="1497">AA520</f>
        <v>1</v>
      </c>
      <c r="AB521" s="434">
        <f t="shared" ref="AB521" si="1498">AB520</f>
        <v>0</v>
      </c>
      <c r="AC521" s="434">
        <f t="shared" ref="AC521" si="1499">AC520</f>
        <v>0</v>
      </c>
      <c r="AD521" s="434">
        <f t="shared" ref="AD521" si="1500">AD520</f>
        <v>0</v>
      </c>
      <c r="AE521" s="434">
        <f t="shared" ref="AE521" si="1501">AE520</f>
        <v>0</v>
      </c>
      <c r="AF521" s="434">
        <f t="shared" ref="AF521" si="1502">AF520</f>
        <v>0</v>
      </c>
      <c r="AG521" s="434">
        <f t="shared" ref="AG521" si="1503">AG520</f>
        <v>0</v>
      </c>
      <c r="AH521" s="434">
        <f t="shared" ref="AH521" si="1504">AH520</f>
        <v>0</v>
      </c>
      <c r="AI521" s="434">
        <f t="shared" ref="AI521" si="1505">AI520</f>
        <v>0</v>
      </c>
      <c r="AJ521" s="434">
        <f t="shared" ref="AJ521" si="1506">AJ520</f>
        <v>0</v>
      </c>
      <c r="AK521" s="434">
        <f t="shared" ref="AK521" si="1507">AK520</f>
        <v>0</v>
      </c>
      <c r="AL521" s="434">
        <f t="shared" ref="AL521" si="1508">AL520</f>
        <v>0</v>
      </c>
      <c r="AM521" s="330"/>
    </row>
    <row r="522" spans="1:39" ht="15" hidden="1" outlineLevel="1">
      <c r="A522" s="545"/>
      <c r="B522" s="700"/>
      <c r="C522" s="315"/>
      <c r="D522" s="315"/>
      <c r="E522" s="315"/>
      <c r="F522" s="315"/>
      <c r="G522" s="315"/>
      <c r="H522" s="315"/>
      <c r="I522" s="315"/>
      <c r="J522" s="315"/>
      <c r="K522" s="315"/>
      <c r="L522" s="315"/>
      <c r="M522" s="315"/>
      <c r="N522" s="315"/>
      <c r="O522" s="315"/>
      <c r="P522" s="315"/>
      <c r="Q522" s="315"/>
      <c r="R522" s="315"/>
      <c r="S522" s="315"/>
      <c r="T522" s="315"/>
      <c r="U522" s="315"/>
      <c r="V522" s="315"/>
      <c r="W522" s="315"/>
      <c r="X522" s="315"/>
      <c r="Y522" s="435"/>
      <c r="Z522" s="448"/>
      <c r="AA522" s="448"/>
      <c r="AB522" s="448"/>
      <c r="AC522" s="448"/>
      <c r="AD522" s="448"/>
      <c r="AE522" s="448"/>
      <c r="AF522" s="448"/>
      <c r="AG522" s="448"/>
      <c r="AH522" s="448"/>
      <c r="AI522" s="448"/>
      <c r="AJ522" s="448"/>
      <c r="AK522" s="448"/>
      <c r="AL522" s="448"/>
      <c r="AM522" s="330"/>
    </row>
    <row r="523" spans="1:39" ht="15" hidden="1" outlineLevel="1">
      <c r="A523" s="545">
        <v>35</v>
      </c>
      <c r="B523" s="700" t="s">
        <v>128</v>
      </c>
      <c r="C523" s="315" t="s">
        <v>25</v>
      </c>
      <c r="D523" s="319">
        <v>6170846.5906577576</v>
      </c>
      <c r="E523" s="319"/>
      <c r="F523" s="319"/>
      <c r="G523" s="319"/>
      <c r="H523" s="319"/>
      <c r="I523" s="319"/>
      <c r="J523" s="319"/>
      <c r="K523" s="319"/>
      <c r="L523" s="319"/>
      <c r="M523" s="319"/>
      <c r="N523" s="319">
        <v>0</v>
      </c>
      <c r="O523" s="319">
        <v>985.87278051122053</v>
      </c>
      <c r="P523" s="319"/>
      <c r="Q523" s="319"/>
      <c r="R523" s="319"/>
      <c r="S523" s="319"/>
      <c r="T523" s="319"/>
      <c r="U523" s="319"/>
      <c r="V523" s="319"/>
      <c r="W523" s="319"/>
      <c r="X523" s="319"/>
      <c r="Y523" s="687">
        <v>1</v>
      </c>
      <c r="Z523" s="433"/>
      <c r="AA523" s="433"/>
      <c r="AB523" s="433"/>
      <c r="AC523" s="433"/>
      <c r="AD523" s="433"/>
      <c r="AE523" s="433"/>
      <c r="AF523" s="438"/>
      <c r="AG523" s="438"/>
      <c r="AH523" s="438"/>
      <c r="AI523" s="438"/>
      <c r="AJ523" s="438"/>
      <c r="AK523" s="438"/>
      <c r="AL523" s="438"/>
      <c r="AM523" s="320">
        <f>SUM(Y523:AL523)</f>
        <v>1</v>
      </c>
    </row>
    <row r="524" spans="1:39" ht="15" hidden="1" outlineLevel="1">
      <c r="A524" s="545"/>
      <c r="B524" s="686" t="s">
        <v>311</v>
      </c>
      <c r="C524" s="315" t="s">
        <v>164</v>
      </c>
      <c r="D524" s="319"/>
      <c r="E524" s="319"/>
      <c r="F524" s="319"/>
      <c r="G524" s="319"/>
      <c r="H524" s="319"/>
      <c r="I524" s="319"/>
      <c r="J524" s="319"/>
      <c r="K524" s="319"/>
      <c r="L524" s="319"/>
      <c r="M524" s="319"/>
      <c r="N524" s="319">
        <f>N523</f>
        <v>0</v>
      </c>
      <c r="O524" s="319"/>
      <c r="P524" s="319"/>
      <c r="Q524" s="319"/>
      <c r="R524" s="319"/>
      <c r="S524" s="319"/>
      <c r="T524" s="319"/>
      <c r="U524" s="319"/>
      <c r="V524" s="319"/>
      <c r="W524" s="319"/>
      <c r="X524" s="319"/>
      <c r="Y524" s="434">
        <f>Y523</f>
        <v>1</v>
      </c>
      <c r="Z524" s="434">
        <f t="shared" ref="Z524" si="1509">Z523</f>
        <v>0</v>
      </c>
      <c r="AA524" s="434">
        <f t="shared" ref="AA524" si="1510">AA523</f>
        <v>0</v>
      </c>
      <c r="AB524" s="434">
        <f t="shared" ref="AB524" si="1511">AB523</f>
        <v>0</v>
      </c>
      <c r="AC524" s="434">
        <f t="shared" ref="AC524" si="1512">AC523</f>
        <v>0</v>
      </c>
      <c r="AD524" s="434">
        <f t="shared" ref="AD524" si="1513">AD523</f>
        <v>0</v>
      </c>
      <c r="AE524" s="434">
        <f t="shared" ref="AE524" si="1514">AE523</f>
        <v>0</v>
      </c>
      <c r="AF524" s="434">
        <f t="shared" ref="AF524" si="1515">AF523</f>
        <v>0</v>
      </c>
      <c r="AG524" s="434">
        <f t="shared" ref="AG524" si="1516">AG523</f>
        <v>0</v>
      </c>
      <c r="AH524" s="434">
        <f t="shared" ref="AH524" si="1517">AH523</f>
        <v>0</v>
      </c>
      <c r="AI524" s="434">
        <f t="shared" ref="AI524" si="1518">AI523</f>
        <v>0</v>
      </c>
      <c r="AJ524" s="434">
        <f t="shared" ref="AJ524" si="1519">AJ523</f>
        <v>0</v>
      </c>
      <c r="AK524" s="434">
        <f t="shared" ref="AK524" si="1520">AK523</f>
        <v>0</v>
      </c>
      <c r="AL524" s="434">
        <f t="shared" ref="AL524" si="1521">AL523</f>
        <v>0</v>
      </c>
      <c r="AM524" s="330"/>
    </row>
    <row r="525" spans="1:39" ht="15" hidden="1" outlineLevel="1">
      <c r="A525" s="545"/>
      <c r="B525" s="686"/>
      <c r="C525" s="315"/>
      <c r="D525" s="315"/>
      <c r="E525" s="315"/>
      <c r="F525" s="315"/>
      <c r="G525" s="315"/>
      <c r="H525" s="315"/>
      <c r="I525" s="315"/>
      <c r="J525" s="315"/>
      <c r="K525" s="315"/>
      <c r="L525" s="315"/>
      <c r="M525" s="315"/>
      <c r="N525" s="315"/>
      <c r="O525" s="315"/>
      <c r="P525" s="315"/>
      <c r="Q525" s="315"/>
      <c r="R525" s="315"/>
      <c r="S525" s="315"/>
      <c r="T525" s="315"/>
      <c r="U525" s="315"/>
      <c r="V525" s="315"/>
      <c r="W525" s="315"/>
      <c r="X525" s="315"/>
      <c r="Y525" s="435"/>
      <c r="Z525" s="448"/>
      <c r="AA525" s="448"/>
      <c r="AB525" s="448"/>
      <c r="AC525" s="448"/>
      <c r="AD525" s="448"/>
      <c r="AE525" s="448"/>
      <c r="AF525" s="448"/>
      <c r="AG525" s="448"/>
      <c r="AH525" s="448"/>
      <c r="AI525" s="448"/>
      <c r="AJ525" s="448"/>
      <c r="AK525" s="448"/>
      <c r="AL525" s="448"/>
      <c r="AM525" s="330"/>
    </row>
    <row r="526" spans="1:39" ht="15" hidden="1" outlineLevel="1">
      <c r="A526" s="545">
        <v>35</v>
      </c>
      <c r="B526" s="700" t="s">
        <v>771</v>
      </c>
      <c r="C526" s="315" t="s">
        <v>25</v>
      </c>
      <c r="D526" s="319"/>
      <c r="E526" s="319"/>
      <c r="F526" s="319"/>
      <c r="G526" s="319"/>
      <c r="H526" s="319"/>
      <c r="I526" s="319"/>
      <c r="J526" s="319"/>
      <c r="K526" s="319"/>
      <c r="L526" s="319"/>
      <c r="M526" s="319"/>
      <c r="N526" s="319">
        <v>0</v>
      </c>
      <c r="O526" s="319"/>
      <c r="P526" s="319"/>
      <c r="Q526" s="319"/>
      <c r="R526" s="319"/>
      <c r="S526" s="319"/>
      <c r="T526" s="319"/>
      <c r="U526" s="319"/>
      <c r="V526" s="319"/>
      <c r="W526" s="319"/>
      <c r="X526" s="319"/>
      <c r="Y526" s="687">
        <v>1</v>
      </c>
      <c r="Z526" s="433"/>
      <c r="AA526" s="433"/>
      <c r="AB526" s="433"/>
      <c r="AC526" s="433"/>
      <c r="AD526" s="433"/>
      <c r="AE526" s="433"/>
      <c r="AF526" s="438"/>
      <c r="AG526" s="438"/>
      <c r="AH526" s="438"/>
      <c r="AI526" s="438"/>
      <c r="AJ526" s="438"/>
      <c r="AK526" s="438"/>
      <c r="AL526" s="438"/>
      <c r="AM526" s="320">
        <f>SUM(Y526:AL526)</f>
        <v>1</v>
      </c>
    </row>
    <row r="527" spans="1:39" ht="15" hidden="1" outlineLevel="1">
      <c r="A527" s="545"/>
      <c r="B527" s="686" t="s">
        <v>311</v>
      </c>
      <c r="C527" s="315" t="s">
        <v>164</v>
      </c>
      <c r="D527" s="319">
        <v>57344.791304347957</v>
      </c>
      <c r="E527" s="319"/>
      <c r="F527" s="319"/>
      <c r="G527" s="319"/>
      <c r="H527" s="319"/>
      <c r="I527" s="319"/>
      <c r="J527" s="319"/>
      <c r="K527" s="319"/>
      <c r="L527" s="319"/>
      <c r="M527" s="319"/>
      <c r="N527" s="319">
        <f>N526</f>
        <v>0</v>
      </c>
      <c r="O527" s="319"/>
      <c r="P527" s="319"/>
      <c r="Q527" s="319"/>
      <c r="R527" s="319"/>
      <c r="S527" s="319"/>
      <c r="T527" s="319"/>
      <c r="U527" s="319"/>
      <c r="V527" s="319"/>
      <c r="W527" s="319"/>
      <c r="X527" s="319"/>
      <c r="Y527" s="434">
        <f>Y526</f>
        <v>1</v>
      </c>
      <c r="Z527" s="434">
        <f t="shared" ref="Z527:AL527" si="1522">Z526</f>
        <v>0</v>
      </c>
      <c r="AA527" s="434">
        <f t="shared" si="1522"/>
        <v>0</v>
      </c>
      <c r="AB527" s="434">
        <f t="shared" si="1522"/>
        <v>0</v>
      </c>
      <c r="AC527" s="434">
        <f t="shared" si="1522"/>
        <v>0</v>
      </c>
      <c r="AD527" s="434">
        <f t="shared" si="1522"/>
        <v>0</v>
      </c>
      <c r="AE527" s="434">
        <f t="shared" si="1522"/>
        <v>0</v>
      </c>
      <c r="AF527" s="434">
        <f t="shared" si="1522"/>
        <v>0</v>
      </c>
      <c r="AG527" s="434">
        <f t="shared" si="1522"/>
        <v>0</v>
      </c>
      <c r="AH527" s="434">
        <f t="shared" si="1522"/>
        <v>0</v>
      </c>
      <c r="AI527" s="434">
        <f t="shared" si="1522"/>
        <v>0</v>
      </c>
      <c r="AJ527" s="434">
        <f t="shared" si="1522"/>
        <v>0</v>
      </c>
      <c r="AK527" s="434">
        <f t="shared" si="1522"/>
        <v>0</v>
      </c>
      <c r="AL527" s="434">
        <f t="shared" si="1522"/>
        <v>0</v>
      </c>
      <c r="AM527" s="330"/>
    </row>
    <row r="528" spans="1:39" ht="15.6" hidden="1" outlineLevel="1">
      <c r="A528" s="545"/>
      <c r="B528" s="733" t="s">
        <v>514</v>
      </c>
      <c r="C528" s="315"/>
      <c r="D528" s="315"/>
      <c r="E528" s="315"/>
      <c r="F528" s="315"/>
      <c r="G528" s="315"/>
      <c r="H528" s="315"/>
      <c r="I528" s="315"/>
      <c r="J528" s="315"/>
      <c r="K528" s="315"/>
      <c r="L528" s="315"/>
      <c r="M528" s="315"/>
      <c r="N528" s="315"/>
      <c r="O528" s="315"/>
      <c r="P528" s="315"/>
      <c r="Q528" s="315"/>
      <c r="R528" s="315"/>
      <c r="S528" s="315"/>
      <c r="T528" s="315"/>
      <c r="U528" s="315"/>
      <c r="V528" s="315"/>
      <c r="W528" s="315"/>
      <c r="X528" s="315"/>
      <c r="Y528" s="435"/>
      <c r="Z528" s="448"/>
      <c r="AA528" s="448"/>
      <c r="AB528" s="448"/>
      <c r="AC528" s="448"/>
      <c r="AD528" s="448"/>
      <c r="AE528" s="448"/>
      <c r="AF528" s="448"/>
      <c r="AG528" s="448"/>
      <c r="AH528" s="448"/>
      <c r="AI528" s="448"/>
      <c r="AJ528" s="448"/>
      <c r="AK528" s="448"/>
      <c r="AL528" s="448"/>
      <c r="AM528" s="330"/>
    </row>
    <row r="529" spans="1:39" ht="30" hidden="1" outlineLevel="1">
      <c r="A529" s="545">
        <v>36</v>
      </c>
      <c r="B529" s="700" t="s">
        <v>129</v>
      </c>
      <c r="C529" s="315" t="s">
        <v>25</v>
      </c>
      <c r="D529" s="319"/>
      <c r="E529" s="319"/>
      <c r="F529" s="319"/>
      <c r="G529" s="319"/>
      <c r="H529" s="319"/>
      <c r="I529" s="319"/>
      <c r="J529" s="319"/>
      <c r="K529" s="319"/>
      <c r="L529" s="319"/>
      <c r="M529" s="319"/>
      <c r="N529" s="319">
        <v>0</v>
      </c>
      <c r="O529" s="319"/>
      <c r="P529" s="319"/>
      <c r="Q529" s="319"/>
      <c r="R529" s="319"/>
      <c r="S529" s="319"/>
      <c r="T529" s="319"/>
      <c r="U529" s="319"/>
      <c r="V529" s="319"/>
      <c r="W529" s="319"/>
      <c r="X529" s="319"/>
      <c r="Y529" s="449"/>
      <c r="Z529" s="433"/>
      <c r="AA529" s="433"/>
      <c r="AB529" s="433"/>
      <c r="AC529" s="433"/>
      <c r="AD529" s="433"/>
      <c r="AE529" s="433"/>
      <c r="AF529" s="438"/>
      <c r="AG529" s="438"/>
      <c r="AH529" s="438"/>
      <c r="AI529" s="438"/>
      <c r="AJ529" s="438"/>
      <c r="AK529" s="438"/>
      <c r="AL529" s="438"/>
      <c r="AM529" s="320">
        <f>SUM(Y529:AL529)</f>
        <v>0</v>
      </c>
    </row>
    <row r="530" spans="1:39" ht="15" hidden="1" outlineLevel="1">
      <c r="A530" s="545"/>
      <c r="B530" s="686" t="s">
        <v>311</v>
      </c>
      <c r="C530" s="315" t="s">
        <v>164</v>
      </c>
      <c r="D530" s="319"/>
      <c r="E530" s="319"/>
      <c r="F530" s="319"/>
      <c r="G530" s="319"/>
      <c r="H530" s="319"/>
      <c r="I530" s="319"/>
      <c r="J530" s="319"/>
      <c r="K530" s="319"/>
      <c r="L530" s="319"/>
      <c r="M530" s="319"/>
      <c r="N530" s="319">
        <f>N529</f>
        <v>0</v>
      </c>
      <c r="O530" s="319"/>
      <c r="P530" s="319"/>
      <c r="Q530" s="319"/>
      <c r="R530" s="319"/>
      <c r="S530" s="319"/>
      <c r="T530" s="319"/>
      <c r="U530" s="319"/>
      <c r="V530" s="319"/>
      <c r="W530" s="319"/>
      <c r="X530" s="319"/>
      <c r="Y530" s="434">
        <f>Y529</f>
        <v>0</v>
      </c>
      <c r="Z530" s="434">
        <f t="shared" ref="Z530" si="1523">Z529</f>
        <v>0</v>
      </c>
      <c r="AA530" s="434">
        <f t="shared" ref="AA530" si="1524">AA529</f>
        <v>0</v>
      </c>
      <c r="AB530" s="434">
        <f t="shared" ref="AB530" si="1525">AB529</f>
        <v>0</v>
      </c>
      <c r="AC530" s="434">
        <f t="shared" ref="AC530" si="1526">AC529</f>
        <v>0</v>
      </c>
      <c r="AD530" s="434">
        <f t="shared" ref="AD530" si="1527">AD529</f>
        <v>0</v>
      </c>
      <c r="AE530" s="434">
        <f t="shared" ref="AE530" si="1528">AE529</f>
        <v>0</v>
      </c>
      <c r="AF530" s="434">
        <f t="shared" ref="AF530" si="1529">AF529</f>
        <v>0</v>
      </c>
      <c r="AG530" s="434">
        <f t="shared" ref="AG530" si="1530">AG529</f>
        <v>0</v>
      </c>
      <c r="AH530" s="434">
        <f t="shared" ref="AH530" si="1531">AH529</f>
        <v>0</v>
      </c>
      <c r="AI530" s="434">
        <f t="shared" ref="AI530" si="1532">AI529</f>
        <v>0</v>
      </c>
      <c r="AJ530" s="434">
        <f t="shared" ref="AJ530" si="1533">AJ529</f>
        <v>0</v>
      </c>
      <c r="AK530" s="434">
        <f t="shared" ref="AK530" si="1534">AK529</f>
        <v>0</v>
      </c>
      <c r="AL530" s="434">
        <f t="shared" ref="AL530" si="1535">AL529</f>
        <v>0</v>
      </c>
      <c r="AM530" s="330"/>
    </row>
    <row r="531" spans="1:39" ht="15" hidden="1" outlineLevel="1">
      <c r="A531" s="545"/>
      <c r="B531" s="700"/>
      <c r="C531" s="315"/>
      <c r="D531" s="315"/>
      <c r="E531" s="315"/>
      <c r="F531" s="315"/>
      <c r="G531" s="315"/>
      <c r="H531" s="315"/>
      <c r="I531" s="315"/>
      <c r="J531" s="315"/>
      <c r="K531" s="315"/>
      <c r="L531" s="315"/>
      <c r="M531" s="315"/>
      <c r="N531" s="315"/>
      <c r="O531" s="315"/>
      <c r="P531" s="315"/>
      <c r="Q531" s="315"/>
      <c r="R531" s="315"/>
      <c r="S531" s="315"/>
      <c r="T531" s="315"/>
      <c r="U531" s="315"/>
      <c r="V531" s="315"/>
      <c r="W531" s="315"/>
      <c r="X531" s="315"/>
      <c r="Y531" s="435"/>
      <c r="Z531" s="448"/>
      <c r="AA531" s="448"/>
      <c r="AB531" s="448"/>
      <c r="AC531" s="448"/>
      <c r="AD531" s="448"/>
      <c r="AE531" s="448"/>
      <c r="AF531" s="448"/>
      <c r="AG531" s="448"/>
      <c r="AH531" s="448"/>
      <c r="AI531" s="448"/>
      <c r="AJ531" s="448"/>
      <c r="AK531" s="448"/>
      <c r="AL531" s="448"/>
      <c r="AM531" s="330"/>
    </row>
    <row r="532" spans="1:39" ht="15" hidden="1" outlineLevel="1">
      <c r="A532" s="545">
        <v>37</v>
      </c>
      <c r="B532" s="700" t="s">
        <v>130</v>
      </c>
      <c r="C532" s="315" t="s">
        <v>25</v>
      </c>
      <c r="D532" s="319"/>
      <c r="E532" s="319"/>
      <c r="F532" s="319"/>
      <c r="G532" s="319"/>
      <c r="H532" s="319"/>
      <c r="I532" s="319"/>
      <c r="J532" s="319"/>
      <c r="K532" s="319"/>
      <c r="L532" s="319"/>
      <c r="M532" s="319"/>
      <c r="N532" s="319">
        <v>0</v>
      </c>
      <c r="O532" s="319"/>
      <c r="P532" s="319"/>
      <c r="Q532" s="319"/>
      <c r="R532" s="319"/>
      <c r="S532" s="319"/>
      <c r="T532" s="319"/>
      <c r="U532" s="319"/>
      <c r="V532" s="319"/>
      <c r="W532" s="319"/>
      <c r="X532" s="319"/>
      <c r="Y532" s="449"/>
      <c r="Z532" s="433"/>
      <c r="AA532" s="433"/>
      <c r="AB532" s="433"/>
      <c r="AC532" s="433"/>
      <c r="AD532" s="433"/>
      <c r="AE532" s="433"/>
      <c r="AF532" s="438"/>
      <c r="AG532" s="438"/>
      <c r="AH532" s="438"/>
      <c r="AI532" s="438"/>
      <c r="AJ532" s="438"/>
      <c r="AK532" s="438"/>
      <c r="AL532" s="438"/>
      <c r="AM532" s="320">
        <f>SUM(Y532:AL532)</f>
        <v>0</v>
      </c>
    </row>
    <row r="533" spans="1:39" ht="15" hidden="1" outlineLevel="1">
      <c r="A533" s="545"/>
      <c r="B533" s="686" t="s">
        <v>311</v>
      </c>
      <c r="C533" s="315" t="s">
        <v>164</v>
      </c>
      <c r="D533" s="319"/>
      <c r="E533" s="319"/>
      <c r="F533" s="319"/>
      <c r="G533" s="319"/>
      <c r="H533" s="319"/>
      <c r="I533" s="319"/>
      <c r="J533" s="319"/>
      <c r="K533" s="319"/>
      <c r="L533" s="319"/>
      <c r="M533" s="319"/>
      <c r="N533" s="319">
        <f>N532</f>
        <v>0</v>
      </c>
      <c r="O533" s="319"/>
      <c r="P533" s="319"/>
      <c r="Q533" s="319"/>
      <c r="R533" s="319"/>
      <c r="S533" s="319"/>
      <c r="T533" s="319"/>
      <c r="U533" s="319"/>
      <c r="V533" s="319"/>
      <c r="W533" s="319"/>
      <c r="X533" s="319"/>
      <c r="Y533" s="434">
        <f>Y532</f>
        <v>0</v>
      </c>
      <c r="Z533" s="434">
        <f t="shared" ref="Z533" si="1536">Z532</f>
        <v>0</v>
      </c>
      <c r="AA533" s="434">
        <f t="shared" ref="AA533" si="1537">AA532</f>
        <v>0</v>
      </c>
      <c r="AB533" s="434">
        <f t="shared" ref="AB533" si="1538">AB532</f>
        <v>0</v>
      </c>
      <c r="AC533" s="434">
        <f t="shared" ref="AC533" si="1539">AC532</f>
        <v>0</v>
      </c>
      <c r="AD533" s="434">
        <f t="shared" ref="AD533" si="1540">AD532</f>
        <v>0</v>
      </c>
      <c r="AE533" s="434">
        <f t="shared" ref="AE533" si="1541">AE532</f>
        <v>0</v>
      </c>
      <c r="AF533" s="434">
        <f t="shared" ref="AF533" si="1542">AF532</f>
        <v>0</v>
      </c>
      <c r="AG533" s="434">
        <f t="shared" ref="AG533" si="1543">AG532</f>
        <v>0</v>
      </c>
      <c r="AH533" s="434">
        <f t="shared" ref="AH533" si="1544">AH532</f>
        <v>0</v>
      </c>
      <c r="AI533" s="434">
        <f t="shared" ref="AI533" si="1545">AI532</f>
        <v>0</v>
      </c>
      <c r="AJ533" s="434">
        <f t="shared" ref="AJ533" si="1546">AJ532</f>
        <v>0</v>
      </c>
      <c r="AK533" s="434">
        <f t="shared" ref="AK533" si="1547">AK532</f>
        <v>0</v>
      </c>
      <c r="AL533" s="434">
        <f t="shared" ref="AL533" si="1548">AL532</f>
        <v>0</v>
      </c>
      <c r="AM533" s="330"/>
    </row>
    <row r="534" spans="1:39" ht="15" hidden="1" outlineLevel="1">
      <c r="A534" s="545"/>
      <c r="B534" s="700"/>
      <c r="C534" s="315"/>
      <c r="D534" s="315"/>
      <c r="E534" s="315"/>
      <c r="F534" s="315"/>
      <c r="G534" s="315"/>
      <c r="H534" s="315"/>
      <c r="I534" s="315"/>
      <c r="J534" s="315"/>
      <c r="K534" s="315"/>
      <c r="L534" s="315"/>
      <c r="M534" s="315"/>
      <c r="N534" s="315"/>
      <c r="O534" s="315"/>
      <c r="P534" s="315"/>
      <c r="Q534" s="315"/>
      <c r="R534" s="315"/>
      <c r="S534" s="315"/>
      <c r="T534" s="315"/>
      <c r="U534" s="315"/>
      <c r="V534" s="315"/>
      <c r="W534" s="315"/>
      <c r="X534" s="315"/>
      <c r="Y534" s="435"/>
      <c r="Z534" s="448"/>
      <c r="AA534" s="448"/>
      <c r="AB534" s="448"/>
      <c r="AC534" s="448"/>
      <c r="AD534" s="448"/>
      <c r="AE534" s="448"/>
      <c r="AF534" s="448"/>
      <c r="AG534" s="448"/>
      <c r="AH534" s="448"/>
      <c r="AI534" s="448"/>
      <c r="AJ534" s="448"/>
      <c r="AK534" s="448"/>
      <c r="AL534" s="448"/>
      <c r="AM534" s="330"/>
    </row>
    <row r="535" spans="1:39" ht="15" hidden="1" outlineLevel="1">
      <c r="A535" s="545">
        <v>38</v>
      </c>
      <c r="B535" s="700" t="s">
        <v>131</v>
      </c>
      <c r="C535" s="315" t="s">
        <v>25</v>
      </c>
      <c r="D535" s="319"/>
      <c r="E535" s="319"/>
      <c r="F535" s="319"/>
      <c r="G535" s="319"/>
      <c r="H535" s="319"/>
      <c r="I535" s="319"/>
      <c r="J535" s="319"/>
      <c r="K535" s="319"/>
      <c r="L535" s="319"/>
      <c r="M535" s="319"/>
      <c r="N535" s="319">
        <v>0</v>
      </c>
      <c r="O535" s="319"/>
      <c r="P535" s="319"/>
      <c r="Q535" s="319"/>
      <c r="R535" s="319"/>
      <c r="S535" s="319"/>
      <c r="T535" s="319"/>
      <c r="U535" s="319"/>
      <c r="V535" s="319"/>
      <c r="W535" s="319"/>
      <c r="X535" s="319"/>
      <c r="Y535" s="449"/>
      <c r="Z535" s="433"/>
      <c r="AA535" s="433"/>
      <c r="AB535" s="433"/>
      <c r="AC535" s="433"/>
      <c r="AD535" s="433"/>
      <c r="AE535" s="433"/>
      <c r="AF535" s="438"/>
      <c r="AG535" s="438"/>
      <c r="AH535" s="438"/>
      <c r="AI535" s="438"/>
      <c r="AJ535" s="438"/>
      <c r="AK535" s="438"/>
      <c r="AL535" s="438"/>
      <c r="AM535" s="320">
        <f>SUM(Y535:AL535)</f>
        <v>0</v>
      </c>
    </row>
    <row r="536" spans="1:39" ht="15" hidden="1" outlineLevel="1">
      <c r="A536" s="545"/>
      <c r="B536" s="686" t="s">
        <v>311</v>
      </c>
      <c r="C536" s="315" t="s">
        <v>164</v>
      </c>
      <c r="D536" s="319"/>
      <c r="E536" s="319"/>
      <c r="F536" s="319"/>
      <c r="G536" s="319"/>
      <c r="H536" s="319"/>
      <c r="I536" s="319"/>
      <c r="J536" s="319"/>
      <c r="K536" s="319"/>
      <c r="L536" s="319"/>
      <c r="M536" s="319"/>
      <c r="N536" s="319">
        <f>N535</f>
        <v>0</v>
      </c>
      <c r="O536" s="319"/>
      <c r="P536" s="319"/>
      <c r="Q536" s="319"/>
      <c r="R536" s="319"/>
      <c r="S536" s="319"/>
      <c r="T536" s="319"/>
      <c r="U536" s="319"/>
      <c r="V536" s="319"/>
      <c r="W536" s="319"/>
      <c r="X536" s="319"/>
      <c r="Y536" s="434">
        <f>Y535</f>
        <v>0</v>
      </c>
      <c r="Z536" s="434">
        <f t="shared" ref="Z536" si="1549">Z535</f>
        <v>0</v>
      </c>
      <c r="AA536" s="434">
        <f t="shared" ref="AA536" si="1550">AA535</f>
        <v>0</v>
      </c>
      <c r="AB536" s="434">
        <f t="shared" ref="AB536" si="1551">AB535</f>
        <v>0</v>
      </c>
      <c r="AC536" s="434">
        <f t="shared" ref="AC536" si="1552">AC535</f>
        <v>0</v>
      </c>
      <c r="AD536" s="434">
        <f t="shared" ref="AD536" si="1553">AD535</f>
        <v>0</v>
      </c>
      <c r="AE536" s="434">
        <f t="shared" ref="AE536" si="1554">AE535</f>
        <v>0</v>
      </c>
      <c r="AF536" s="434">
        <f t="shared" ref="AF536" si="1555">AF535</f>
        <v>0</v>
      </c>
      <c r="AG536" s="434">
        <f t="shared" ref="AG536" si="1556">AG535</f>
        <v>0</v>
      </c>
      <c r="AH536" s="434">
        <f t="shared" ref="AH536" si="1557">AH535</f>
        <v>0</v>
      </c>
      <c r="AI536" s="434">
        <f t="shared" ref="AI536" si="1558">AI535</f>
        <v>0</v>
      </c>
      <c r="AJ536" s="434">
        <f t="shared" ref="AJ536" si="1559">AJ535</f>
        <v>0</v>
      </c>
      <c r="AK536" s="434">
        <f t="shared" ref="AK536" si="1560">AK535</f>
        <v>0</v>
      </c>
      <c r="AL536" s="434">
        <f t="shared" ref="AL536" si="1561">AL535</f>
        <v>0</v>
      </c>
      <c r="AM536" s="330"/>
    </row>
    <row r="537" spans="1:39" ht="15" hidden="1" outlineLevel="1">
      <c r="A537" s="545"/>
      <c r="B537" s="700"/>
      <c r="C537" s="315"/>
      <c r="D537" s="315"/>
      <c r="E537" s="315"/>
      <c r="F537" s="315"/>
      <c r="G537" s="315"/>
      <c r="H537" s="315"/>
      <c r="I537" s="315"/>
      <c r="J537" s="315"/>
      <c r="K537" s="315"/>
      <c r="L537" s="315"/>
      <c r="M537" s="315"/>
      <c r="N537" s="315"/>
      <c r="O537" s="315"/>
      <c r="P537" s="315"/>
      <c r="Q537" s="315"/>
      <c r="R537" s="315"/>
      <c r="S537" s="315"/>
      <c r="T537" s="315"/>
      <c r="U537" s="315"/>
      <c r="V537" s="315"/>
      <c r="W537" s="315"/>
      <c r="X537" s="315"/>
      <c r="Y537" s="435"/>
      <c r="Z537" s="448"/>
      <c r="AA537" s="448"/>
      <c r="AB537" s="448"/>
      <c r="AC537" s="448"/>
      <c r="AD537" s="448"/>
      <c r="AE537" s="448"/>
      <c r="AF537" s="448"/>
      <c r="AG537" s="448"/>
      <c r="AH537" s="448"/>
      <c r="AI537" s="448"/>
      <c r="AJ537" s="448"/>
      <c r="AK537" s="448"/>
      <c r="AL537" s="448"/>
      <c r="AM537" s="330"/>
    </row>
    <row r="538" spans="1:39" ht="15" hidden="1" outlineLevel="1">
      <c r="A538" s="545">
        <v>39</v>
      </c>
      <c r="B538" s="700" t="s">
        <v>132</v>
      </c>
      <c r="C538" s="315" t="s">
        <v>25</v>
      </c>
      <c r="D538" s="319"/>
      <c r="E538" s="319"/>
      <c r="F538" s="319"/>
      <c r="G538" s="319"/>
      <c r="H538" s="319"/>
      <c r="I538" s="319"/>
      <c r="J538" s="319"/>
      <c r="K538" s="319"/>
      <c r="L538" s="319"/>
      <c r="M538" s="319"/>
      <c r="N538" s="319">
        <v>0</v>
      </c>
      <c r="O538" s="319"/>
      <c r="P538" s="319"/>
      <c r="Q538" s="319"/>
      <c r="R538" s="319"/>
      <c r="S538" s="319"/>
      <c r="T538" s="319"/>
      <c r="U538" s="319"/>
      <c r="V538" s="319"/>
      <c r="W538" s="319"/>
      <c r="X538" s="319"/>
      <c r="Y538" s="449"/>
      <c r="Z538" s="433"/>
      <c r="AA538" s="433"/>
      <c r="AB538" s="433"/>
      <c r="AC538" s="433"/>
      <c r="AD538" s="433"/>
      <c r="AE538" s="433"/>
      <c r="AF538" s="438"/>
      <c r="AG538" s="438"/>
      <c r="AH538" s="438"/>
      <c r="AI538" s="438"/>
      <c r="AJ538" s="438"/>
      <c r="AK538" s="438"/>
      <c r="AL538" s="438"/>
      <c r="AM538" s="320">
        <f>SUM(Y538:AL538)</f>
        <v>0</v>
      </c>
    </row>
    <row r="539" spans="1:39" ht="15" hidden="1" outlineLevel="1">
      <c r="A539" s="545"/>
      <c r="B539" s="686" t="s">
        <v>311</v>
      </c>
      <c r="C539" s="315" t="s">
        <v>164</v>
      </c>
      <c r="D539" s="319"/>
      <c r="E539" s="319"/>
      <c r="F539" s="319"/>
      <c r="G539" s="319"/>
      <c r="H539" s="319"/>
      <c r="I539" s="319"/>
      <c r="J539" s="319"/>
      <c r="K539" s="319"/>
      <c r="L539" s="319"/>
      <c r="M539" s="319"/>
      <c r="N539" s="319">
        <f>N538</f>
        <v>0</v>
      </c>
      <c r="O539" s="319"/>
      <c r="P539" s="319"/>
      <c r="Q539" s="319"/>
      <c r="R539" s="319"/>
      <c r="S539" s="319"/>
      <c r="T539" s="319"/>
      <c r="U539" s="319"/>
      <c r="V539" s="319"/>
      <c r="W539" s="319"/>
      <c r="X539" s="319"/>
      <c r="Y539" s="434">
        <f>Y538</f>
        <v>0</v>
      </c>
      <c r="Z539" s="434">
        <f t="shared" ref="Z539" si="1562">Z538</f>
        <v>0</v>
      </c>
      <c r="AA539" s="434">
        <f t="shared" ref="AA539" si="1563">AA538</f>
        <v>0</v>
      </c>
      <c r="AB539" s="434">
        <f t="shared" ref="AB539" si="1564">AB538</f>
        <v>0</v>
      </c>
      <c r="AC539" s="434">
        <f t="shared" ref="AC539" si="1565">AC538</f>
        <v>0</v>
      </c>
      <c r="AD539" s="434">
        <f t="shared" ref="AD539" si="1566">AD538</f>
        <v>0</v>
      </c>
      <c r="AE539" s="434">
        <f t="shared" ref="AE539" si="1567">AE538</f>
        <v>0</v>
      </c>
      <c r="AF539" s="434">
        <f t="shared" ref="AF539" si="1568">AF538</f>
        <v>0</v>
      </c>
      <c r="AG539" s="434">
        <f t="shared" ref="AG539" si="1569">AG538</f>
        <v>0</v>
      </c>
      <c r="AH539" s="434">
        <f t="shared" ref="AH539" si="1570">AH538</f>
        <v>0</v>
      </c>
      <c r="AI539" s="434">
        <f t="shared" ref="AI539" si="1571">AI538</f>
        <v>0</v>
      </c>
      <c r="AJ539" s="434">
        <f t="shared" ref="AJ539" si="1572">AJ538</f>
        <v>0</v>
      </c>
      <c r="AK539" s="434">
        <f t="shared" ref="AK539" si="1573">AK538</f>
        <v>0</v>
      </c>
      <c r="AL539" s="434">
        <f t="shared" ref="AL539" si="1574">AL538</f>
        <v>0</v>
      </c>
      <c r="AM539" s="330"/>
    </row>
    <row r="540" spans="1:39" ht="15" hidden="1" outlineLevel="1">
      <c r="A540" s="545"/>
      <c r="B540" s="700"/>
      <c r="C540" s="315"/>
      <c r="D540" s="315"/>
      <c r="E540" s="315"/>
      <c r="F540" s="315"/>
      <c r="G540" s="315"/>
      <c r="H540" s="315"/>
      <c r="I540" s="315"/>
      <c r="J540" s="315"/>
      <c r="K540" s="315"/>
      <c r="L540" s="315"/>
      <c r="M540" s="315"/>
      <c r="N540" s="315"/>
      <c r="O540" s="315"/>
      <c r="P540" s="315"/>
      <c r="Q540" s="315"/>
      <c r="R540" s="315"/>
      <c r="S540" s="315"/>
      <c r="T540" s="315"/>
      <c r="U540" s="315"/>
      <c r="V540" s="315"/>
      <c r="W540" s="315"/>
      <c r="X540" s="315"/>
      <c r="Y540" s="435"/>
      <c r="Z540" s="448"/>
      <c r="AA540" s="448"/>
      <c r="AB540" s="448"/>
      <c r="AC540" s="448"/>
      <c r="AD540" s="448"/>
      <c r="AE540" s="448"/>
      <c r="AF540" s="448"/>
      <c r="AG540" s="448"/>
      <c r="AH540" s="448"/>
      <c r="AI540" s="448"/>
      <c r="AJ540" s="448"/>
      <c r="AK540" s="448"/>
      <c r="AL540" s="448"/>
      <c r="AM540" s="330"/>
    </row>
    <row r="541" spans="1:39" ht="15" hidden="1" outlineLevel="1">
      <c r="A541" s="545">
        <v>40</v>
      </c>
      <c r="B541" s="700" t="s">
        <v>133</v>
      </c>
      <c r="C541" s="315" t="s">
        <v>25</v>
      </c>
      <c r="D541" s="319"/>
      <c r="E541" s="319"/>
      <c r="F541" s="319"/>
      <c r="G541" s="319"/>
      <c r="H541" s="319"/>
      <c r="I541" s="319"/>
      <c r="J541" s="319"/>
      <c r="K541" s="319"/>
      <c r="L541" s="319"/>
      <c r="M541" s="319"/>
      <c r="N541" s="319">
        <v>0</v>
      </c>
      <c r="O541" s="319"/>
      <c r="P541" s="319"/>
      <c r="Q541" s="319"/>
      <c r="R541" s="319"/>
      <c r="S541" s="319"/>
      <c r="T541" s="319"/>
      <c r="U541" s="319"/>
      <c r="V541" s="319"/>
      <c r="W541" s="319"/>
      <c r="X541" s="319"/>
      <c r="Y541" s="449"/>
      <c r="Z541" s="433"/>
      <c r="AA541" s="433"/>
      <c r="AB541" s="433"/>
      <c r="AC541" s="433"/>
      <c r="AD541" s="433"/>
      <c r="AE541" s="433"/>
      <c r="AF541" s="438"/>
      <c r="AG541" s="438"/>
      <c r="AH541" s="438"/>
      <c r="AI541" s="438"/>
      <c r="AJ541" s="438"/>
      <c r="AK541" s="438"/>
      <c r="AL541" s="438"/>
      <c r="AM541" s="320">
        <f>SUM(Y541:AL541)</f>
        <v>0</v>
      </c>
    </row>
    <row r="542" spans="1:39" ht="15" hidden="1" outlineLevel="1">
      <c r="A542" s="545"/>
      <c r="B542" s="686" t="s">
        <v>311</v>
      </c>
      <c r="C542" s="315" t="s">
        <v>164</v>
      </c>
      <c r="D542" s="319"/>
      <c r="E542" s="319"/>
      <c r="F542" s="319"/>
      <c r="G542" s="319"/>
      <c r="H542" s="319"/>
      <c r="I542" s="319"/>
      <c r="J542" s="319"/>
      <c r="K542" s="319"/>
      <c r="L542" s="319"/>
      <c r="M542" s="319"/>
      <c r="N542" s="319">
        <f>N541</f>
        <v>0</v>
      </c>
      <c r="O542" s="319"/>
      <c r="P542" s="319"/>
      <c r="Q542" s="319"/>
      <c r="R542" s="319"/>
      <c r="S542" s="319"/>
      <c r="T542" s="319"/>
      <c r="U542" s="319"/>
      <c r="V542" s="319"/>
      <c r="W542" s="319"/>
      <c r="X542" s="319"/>
      <c r="Y542" s="434">
        <f>Y541</f>
        <v>0</v>
      </c>
      <c r="Z542" s="434">
        <f t="shared" ref="Z542" si="1575">Z541</f>
        <v>0</v>
      </c>
      <c r="AA542" s="434">
        <f t="shared" ref="AA542" si="1576">AA541</f>
        <v>0</v>
      </c>
      <c r="AB542" s="434">
        <f t="shared" ref="AB542" si="1577">AB541</f>
        <v>0</v>
      </c>
      <c r="AC542" s="434">
        <f t="shared" ref="AC542" si="1578">AC541</f>
        <v>0</v>
      </c>
      <c r="AD542" s="434">
        <f t="shared" ref="AD542" si="1579">AD541</f>
        <v>0</v>
      </c>
      <c r="AE542" s="434">
        <f t="shared" ref="AE542" si="1580">AE541</f>
        <v>0</v>
      </c>
      <c r="AF542" s="434">
        <f t="shared" ref="AF542" si="1581">AF541</f>
        <v>0</v>
      </c>
      <c r="AG542" s="434">
        <f t="shared" ref="AG542" si="1582">AG541</f>
        <v>0</v>
      </c>
      <c r="AH542" s="434">
        <f t="shared" ref="AH542" si="1583">AH541</f>
        <v>0</v>
      </c>
      <c r="AI542" s="434">
        <f t="shared" ref="AI542" si="1584">AI541</f>
        <v>0</v>
      </c>
      <c r="AJ542" s="434">
        <f t="shared" ref="AJ542" si="1585">AJ541</f>
        <v>0</v>
      </c>
      <c r="AK542" s="434">
        <f t="shared" ref="AK542" si="1586">AK541</f>
        <v>0</v>
      </c>
      <c r="AL542" s="434">
        <f t="shared" ref="AL542" si="1587">AL541</f>
        <v>0</v>
      </c>
      <c r="AM542" s="330"/>
    </row>
    <row r="543" spans="1:39" ht="15" hidden="1" outlineLevel="1">
      <c r="A543" s="545"/>
      <c r="B543" s="700"/>
      <c r="C543" s="315"/>
      <c r="D543" s="315"/>
      <c r="E543" s="315"/>
      <c r="F543" s="315"/>
      <c r="G543" s="315"/>
      <c r="H543" s="315"/>
      <c r="I543" s="315"/>
      <c r="J543" s="315"/>
      <c r="K543" s="315"/>
      <c r="L543" s="315"/>
      <c r="M543" s="315"/>
      <c r="N543" s="315"/>
      <c r="O543" s="315"/>
      <c r="P543" s="315"/>
      <c r="Q543" s="315"/>
      <c r="R543" s="315"/>
      <c r="S543" s="315"/>
      <c r="T543" s="315"/>
      <c r="U543" s="315"/>
      <c r="V543" s="315"/>
      <c r="W543" s="315"/>
      <c r="X543" s="315"/>
      <c r="Y543" s="435"/>
      <c r="Z543" s="448"/>
      <c r="AA543" s="448"/>
      <c r="AB543" s="448"/>
      <c r="AC543" s="448"/>
      <c r="AD543" s="448"/>
      <c r="AE543" s="448"/>
      <c r="AF543" s="448"/>
      <c r="AG543" s="448"/>
      <c r="AH543" s="448"/>
      <c r="AI543" s="448"/>
      <c r="AJ543" s="448"/>
      <c r="AK543" s="448"/>
      <c r="AL543" s="448"/>
      <c r="AM543" s="330"/>
    </row>
    <row r="544" spans="1:39" ht="30" hidden="1" outlineLevel="1">
      <c r="A544" s="545">
        <v>41</v>
      </c>
      <c r="B544" s="700" t="s">
        <v>134</v>
      </c>
      <c r="C544" s="315" t="s">
        <v>25</v>
      </c>
      <c r="D544" s="319"/>
      <c r="E544" s="319"/>
      <c r="F544" s="319"/>
      <c r="G544" s="319"/>
      <c r="H544" s="319"/>
      <c r="I544" s="319"/>
      <c r="J544" s="319"/>
      <c r="K544" s="319"/>
      <c r="L544" s="319"/>
      <c r="M544" s="319"/>
      <c r="N544" s="319">
        <v>0</v>
      </c>
      <c r="O544" s="319"/>
      <c r="P544" s="319"/>
      <c r="Q544" s="319"/>
      <c r="R544" s="319"/>
      <c r="S544" s="319"/>
      <c r="T544" s="319"/>
      <c r="U544" s="319"/>
      <c r="V544" s="319"/>
      <c r="W544" s="319"/>
      <c r="X544" s="319"/>
      <c r="Y544" s="449"/>
      <c r="Z544" s="433"/>
      <c r="AA544" s="433"/>
      <c r="AB544" s="433"/>
      <c r="AC544" s="433"/>
      <c r="AD544" s="433"/>
      <c r="AE544" s="433"/>
      <c r="AF544" s="438"/>
      <c r="AG544" s="438"/>
      <c r="AH544" s="438"/>
      <c r="AI544" s="438"/>
      <c r="AJ544" s="438"/>
      <c r="AK544" s="438"/>
      <c r="AL544" s="438"/>
      <c r="AM544" s="320">
        <f>SUM(Y544:AL544)</f>
        <v>0</v>
      </c>
    </row>
    <row r="545" spans="1:39" ht="15" hidden="1" outlineLevel="1">
      <c r="A545" s="545"/>
      <c r="B545" s="686" t="s">
        <v>311</v>
      </c>
      <c r="C545" s="315" t="s">
        <v>164</v>
      </c>
      <c r="D545" s="319"/>
      <c r="E545" s="319"/>
      <c r="F545" s="319"/>
      <c r="G545" s="319"/>
      <c r="H545" s="319"/>
      <c r="I545" s="319"/>
      <c r="J545" s="319"/>
      <c r="K545" s="319"/>
      <c r="L545" s="319"/>
      <c r="M545" s="319"/>
      <c r="N545" s="319">
        <f>N544</f>
        <v>0</v>
      </c>
      <c r="O545" s="319"/>
      <c r="P545" s="319"/>
      <c r="Q545" s="319"/>
      <c r="R545" s="319"/>
      <c r="S545" s="319"/>
      <c r="T545" s="319"/>
      <c r="U545" s="319"/>
      <c r="V545" s="319"/>
      <c r="W545" s="319"/>
      <c r="X545" s="319"/>
      <c r="Y545" s="434">
        <f>Y544</f>
        <v>0</v>
      </c>
      <c r="Z545" s="434">
        <f t="shared" ref="Z545" si="1588">Z544</f>
        <v>0</v>
      </c>
      <c r="AA545" s="434">
        <f t="shared" ref="AA545" si="1589">AA544</f>
        <v>0</v>
      </c>
      <c r="AB545" s="434">
        <f t="shared" ref="AB545" si="1590">AB544</f>
        <v>0</v>
      </c>
      <c r="AC545" s="434">
        <f t="shared" ref="AC545" si="1591">AC544</f>
        <v>0</v>
      </c>
      <c r="AD545" s="434">
        <f t="shared" ref="AD545" si="1592">AD544</f>
        <v>0</v>
      </c>
      <c r="AE545" s="434">
        <f t="shared" ref="AE545" si="1593">AE544</f>
        <v>0</v>
      </c>
      <c r="AF545" s="434">
        <f t="shared" ref="AF545" si="1594">AF544</f>
        <v>0</v>
      </c>
      <c r="AG545" s="434">
        <f t="shared" ref="AG545" si="1595">AG544</f>
        <v>0</v>
      </c>
      <c r="AH545" s="434">
        <f t="shared" ref="AH545" si="1596">AH544</f>
        <v>0</v>
      </c>
      <c r="AI545" s="434">
        <f t="shared" ref="AI545" si="1597">AI544</f>
        <v>0</v>
      </c>
      <c r="AJ545" s="434">
        <f t="shared" ref="AJ545" si="1598">AJ544</f>
        <v>0</v>
      </c>
      <c r="AK545" s="434">
        <f t="shared" ref="AK545" si="1599">AK544</f>
        <v>0</v>
      </c>
      <c r="AL545" s="434">
        <f t="shared" ref="AL545" si="1600">AL544</f>
        <v>0</v>
      </c>
      <c r="AM545" s="330"/>
    </row>
    <row r="546" spans="1:39" ht="15" hidden="1" outlineLevel="1">
      <c r="A546" s="545"/>
      <c r="B546" s="700"/>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435"/>
      <c r="Z546" s="448"/>
      <c r="AA546" s="448"/>
      <c r="AB546" s="448"/>
      <c r="AC546" s="448"/>
      <c r="AD546" s="448"/>
      <c r="AE546" s="448"/>
      <c r="AF546" s="448"/>
      <c r="AG546" s="448"/>
      <c r="AH546" s="448"/>
      <c r="AI546" s="448"/>
      <c r="AJ546" s="448"/>
      <c r="AK546" s="448"/>
      <c r="AL546" s="448"/>
      <c r="AM546" s="330"/>
    </row>
    <row r="547" spans="1:39" ht="30" hidden="1" outlineLevel="1">
      <c r="A547" s="545">
        <v>42</v>
      </c>
      <c r="B547" s="700" t="s">
        <v>135</v>
      </c>
      <c r="C547" s="315" t="s">
        <v>25</v>
      </c>
      <c r="D547" s="319"/>
      <c r="E547" s="319"/>
      <c r="F547" s="319"/>
      <c r="G547" s="319"/>
      <c r="H547" s="319"/>
      <c r="I547" s="319"/>
      <c r="J547" s="319"/>
      <c r="K547" s="319"/>
      <c r="L547" s="319"/>
      <c r="M547" s="319"/>
      <c r="N547" s="315"/>
      <c r="O547" s="319"/>
      <c r="P547" s="319"/>
      <c r="Q547" s="319"/>
      <c r="R547" s="319"/>
      <c r="S547" s="319"/>
      <c r="T547" s="319"/>
      <c r="U547" s="319"/>
      <c r="V547" s="319"/>
      <c r="W547" s="319"/>
      <c r="X547" s="319"/>
      <c r="Y547" s="449"/>
      <c r="Z547" s="433"/>
      <c r="AA547" s="433"/>
      <c r="AB547" s="433"/>
      <c r="AC547" s="433"/>
      <c r="AD547" s="433"/>
      <c r="AE547" s="433"/>
      <c r="AF547" s="438"/>
      <c r="AG547" s="438"/>
      <c r="AH547" s="438"/>
      <c r="AI547" s="438"/>
      <c r="AJ547" s="438"/>
      <c r="AK547" s="438"/>
      <c r="AL547" s="438"/>
      <c r="AM547" s="320">
        <f>SUM(Y547:AL547)</f>
        <v>0</v>
      </c>
    </row>
    <row r="548" spans="1:39" ht="15" hidden="1" outlineLevel="1">
      <c r="A548" s="545"/>
      <c r="B548" s="686" t="s">
        <v>311</v>
      </c>
      <c r="C548" s="315" t="s">
        <v>164</v>
      </c>
      <c r="D548" s="319"/>
      <c r="E548" s="319"/>
      <c r="F548" s="319"/>
      <c r="G548" s="319"/>
      <c r="H548" s="319"/>
      <c r="I548" s="319"/>
      <c r="J548" s="319"/>
      <c r="K548" s="319"/>
      <c r="L548" s="319"/>
      <c r="M548" s="319"/>
      <c r="N548" s="484"/>
      <c r="O548" s="319"/>
      <c r="P548" s="319"/>
      <c r="Q548" s="319"/>
      <c r="R548" s="319"/>
      <c r="S548" s="319"/>
      <c r="T548" s="319"/>
      <c r="U548" s="319"/>
      <c r="V548" s="319"/>
      <c r="W548" s="319"/>
      <c r="X548" s="319"/>
      <c r="Y548" s="434">
        <f>Y547</f>
        <v>0</v>
      </c>
      <c r="Z548" s="434">
        <f t="shared" ref="Z548" si="1601">Z547</f>
        <v>0</v>
      </c>
      <c r="AA548" s="434">
        <f t="shared" ref="AA548" si="1602">AA547</f>
        <v>0</v>
      </c>
      <c r="AB548" s="434">
        <f t="shared" ref="AB548" si="1603">AB547</f>
        <v>0</v>
      </c>
      <c r="AC548" s="434">
        <f t="shared" ref="AC548" si="1604">AC547</f>
        <v>0</v>
      </c>
      <c r="AD548" s="434">
        <f t="shared" ref="AD548" si="1605">AD547</f>
        <v>0</v>
      </c>
      <c r="AE548" s="434">
        <f t="shared" ref="AE548" si="1606">AE547</f>
        <v>0</v>
      </c>
      <c r="AF548" s="434">
        <f t="shared" ref="AF548" si="1607">AF547</f>
        <v>0</v>
      </c>
      <c r="AG548" s="434">
        <f t="shared" ref="AG548" si="1608">AG547</f>
        <v>0</v>
      </c>
      <c r="AH548" s="434">
        <f t="shared" ref="AH548" si="1609">AH547</f>
        <v>0</v>
      </c>
      <c r="AI548" s="434">
        <f t="shared" ref="AI548" si="1610">AI547</f>
        <v>0</v>
      </c>
      <c r="AJ548" s="434">
        <f t="shared" ref="AJ548" si="1611">AJ547</f>
        <v>0</v>
      </c>
      <c r="AK548" s="434">
        <f t="shared" ref="AK548" si="1612">AK547</f>
        <v>0</v>
      </c>
      <c r="AL548" s="434">
        <f t="shared" ref="AL548" si="1613">AL547</f>
        <v>0</v>
      </c>
      <c r="AM548" s="330"/>
    </row>
    <row r="549" spans="1:39" ht="15" hidden="1" outlineLevel="1">
      <c r="A549" s="545"/>
      <c r="B549" s="700"/>
      <c r="C549" s="315"/>
      <c r="D549" s="315"/>
      <c r="E549" s="315"/>
      <c r="F549" s="315"/>
      <c r="G549" s="315"/>
      <c r="H549" s="315"/>
      <c r="I549" s="315"/>
      <c r="J549" s="315"/>
      <c r="K549" s="315"/>
      <c r="L549" s="315"/>
      <c r="M549" s="315"/>
      <c r="N549" s="315"/>
      <c r="O549" s="315"/>
      <c r="P549" s="315"/>
      <c r="Q549" s="315"/>
      <c r="R549" s="315"/>
      <c r="S549" s="315"/>
      <c r="T549" s="315"/>
      <c r="U549" s="315"/>
      <c r="V549" s="315"/>
      <c r="W549" s="315"/>
      <c r="X549" s="315"/>
      <c r="Y549" s="435"/>
      <c r="Z549" s="448"/>
      <c r="AA549" s="448"/>
      <c r="AB549" s="448"/>
      <c r="AC549" s="448"/>
      <c r="AD549" s="448"/>
      <c r="AE549" s="448"/>
      <c r="AF549" s="448"/>
      <c r="AG549" s="448"/>
      <c r="AH549" s="448"/>
      <c r="AI549" s="448"/>
      <c r="AJ549" s="448"/>
      <c r="AK549" s="448"/>
      <c r="AL549" s="448"/>
      <c r="AM549" s="330"/>
    </row>
    <row r="550" spans="1:39" ht="15" hidden="1" outlineLevel="1">
      <c r="A550" s="545">
        <v>43</v>
      </c>
      <c r="B550" s="700" t="s">
        <v>136</v>
      </c>
      <c r="C550" s="315" t="s">
        <v>25</v>
      </c>
      <c r="D550" s="319"/>
      <c r="E550" s="319"/>
      <c r="F550" s="319"/>
      <c r="G550" s="319"/>
      <c r="H550" s="319"/>
      <c r="I550" s="319"/>
      <c r="J550" s="319"/>
      <c r="K550" s="319"/>
      <c r="L550" s="319"/>
      <c r="M550" s="319"/>
      <c r="N550" s="319">
        <v>0</v>
      </c>
      <c r="O550" s="319"/>
      <c r="P550" s="319"/>
      <c r="Q550" s="319"/>
      <c r="R550" s="319"/>
      <c r="S550" s="319"/>
      <c r="T550" s="319"/>
      <c r="U550" s="319"/>
      <c r="V550" s="319"/>
      <c r="W550" s="319"/>
      <c r="X550" s="319"/>
      <c r="Y550" s="449"/>
      <c r="Z550" s="433"/>
      <c r="AA550" s="433"/>
      <c r="AB550" s="433"/>
      <c r="AC550" s="433"/>
      <c r="AD550" s="433"/>
      <c r="AE550" s="433"/>
      <c r="AF550" s="438"/>
      <c r="AG550" s="438"/>
      <c r="AH550" s="438"/>
      <c r="AI550" s="438"/>
      <c r="AJ550" s="438"/>
      <c r="AK550" s="438"/>
      <c r="AL550" s="438"/>
      <c r="AM550" s="320">
        <f>SUM(Y550:AL550)</f>
        <v>0</v>
      </c>
    </row>
    <row r="551" spans="1:39" ht="15" hidden="1" outlineLevel="1">
      <c r="A551" s="545"/>
      <c r="B551" s="686" t="s">
        <v>311</v>
      </c>
      <c r="C551" s="315" t="s">
        <v>164</v>
      </c>
      <c r="D551" s="319"/>
      <c r="E551" s="319"/>
      <c r="F551" s="319"/>
      <c r="G551" s="319"/>
      <c r="H551" s="319"/>
      <c r="I551" s="319"/>
      <c r="J551" s="319"/>
      <c r="K551" s="319"/>
      <c r="L551" s="319"/>
      <c r="M551" s="319"/>
      <c r="N551" s="319">
        <f>N550</f>
        <v>0</v>
      </c>
      <c r="O551" s="319"/>
      <c r="P551" s="319"/>
      <c r="Q551" s="319"/>
      <c r="R551" s="319"/>
      <c r="S551" s="319"/>
      <c r="T551" s="319"/>
      <c r="U551" s="319"/>
      <c r="V551" s="319"/>
      <c r="W551" s="319"/>
      <c r="X551" s="319"/>
      <c r="Y551" s="434">
        <f>Y550</f>
        <v>0</v>
      </c>
      <c r="Z551" s="434">
        <f t="shared" ref="Z551" si="1614">Z550</f>
        <v>0</v>
      </c>
      <c r="AA551" s="434">
        <f t="shared" ref="AA551" si="1615">AA550</f>
        <v>0</v>
      </c>
      <c r="AB551" s="434">
        <f t="shared" ref="AB551" si="1616">AB550</f>
        <v>0</v>
      </c>
      <c r="AC551" s="434">
        <f t="shared" ref="AC551" si="1617">AC550</f>
        <v>0</v>
      </c>
      <c r="AD551" s="434">
        <f t="shared" ref="AD551" si="1618">AD550</f>
        <v>0</v>
      </c>
      <c r="AE551" s="434">
        <f t="shared" ref="AE551" si="1619">AE550</f>
        <v>0</v>
      </c>
      <c r="AF551" s="434">
        <f t="shared" ref="AF551" si="1620">AF550</f>
        <v>0</v>
      </c>
      <c r="AG551" s="434">
        <f t="shared" ref="AG551" si="1621">AG550</f>
        <v>0</v>
      </c>
      <c r="AH551" s="434">
        <f t="shared" ref="AH551" si="1622">AH550</f>
        <v>0</v>
      </c>
      <c r="AI551" s="434">
        <f t="shared" ref="AI551" si="1623">AI550</f>
        <v>0</v>
      </c>
      <c r="AJ551" s="434">
        <f t="shared" ref="AJ551" si="1624">AJ550</f>
        <v>0</v>
      </c>
      <c r="AK551" s="434">
        <f t="shared" ref="AK551" si="1625">AK550</f>
        <v>0</v>
      </c>
      <c r="AL551" s="434">
        <f t="shared" ref="AL551" si="1626">AL550</f>
        <v>0</v>
      </c>
      <c r="AM551" s="330"/>
    </row>
    <row r="552" spans="1:39" ht="15" hidden="1" outlineLevel="1">
      <c r="A552" s="545"/>
      <c r="B552" s="700"/>
      <c r="C552" s="315"/>
      <c r="D552" s="315"/>
      <c r="E552" s="315"/>
      <c r="F552" s="315"/>
      <c r="G552" s="315"/>
      <c r="H552" s="315"/>
      <c r="I552" s="315"/>
      <c r="J552" s="315"/>
      <c r="K552" s="315"/>
      <c r="L552" s="315"/>
      <c r="M552" s="315"/>
      <c r="N552" s="315"/>
      <c r="O552" s="315"/>
      <c r="P552" s="315"/>
      <c r="Q552" s="315"/>
      <c r="R552" s="315"/>
      <c r="S552" s="315"/>
      <c r="T552" s="315"/>
      <c r="U552" s="315"/>
      <c r="V552" s="315"/>
      <c r="W552" s="315"/>
      <c r="X552" s="315"/>
      <c r="Y552" s="435"/>
      <c r="Z552" s="448"/>
      <c r="AA552" s="448"/>
      <c r="AB552" s="448"/>
      <c r="AC552" s="448"/>
      <c r="AD552" s="448"/>
      <c r="AE552" s="448"/>
      <c r="AF552" s="448"/>
      <c r="AG552" s="448"/>
      <c r="AH552" s="448"/>
      <c r="AI552" s="448"/>
      <c r="AJ552" s="448"/>
      <c r="AK552" s="448"/>
      <c r="AL552" s="448"/>
      <c r="AM552" s="330"/>
    </row>
    <row r="553" spans="1:39" ht="30" hidden="1" outlineLevel="1">
      <c r="A553" s="545">
        <v>44</v>
      </c>
      <c r="B553" s="700" t="s">
        <v>137</v>
      </c>
      <c r="C553" s="315" t="s">
        <v>25</v>
      </c>
      <c r="D553" s="319"/>
      <c r="E553" s="319"/>
      <c r="F553" s="319"/>
      <c r="G553" s="319"/>
      <c r="H553" s="319"/>
      <c r="I553" s="319"/>
      <c r="J553" s="319"/>
      <c r="K553" s="319"/>
      <c r="L553" s="319"/>
      <c r="M553" s="319"/>
      <c r="N553" s="319">
        <v>0</v>
      </c>
      <c r="O553" s="319"/>
      <c r="P553" s="319"/>
      <c r="Q553" s="319"/>
      <c r="R553" s="319"/>
      <c r="S553" s="319"/>
      <c r="T553" s="319"/>
      <c r="U553" s="319"/>
      <c r="V553" s="319"/>
      <c r="W553" s="319"/>
      <c r="X553" s="319"/>
      <c r="Y553" s="449"/>
      <c r="Z553" s="433"/>
      <c r="AA553" s="433"/>
      <c r="AB553" s="433"/>
      <c r="AC553" s="433"/>
      <c r="AD553" s="433"/>
      <c r="AE553" s="433"/>
      <c r="AF553" s="438"/>
      <c r="AG553" s="438"/>
      <c r="AH553" s="438"/>
      <c r="AI553" s="438"/>
      <c r="AJ553" s="438"/>
      <c r="AK553" s="438"/>
      <c r="AL553" s="438"/>
      <c r="AM553" s="320">
        <f>SUM(Y553:AL553)</f>
        <v>0</v>
      </c>
    </row>
    <row r="554" spans="1:39" ht="15" hidden="1" outlineLevel="1">
      <c r="A554" s="545"/>
      <c r="B554" s="686" t="s">
        <v>311</v>
      </c>
      <c r="C554" s="315" t="s">
        <v>164</v>
      </c>
      <c r="D554" s="319"/>
      <c r="E554" s="319"/>
      <c r="F554" s="319"/>
      <c r="G554" s="319"/>
      <c r="H554" s="319"/>
      <c r="I554" s="319"/>
      <c r="J554" s="319"/>
      <c r="K554" s="319"/>
      <c r="L554" s="319"/>
      <c r="M554" s="319"/>
      <c r="N554" s="319">
        <f>N553</f>
        <v>0</v>
      </c>
      <c r="O554" s="319"/>
      <c r="P554" s="319"/>
      <c r="Q554" s="319"/>
      <c r="R554" s="319"/>
      <c r="S554" s="319"/>
      <c r="T554" s="319"/>
      <c r="U554" s="319"/>
      <c r="V554" s="319"/>
      <c r="W554" s="319"/>
      <c r="X554" s="319"/>
      <c r="Y554" s="434">
        <f>Y553</f>
        <v>0</v>
      </c>
      <c r="Z554" s="434">
        <f t="shared" ref="Z554" si="1627">Z553</f>
        <v>0</v>
      </c>
      <c r="AA554" s="434">
        <f t="shared" ref="AA554" si="1628">AA553</f>
        <v>0</v>
      </c>
      <c r="AB554" s="434">
        <f t="shared" ref="AB554" si="1629">AB553</f>
        <v>0</v>
      </c>
      <c r="AC554" s="434">
        <f t="shared" ref="AC554" si="1630">AC553</f>
        <v>0</v>
      </c>
      <c r="AD554" s="434">
        <f t="shared" ref="AD554" si="1631">AD553</f>
        <v>0</v>
      </c>
      <c r="AE554" s="434">
        <f t="shared" ref="AE554" si="1632">AE553</f>
        <v>0</v>
      </c>
      <c r="AF554" s="434">
        <f t="shared" ref="AF554" si="1633">AF553</f>
        <v>0</v>
      </c>
      <c r="AG554" s="434">
        <f t="shared" ref="AG554" si="1634">AG553</f>
        <v>0</v>
      </c>
      <c r="AH554" s="434">
        <f t="shared" ref="AH554" si="1635">AH553</f>
        <v>0</v>
      </c>
      <c r="AI554" s="434">
        <f t="shared" ref="AI554" si="1636">AI553</f>
        <v>0</v>
      </c>
      <c r="AJ554" s="434">
        <f t="shared" ref="AJ554" si="1637">AJ553</f>
        <v>0</v>
      </c>
      <c r="AK554" s="434">
        <f t="shared" ref="AK554" si="1638">AK553</f>
        <v>0</v>
      </c>
      <c r="AL554" s="434">
        <f t="shared" ref="AL554" si="1639">AL553</f>
        <v>0</v>
      </c>
      <c r="AM554" s="330"/>
    </row>
    <row r="555" spans="1:39" ht="15" hidden="1" outlineLevel="1">
      <c r="A555" s="545"/>
      <c r="B555" s="700"/>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435"/>
      <c r="Z555" s="448"/>
      <c r="AA555" s="448"/>
      <c r="AB555" s="448"/>
      <c r="AC555" s="448"/>
      <c r="AD555" s="448"/>
      <c r="AE555" s="448"/>
      <c r="AF555" s="448"/>
      <c r="AG555" s="448"/>
      <c r="AH555" s="448"/>
      <c r="AI555" s="448"/>
      <c r="AJ555" s="448"/>
      <c r="AK555" s="448"/>
      <c r="AL555" s="448"/>
      <c r="AM555" s="330"/>
    </row>
    <row r="556" spans="1:39" ht="15" hidden="1" outlineLevel="1">
      <c r="A556" s="545">
        <v>45</v>
      </c>
      <c r="B556" s="700" t="s">
        <v>138</v>
      </c>
      <c r="C556" s="315" t="s">
        <v>25</v>
      </c>
      <c r="D556" s="319"/>
      <c r="E556" s="319"/>
      <c r="F556" s="319"/>
      <c r="G556" s="319"/>
      <c r="H556" s="319"/>
      <c r="I556" s="319"/>
      <c r="J556" s="319"/>
      <c r="K556" s="319"/>
      <c r="L556" s="319"/>
      <c r="M556" s="319"/>
      <c r="N556" s="319">
        <v>0</v>
      </c>
      <c r="O556" s="319"/>
      <c r="P556" s="319"/>
      <c r="Q556" s="319"/>
      <c r="R556" s="319"/>
      <c r="S556" s="319"/>
      <c r="T556" s="319"/>
      <c r="U556" s="319"/>
      <c r="V556" s="319"/>
      <c r="W556" s="319"/>
      <c r="X556" s="319"/>
      <c r="Y556" s="449"/>
      <c r="Z556" s="433"/>
      <c r="AA556" s="433"/>
      <c r="AB556" s="433"/>
      <c r="AC556" s="433"/>
      <c r="AD556" s="433"/>
      <c r="AE556" s="433"/>
      <c r="AF556" s="438"/>
      <c r="AG556" s="438"/>
      <c r="AH556" s="438"/>
      <c r="AI556" s="438"/>
      <c r="AJ556" s="438"/>
      <c r="AK556" s="438"/>
      <c r="AL556" s="438"/>
      <c r="AM556" s="320">
        <f>SUM(Y556:AL556)</f>
        <v>0</v>
      </c>
    </row>
    <row r="557" spans="1:39" ht="15" hidden="1" outlineLevel="1">
      <c r="A557" s="545"/>
      <c r="B557" s="686" t="s">
        <v>311</v>
      </c>
      <c r="C557" s="315" t="s">
        <v>164</v>
      </c>
      <c r="D557" s="319"/>
      <c r="E557" s="319"/>
      <c r="F557" s="319"/>
      <c r="G557" s="319"/>
      <c r="H557" s="319"/>
      <c r="I557" s="319"/>
      <c r="J557" s="319"/>
      <c r="K557" s="319"/>
      <c r="L557" s="319"/>
      <c r="M557" s="319"/>
      <c r="N557" s="319">
        <f>N556</f>
        <v>0</v>
      </c>
      <c r="O557" s="319"/>
      <c r="P557" s="319"/>
      <c r="Q557" s="319"/>
      <c r="R557" s="319"/>
      <c r="S557" s="319"/>
      <c r="T557" s="319"/>
      <c r="U557" s="319"/>
      <c r="V557" s="319"/>
      <c r="W557" s="319"/>
      <c r="X557" s="319"/>
      <c r="Y557" s="434">
        <f>Y556</f>
        <v>0</v>
      </c>
      <c r="Z557" s="434">
        <f t="shared" ref="Z557" si="1640">Z556</f>
        <v>0</v>
      </c>
      <c r="AA557" s="434">
        <f t="shared" ref="AA557" si="1641">AA556</f>
        <v>0</v>
      </c>
      <c r="AB557" s="434">
        <f t="shared" ref="AB557" si="1642">AB556</f>
        <v>0</v>
      </c>
      <c r="AC557" s="434">
        <f t="shared" ref="AC557" si="1643">AC556</f>
        <v>0</v>
      </c>
      <c r="AD557" s="434">
        <f t="shared" ref="AD557" si="1644">AD556</f>
        <v>0</v>
      </c>
      <c r="AE557" s="434">
        <f t="shared" ref="AE557" si="1645">AE556</f>
        <v>0</v>
      </c>
      <c r="AF557" s="434">
        <f t="shared" ref="AF557" si="1646">AF556</f>
        <v>0</v>
      </c>
      <c r="AG557" s="434">
        <f t="shared" ref="AG557" si="1647">AG556</f>
        <v>0</v>
      </c>
      <c r="AH557" s="434">
        <f t="shared" ref="AH557" si="1648">AH556</f>
        <v>0</v>
      </c>
      <c r="AI557" s="434">
        <f t="shared" ref="AI557" si="1649">AI556</f>
        <v>0</v>
      </c>
      <c r="AJ557" s="434">
        <f t="shared" ref="AJ557" si="1650">AJ556</f>
        <v>0</v>
      </c>
      <c r="AK557" s="434">
        <f t="shared" ref="AK557" si="1651">AK556</f>
        <v>0</v>
      </c>
      <c r="AL557" s="434">
        <f t="shared" ref="AL557" si="1652">AL556</f>
        <v>0</v>
      </c>
      <c r="AM557" s="330"/>
    </row>
    <row r="558" spans="1:39" ht="15" hidden="1" outlineLevel="1">
      <c r="A558" s="545"/>
      <c r="B558" s="700"/>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435"/>
      <c r="Z558" s="448"/>
      <c r="AA558" s="448"/>
      <c r="AB558" s="448"/>
      <c r="AC558" s="448"/>
      <c r="AD558" s="448"/>
      <c r="AE558" s="448"/>
      <c r="AF558" s="448"/>
      <c r="AG558" s="448"/>
      <c r="AH558" s="448"/>
      <c r="AI558" s="448"/>
      <c r="AJ558" s="448"/>
      <c r="AK558" s="448"/>
      <c r="AL558" s="448"/>
      <c r="AM558" s="330"/>
    </row>
    <row r="559" spans="1:39" ht="15" hidden="1" outlineLevel="1">
      <c r="A559" s="545">
        <v>46</v>
      </c>
      <c r="B559" s="700" t="s">
        <v>139</v>
      </c>
      <c r="C559" s="315" t="s">
        <v>25</v>
      </c>
      <c r="D559" s="319"/>
      <c r="E559" s="319"/>
      <c r="F559" s="319"/>
      <c r="G559" s="319"/>
      <c r="H559" s="319"/>
      <c r="I559" s="319"/>
      <c r="J559" s="319"/>
      <c r="K559" s="319"/>
      <c r="L559" s="319"/>
      <c r="M559" s="319"/>
      <c r="N559" s="319">
        <v>0</v>
      </c>
      <c r="O559" s="319"/>
      <c r="P559" s="319"/>
      <c r="Q559" s="319"/>
      <c r="R559" s="319"/>
      <c r="S559" s="319"/>
      <c r="T559" s="319"/>
      <c r="U559" s="319"/>
      <c r="V559" s="319"/>
      <c r="W559" s="319"/>
      <c r="X559" s="319"/>
      <c r="Y559" s="449"/>
      <c r="Z559" s="433"/>
      <c r="AA559" s="433"/>
      <c r="AB559" s="433"/>
      <c r="AC559" s="433"/>
      <c r="AD559" s="433"/>
      <c r="AE559" s="433"/>
      <c r="AF559" s="438"/>
      <c r="AG559" s="438"/>
      <c r="AH559" s="438"/>
      <c r="AI559" s="438"/>
      <c r="AJ559" s="438"/>
      <c r="AK559" s="438"/>
      <c r="AL559" s="438"/>
      <c r="AM559" s="320">
        <f>SUM(Y559:AL559)</f>
        <v>0</v>
      </c>
    </row>
    <row r="560" spans="1:39" ht="15" hidden="1" outlineLevel="1">
      <c r="A560" s="545"/>
      <c r="B560" s="686" t="s">
        <v>311</v>
      </c>
      <c r="C560" s="315" t="s">
        <v>164</v>
      </c>
      <c r="D560" s="319"/>
      <c r="E560" s="319"/>
      <c r="F560" s="319"/>
      <c r="G560" s="319"/>
      <c r="H560" s="319"/>
      <c r="I560" s="319"/>
      <c r="J560" s="319"/>
      <c r="K560" s="319"/>
      <c r="L560" s="319"/>
      <c r="M560" s="319"/>
      <c r="N560" s="319">
        <f>N559</f>
        <v>0</v>
      </c>
      <c r="O560" s="319"/>
      <c r="P560" s="319"/>
      <c r="Q560" s="319"/>
      <c r="R560" s="319"/>
      <c r="S560" s="319"/>
      <c r="T560" s="319"/>
      <c r="U560" s="319"/>
      <c r="V560" s="319"/>
      <c r="W560" s="319"/>
      <c r="X560" s="319"/>
      <c r="Y560" s="434">
        <f>Y559</f>
        <v>0</v>
      </c>
      <c r="Z560" s="434">
        <f t="shared" ref="Z560" si="1653">Z559</f>
        <v>0</v>
      </c>
      <c r="AA560" s="434">
        <f t="shared" ref="AA560" si="1654">AA559</f>
        <v>0</v>
      </c>
      <c r="AB560" s="434">
        <f t="shared" ref="AB560" si="1655">AB559</f>
        <v>0</v>
      </c>
      <c r="AC560" s="434">
        <f t="shared" ref="AC560" si="1656">AC559</f>
        <v>0</v>
      </c>
      <c r="AD560" s="434">
        <f t="shared" ref="AD560" si="1657">AD559</f>
        <v>0</v>
      </c>
      <c r="AE560" s="434">
        <f t="shared" ref="AE560" si="1658">AE559</f>
        <v>0</v>
      </c>
      <c r="AF560" s="434">
        <f t="shared" ref="AF560" si="1659">AF559</f>
        <v>0</v>
      </c>
      <c r="AG560" s="434">
        <f t="shared" ref="AG560" si="1660">AG559</f>
        <v>0</v>
      </c>
      <c r="AH560" s="434">
        <f t="shared" ref="AH560" si="1661">AH559</f>
        <v>0</v>
      </c>
      <c r="AI560" s="434">
        <f t="shared" ref="AI560" si="1662">AI559</f>
        <v>0</v>
      </c>
      <c r="AJ560" s="434">
        <f t="shared" ref="AJ560" si="1663">AJ559</f>
        <v>0</v>
      </c>
      <c r="AK560" s="434">
        <f t="shared" ref="AK560" si="1664">AK559</f>
        <v>0</v>
      </c>
      <c r="AL560" s="434">
        <f t="shared" ref="AL560" si="1665">AL559</f>
        <v>0</v>
      </c>
      <c r="AM560" s="330"/>
    </row>
    <row r="561" spans="1:39" ht="15" hidden="1" outlineLevel="1">
      <c r="A561" s="545"/>
      <c r="B561" s="700"/>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435"/>
      <c r="Z561" s="448"/>
      <c r="AA561" s="448"/>
      <c r="AB561" s="448"/>
      <c r="AC561" s="448"/>
      <c r="AD561" s="448"/>
      <c r="AE561" s="448"/>
      <c r="AF561" s="448"/>
      <c r="AG561" s="448"/>
      <c r="AH561" s="448"/>
      <c r="AI561" s="448"/>
      <c r="AJ561" s="448"/>
      <c r="AK561" s="448"/>
      <c r="AL561" s="448"/>
      <c r="AM561" s="330"/>
    </row>
    <row r="562" spans="1:39" ht="30" hidden="1" outlineLevel="1">
      <c r="A562" s="545">
        <v>47</v>
      </c>
      <c r="B562" s="700" t="s">
        <v>140</v>
      </c>
      <c r="C562" s="315" t="s">
        <v>25</v>
      </c>
      <c r="D562" s="319"/>
      <c r="E562" s="319"/>
      <c r="F562" s="319"/>
      <c r="G562" s="319"/>
      <c r="H562" s="319"/>
      <c r="I562" s="319"/>
      <c r="J562" s="319"/>
      <c r="K562" s="319"/>
      <c r="L562" s="319"/>
      <c r="M562" s="319"/>
      <c r="N562" s="319">
        <v>0</v>
      </c>
      <c r="O562" s="319"/>
      <c r="P562" s="319"/>
      <c r="Q562" s="319"/>
      <c r="R562" s="319"/>
      <c r="S562" s="319"/>
      <c r="T562" s="319"/>
      <c r="U562" s="319"/>
      <c r="V562" s="319"/>
      <c r="W562" s="319"/>
      <c r="X562" s="319"/>
      <c r="Y562" s="449"/>
      <c r="Z562" s="433"/>
      <c r="AA562" s="433"/>
      <c r="AB562" s="433"/>
      <c r="AC562" s="433"/>
      <c r="AD562" s="433"/>
      <c r="AE562" s="433"/>
      <c r="AF562" s="438"/>
      <c r="AG562" s="438"/>
      <c r="AH562" s="438"/>
      <c r="AI562" s="438"/>
      <c r="AJ562" s="438"/>
      <c r="AK562" s="438"/>
      <c r="AL562" s="438"/>
      <c r="AM562" s="320">
        <f>SUM(Y562:AL562)</f>
        <v>0</v>
      </c>
    </row>
    <row r="563" spans="1:39" ht="15" hidden="1" outlineLevel="1">
      <c r="A563" s="545"/>
      <c r="B563" s="686" t="s">
        <v>311</v>
      </c>
      <c r="C563" s="315" t="s">
        <v>164</v>
      </c>
      <c r="D563" s="319"/>
      <c r="E563" s="319"/>
      <c r="F563" s="319"/>
      <c r="G563" s="319"/>
      <c r="H563" s="319"/>
      <c r="I563" s="319"/>
      <c r="J563" s="319"/>
      <c r="K563" s="319"/>
      <c r="L563" s="319"/>
      <c r="M563" s="319"/>
      <c r="N563" s="319">
        <f>N562</f>
        <v>0</v>
      </c>
      <c r="O563" s="319"/>
      <c r="P563" s="319"/>
      <c r="Q563" s="319"/>
      <c r="R563" s="319"/>
      <c r="S563" s="319"/>
      <c r="T563" s="319"/>
      <c r="U563" s="319"/>
      <c r="V563" s="319"/>
      <c r="W563" s="319"/>
      <c r="X563" s="319"/>
      <c r="Y563" s="434">
        <f>Y562</f>
        <v>0</v>
      </c>
      <c r="Z563" s="434">
        <f t="shared" ref="Z563" si="1666">Z562</f>
        <v>0</v>
      </c>
      <c r="AA563" s="434">
        <f t="shared" ref="AA563" si="1667">AA562</f>
        <v>0</v>
      </c>
      <c r="AB563" s="434">
        <f t="shared" ref="AB563" si="1668">AB562</f>
        <v>0</v>
      </c>
      <c r="AC563" s="434">
        <f t="shared" ref="AC563" si="1669">AC562</f>
        <v>0</v>
      </c>
      <c r="AD563" s="434">
        <f t="shared" ref="AD563" si="1670">AD562</f>
        <v>0</v>
      </c>
      <c r="AE563" s="434">
        <f t="shared" ref="AE563" si="1671">AE562</f>
        <v>0</v>
      </c>
      <c r="AF563" s="434">
        <f t="shared" ref="AF563" si="1672">AF562</f>
        <v>0</v>
      </c>
      <c r="AG563" s="434">
        <f t="shared" ref="AG563" si="1673">AG562</f>
        <v>0</v>
      </c>
      <c r="AH563" s="434">
        <f t="shared" ref="AH563" si="1674">AH562</f>
        <v>0</v>
      </c>
      <c r="AI563" s="434">
        <f t="shared" ref="AI563" si="1675">AI562</f>
        <v>0</v>
      </c>
      <c r="AJ563" s="434">
        <f t="shared" ref="AJ563" si="1676">AJ562</f>
        <v>0</v>
      </c>
      <c r="AK563" s="434">
        <f t="shared" ref="AK563" si="1677">AK562</f>
        <v>0</v>
      </c>
      <c r="AL563" s="434">
        <f t="shared" ref="AL563" si="1678">AL562</f>
        <v>0</v>
      </c>
      <c r="AM563" s="330"/>
    </row>
    <row r="564" spans="1:39" ht="15" hidden="1" outlineLevel="1">
      <c r="A564" s="545"/>
      <c r="B564" s="700"/>
      <c r="C564" s="315"/>
      <c r="D564" s="315"/>
      <c r="E564" s="315"/>
      <c r="F564" s="315"/>
      <c r="G564" s="315"/>
      <c r="H564" s="315"/>
      <c r="I564" s="315"/>
      <c r="J564" s="315"/>
      <c r="K564" s="315"/>
      <c r="L564" s="315"/>
      <c r="M564" s="315"/>
      <c r="N564" s="315"/>
      <c r="O564" s="315"/>
      <c r="P564" s="315"/>
      <c r="Q564" s="315"/>
      <c r="R564" s="315"/>
      <c r="S564" s="315"/>
      <c r="T564" s="315"/>
      <c r="U564" s="315"/>
      <c r="V564" s="315"/>
      <c r="W564" s="315"/>
      <c r="X564" s="315"/>
      <c r="Y564" s="435"/>
      <c r="Z564" s="448"/>
      <c r="AA564" s="448"/>
      <c r="AB564" s="448"/>
      <c r="AC564" s="448"/>
      <c r="AD564" s="448"/>
      <c r="AE564" s="448"/>
      <c r="AF564" s="448"/>
      <c r="AG564" s="448"/>
      <c r="AH564" s="448"/>
      <c r="AI564" s="448"/>
      <c r="AJ564" s="448"/>
      <c r="AK564" s="448"/>
      <c r="AL564" s="448"/>
      <c r="AM564" s="330"/>
    </row>
    <row r="565" spans="1:39" ht="30" hidden="1" outlineLevel="1">
      <c r="A565" s="545">
        <v>48</v>
      </c>
      <c r="B565" s="700" t="s">
        <v>141</v>
      </c>
      <c r="C565" s="315" t="s">
        <v>25</v>
      </c>
      <c r="D565" s="319"/>
      <c r="E565" s="319"/>
      <c r="F565" s="319"/>
      <c r="G565" s="319"/>
      <c r="H565" s="319"/>
      <c r="I565" s="319"/>
      <c r="J565" s="319"/>
      <c r="K565" s="319"/>
      <c r="L565" s="319"/>
      <c r="M565" s="319"/>
      <c r="N565" s="319">
        <v>0</v>
      </c>
      <c r="O565" s="319"/>
      <c r="P565" s="319"/>
      <c r="Q565" s="319"/>
      <c r="R565" s="319"/>
      <c r="S565" s="319"/>
      <c r="T565" s="319"/>
      <c r="U565" s="319"/>
      <c r="V565" s="319"/>
      <c r="W565" s="319"/>
      <c r="X565" s="319"/>
      <c r="Y565" s="449"/>
      <c r="Z565" s="433"/>
      <c r="AA565" s="433"/>
      <c r="AB565" s="433"/>
      <c r="AC565" s="433"/>
      <c r="AD565" s="433"/>
      <c r="AE565" s="433"/>
      <c r="AF565" s="438"/>
      <c r="AG565" s="438"/>
      <c r="AH565" s="438"/>
      <c r="AI565" s="438"/>
      <c r="AJ565" s="438"/>
      <c r="AK565" s="438"/>
      <c r="AL565" s="438"/>
      <c r="AM565" s="320">
        <f>SUM(Y565:AL565)</f>
        <v>0</v>
      </c>
    </row>
    <row r="566" spans="1:39" ht="15" hidden="1" outlineLevel="1">
      <c r="A566" s="545"/>
      <c r="B566" s="686" t="s">
        <v>311</v>
      </c>
      <c r="C566" s="315" t="s">
        <v>164</v>
      </c>
      <c r="D566" s="319"/>
      <c r="E566" s="319"/>
      <c r="F566" s="319"/>
      <c r="G566" s="319"/>
      <c r="H566" s="319"/>
      <c r="I566" s="319"/>
      <c r="J566" s="319"/>
      <c r="K566" s="319"/>
      <c r="L566" s="319"/>
      <c r="M566" s="319"/>
      <c r="N566" s="319">
        <f>N565</f>
        <v>0</v>
      </c>
      <c r="O566" s="319"/>
      <c r="P566" s="319"/>
      <c r="Q566" s="319"/>
      <c r="R566" s="319"/>
      <c r="S566" s="319"/>
      <c r="T566" s="319"/>
      <c r="U566" s="319"/>
      <c r="V566" s="319"/>
      <c r="W566" s="319"/>
      <c r="X566" s="319"/>
      <c r="Y566" s="434">
        <f>Y565</f>
        <v>0</v>
      </c>
      <c r="Z566" s="434">
        <f t="shared" ref="Z566" si="1679">Z565</f>
        <v>0</v>
      </c>
      <c r="AA566" s="434">
        <f t="shared" ref="AA566" si="1680">AA565</f>
        <v>0</v>
      </c>
      <c r="AB566" s="434">
        <f t="shared" ref="AB566" si="1681">AB565</f>
        <v>0</v>
      </c>
      <c r="AC566" s="434">
        <f t="shared" ref="AC566" si="1682">AC565</f>
        <v>0</v>
      </c>
      <c r="AD566" s="434">
        <f t="shared" ref="AD566" si="1683">AD565</f>
        <v>0</v>
      </c>
      <c r="AE566" s="434">
        <f t="shared" ref="AE566" si="1684">AE565</f>
        <v>0</v>
      </c>
      <c r="AF566" s="434">
        <f t="shared" ref="AF566" si="1685">AF565</f>
        <v>0</v>
      </c>
      <c r="AG566" s="434">
        <f t="shared" ref="AG566" si="1686">AG565</f>
        <v>0</v>
      </c>
      <c r="AH566" s="434">
        <f t="shared" ref="AH566" si="1687">AH565</f>
        <v>0</v>
      </c>
      <c r="AI566" s="434">
        <f t="shared" ref="AI566" si="1688">AI565</f>
        <v>0</v>
      </c>
      <c r="AJ566" s="434">
        <f t="shared" ref="AJ566" si="1689">AJ565</f>
        <v>0</v>
      </c>
      <c r="AK566" s="434">
        <f t="shared" ref="AK566" si="1690">AK565</f>
        <v>0</v>
      </c>
      <c r="AL566" s="434">
        <f t="shared" ref="AL566" si="1691">AL565</f>
        <v>0</v>
      </c>
      <c r="AM566" s="330"/>
    </row>
    <row r="567" spans="1:39" ht="15" hidden="1" outlineLevel="1">
      <c r="A567" s="545"/>
      <c r="B567" s="700"/>
      <c r="C567" s="315"/>
      <c r="D567" s="315"/>
      <c r="E567" s="315"/>
      <c r="F567" s="315"/>
      <c r="G567" s="315"/>
      <c r="H567" s="315"/>
      <c r="I567" s="315"/>
      <c r="J567" s="315"/>
      <c r="K567" s="315"/>
      <c r="L567" s="315"/>
      <c r="M567" s="315"/>
      <c r="N567" s="315"/>
      <c r="O567" s="315"/>
      <c r="P567" s="315"/>
      <c r="Q567" s="315"/>
      <c r="R567" s="315"/>
      <c r="S567" s="315"/>
      <c r="T567" s="315"/>
      <c r="U567" s="315"/>
      <c r="V567" s="315"/>
      <c r="W567" s="315"/>
      <c r="X567" s="315"/>
      <c r="Y567" s="435"/>
      <c r="Z567" s="448"/>
      <c r="AA567" s="448"/>
      <c r="AB567" s="448"/>
      <c r="AC567" s="448"/>
      <c r="AD567" s="448"/>
      <c r="AE567" s="448"/>
      <c r="AF567" s="448"/>
      <c r="AG567" s="448"/>
      <c r="AH567" s="448"/>
      <c r="AI567" s="448"/>
      <c r="AJ567" s="448"/>
      <c r="AK567" s="448"/>
      <c r="AL567" s="448"/>
      <c r="AM567" s="330"/>
    </row>
    <row r="568" spans="1:39" ht="15" hidden="1" outlineLevel="1">
      <c r="A568" s="545">
        <v>49</v>
      </c>
      <c r="B568" s="700" t="s">
        <v>142</v>
      </c>
      <c r="C568" s="315" t="s">
        <v>25</v>
      </c>
      <c r="D568" s="319"/>
      <c r="E568" s="319"/>
      <c r="F568" s="319"/>
      <c r="G568" s="319"/>
      <c r="H568" s="319"/>
      <c r="I568" s="319"/>
      <c r="J568" s="319"/>
      <c r="K568" s="319"/>
      <c r="L568" s="319"/>
      <c r="M568" s="319"/>
      <c r="N568" s="319">
        <v>0</v>
      </c>
      <c r="O568" s="319"/>
      <c r="P568" s="319"/>
      <c r="Q568" s="319"/>
      <c r="R568" s="319"/>
      <c r="S568" s="319"/>
      <c r="T568" s="319"/>
      <c r="U568" s="319"/>
      <c r="V568" s="319"/>
      <c r="W568" s="319"/>
      <c r="X568" s="319"/>
      <c r="Y568" s="449"/>
      <c r="Z568" s="433"/>
      <c r="AA568" s="433"/>
      <c r="AB568" s="433"/>
      <c r="AC568" s="433"/>
      <c r="AD568" s="433"/>
      <c r="AE568" s="433"/>
      <c r="AF568" s="438"/>
      <c r="AG568" s="438"/>
      <c r="AH568" s="438"/>
      <c r="AI568" s="438"/>
      <c r="AJ568" s="438"/>
      <c r="AK568" s="438"/>
      <c r="AL568" s="438"/>
      <c r="AM568" s="320">
        <f>SUM(Y568:AL568)</f>
        <v>0</v>
      </c>
    </row>
    <row r="569" spans="1:39" ht="15" hidden="1" outlineLevel="1">
      <c r="A569" s="545"/>
      <c r="B569" s="686" t="s">
        <v>311</v>
      </c>
      <c r="C569" s="315" t="s">
        <v>164</v>
      </c>
      <c r="D569" s="319"/>
      <c r="E569" s="319"/>
      <c r="F569" s="319"/>
      <c r="G569" s="319"/>
      <c r="H569" s="319"/>
      <c r="I569" s="319"/>
      <c r="J569" s="319"/>
      <c r="K569" s="319"/>
      <c r="L569" s="319"/>
      <c r="M569" s="319"/>
      <c r="N569" s="319">
        <f>N568</f>
        <v>0</v>
      </c>
      <c r="O569" s="319"/>
      <c r="P569" s="319"/>
      <c r="Q569" s="319"/>
      <c r="R569" s="319"/>
      <c r="S569" s="319"/>
      <c r="T569" s="319"/>
      <c r="U569" s="319"/>
      <c r="V569" s="319"/>
      <c r="W569" s="319"/>
      <c r="X569" s="319"/>
      <c r="Y569" s="434">
        <f>Y568</f>
        <v>0</v>
      </c>
      <c r="Z569" s="434">
        <f t="shared" ref="Z569" si="1692">Z568</f>
        <v>0</v>
      </c>
      <c r="AA569" s="434">
        <f t="shared" ref="AA569" si="1693">AA568</f>
        <v>0</v>
      </c>
      <c r="AB569" s="434">
        <f t="shared" ref="AB569" si="1694">AB568</f>
        <v>0</v>
      </c>
      <c r="AC569" s="434">
        <f t="shared" ref="AC569" si="1695">AC568</f>
        <v>0</v>
      </c>
      <c r="AD569" s="434">
        <f t="shared" ref="AD569" si="1696">AD568</f>
        <v>0</v>
      </c>
      <c r="AE569" s="434">
        <f t="shared" ref="AE569" si="1697">AE568</f>
        <v>0</v>
      </c>
      <c r="AF569" s="434">
        <f t="shared" ref="AF569" si="1698">AF568</f>
        <v>0</v>
      </c>
      <c r="AG569" s="434">
        <f t="shared" ref="AG569" si="1699">AG568</f>
        <v>0</v>
      </c>
      <c r="AH569" s="434">
        <f t="shared" ref="AH569" si="1700">AH568</f>
        <v>0</v>
      </c>
      <c r="AI569" s="434">
        <f t="shared" ref="AI569" si="1701">AI568</f>
        <v>0</v>
      </c>
      <c r="AJ569" s="434">
        <f t="shared" ref="AJ569" si="1702">AJ568</f>
        <v>0</v>
      </c>
      <c r="AK569" s="434">
        <f t="shared" ref="AK569" si="1703">AK568</f>
        <v>0</v>
      </c>
      <c r="AL569" s="434">
        <f t="shared" ref="AL569" si="1704">AL568</f>
        <v>0</v>
      </c>
      <c r="AM569" s="330"/>
    </row>
    <row r="570" spans="1:39" ht="15" hidden="1" outlineLevel="1">
      <c r="A570" s="545"/>
      <c r="B570" s="686"/>
      <c r="C570" s="329"/>
      <c r="D570" s="315"/>
      <c r="E570" s="315"/>
      <c r="F570" s="315"/>
      <c r="G570" s="315"/>
      <c r="H570" s="315"/>
      <c r="I570" s="315"/>
      <c r="J570" s="315"/>
      <c r="K570" s="315"/>
      <c r="L570" s="315"/>
      <c r="M570" s="315"/>
      <c r="N570" s="315"/>
      <c r="O570" s="315"/>
      <c r="P570" s="315"/>
      <c r="Q570" s="315"/>
      <c r="R570" s="315"/>
      <c r="S570" s="315"/>
      <c r="T570" s="315"/>
      <c r="U570" s="315"/>
      <c r="V570" s="315"/>
      <c r="W570" s="315"/>
      <c r="X570" s="315"/>
      <c r="Y570" s="325"/>
      <c r="Z570" s="325"/>
      <c r="AA570" s="325"/>
      <c r="AB570" s="325"/>
      <c r="AC570" s="325"/>
      <c r="AD570" s="325"/>
      <c r="AE570" s="325"/>
      <c r="AF570" s="325"/>
      <c r="AG570" s="325"/>
      <c r="AH570" s="325"/>
      <c r="AI570" s="325"/>
      <c r="AJ570" s="325"/>
      <c r="AK570" s="325"/>
      <c r="AL570" s="325"/>
      <c r="AM570" s="330"/>
    </row>
    <row r="571" spans="1:39" ht="15.6" collapsed="1">
      <c r="B571" s="723" t="s">
        <v>295</v>
      </c>
      <c r="C571" s="352"/>
      <c r="D571" s="352">
        <f>SUM(D410:D569)</f>
        <v>84342585.266531795</v>
      </c>
      <c r="E571" s="352">
        <f>SUM(E410:E569)</f>
        <v>0</v>
      </c>
      <c r="F571" s="352"/>
      <c r="G571" s="352"/>
      <c r="H571" s="352"/>
      <c r="I571" s="352"/>
      <c r="J571" s="352"/>
      <c r="K571" s="352"/>
      <c r="L571" s="352"/>
      <c r="M571" s="352"/>
      <c r="N571" s="352"/>
      <c r="O571" s="352">
        <f>SUM(O410:O569)</f>
        <v>8839.2322793845833</v>
      </c>
      <c r="P571" s="684">
        <f>SUM(P410:P569)</f>
        <v>0</v>
      </c>
      <c r="Q571" s="352"/>
      <c r="R571" s="352"/>
      <c r="S571" s="352"/>
      <c r="T571" s="352"/>
      <c r="U571" s="352"/>
      <c r="V571" s="352"/>
      <c r="W571" s="352"/>
      <c r="X571" s="352"/>
      <c r="Y571" s="352">
        <f>IF(Y408="kWh",SUMPRODUCT(D410:D569,Y410:Y569))</f>
        <v>44159360.191312701</v>
      </c>
      <c r="Z571" s="352">
        <f>IF(Z408="kWh",SUMPRODUCT(D410:D569,Z410:Z569))</f>
        <v>7409434.6350645646</v>
      </c>
      <c r="AA571" s="352">
        <f>IF(AA408="kw",SUMPRODUCT(N410:N569,O410:O569,AA410:AA569),SUMPRODUCT(D410:D569,AA410:AA569))</f>
        <v>26300.312742971677</v>
      </c>
      <c r="AB571" s="352">
        <f>IF(AB408="kw",SUMPRODUCT(N410:N569,O410:O569,AB410:AB569),SUMPRODUCT(D410:D569,AB410:AB569))</f>
        <v>2199.1905216009495</v>
      </c>
      <c r="AC571" s="352">
        <f>IF(AC408="kw",SUMPRODUCT(N410:N569,O410:O569,AC410:AC569),SUMPRODUCT(D410:D569,AC410:AC569))</f>
        <v>9657.399411396822</v>
      </c>
      <c r="AD571" s="352">
        <f>(18518.2916994438+8954.3420030018)*0-'8.  Streetlighting'!F40-'8.  Streetlighting'!F70</f>
        <v>18181.92574559939</v>
      </c>
      <c r="AE571" s="352">
        <f>IF(AE408="kw",SUMPRODUCT(N410:N569,O410:O569,AE410:AE569),SUMPRODUCT(D410:D569,AE410:AE569))</f>
        <v>2130908.4724112065</v>
      </c>
      <c r="AF571" s="352">
        <f>IF(AF408="kw",SUMPRODUCT(N410:N569,O410:O569,AF410:AF569),SUMPRODUCT(D410:D569,AF410:AF569))</f>
        <v>0</v>
      </c>
      <c r="AG571" s="352">
        <f>IF(AG408="kw",SUMPRODUCT(N410:N569,O410:O569,AG410:AG569),SUMPRODUCT(D410:D569,AG410:AG569))</f>
        <v>0</v>
      </c>
      <c r="AH571" s="352">
        <f>IF(AH408="kw",SUMPRODUCT(N410:N569,O410:O569,AH410:AH569),SUMPRODUCT(D410:D569,AH410:AH569))</f>
        <v>0</v>
      </c>
      <c r="AI571" s="352">
        <f>IF(AI408="kw",SUMPRODUCT(N410:N569,O410:O569,AI410:AI569),SUMPRODUCT(D410:D569,AI410:AI569))</f>
        <v>0</v>
      </c>
      <c r="AJ571" s="352">
        <f>IF(AJ408="kw",SUMPRODUCT(N410:N569,O410:O569,AJ410:AJ569),SUMPRODUCT(D410:D569,AJ410:AJ569))</f>
        <v>0</v>
      </c>
      <c r="AK571" s="352">
        <f>IF(AK408="kw",SUMPRODUCT(N410:N569,O410:O569,AK410:AK569),SUMPRODUCT(D410:D569,AK410:AK569))</f>
        <v>0</v>
      </c>
      <c r="AL571" s="352">
        <f>IF(AL408="kw",SUMPRODUCT(N410:N569,O410:O569,AL410:AL569),SUMPRODUCT(D410:D569,AL410:AL569))</f>
        <v>0</v>
      </c>
      <c r="AM571" s="353"/>
    </row>
    <row r="572" spans="1:39" ht="15.6">
      <c r="B572" s="724" t="s">
        <v>296</v>
      </c>
      <c r="C572" s="415"/>
      <c r="D572" s="415"/>
      <c r="E572" s="415"/>
      <c r="F572" s="415"/>
      <c r="G572" s="415"/>
      <c r="H572" s="415"/>
      <c r="I572" s="415"/>
      <c r="J572" s="415"/>
      <c r="K572" s="415"/>
      <c r="L572" s="415"/>
      <c r="M572" s="415"/>
      <c r="N572" s="415"/>
      <c r="O572" s="415"/>
      <c r="P572" s="415"/>
      <c r="Q572" s="415"/>
      <c r="R572" s="415"/>
      <c r="S572" s="415"/>
      <c r="T572" s="415"/>
      <c r="U572" s="415"/>
      <c r="V572" s="415"/>
      <c r="W572" s="415"/>
      <c r="X572" s="415"/>
      <c r="Y572" s="415">
        <f>HLOOKUP(Y218,'2. LRAMVA Threshold'!$B$27:$Q$38,9,FALSE)</f>
        <v>19584859</v>
      </c>
      <c r="Z572" s="415">
        <f>HLOOKUP(Z218,'2. LRAMVA Threshold'!$B$27:$Q$38,9,FALSE)</f>
        <v>6344802</v>
      </c>
      <c r="AA572" s="415">
        <f>HLOOKUP(AA218,'2. LRAMVA Threshold'!$B$27:$Q$38,9,FALSE)</f>
        <v>123413.227224</v>
      </c>
      <c r="AB572" s="415">
        <f>HLOOKUP(AB218,'2. LRAMVA Threshold'!$B$27:$Q$38,9,FALSE)</f>
        <v>0</v>
      </c>
      <c r="AC572" s="415">
        <f>HLOOKUP(AC218,'2. LRAMVA Threshold'!$B$27:$Q$38,9,FALSE)</f>
        <v>0</v>
      </c>
      <c r="AD572" s="415">
        <f>HLOOKUP(AD218,'2. LRAMVA Threshold'!$B$27:$Q$38,9,FALSE)</f>
        <v>0</v>
      </c>
      <c r="AE572" s="415">
        <f>HLOOKUP(AE218,'2. LRAMVA Threshold'!$B$27:$Q$38,9,FALSE)</f>
        <v>0</v>
      </c>
      <c r="AF572" s="415">
        <f>HLOOKUP(AF218,'2. LRAMVA Threshold'!$B$27:$Q$38,9,FALSE)</f>
        <v>0</v>
      </c>
      <c r="AG572" s="415">
        <f>HLOOKUP(AG218,'2. LRAMVA Threshold'!$B$27:$Q$38,9,FALSE)</f>
        <v>0</v>
      </c>
      <c r="AH572" s="415">
        <f>HLOOKUP(AH218,'2. LRAMVA Threshold'!$B$27:$Q$38,9,FALSE)</f>
        <v>0</v>
      </c>
      <c r="AI572" s="415">
        <f>HLOOKUP(AI218,'2. LRAMVA Threshold'!$B$27:$Q$38,9,FALSE)</f>
        <v>0</v>
      </c>
      <c r="AJ572" s="415">
        <f>HLOOKUP(AJ218,'2. LRAMVA Threshold'!$B$27:$Q$38,9,FALSE)</f>
        <v>0</v>
      </c>
      <c r="AK572" s="415">
        <f>HLOOKUP(AK218,'2. LRAMVA Threshold'!$B$27:$Q$38,9,FALSE)</f>
        <v>0</v>
      </c>
      <c r="AL572" s="415">
        <f>HLOOKUP(AL218,'2. LRAMVA Threshold'!$B$27:$Q$38,9,FALSE)</f>
        <v>0</v>
      </c>
      <c r="AM572" s="416"/>
    </row>
    <row r="573" spans="1:39" ht="15">
      <c r="B573" s="729"/>
      <c r="C573" s="452"/>
      <c r="D573" s="453"/>
      <c r="E573" s="453"/>
      <c r="F573" s="453"/>
      <c r="G573" s="453"/>
      <c r="H573" s="453"/>
      <c r="I573" s="453"/>
      <c r="J573" s="453"/>
      <c r="K573" s="453"/>
      <c r="L573" s="453"/>
      <c r="M573" s="453"/>
      <c r="N573" s="453"/>
      <c r="O573" s="454"/>
      <c r="P573" s="453"/>
      <c r="Q573" s="453"/>
      <c r="R573" s="453"/>
      <c r="S573" s="455"/>
      <c r="T573" s="455"/>
      <c r="U573" s="455"/>
      <c r="V573" s="455"/>
      <c r="W573" s="453"/>
      <c r="X573" s="453"/>
      <c r="Y573" s="456"/>
      <c r="Z573" s="456"/>
      <c r="AA573" s="456"/>
      <c r="AB573" s="456"/>
      <c r="AC573" s="456"/>
      <c r="AD573" s="456"/>
      <c r="AE573" s="456"/>
      <c r="AF573" s="422"/>
      <c r="AG573" s="422"/>
      <c r="AH573" s="422"/>
      <c r="AI573" s="422"/>
      <c r="AJ573" s="422"/>
      <c r="AK573" s="422"/>
      <c r="AL573" s="422"/>
      <c r="AM573" s="423"/>
    </row>
    <row r="574" spans="1:39" ht="15">
      <c r="B574" s="720" t="s">
        <v>297</v>
      </c>
      <c r="C574" s="361"/>
      <c r="D574" s="361"/>
      <c r="E574" s="399"/>
      <c r="F574" s="399"/>
      <c r="G574" s="399"/>
      <c r="H574" s="399"/>
      <c r="I574" s="399"/>
      <c r="J574" s="399"/>
      <c r="K574" s="399"/>
      <c r="L574" s="399"/>
      <c r="M574" s="399"/>
      <c r="N574" s="399"/>
      <c r="O574" s="315"/>
      <c r="P574" s="363"/>
      <c r="Q574" s="363"/>
      <c r="R574" s="363"/>
      <c r="S574" s="362"/>
      <c r="T574" s="362"/>
      <c r="U574" s="362"/>
      <c r="V574" s="362"/>
      <c r="W574" s="363"/>
      <c r="X574" s="363"/>
      <c r="Y574" s="364">
        <f>HLOOKUP(Y$35,'3.  Distribution Rates'!$C$122:$P$133,9,FALSE)</f>
        <v>8.4333333333333326E-3</v>
      </c>
      <c r="Z574" s="364">
        <f>HLOOKUP(Z$35,'3.  Distribution Rates'!$C$122:$P$133,9,FALSE)</f>
        <v>1.0699999999999999E-2</v>
      </c>
      <c r="AA574" s="364">
        <f>HLOOKUP(AA$35,'3.  Distribution Rates'!$C$122:$P$133,9,FALSE)</f>
        <v>2.5533000000000001</v>
      </c>
      <c r="AB574" s="364">
        <f>HLOOKUP(AB$35,'3.  Distribution Rates'!$C$122:$P$133,9,FALSE)</f>
        <v>1.4051</v>
      </c>
      <c r="AC574" s="364">
        <f>+'3.  Distribution Rates'!G130</f>
        <v>0.33339999999999997</v>
      </c>
      <c r="AD574" s="364">
        <f>HLOOKUP(AD$35,'3.  Distribution Rates'!$C$122:$P$133,9,FALSE)</f>
        <v>5.6585000000000001</v>
      </c>
      <c r="AE574" s="364">
        <f>HLOOKUP(AE$35,'3.  Distribution Rates'!$C$122:$P$133,9,FALSE)</f>
        <v>1.21E-2</v>
      </c>
      <c r="AF574" s="364">
        <f>HLOOKUP(AF$35,'3.  Distribution Rates'!$C$122:$P$133,9,FALSE)</f>
        <v>0</v>
      </c>
      <c r="AG574" s="364">
        <f>HLOOKUP(AG$35,'3.  Distribution Rates'!$C$122:$P$133,9,FALSE)</f>
        <v>0</v>
      </c>
      <c r="AH574" s="364">
        <f>HLOOKUP(AH$35,'3.  Distribution Rates'!$C$122:$P$133,9,FALSE)</f>
        <v>0</v>
      </c>
      <c r="AI574" s="364">
        <f>HLOOKUP(AI$35,'3.  Distribution Rates'!$C$122:$P$133,9,FALSE)</f>
        <v>0</v>
      </c>
      <c r="AJ574" s="364">
        <f>HLOOKUP(AJ$35,'3.  Distribution Rates'!$C$122:$P$133,9,FALSE)</f>
        <v>0</v>
      </c>
      <c r="AK574" s="364">
        <f>HLOOKUP(AK$35,'3.  Distribution Rates'!$C$122:$P$133,9,FALSE)</f>
        <v>0</v>
      </c>
      <c r="AL574" s="364">
        <f>HLOOKUP(AL$35,'3.  Distribution Rates'!$C$122:$P$133,9,FALSE)</f>
        <v>0</v>
      </c>
      <c r="AM574" s="458"/>
    </row>
    <row r="575" spans="1:39" ht="15">
      <c r="B575" s="720" t="s">
        <v>298</v>
      </c>
      <c r="C575" s="368"/>
      <c r="D575" s="333"/>
      <c r="E575" s="303"/>
      <c r="F575" s="303"/>
      <c r="G575" s="303"/>
      <c r="H575" s="303"/>
      <c r="I575" s="303"/>
      <c r="J575" s="303"/>
      <c r="K575" s="303"/>
      <c r="L575" s="303"/>
      <c r="M575" s="303"/>
      <c r="N575" s="303"/>
      <c r="O575" s="315"/>
      <c r="P575" s="303"/>
      <c r="Q575" s="303"/>
      <c r="R575" s="303"/>
      <c r="S575" s="333"/>
      <c r="T575" s="333"/>
      <c r="U575" s="333"/>
      <c r="V575" s="333"/>
      <c r="W575" s="303"/>
      <c r="X575" s="303"/>
      <c r="Y575" s="401"/>
      <c r="Z575" s="401"/>
      <c r="AA575" s="401"/>
      <c r="AB575" s="401"/>
      <c r="AC575" s="401"/>
      <c r="AD575" s="401"/>
      <c r="AE575" s="401">
        <f>'4.  2011-2014 LRAM'!AE140*AE574</f>
        <v>0</v>
      </c>
      <c r="AF575" s="401">
        <f>'4.  2011-2014 LRAM'!AF140*AF574</f>
        <v>0</v>
      </c>
      <c r="AG575" s="401">
        <f>'4.  2011-2014 LRAM'!AG140*AG574</f>
        <v>0</v>
      </c>
      <c r="AH575" s="401">
        <f>'4.  2011-2014 LRAM'!AH140*AH574</f>
        <v>0</v>
      </c>
      <c r="AI575" s="401">
        <f>'4.  2011-2014 LRAM'!AI140*AI574</f>
        <v>0</v>
      </c>
      <c r="AJ575" s="401">
        <f>'4.  2011-2014 LRAM'!AJ140*AJ574</f>
        <v>0</v>
      </c>
      <c r="AK575" s="401">
        <f>'4.  2011-2014 LRAM'!AK140*AK574</f>
        <v>0</v>
      </c>
      <c r="AL575" s="401">
        <f>'4.  2011-2014 LRAM'!AL140*AL574</f>
        <v>0</v>
      </c>
      <c r="AM575" s="400">
        <f t="shared" ref="AM575:AM581" si="1705">SUM(Y575:AL575)</f>
        <v>0</v>
      </c>
    </row>
    <row r="576" spans="1:39" ht="15">
      <c r="B576" s="720" t="s">
        <v>299</v>
      </c>
      <c r="C576" s="368"/>
      <c r="D576" s="333"/>
      <c r="E576" s="303"/>
      <c r="F576" s="303"/>
      <c r="G576" s="303"/>
      <c r="H576" s="303"/>
      <c r="I576" s="303"/>
      <c r="J576" s="303"/>
      <c r="K576" s="303"/>
      <c r="L576" s="303"/>
      <c r="M576" s="303"/>
      <c r="N576" s="303"/>
      <c r="O576" s="315"/>
      <c r="P576" s="303"/>
      <c r="Q576" s="303"/>
      <c r="R576" s="303"/>
      <c r="S576" s="333"/>
      <c r="T576" s="333"/>
      <c r="U576" s="333"/>
      <c r="V576" s="333"/>
      <c r="W576" s="303"/>
      <c r="X576" s="303"/>
      <c r="Y576" s="401"/>
      <c r="Z576" s="401"/>
      <c r="AA576" s="401"/>
      <c r="AB576" s="401"/>
      <c r="AC576" s="401"/>
      <c r="AD576" s="401"/>
      <c r="AE576" s="401">
        <f>'4.  2011-2014 LRAM'!AE269*AE574</f>
        <v>0</v>
      </c>
      <c r="AF576" s="401">
        <f>'4.  2011-2014 LRAM'!AF269*AF574</f>
        <v>0</v>
      </c>
      <c r="AG576" s="401">
        <f>'4.  2011-2014 LRAM'!AG269*AG574</f>
        <v>0</v>
      </c>
      <c r="AH576" s="401">
        <f>'4.  2011-2014 LRAM'!AH269*AH574</f>
        <v>0</v>
      </c>
      <c r="AI576" s="401">
        <f>'4.  2011-2014 LRAM'!AI269*AI574</f>
        <v>0</v>
      </c>
      <c r="AJ576" s="401">
        <f>'4.  2011-2014 LRAM'!AJ269*AJ574</f>
        <v>0</v>
      </c>
      <c r="AK576" s="401">
        <f>'4.  2011-2014 LRAM'!AK269*AK574</f>
        <v>0</v>
      </c>
      <c r="AL576" s="401">
        <f>'4.  2011-2014 LRAM'!AL269*AL574</f>
        <v>0</v>
      </c>
      <c r="AM576" s="400">
        <f t="shared" si="1705"/>
        <v>0</v>
      </c>
    </row>
    <row r="577" spans="2:39" ht="15">
      <c r="B577" s="720" t="s">
        <v>300</v>
      </c>
      <c r="C577" s="368"/>
      <c r="D577" s="333"/>
      <c r="E577" s="303"/>
      <c r="F577" s="303"/>
      <c r="G577" s="303"/>
      <c r="H577" s="303"/>
      <c r="I577" s="303"/>
      <c r="J577" s="303"/>
      <c r="K577" s="303"/>
      <c r="L577" s="303"/>
      <c r="M577" s="303"/>
      <c r="N577" s="303"/>
      <c r="O577" s="315"/>
      <c r="P577" s="303"/>
      <c r="Q577" s="303"/>
      <c r="R577" s="303"/>
      <c r="S577" s="333"/>
      <c r="T577" s="333"/>
      <c r="U577" s="333"/>
      <c r="V577" s="333"/>
      <c r="W577" s="303"/>
      <c r="X577" s="303"/>
      <c r="Y577" s="401"/>
      <c r="Z577" s="401"/>
      <c r="AA577" s="401"/>
      <c r="AB577" s="401"/>
      <c r="AC577" s="401"/>
      <c r="AD577" s="401"/>
      <c r="AE577" s="401">
        <f>'4.  2011-2014 LRAM'!AE398*AE574</f>
        <v>0</v>
      </c>
      <c r="AF577" s="401">
        <f>'4.  2011-2014 LRAM'!AF398*AF574</f>
        <v>0</v>
      </c>
      <c r="AG577" s="401">
        <f>'4.  2011-2014 LRAM'!AG398*AG574</f>
        <v>0</v>
      </c>
      <c r="AH577" s="401">
        <f>'4.  2011-2014 LRAM'!AH398*AH574</f>
        <v>0</v>
      </c>
      <c r="AI577" s="401">
        <f>'4.  2011-2014 LRAM'!AI398*AI574</f>
        <v>0</v>
      </c>
      <c r="AJ577" s="401">
        <f>'4.  2011-2014 LRAM'!AJ398*AJ574</f>
        <v>0</v>
      </c>
      <c r="AK577" s="401">
        <f>'4.  2011-2014 LRAM'!AK398*AK574</f>
        <v>0</v>
      </c>
      <c r="AL577" s="401">
        <f>'4.  2011-2014 LRAM'!AL398*AL574</f>
        <v>0</v>
      </c>
      <c r="AM577" s="400">
        <f t="shared" si="1705"/>
        <v>0</v>
      </c>
    </row>
    <row r="578" spans="2:39" ht="15">
      <c r="B578" s="720" t="s">
        <v>301</v>
      </c>
      <c r="C578" s="368"/>
      <c r="D578" s="333"/>
      <c r="E578" s="303"/>
      <c r="F578" s="303"/>
      <c r="G578" s="303"/>
      <c r="H578" s="303"/>
      <c r="I578" s="303"/>
      <c r="J578" s="303"/>
      <c r="K578" s="303"/>
      <c r="L578" s="303"/>
      <c r="M578" s="303"/>
      <c r="N578" s="303"/>
      <c r="O578" s="315"/>
      <c r="P578" s="303"/>
      <c r="Q578" s="303"/>
      <c r="R578" s="303"/>
      <c r="S578" s="333"/>
      <c r="T578" s="333"/>
      <c r="U578" s="333"/>
      <c r="V578" s="333"/>
      <c r="W578" s="303"/>
      <c r="X578" s="303"/>
      <c r="Y578" s="401">
        <f>+'4.  2011-2014 LRAM'!Y528*'5.  2015-2020 LRAM'!Y574</f>
        <v>101301.54483899999</v>
      </c>
      <c r="Z578" s="401">
        <f>'4.  2011-2014 LRAM'!Z528*'5.  2015-2020 LRAM'!Z574</f>
        <v>38540.346584999999</v>
      </c>
      <c r="AA578" s="401">
        <f>'4.  2011-2014 LRAM'!AA528*'5.  2015-2020 LRAM'!AA574</f>
        <v>59850.227271240008</v>
      </c>
      <c r="AB578" s="401">
        <f>'4.  2011-2014 LRAM'!AB528*'5.  2015-2020 LRAM'!AB574</f>
        <v>8755.1460637199998</v>
      </c>
      <c r="AC578" s="401">
        <f>'4.  2011-2014 LRAM'!AC528*'5.  2015-2020 LRAM'!AC574</f>
        <v>0</v>
      </c>
      <c r="AD578" s="401">
        <f>'4.  2011-2014 LRAM'!AD528*'5.  2015-2020 LRAM'!AD574</f>
        <v>0</v>
      </c>
      <c r="AE578" s="401">
        <f>'4.  2011-2014 LRAM'!AE528*AE574</f>
        <v>0</v>
      </c>
      <c r="AF578" s="401">
        <f>'4.  2011-2014 LRAM'!AF528*AF574</f>
        <v>0</v>
      </c>
      <c r="AG578" s="401">
        <f>'4.  2011-2014 LRAM'!AG528*AG574</f>
        <v>0</v>
      </c>
      <c r="AH578" s="401">
        <f>'4.  2011-2014 LRAM'!AH528*AH574</f>
        <v>0</v>
      </c>
      <c r="AI578" s="401">
        <f>'4.  2011-2014 LRAM'!AI528*AI574</f>
        <v>0</v>
      </c>
      <c r="AJ578" s="401">
        <f>'4.  2011-2014 LRAM'!AJ528*AJ574</f>
        <v>0</v>
      </c>
      <c r="AK578" s="401">
        <f>'4.  2011-2014 LRAM'!AK528*AK574</f>
        <v>0</v>
      </c>
      <c r="AL578" s="401">
        <f>'4.  2011-2014 LRAM'!AL528*AL574</f>
        <v>0</v>
      </c>
      <c r="AM578" s="400">
        <f t="shared" si="1705"/>
        <v>208447.26475895999</v>
      </c>
    </row>
    <row r="579" spans="2:39" ht="15">
      <c r="B579" s="720" t="s">
        <v>302</v>
      </c>
      <c r="C579" s="368"/>
      <c r="D579" s="333"/>
      <c r="E579" s="303"/>
      <c r="F579" s="303"/>
      <c r="G579" s="303"/>
      <c r="H579" s="303"/>
      <c r="I579" s="303"/>
      <c r="J579" s="303"/>
      <c r="K579" s="303"/>
      <c r="L579" s="303"/>
      <c r="M579" s="303"/>
      <c r="N579" s="303"/>
      <c r="O579" s="315"/>
      <c r="P579" s="303"/>
      <c r="Q579" s="303"/>
      <c r="R579" s="303"/>
      <c r="S579" s="333"/>
      <c r="T579" s="333"/>
      <c r="U579" s="333"/>
      <c r="V579" s="333"/>
      <c r="W579" s="303"/>
      <c r="X579" s="303"/>
      <c r="Y579" s="401">
        <f>Y209*Y574</f>
        <v>94238.089366666652</v>
      </c>
      <c r="Z579" s="401">
        <f t="shared" ref="Z579:AL579" si="1706">Z209*Z574</f>
        <v>206876.54902397905</v>
      </c>
      <c r="AA579" s="401">
        <f t="shared" si="1706"/>
        <v>59945.151816000005</v>
      </c>
      <c r="AB579" s="401">
        <f t="shared" si="1706"/>
        <v>1955.8992000000001</v>
      </c>
      <c r="AC579" s="401">
        <f t="shared" si="1706"/>
        <v>13394.678399999999</v>
      </c>
      <c r="AD579" s="401">
        <f t="shared" si="1706"/>
        <v>0</v>
      </c>
      <c r="AE579" s="401">
        <f t="shared" si="1706"/>
        <v>0</v>
      </c>
      <c r="AF579" s="401">
        <f t="shared" si="1706"/>
        <v>0</v>
      </c>
      <c r="AG579" s="401">
        <f t="shared" si="1706"/>
        <v>0</v>
      </c>
      <c r="AH579" s="401">
        <f t="shared" si="1706"/>
        <v>0</v>
      </c>
      <c r="AI579" s="401">
        <f t="shared" si="1706"/>
        <v>0</v>
      </c>
      <c r="AJ579" s="401">
        <f t="shared" si="1706"/>
        <v>0</v>
      </c>
      <c r="AK579" s="401">
        <f t="shared" si="1706"/>
        <v>0</v>
      </c>
      <c r="AL579" s="401">
        <f t="shared" si="1706"/>
        <v>0</v>
      </c>
      <c r="AM579" s="400">
        <f t="shared" si="1705"/>
        <v>376410.36780664569</v>
      </c>
    </row>
    <row r="580" spans="2:39" ht="15">
      <c r="B580" s="720" t="s">
        <v>303</v>
      </c>
      <c r="C580" s="368"/>
      <c r="D580" s="333"/>
      <c r="E580" s="303"/>
      <c r="F580" s="303"/>
      <c r="G580" s="303"/>
      <c r="H580" s="303"/>
      <c r="I580" s="303"/>
      <c r="J580" s="303"/>
      <c r="K580" s="303"/>
      <c r="L580" s="303"/>
      <c r="M580" s="303"/>
      <c r="N580" s="303"/>
      <c r="O580" s="315"/>
      <c r="P580" s="303"/>
      <c r="Q580" s="303"/>
      <c r="R580" s="303"/>
      <c r="S580" s="333"/>
      <c r="T580" s="333"/>
      <c r="U580" s="333"/>
      <c r="V580" s="333"/>
      <c r="W580" s="303"/>
      <c r="X580" s="303"/>
      <c r="Y580" s="401">
        <f t="shared" ref="Y580:AL580" si="1707">Y398*Y574</f>
        <v>186893.91842931323</v>
      </c>
      <c r="Z580" s="401">
        <f t="shared" si="1707"/>
        <v>102201.85248434921</v>
      </c>
      <c r="AA580" s="401">
        <f t="shared" si="1707"/>
        <v>53200.943029545415</v>
      </c>
      <c r="AB580" s="401">
        <f>AB398*AB574</f>
        <v>6210.4091335924395</v>
      </c>
      <c r="AC580" s="401">
        <f t="shared" si="1707"/>
        <v>1200.5681391093726</v>
      </c>
      <c r="AD580" s="401">
        <f t="shared" si="1707"/>
        <v>0</v>
      </c>
      <c r="AE580" s="401">
        <f t="shared" si="1707"/>
        <v>0</v>
      </c>
      <c r="AF580" s="401">
        <f t="shared" si="1707"/>
        <v>0</v>
      </c>
      <c r="AG580" s="401">
        <f t="shared" si="1707"/>
        <v>0</v>
      </c>
      <c r="AH580" s="401">
        <f t="shared" si="1707"/>
        <v>0</v>
      </c>
      <c r="AI580" s="401">
        <f t="shared" si="1707"/>
        <v>0</v>
      </c>
      <c r="AJ580" s="401">
        <f t="shared" si="1707"/>
        <v>0</v>
      </c>
      <c r="AK580" s="401">
        <f t="shared" si="1707"/>
        <v>0</v>
      </c>
      <c r="AL580" s="401">
        <f t="shared" si="1707"/>
        <v>0</v>
      </c>
      <c r="AM580" s="400">
        <f t="shared" si="1705"/>
        <v>349707.69121590967</v>
      </c>
    </row>
    <row r="581" spans="2:39" ht="15">
      <c r="B581" s="720" t="s">
        <v>304</v>
      </c>
      <c r="C581" s="368"/>
      <c r="D581" s="333"/>
      <c r="E581" s="303"/>
      <c r="F581" s="303"/>
      <c r="G581" s="303"/>
      <c r="H581" s="303"/>
      <c r="I581" s="303"/>
      <c r="J581" s="303"/>
      <c r="K581" s="303"/>
      <c r="L581" s="303"/>
      <c r="M581" s="303"/>
      <c r="N581" s="303"/>
      <c r="O581" s="315"/>
      <c r="P581" s="303"/>
      <c r="Q581" s="303"/>
      <c r="R581" s="303"/>
      <c r="S581" s="333"/>
      <c r="T581" s="333"/>
      <c r="U581" s="333"/>
      <c r="V581" s="333"/>
      <c r="W581" s="303"/>
      <c r="X581" s="303"/>
      <c r="Y581" s="401">
        <f>Y571*Y574</f>
        <v>372410.6042800704</v>
      </c>
      <c r="Z581" s="401">
        <f t="shared" ref="Z581:AL581" si="1708">Z571*Z574</f>
        <v>79280.950595190836</v>
      </c>
      <c r="AA581" s="401">
        <f>AA571*AA574</f>
        <v>67152.588526629581</v>
      </c>
      <c r="AB581" s="401">
        <f>AB571*AB574</f>
        <v>3090.0826019014944</v>
      </c>
      <c r="AC581" s="401">
        <f t="shared" si="1708"/>
        <v>3219.7769637597003</v>
      </c>
      <c r="AD581" s="401">
        <f>AD571*AD574</f>
        <v>102882.42683147415</v>
      </c>
      <c r="AE581" s="401">
        <f t="shared" si="1708"/>
        <v>25783.992516175596</v>
      </c>
      <c r="AF581" s="401">
        <f t="shared" si="1708"/>
        <v>0</v>
      </c>
      <c r="AG581" s="401">
        <f t="shared" si="1708"/>
        <v>0</v>
      </c>
      <c r="AH581" s="401">
        <f t="shared" si="1708"/>
        <v>0</v>
      </c>
      <c r="AI581" s="401">
        <f t="shared" si="1708"/>
        <v>0</v>
      </c>
      <c r="AJ581" s="401">
        <f t="shared" si="1708"/>
        <v>0</v>
      </c>
      <c r="AK581" s="401">
        <f t="shared" si="1708"/>
        <v>0</v>
      </c>
      <c r="AL581" s="401">
        <f t="shared" si="1708"/>
        <v>0</v>
      </c>
      <c r="AM581" s="400">
        <f t="shared" si="1705"/>
        <v>653820.42231520184</v>
      </c>
    </row>
    <row r="582" spans="2:39" ht="15.6">
      <c r="B582" s="726" t="s">
        <v>305</v>
      </c>
      <c r="C582" s="368"/>
      <c r="D582" s="359"/>
      <c r="E582" s="357"/>
      <c r="F582" s="357"/>
      <c r="G582" s="357"/>
      <c r="H582" s="357"/>
      <c r="I582" s="357"/>
      <c r="J582" s="357"/>
      <c r="K582" s="357"/>
      <c r="L582" s="357"/>
      <c r="M582" s="357"/>
      <c r="N582" s="357"/>
      <c r="O582" s="324"/>
      <c r="P582" s="357"/>
      <c r="Q582" s="357"/>
      <c r="R582" s="357"/>
      <c r="S582" s="359"/>
      <c r="T582" s="359"/>
      <c r="U582" s="359"/>
      <c r="V582" s="359"/>
      <c r="W582" s="357"/>
      <c r="X582" s="357"/>
      <c r="Y582" s="369">
        <f>SUM(Y575:Y581)</f>
        <v>754844.15691505023</v>
      </c>
      <c r="Z582" s="369">
        <f>SUM(Z575:Z581)</f>
        <v>426899.69868851907</v>
      </c>
      <c r="AA582" s="369">
        <f>SUM(AA575:AA581)</f>
        <v>240148.910643415</v>
      </c>
      <c r="AB582" s="369">
        <f t="shared" ref="AB582:AE582" si="1709">SUM(AB575:AB581)</f>
        <v>20011.536999213931</v>
      </c>
      <c r="AC582" s="369">
        <f t="shared" si="1709"/>
        <v>17815.023502869073</v>
      </c>
      <c r="AD582" s="369">
        <f t="shared" si="1709"/>
        <v>102882.42683147415</v>
      </c>
      <c r="AE582" s="369">
        <f t="shared" si="1709"/>
        <v>25783.992516175596</v>
      </c>
      <c r="AF582" s="369">
        <f>SUM(AF575:AF581)</f>
        <v>0</v>
      </c>
      <c r="AG582" s="369">
        <f>SUM(AG575:AG581)</f>
        <v>0</v>
      </c>
      <c r="AH582" s="369">
        <f t="shared" ref="AH582:AL582" si="1710">SUM(AH575:AH581)</f>
        <v>0</v>
      </c>
      <c r="AI582" s="369">
        <f t="shared" si="1710"/>
        <v>0</v>
      </c>
      <c r="AJ582" s="369">
        <f t="shared" si="1710"/>
        <v>0</v>
      </c>
      <c r="AK582" s="369">
        <f t="shared" si="1710"/>
        <v>0</v>
      </c>
      <c r="AL582" s="369">
        <f t="shared" si="1710"/>
        <v>0</v>
      </c>
      <c r="AM582" s="371">
        <f>SUM(AM575:AM581)</f>
        <v>1588385.7460967172</v>
      </c>
    </row>
    <row r="583" spans="2:39" ht="15.6">
      <c r="B583" s="726" t="s">
        <v>306</v>
      </c>
      <c r="C583" s="368"/>
      <c r="D583" s="373"/>
      <c r="E583" s="357"/>
      <c r="F583" s="357"/>
      <c r="G583" s="357"/>
      <c r="H583" s="357"/>
      <c r="I583" s="357"/>
      <c r="J583" s="357"/>
      <c r="K583" s="357"/>
      <c r="L583" s="357"/>
      <c r="M583" s="357"/>
      <c r="N583" s="357"/>
      <c r="O583" s="324"/>
      <c r="P583" s="357"/>
      <c r="Q583" s="357"/>
      <c r="R583" s="357"/>
      <c r="S583" s="359"/>
      <c r="T583" s="359"/>
      <c r="U583" s="359"/>
      <c r="V583" s="359"/>
      <c r="W583" s="357"/>
      <c r="X583" s="357"/>
      <c r="Y583" s="370">
        <f>Y572*Y574</f>
        <v>165165.64423333333</v>
      </c>
      <c r="Z583" s="370">
        <f t="shared" ref="Z583:AC583" si="1711">Z572*Z574</f>
        <v>67889.381399999998</v>
      </c>
      <c r="AA583" s="370">
        <f t="shared" si="1711"/>
        <v>315110.99307103921</v>
      </c>
      <c r="AB583" s="370">
        <f t="shared" si="1711"/>
        <v>0</v>
      </c>
      <c r="AC583" s="370">
        <f t="shared" si="1711"/>
        <v>0</v>
      </c>
      <c r="AD583" s="370">
        <f>AD572*AD574</f>
        <v>0</v>
      </c>
      <c r="AE583" s="370">
        <f t="shared" ref="AE583" si="1712">AE572*AE574</f>
        <v>0</v>
      </c>
      <c r="AF583" s="370">
        <f>AF572*AF574</f>
        <v>0</v>
      </c>
      <c r="AG583" s="370">
        <f t="shared" ref="AG583:AL583" si="1713">AG572*AG574</f>
        <v>0</v>
      </c>
      <c r="AH583" s="370">
        <f t="shared" si="1713"/>
        <v>0</v>
      </c>
      <c r="AI583" s="370">
        <f t="shared" si="1713"/>
        <v>0</v>
      </c>
      <c r="AJ583" s="370">
        <f t="shared" si="1713"/>
        <v>0</v>
      </c>
      <c r="AK583" s="370">
        <f t="shared" si="1713"/>
        <v>0</v>
      </c>
      <c r="AL583" s="370">
        <f t="shared" si="1713"/>
        <v>0</v>
      </c>
      <c r="AM583" s="371">
        <f>SUM(Y583:AL583)</f>
        <v>548166.01870437246</v>
      </c>
    </row>
    <row r="584" spans="2:39" ht="15.6">
      <c r="B584" s="726" t="s">
        <v>307</v>
      </c>
      <c r="C584" s="368"/>
      <c r="D584" s="373"/>
      <c r="E584" s="357"/>
      <c r="F584" s="357"/>
      <c r="G584" s="357"/>
      <c r="H584" s="357"/>
      <c r="I584" s="357"/>
      <c r="J584" s="357"/>
      <c r="K584" s="357"/>
      <c r="L584" s="357"/>
      <c r="M584" s="357"/>
      <c r="N584" s="357"/>
      <c r="O584" s="324"/>
      <c r="P584" s="357"/>
      <c r="Q584" s="357"/>
      <c r="R584" s="357"/>
      <c r="S584" s="373"/>
      <c r="T584" s="373"/>
      <c r="U584" s="373"/>
      <c r="V584" s="373"/>
      <c r="W584" s="357"/>
      <c r="X584" s="357"/>
      <c r="Y584" s="374"/>
      <c r="Z584" s="374"/>
      <c r="AA584" s="374"/>
      <c r="AB584" s="374"/>
      <c r="AC584" s="374"/>
      <c r="AD584" s="374"/>
      <c r="AE584" s="374"/>
      <c r="AF584" s="374"/>
      <c r="AG584" s="374"/>
      <c r="AH584" s="374"/>
      <c r="AI584" s="374"/>
      <c r="AJ584" s="374"/>
      <c r="AK584" s="374"/>
      <c r="AL584" s="374"/>
      <c r="AM584" s="371">
        <f>AM582-AM583</f>
        <v>1040219.7273923447</v>
      </c>
    </row>
    <row r="585" spans="2:39" ht="15">
      <c r="B585" s="720"/>
      <c r="C585" s="373"/>
      <c r="D585" s="373"/>
      <c r="E585" s="357"/>
      <c r="F585" s="357"/>
      <c r="G585" s="357"/>
      <c r="H585" s="357"/>
      <c r="I585" s="357"/>
      <c r="J585" s="357"/>
      <c r="K585" s="357"/>
      <c r="L585" s="357"/>
      <c r="M585" s="357"/>
      <c r="N585" s="357"/>
      <c r="O585" s="324"/>
      <c r="P585" s="357"/>
      <c r="Q585" s="357"/>
      <c r="R585" s="357"/>
      <c r="S585" s="373"/>
      <c r="T585" s="368"/>
      <c r="U585" s="373"/>
      <c r="V585" s="373"/>
      <c r="W585" s="357"/>
      <c r="X585" s="357"/>
      <c r="Y585" s="375"/>
      <c r="Z585" s="375"/>
      <c r="AA585" s="375"/>
      <c r="AB585" s="375"/>
      <c r="AC585" s="375"/>
      <c r="AD585" s="375"/>
      <c r="AE585" s="375"/>
      <c r="AF585" s="375"/>
      <c r="AG585" s="375"/>
      <c r="AH585" s="375"/>
      <c r="AI585" s="375"/>
      <c r="AJ585" s="375"/>
      <c r="AK585" s="375"/>
      <c r="AL585" s="375"/>
      <c r="AM585" s="371"/>
    </row>
    <row r="586" spans="2:39" ht="15">
      <c r="B586" s="730" t="s">
        <v>308</v>
      </c>
      <c r="C586" s="328"/>
      <c r="D586" s="303"/>
      <c r="E586" s="303"/>
      <c r="F586" s="303"/>
      <c r="G586" s="303"/>
      <c r="H586" s="303"/>
      <c r="I586" s="303"/>
      <c r="J586" s="303"/>
      <c r="K586" s="303"/>
      <c r="L586" s="303"/>
      <c r="M586" s="303"/>
      <c r="N586" s="303"/>
      <c r="O586" s="380"/>
      <c r="P586" s="303"/>
      <c r="Q586" s="303"/>
      <c r="R586" s="303"/>
      <c r="S586" s="328"/>
      <c r="T586" s="333"/>
      <c r="U586" s="333"/>
      <c r="V586" s="303"/>
      <c r="W586" s="303"/>
      <c r="X586" s="333"/>
      <c r="Y586" s="315">
        <f>SUMPRODUCT(E410:E569,Y410:Y569)</f>
        <v>0</v>
      </c>
      <c r="Z586" s="315">
        <f>SUMPRODUCT(E410:E569,Z410:Z569)</f>
        <v>0</v>
      </c>
      <c r="AA586" s="315">
        <f t="shared" ref="AA586:AL586" si="1714">IF(AA408="kw",SUMPRODUCT($N$410:$N$569,$P$410:$P$569,AA410:AA569),SUMPRODUCT($E$410:$E$569,AA410:AA569))</f>
        <v>0</v>
      </c>
      <c r="AB586" s="315">
        <f t="shared" si="1714"/>
        <v>0</v>
      </c>
      <c r="AC586" s="315">
        <f t="shared" si="1714"/>
        <v>0</v>
      </c>
      <c r="AD586" s="315">
        <f t="shared" si="1714"/>
        <v>0</v>
      </c>
      <c r="AE586" s="315">
        <f t="shared" si="1714"/>
        <v>0</v>
      </c>
      <c r="AF586" s="315">
        <f t="shared" si="1714"/>
        <v>0</v>
      </c>
      <c r="AG586" s="315">
        <f t="shared" si="1714"/>
        <v>0</v>
      </c>
      <c r="AH586" s="315">
        <f t="shared" si="1714"/>
        <v>0</v>
      </c>
      <c r="AI586" s="315">
        <f t="shared" si="1714"/>
        <v>0</v>
      </c>
      <c r="AJ586" s="315">
        <f t="shared" si="1714"/>
        <v>0</v>
      </c>
      <c r="AK586" s="315">
        <f t="shared" si="1714"/>
        <v>0</v>
      </c>
      <c r="AL586" s="315">
        <f t="shared" si="1714"/>
        <v>0</v>
      </c>
      <c r="AM586" s="360"/>
    </row>
    <row r="587" spans="2:39" ht="15">
      <c r="B587" s="730" t="s">
        <v>309</v>
      </c>
      <c r="C587" s="328"/>
      <c r="D587" s="303"/>
      <c r="E587" s="303"/>
      <c r="F587" s="303"/>
      <c r="G587" s="303"/>
      <c r="H587" s="303"/>
      <c r="I587" s="303"/>
      <c r="J587" s="303"/>
      <c r="K587" s="303"/>
      <c r="L587" s="303"/>
      <c r="M587" s="303"/>
      <c r="N587" s="303"/>
      <c r="O587" s="380"/>
      <c r="P587" s="303"/>
      <c r="Q587" s="303"/>
      <c r="R587" s="303"/>
      <c r="S587" s="328"/>
      <c r="T587" s="333"/>
      <c r="U587" s="333"/>
      <c r="V587" s="303"/>
      <c r="W587" s="303"/>
      <c r="X587" s="333"/>
      <c r="Y587" s="315">
        <f>SUMPRODUCT(F410:F569,Y410:Y569)</f>
        <v>0</v>
      </c>
      <c r="Z587" s="315">
        <f>SUMPRODUCT(F410:F569,Z410:Z569)</f>
        <v>0</v>
      </c>
      <c r="AA587" s="315">
        <f t="shared" ref="AA587:AL587" si="1715">IF(AA408="kw",SUMPRODUCT($N$410:$N$569,$Q$410:$Q$569,AA410:AA569),SUMPRODUCT($F$410:$F$569,AA410:AA569))</f>
        <v>0</v>
      </c>
      <c r="AB587" s="315">
        <f t="shared" si="1715"/>
        <v>0</v>
      </c>
      <c r="AC587" s="315">
        <f t="shared" si="1715"/>
        <v>0</v>
      </c>
      <c r="AD587" s="315">
        <f t="shared" si="1715"/>
        <v>0</v>
      </c>
      <c r="AE587" s="315">
        <f t="shared" si="1715"/>
        <v>0</v>
      </c>
      <c r="AF587" s="315">
        <f t="shared" si="1715"/>
        <v>0</v>
      </c>
      <c r="AG587" s="315">
        <f t="shared" si="1715"/>
        <v>0</v>
      </c>
      <c r="AH587" s="315">
        <f t="shared" si="1715"/>
        <v>0</v>
      </c>
      <c r="AI587" s="315">
        <f t="shared" si="1715"/>
        <v>0</v>
      </c>
      <c r="AJ587" s="315">
        <f t="shared" si="1715"/>
        <v>0</v>
      </c>
      <c r="AK587" s="315">
        <f t="shared" si="1715"/>
        <v>0</v>
      </c>
      <c r="AL587" s="315">
        <f t="shared" si="1715"/>
        <v>0</v>
      </c>
      <c r="AM587" s="360"/>
    </row>
    <row r="588" spans="2:39" ht="15">
      <c r="B588" s="731" t="s">
        <v>310</v>
      </c>
      <c r="C588" s="387"/>
      <c r="D588" s="407"/>
      <c r="E588" s="407"/>
      <c r="F588" s="407"/>
      <c r="G588" s="407"/>
      <c r="H588" s="407"/>
      <c r="I588" s="407"/>
      <c r="J588" s="407"/>
      <c r="K588" s="407"/>
      <c r="L588" s="407"/>
      <c r="M588" s="407"/>
      <c r="N588" s="407"/>
      <c r="O588" s="406"/>
      <c r="P588" s="407"/>
      <c r="Q588" s="407"/>
      <c r="R588" s="407"/>
      <c r="S588" s="387"/>
      <c r="T588" s="408"/>
      <c r="U588" s="408"/>
      <c r="V588" s="407"/>
      <c r="W588" s="407"/>
      <c r="X588" s="408"/>
      <c r="Y588" s="349">
        <f>SUMPRODUCT(G410:G569,Y410:Y569)</f>
        <v>0</v>
      </c>
      <c r="Z588" s="349">
        <f>SUMPRODUCT(G410:G569,Z410:Z569)</f>
        <v>0</v>
      </c>
      <c r="AA588" s="349">
        <f t="shared" ref="AA588:AL588" si="1716">IF(AA408="kw",SUMPRODUCT($N$410:$N$569,$R$410:$R$569,AA410:AA569),SUMPRODUCT($G$410:$G$569,AA410:AA569))</f>
        <v>0</v>
      </c>
      <c r="AB588" s="349">
        <f t="shared" si="1716"/>
        <v>0</v>
      </c>
      <c r="AC588" s="349">
        <f t="shared" si="1716"/>
        <v>0</v>
      </c>
      <c r="AD588" s="349">
        <f t="shared" si="1716"/>
        <v>0</v>
      </c>
      <c r="AE588" s="349">
        <f t="shared" si="1716"/>
        <v>0</v>
      </c>
      <c r="AF588" s="349">
        <f t="shared" si="1716"/>
        <v>0</v>
      </c>
      <c r="AG588" s="349">
        <f t="shared" si="1716"/>
        <v>0</v>
      </c>
      <c r="AH588" s="349">
        <f t="shared" si="1716"/>
        <v>0</v>
      </c>
      <c r="AI588" s="349">
        <f t="shared" si="1716"/>
        <v>0</v>
      </c>
      <c r="AJ588" s="349">
        <f t="shared" si="1716"/>
        <v>0</v>
      </c>
      <c r="AK588" s="349">
        <f t="shared" si="1716"/>
        <v>0</v>
      </c>
      <c r="AL588" s="349">
        <f t="shared" si="1716"/>
        <v>0</v>
      </c>
      <c r="AM588" s="409"/>
    </row>
    <row r="589" spans="2:39" ht="22.5" customHeight="1">
      <c r="B589" s="728" t="s">
        <v>226</v>
      </c>
      <c r="C589" s="410"/>
      <c r="D589" s="411"/>
      <c r="E589" s="411"/>
      <c r="F589" s="411"/>
      <c r="G589" s="411"/>
      <c r="H589" s="411"/>
      <c r="I589" s="411"/>
      <c r="J589" s="411"/>
      <c r="K589" s="411"/>
      <c r="L589" s="411"/>
      <c r="M589" s="411"/>
      <c r="N589" s="411"/>
      <c r="O589" s="411"/>
      <c r="P589" s="411"/>
      <c r="Q589" s="411"/>
      <c r="R589" s="411"/>
      <c r="S589" s="394"/>
      <c r="T589" s="395"/>
      <c r="U589" s="411"/>
      <c r="V589" s="411"/>
      <c r="W589" s="411"/>
      <c r="X589" s="411"/>
      <c r="Y589" s="432"/>
      <c r="Z589" s="432"/>
      <c r="AA589" s="432"/>
      <c r="AB589" s="432"/>
      <c r="AC589" s="432"/>
      <c r="AD589" s="432"/>
      <c r="AE589" s="432"/>
      <c r="AF589" s="432"/>
      <c r="AG589" s="432"/>
      <c r="AH589" s="432"/>
      <c r="AI589" s="432"/>
      <c r="AJ589" s="432"/>
      <c r="AK589" s="432"/>
      <c r="AL589" s="432"/>
      <c r="AM589" s="412"/>
    </row>
    <row r="590" spans="2:39" hidden="1" outlineLevel="1"/>
    <row r="591" spans="2:39" hidden="1" outlineLevel="1"/>
    <row r="592" spans="2:39" ht="15.6" hidden="1" outlineLevel="1">
      <c r="B592" s="711" t="s">
        <v>312</v>
      </c>
      <c r="C592" s="305"/>
      <c r="D592" s="601" t="s">
        <v>576</v>
      </c>
      <c r="E592" s="277"/>
      <c r="F592" s="601" t="s">
        <v>587</v>
      </c>
      <c r="G592" s="277"/>
      <c r="H592" s="277"/>
      <c r="I592" s="277"/>
      <c r="J592" s="277"/>
      <c r="K592" s="277"/>
      <c r="L592" s="277"/>
      <c r="M592" s="277"/>
      <c r="N592" s="277"/>
      <c r="O592" s="305"/>
      <c r="P592" s="277"/>
      <c r="Q592" s="277"/>
      <c r="R592" s="277"/>
      <c r="S592" s="277"/>
      <c r="T592" s="277"/>
      <c r="U592" s="277"/>
      <c r="V592" s="277"/>
      <c r="W592" s="277"/>
      <c r="X592" s="277"/>
      <c r="Y592" s="294"/>
      <c r="Z592" s="291"/>
      <c r="AA592" s="291"/>
      <c r="AB592" s="291"/>
      <c r="AC592" s="291"/>
      <c r="AD592" s="291"/>
      <c r="AE592" s="291"/>
      <c r="AF592" s="291"/>
      <c r="AG592" s="291"/>
      <c r="AH592" s="291"/>
      <c r="AI592" s="291"/>
      <c r="AJ592" s="291"/>
      <c r="AK592" s="291"/>
      <c r="AL592" s="291"/>
    </row>
    <row r="593" spans="1:39" ht="33.75" hidden="1" customHeight="1" outlineLevel="1">
      <c r="B593" s="829" t="s">
        <v>213</v>
      </c>
      <c r="C593" s="817" t="s">
        <v>33</v>
      </c>
      <c r="D593" s="308" t="s">
        <v>425</v>
      </c>
      <c r="E593" s="819" t="s">
        <v>211</v>
      </c>
      <c r="F593" s="820"/>
      <c r="G593" s="820"/>
      <c r="H593" s="820"/>
      <c r="I593" s="820"/>
      <c r="J593" s="820"/>
      <c r="K593" s="820"/>
      <c r="L593" s="820"/>
      <c r="M593" s="821"/>
      <c r="N593" s="822" t="s">
        <v>215</v>
      </c>
      <c r="O593" s="308" t="s">
        <v>426</v>
      </c>
      <c r="P593" s="819" t="s">
        <v>214</v>
      </c>
      <c r="Q593" s="820"/>
      <c r="R593" s="820"/>
      <c r="S593" s="820"/>
      <c r="T593" s="820"/>
      <c r="U593" s="820"/>
      <c r="V593" s="820"/>
      <c r="W593" s="820"/>
      <c r="X593" s="821"/>
      <c r="Y593" s="812" t="s">
        <v>246</v>
      </c>
      <c r="Z593" s="813"/>
      <c r="AA593" s="813"/>
      <c r="AB593" s="813"/>
      <c r="AC593" s="813"/>
      <c r="AD593" s="813"/>
      <c r="AE593" s="813"/>
      <c r="AF593" s="813"/>
      <c r="AG593" s="813"/>
      <c r="AH593" s="813"/>
      <c r="AI593" s="813"/>
      <c r="AJ593" s="813"/>
      <c r="AK593" s="813"/>
      <c r="AL593" s="813"/>
      <c r="AM593" s="814"/>
    </row>
    <row r="594" spans="1:39" ht="68.25" hidden="1" customHeight="1" outlineLevel="1">
      <c r="B594" s="830"/>
      <c r="C594" s="818"/>
      <c r="D594" s="309">
        <v>2018</v>
      </c>
      <c r="E594" s="309">
        <v>2019</v>
      </c>
      <c r="F594" s="309">
        <v>2020</v>
      </c>
      <c r="G594" s="309">
        <v>2021</v>
      </c>
      <c r="H594" s="309">
        <v>2022</v>
      </c>
      <c r="I594" s="309">
        <v>2023</v>
      </c>
      <c r="J594" s="309">
        <v>2024</v>
      </c>
      <c r="K594" s="309">
        <v>2025</v>
      </c>
      <c r="L594" s="309">
        <v>2026</v>
      </c>
      <c r="M594" s="309">
        <v>2027</v>
      </c>
      <c r="N594" s="823"/>
      <c r="O594" s="309">
        <v>2018</v>
      </c>
      <c r="P594" s="309">
        <v>2019</v>
      </c>
      <c r="Q594" s="309">
        <v>2020</v>
      </c>
      <c r="R594" s="309">
        <v>2021</v>
      </c>
      <c r="S594" s="309">
        <v>2022</v>
      </c>
      <c r="T594" s="309">
        <v>2023</v>
      </c>
      <c r="U594" s="309">
        <v>2024</v>
      </c>
      <c r="V594" s="309">
        <v>2025</v>
      </c>
      <c r="W594" s="309">
        <v>2026</v>
      </c>
      <c r="X594" s="309">
        <v>2027</v>
      </c>
      <c r="Y594" s="309" t="str">
        <f>'1.  LRAMVA Summary'!D51</f>
        <v>Residential</v>
      </c>
      <c r="Z594" s="309" t="str">
        <f>'1.  LRAMVA Summary'!E51</f>
        <v>GS&lt;50 kW</v>
      </c>
      <c r="AA594" s="309" t="str">
        <f>'1.  LRAMVA Summary'!F51</f>
        <v>General Service 50 to 4,999 kW</v>
      </c>
      <c r="AB594" s="309" t="str">
        <f>'1.  LRAMVA Summary'!G51</f>
        <v>Large Use</v>
      </c>
      <c r="AC594" s="309" t="str">
        <f>'1.  LRAMVA Summary'!H51</f>
        <v>Large Use</v>
      </c>
      <c r="AD594" s="309" t="str">
        <f>'1.  LRAMVA Summary'!I51</f>
        <v>Street Lighting</v>
      </c>
      <c r="AE594" s="309" t="str">
        <f>'1.  LRAMVA Summary'!J51</f>
        <v>Unmetered Scattered Load</v>
      </c>
      <c r="AF594" s="309" t="str">
        <f>'1.  LRAMVA Summary'!K51</f>
        <v/>
      </c>
      <c r="AG594" s="309" t="str">
        <f>'1.  LRAMVA Summary'!L51</f>
        <v/>
      </c>
      <c r="AH594" s="309" t="str">
        <f>'1.  LRAMVA Summary'!M51</f>
        <v/>
      </c>
      <c r="AI594" s="309" t="str">
        <f>'1.  LRAMVA Summary'!N51</f>
        <v/>
      </c>
      <c r="AJ594" s="309" t="str">
        <f>'1.  LRAMVA Summary'!O51</f>
        <v/>
      </c>
      <c r="AK594" s="309" t="str">
        <f>'1.  LRAMVA Summary'!P51</f>
        <v/>
      </c>
      <c r="AL594" s="309" t="str">
        <f>'1.  LRAMVA Summary'!Q51</f>
        <v/>
      </c>
      <c r="AM594" s="311" t="str">
        <f>'1.  LRAMVA Summary'!R51</f>
        <v>Total</v>
      </c>
    </row>
    <row r="595" spans="1:39" ht="15.75" hidden="1" customHeight="1" outlineLevel="1">
      <c r="A595" s="545"/>
      <c r="B595" s="712" t="s">
        <v>516</v>
      </c>
      <c r="C595" s="313"/>
      <c r="D595" s="313"/>
      <c r="E595" s="313"/>
      <c r="F595" s="313"/>
      <c r="G595" s="313"/>
      <c r="H595" s="313"/>
      <c r="I595" s="313"/>
      <c r="J595" s="313"/>
      <c r="K595" s="313"/>
      <c r="L595" s="313"/>
      <c r="M595" s="313"/>
      <c r="N595" s="314"/>
      <c r="O595" s="313"/>
      <c r="P595" s="313"/>
      <c r="Q595" s="313"/>
      <c r="R595" s="313"/>
      <c r="S595" s="313"/>
      <c r="T595" s="313"/>
      <c r="U595" s="313"/>
      <c r="V595" s="313"/>
      <c r="W595" s="313"/>
      <c r="X595" s="313"/>
      <c r="Y595" s="315" t="str">
        <f>'1.  LRAMVA Summary'!D52</f>
        <v>kWh</v>
      </c>
      <c r="Z595" s="315" t="str">
        <f>'1.  LRAMVA Summary'!E52</f>
        <v>kWh</v>
      </c>
      <c r="AA595" s="315" t="str">
        <f>'1.  LRAMVA Summary'!F52</f>
        <v>kW</v>
      </c>
      <c r="AB595" s="315" t="str">
        <f>'1.  LRAMVA Summary'!G52</f>
        <v>kW</v>
      </c>
      <c r="AC595" s="315" t="str">
        <f>'1.  LRAMVA Summary'!H52</f>
        <v>kW</v>
      </c>
      <c r="AD595" s="315" t="str">
        <f>'1.  LRAMVA Summary'!I52</f>
        <v>kW</v>
      </c>
      <c r="AE595" s="315" t="str">
        <f>'1.  LRAMVA Summary'!J52</f>
        <v>kWh</v>
      </c>
      <c r="AF595" s="315" t="str">
        <f>'1.  LRAMVA Summary'!K52</f>
        <v/>
      </c>
      <c r="AG595" s="315" t="str">
        <f>'1.  LRAMVA Summary'!L52</f>
        <v/>
      </c>
      <c r="AH595" s="315" t="str">
        <f>'1.  LRAMVA Summary'!M52</f>
        <v/>
      </c>
      <c r="AI595" s="315" t="str">
        <f>'1.  LRAMVA Summary'!N52</f>
        <v/>
      </c>
      <c r="AJ595" s="315" t="str">
        <f>'1.  LRAMVA Summary'!O52</f>
        <v/>
      </c>
      <c r="AK595" s="315" t="str">
        <f>'1.  LRAMVA Summary'!P52</f>
        <v/>
      </c>
      <c r="AL595" s="315" t="str">
        <f>'1.  LRAMVA Summary'!Q52</f>
        <v/>
      </c>
      <c r="AM595" s="316"/>
    </row>
    <row r="596" spans="1:39" ht="15.6" hidden="1" outlineLevel="2">
      <c r="A596" s="545"/>
      <c r="B596" s="733" t="s">
        <v>509</v>
      </c>
      <c r="C596" s="313"/>
      <c r="D596" s="313"/>
      <c r="E596" s="313"/>
      <c r="F596" s="313"/>
      <c r="G596" s="313"/>
      <c r="H596" s="313"/>
      <c r="I596" s="313"/>
      <c r="J596" s="313"/>
      <c r="K596" s="313"/>
      <c r="L596" s="313"/>
      <c r="M596" s="313"/>
      <c r="N596" s="314"/>
      <c r="O596" s="313"/>
      <c r="P596" s="313"/>
      <c r="Q596" s="313"/>
      <c r="R596" s="313"/>
      <c r="S596" s="313"/>
      <c r="T596" s="313"/>
      <c r="U596" s="313"/>
      <c r="V596" s="313"/>
      <c r="W596" s="313"/>
      <c r="X596" s="313"/>
      <c r="Y596" s="315"/>
      <c r="Z596" s="315"/>
      <c r="AA596" s="315"/>
      <c r="AB596" s="315"/>
      <c r="AC596" s="315"/>
      <c r="AD596" s="315"/>
      <c r="AE596" s="315"/>
      <c r="AF596" s="315"/>
      <c r="AG596" s="315"/>
      <c r="AH596" s="315"/>
      <c r="AI596" s="315"/>
      <c r="AJ596" s="315"/>
      <c r="AK596" s="315"/>
      <c r="AL596" s="315"/>
      <c r="AM596" s="316"/>
    </row>
    <row r="597" spans="1:39" ht="15" hidden="1" outlineLevel="2">
      <c r="A597" s="545">
        <v>1</v>
      </c>
      <c r="B597" s="700" t="s">
        <v>95</v>
      </c>
      <c r="C597" s="315" t="s">
        <v>25</v>
      </c>
      <c r="D597" s="319"/>
      <c r="E597" s="319"/>
      <c r="F597" s="319"/>
      <c r="G597" s="319"/>
      <c r="H597" s="319"/>
      <c r="I597" s="319"/>
      <c r="J597" s="319"/>
      <c r="K597" s="319"/>
      <c r="L597" s="319"/>
      <c r="M597" s="319"/>
      <c r="N597" s="315"/>
      <c r="O597" s="319"/>
      <c r="P597" s="319"/>
      <c r="Q597" s="319"/>
      <c r="R597" s="319"/>
      <c r="S597" s="319"/>
      <c r="T597" s="319"/>
      <c r="U597" s="319"/>
      <c r="V597" s="319"/>
      <c r="W597" s="319"/>
      <c r="X597" s="319"/>
      <c r="Y597" s="433"/>
      <c r="Z597" s="433"/>
      <c r="AA597" s="433"/>
      <c r="AB597" s="433"/>
      <c r="AC597" s="433"/>
      <c r="AD597" s="433"/>
      <c r="AE597" s="433"/>
      <c r="AF597" s="433"/>
      <c r="AG597" s="433"/>
      <c r="AH597" s="433"/>
      <c r="AI597" s="433"/>
      <c r="AJ597" s="433"/>
      <c r="AK597" s="433"/>
      <c r="AL597" s="433"/>
      <c r="AM597" s="320">
        <f>SUM(Y597:AL597)</f>
        <v>0</v>
      </c>
    </row>
    <row r="598" spans="1:39" ht="15" hidden="1" outlineLevel="2">
      <c r="A598" s="545"/>
      <c r="B598" s="676" t="s">
        <v>313</v>
      </c>
      <c r="C598" s="315" t="s">
        <v>164</v>
      </c>
      <c r="D598" s="319"/>
      <c r="E598" s="319"/>
      <c r="F598" s="319"/>
      <c r="G598" s="319"/>
      <c r="H598" s="319"/>
      <c r="I598" s="319"/>
      <c r="J598" s="319"/>
      <c r="K598" s="319"/>
      <c r="L598" s="319"/>
      <c r="M598" s="319"/>
      <c r="N598" s="484"/>
      <c r="O598" s="319"/>
      <c r="P598" s="319"/>
      <c r="Q598" s="319"/>
      <c r="R598" s="319"/>
      <c r="S598" s="319"/>
      <c r="T598" s="319"/>
      <c r="U598" s="319"/>
      <c r="V598" s="319"/>
      <c r="W598" s="319"/>
      <c r="X598" s="319"/>
      <c r="Y598" s="434">
        <f>Y597</f>
        <v>0</v>
      </c>
      <c r="Z598" s="434">
        <f t="shared" ref="Z598" si="1717">Z597</f>
        <v>0</v>
      </c>
      <c r="AA598" s="434">
        <f t="shared" ref="AA598" si="1718">AA597</f>
        <v>0</v>
      </c>
      <c r="AB598" s="434">
        <f t="shared" ref="AB598" si="1719">AB597</f>
        <v>0</v>
      </c>
      <c r="AC598" s="434">
        <f t="shared" ref="AC598" si="1720">AC597</f>
        <v>0</v>
      </c>
      <c r="AD598" s="434">
        <f t="shared" ref="AD598" si="1721">AD597</f>
        <v>0</v>
      </c>
      <c r="AE598" s="434">
        <f t="shared" ref="AE598" si="1722">AE597</f>
        <v>0</v>
      </c>
      <c r="AF598" s="434">
        <f t="shared" ref="AF598" si="1723">AF597</f>
        <v>0</v>
      </c>
      <c r="AG598" s="434">
        <f t="shared" ref="AG598" si="1724">AG597</f>
        <v>0</v>
      </c>
      <c r="AH598" s="434">
        <f t="shared" ref="AH598" si="1725">AH597</f>
        <v>0</v>
      </c>
      <c r="AI598" s="434">
        <f t="shared" ref="AI598" si="1726">AI597</f>
        <v>0</v>
      </c>
      <c r="AJ598" s="434">
        <f t="shared" ref="AJ598" si="1727">AJ597</f>
        <v>0</v>
      </c>
      <c r="AK598" s="434">
        <f t="shared" ref="AK598" si="1728">AK597</f>
        <v>0</v>
      </c>
      <c r="AL598" s="434">
        <f t="shared" ref="AL598" si="1729">AL597</f>
        <v>0</v>
      </c>
      <c r="AM598" s="321"/>
    </row>
    <row r="599" spans="1:39" ht="15.6" hidden="1" outlineLevel="2">
      <c r="A599" s="545"/>
      <c r="B599" s="715"/>
      <c r="C599" s="323"/>
      <c r="D599" s="323"/>
      <c r="E599" s="323"/>
      <c r="F599" s="323"/>
      <c r="G599" s="323"/>
      <c r="H599" s="323"/>
      <c r="I599" s="323"/>
      <c r="J599" s="323"/>
      <c r="K599" s="323"/>
      <c r="L599" s="323"/>
      <c r="M599" s="323"/>
      <c r="N599" s="324"/>
      <c r="O599" s="323"/>
      <c r="P599" s="323"/>
      <c r="Q599" s="323"/>
      <c r="R599" s="323"/>
      <c r="S599" s="323"/>
      <c r="T599" s="323"/>
      <c r="U599" s="323"/>
      <c r="V599" s="323"/>
      <c r="W599" s="323"/>
      <c r="X599" s="323"/>
      <c r="Y599" s="435"/>
      <c r="Z599" s="436"/>
      <c r="AA599" s="436"/>
      <c r="AB599" s="436"/>
      <c r="AC599" s="436"/>
      <c r="AD599" s="436"/>
      <c r="AE599" s="436"/>
      <c r="AF599" s="436"/>
      <c r="AG599" s="436"/>
      <c r="AH599" s="436"/>
      <c r="AI599" s="436"/>
      <c r="AJ599" s="436"/>
      <c r="AK599" s="436"/>
      <c r="AL599" s="436"/>
      <c r="AM599" s="326"/>
    </row>
    <row r="600" spans="1:39" ht="15" hidden="1" outlineLevel="2">
      <c r="A600" s="545">
        <v>2</v>
      </c>
      <c r="B600" s="700" t="s">
        <v>96</v>
      </c>
      <c r="C600" s="315" t="s">
        <v>25</v>
      </c>
      <c r="D600" s="319"/>
      <c r="E600" s="319"/>
      <c r="F600" s="319"/>
      <c r="G600" s="319"/>
      <c r="H600" s="319"/>
      <c r="I600" s="319"/>
      <c r="J600" s="319"/>
      <c r="K600" s="319"/>
      <c r="L600" s="319"/>
      <c r="M600" s="319"/>
      <c r="N600" s="315"/>
      <c r="O600" s="319"/>
      <c r="P600" s="319"/>
      <c r="Q600" s="319"/>
      <c r="R600" s="319"/>
      <c r="S600" s="319"/>
      <c r="T600" s="319"/>
      <c r="U600" s="319"/>
      <c r="V600" s="319"/>
      <c r="W600" s="319"/>
      <c r="X600" s="319"/>
      <c r="Y600" s="433"/>
      <c r="Z600" s="433"/>
      <c r="AA600" s="433"/>
      <c r="AB600" s="433"/>
      <c r="AC600" s="433"/>
      <c r="AD600" s="433"/>
      <c r="AE600" s="433"/>
      <c r="AF600" s="433"/>
      <c r="AG600" s="433"/>
      <c r="AH600" s="433"/>
      <c r="AI600" s="433"/>
      <c r="AJ600" s="433"/>
      <c r="AK600" s="433"/>
      <c r="AL600" s="433"/>
      <c r="AM600" s="320">
        <f>SUM(Y600:AL600)</f>
        <v>0</v>
      </c>
    </row>
    <row r="601" spans="1:39" ht="15" hidden="1" outlineLevel="2">
      <c r="A601" s="545"/>
      <c r="B601" s="676" t="s">
        <v>313</v>
      </c>
      <c r="C601" s="315" t="s">
        <v>164</v>
      </c>
      <c r="D601" s="319"/>
      <c r="E601" s="319"/>
      <c r="F601" s="319"/>
      <c r="G601" s="319"/>
      <c r="H601" s="319"/>
      <c r="I601" s="319"/>
      <c r="J601" s="319"/>
      <c r="K601" s="319"/>
      <c r="L601" s="319"/>
      <c r="M601" s="319"/>
      <c r="N601" s="484"/>
      <c r="O601" s="319"/>
      <c r="P601" s="319"/>
      <c r="Q601" s="319"/>
      <c r="R601" s="319"/>
      <c r="S601" s="319"/>
      <c r="T601" s="319"/>
      <c r="U601" s="319"/>
      <c r="V601" s="319"/>
      <c r="W601" s="319"/>
      <c r="X601" s="319"/>
      <c r="Y601" s="434">
        <f>Y600</f>
        <v>0</v>
      </c>
      <c r="Z601" s="434">
        <f t="shared" ref="Z601" si="1730">Z600</f>
        <v>0</v>
      </c>
      <c r="AA601" s="434">
        <f t="shared" ref="AA601" si="1731">AA600</f>
        <v>0</v>
      </c>
      <c r="AB601" s="434">
        <f t="shared" ref="AB601" si="1732">AB600</f>
        <v>0</v>
      </c>
      <c r="AC601" s="434">
        <f t="shared" ref="AC601" si="1733">AC600</f>
        <v>0</v>
      </c>
      <c r="AD601" s="434">
        <f t="shared" ref="AD601" si="1734">AD600</f>
        <v>0</v>
      </c>
      <c r="AE601" s="434">
        <f t="shared" ref="AE601" si="1735">AE600</f>
        <v>0</v>
      </c>
      <c r="AF601" s="434">
        <f t="shared" ref="AF601" si="1736">AF600</f>
        <v>0</v>
      </c>
      <c r="AG601" s="434">
        <f t="shared" ref="AG601" si="1737">AG600</f>
        <v>0</v>
      </c>
      <c r="AH601" s="434">
        <f t="shared" ref="AH601" si="1738">AH600</f>
        <v>0</v>
      </c>
      <c r="AI601" s="434">
        <f t="shared" ref="AI601" si="1739">AI600</f>
        <v>0</v>
      </c>
      <c r="AJ601" s="434">
        <f t="shared" ref="AJ601" si="1740">AJ600</f>
        <v>0</v>
      </c>
      <c r="AK601" s="434">
        <f t="shared" ref="AK601" si="1741">AK600</f>
        <v>0</v>
      </c>
      <c r="AL601" s="434">
        <f t="shared" ref="AL601" si="1742">AL600</f>
        <v>0</v>
      </c>
      <c r="AM601" s="321"/>
    </row>
    <row r="602" spans="1:39" ht="15.6" hidden="1" outlineLevel="2">
      <c r="A602" s="545"/>
      <c r="B602" s="715"/>
      <c r="C602" s="323"/>
      <c r="D602" s="328"/>
      <c r="E602" s="328"/>
      <c r="F602" s="328"/>
      <c r="G602" s="328"/>
      <c r="H602" s="328"/>
      <c r="I602" s="328"/>
      <c r="J602" s="328"/>
      <c r="K602" s="328"/>
      <c r="L602" s="328"/>
      <c r="M602" s="328"/>
      <c r="N602" s="324"/>
      <c r="O602" s="328"/>
      <c r="P602" s="328"/>
      <c r="Q602" s="328"/>
      <c r="R602" s="328"/>
      <c r="S602" s="328"/>
      <c r="T602" s="328"/>
      <c r="U602" s="328"/>
      <c r="V602" s="328"/>
      <c r="W602" s="328"/>
      <c r="X602" s="328"/>
      <c r="Y602" s="435"/>
      <c r="Z602" s="436"/>
      <c r="AA602" s="436"/>
      <c r="AB602" s="436"/>
      <c r="AC602" s="436"/>
      <c r="AD602" s="436"/>
      <c r="AE602" s="436"/>
      <c r="AF602" s="436"/>
      <c r="AG602" s="436"/>
      <c r="AH602" s="436"/>
      <c r="AI602" s="436"/>
      <c r="AJ602" s="436"/>
      <c r="AK602" s="436"/>
      <c r="AL602" s="436"/>
      <c r="AM602" s="326"/>
    </row>
    <row r="603" spans="1:39" ht="15" hidden="1" outlineLevel="2">
      <c r="A603" s="545">
        <v>3</v>
      </c>
      <c r="B603" s="700" t="s">
        <v>97</v>
      </c>
      <c r="C603" s="315" t="s">
        <v>25</v>
      </c>
      <c r="D603" s="319"/>
      <c r="E603" s="319"/>
      <c r="F603" s="319"/>
      <c r="G603" s="319"/>
      <c r="H603" s="319"/>
      <c r="I603" s="319"/>
      <c r="J603" s="319"/>
      <c r="K603" s="319"/>
      <c r="L603" s="319"/>
      <c r="M603" s="319"/>
      <c r="N603" s="315"/>
      <c r="O603" s="319"/>
      <c r="P603" s="319"/>
      <c r="Q603" s="319"/>
      <c r="R603" s="319"/>
      <c r="S603" s="319"/>
      <c r="T603" s="319"/>
      <c r="U603" s="319"/>
      <c r="V603" s="319"/>
      <c r="W603" s="319"/>
      <c r="X603" s="319"/>
      <c r="Y603" s="433"/>
      <c r="Z603" s="433"/>
      <c r="AA603" s="433"/>
      <c r="AB603" s="433"/>
      <c r="AC603" s="433"/>
      <c r="AD603" s="433"/>
      <c r="AE603" s="433"/>
      <c r="AF603" s="433"/>
      <c r="AG603" s="433"/>
      <c r="AH603" s="433"/>
      <c r="AI603" s="433"/>
      <c r="AJ603" s="433"/>
      <c r="AK603" s="433"/>
      <c r="AL603" s="433"/>
      <c r="AM603" s="320">
        <f>SUM(Y603:AL603)</f>
        <v>0</v>
      </c>
    </row>
    <row r="604" spans="1:39" ht="15" hidden="1" outlineLevel="2">
      <c r="A604" s="545"/>
      <c r="B604" s="676" t="s">
        <v>313</v>
      </c>
      <c r="C604" s="315" t="s">
        <v>164</v>
      </c>
      <c r="D604" s="319"/>
      <c r="E604" s="319"/>
      <c r="F604" s="319"/>
      <c r="G604" s="319"/>
      <c r="H604" s="319"/>
      <c r="I604" s="319"/>
      <c r="J604" s="319"/>
      <c r="K604" s="319"/>
      <c r="L604" s="319"/>
      <c r="M604" s="319"/>
      <c r="N604" s="484"/>
      <c r="O604" s="319"/>
      <c r="P604" s="319"/>
      <c r="Q604" s="319"/>
      <c r="R604" s="319"/>
      <c r="S604" s="319"/>
      <c r="T604" s="319"/>
      <c r="U604" s="319"/>
      <c r="V604" s="319"/>
      <c r="W604" s="319"/>
      <c r="X604" s="319"/>
      <c r="Y604" s="434">
        <f>Y603</f>
        <v>0</v>
      </c>
      <c r="Z604" s="434">
        <f t="shared" ref="Z604" si="1743">Z603</f>
        <v>0</v>
      </c>
      <c r="AA604" s="434">
        <f t="shared" ref="AA604" si="1744">AA603</f>
        <v>0</v>
      </c>
      <c r="AB604" s="434">
        <f t="shared" ref="AB604" si="1745">AB603</f>
        <v>0</v>
      </c>
      <c r="AC604" s="434">
        <f t="shared" ref="AC604" si="1746">AC603</f>
        <v>0</v>
      </c>
      <c r="AD604" s="434">
        <f t="shared" ref="AD604" si="1747">AD603</f>
        <v>0</v>
      </c>
      <c r="AE604" s="434">
        <f t="shared" ref="AE604" si="1748">AE603</f>
        <v>0</v>
      </c>
      <c r="AF604" s="434">
        <f t="shared" ref="AF604" si="1749">AF603</f>
        <v>0</v>
      </c>
      <c r="AG604" s="434">
        <f t="shared" ref="AG604" si="1750">AG603</f>
        <v>0</v>
      </c>
      <c r="AH604" s="434">
        <f t="shared" ref="AH604" si="1751">AH603</f>
        <v>0</v>
      </c>
      <c r="AI604" s="434">
        <f t="shared" ref="AI604" si="1752">AI603</f>
        <v>0</v>
      </c>
      <c r="AJ604" s="434">
        <f t="shared" ref="AJ604" si="1753">AJ603</f>
        <v>0</v>
      </c>
      <c r="AK604" s="434">
        <f t="shared" ref="AK604" si="1754">AK603</f>
        <v>0</v>
      </c>
      <c r="AL604" s="434">
        <f t="shared" ref="AL604" si="1755">AL603</f>
        <v>0</v>
      </c>
      <c r="AM604" s="321"/>
    </row>
    <row r="605" spans="1:39" ht="15" hidden="1" outlineLevel="2">
      <c r="A605" s="545"/>
      <c r="B605" s="676"/>
      <c r="C605" s="329"/>
      <c r="D605" s="315"/>
      <c r="E605" s="315"/>
      <c r="F605" s="315"/>
      <c r="G605" s="315"/>
      <c r="H605" s="315"/>
      <c r="I605" s="315"/>
      <c r="J605" s="315"/>
      <c r="K605" s="315"/>
      <c r="L605" s="315"/>
      <c r="M605" s="315"/>
      <c r="N605" s="315"/>
      <c r="O605" s="315"/>
      <c r="P605" s="315"/>
      <c r="Q605" s="315"/>
      <c r="R605" s="315"/>
      <c r="S605" s="315"/>
      <c r="T605" s="315"/>
      <c r="U605" s="315"/>
      <c r="V605" s="315"/>
      <c r="W605" s="315"/>
      <c r="X605" s="315"/>
      <c r="Y605" s="435"/>
      <c r="Z605" s="435"/>
      <c r="AA605" s="435"/>
      <c r="AB605" s="435"/>
      <c r="AC605" s="435"/>
      <c r="AD605" s="435"/>
      <c r="AE605" s="435"/>
      <c r="AF605" s="435"/>
      <c r="AG605" s="435"/>
      <c r="AH605" s="435"/>
      <c r="AI605" s="435"/>
      <c r="AJ605" s="435"/>
      <c r="AK605" s="435"/>
      <c r="AL605" s="435"/>
      <c r="AM605" s="330"/>
    </row>
    <row r="606" spans="1:39" ht="15" hidden="1" outlineLevel="2">
      <c r="A606" s="545">
        <v>4</v>
      </c>
      <c r="B606" s="700" t="s">
        <v>98</v>
      </c>
      <c r="C606" s="315" t="s">
        <v>25</v>
      </c>
      <c r="D606" s="319"/>
      <c r="E606" s="319"/>
      <c r="F606" s="319"/>
      <c r="G606" s="319"/>
      <c r="H606" s="319"/>
      <c r="I606" s="319"/>
      <c r="J606" s="319"/>
      <c r="K606" s="319"/>
      <c r="L606" s="319"/>
      <c r="M606" s="319"/>
      <c r="N606" s="315"/>
      <c r="O606" s="319"/>
      <c r="P606" s="319"/>
      <c r="Q606" s="319"/>
      <c r="R606" s="319"/>
      <c r="S606" s="319"/>
      <c r="T606" s="319"/>
      <c r="U606" s="319"/>
      <c r="V606" s="319"/>
      <c r="W606" s="319"/>
      <c r="X606" s="319"/>
      <c r="Y606" s="433"/>
      <c r="Z606" s="433"/>
      <c r="AA606" s="433"/>
      <c r="AB606" s="433"/>
      <c r="AC606" s="433"/>
      <c r="AD606" s="433"/>
      <c r="AE606" s="433"/>
      <c r="AF606" s="433"/>
      <c r="AG606" s="433"/>
      <c r="AH606" s="433"/>
      <c r="AI606" s="433"/>
      <c r="AJ606" s="433"/>
      <c r="AK606" s="433"/>
      <c r="AL606" s="433"/>
      <c r="AM606" s="320">
        <f>SUM(Y606:AL606)</f>
        <v>0</v>
      </c>
    </row>
    <row r="607" spans="1:39" ht="15" hidden="1" outlineLevel="2">
      <c r="A607" s="545"/>
      <c r="B607" s="676" t="s">
        <v>313</v>
      </c>
      <c r="C607" s="315" t="s">
        <v>164</v>
      </c>
      <c r="D607" s="319"/>
      <c r="E607" s="319"/>
      <c r="F607" s="319"/>
      <c r="G607" s="319"/>
      <c r="H607" s="319"/>
      <c r="I607" s="319"/>
      <c r="J607" s="319"/>
      <c r="K607" s="319"/>
      <c r="L607" s="319"/>
      <c r="M607" s="319"/>
      <c r="N607" s="484"/>
      <c r="O607" s="319"/>
      <c r="P607" s="319"/>
      <c r="Q607" s="319"/>
      <c r="R607" s="319"/>
      <c r="S607" s="319"/>
      <c r="T607" s="319"/>
      <c r="U607" s="319"/>
      <c r="V607" s="319"/>
      <c r="W607" s="319"/>
      <c r="X607" s="319"/>
      <c r="Y607" s="434">
        <f>Y606</f>
        <v>0</v>
      </c>
      <c r="Z607" s="434">
        <f t="shared" ref="Z607" si="1756">Z606</f>
        <v>0</v>
      </c>
      <c r="AA607" s="434">
        <f t="shared" ref="AA607" si="1757">AA606</f>
        <v>0</v>
      </c>
      <c r="AB607" s="434">
        <f t="shared" ref="AB607" si="1758">AB606</f>
        <v>0</v>
      </c>
      <c r="AC607" s="434">
        <f t="shared" ref="AC607" si="1759">AC606</f>
        <v>0</v>
      </c>
      <c r="AD607" s="434">
        <f t="shared" ref="AD607" si="1760">AD606</f>
        <v>0</v>
      </c>
      <c r="AE607" s="434">
        <f t="shared" ref="AE607" si="1761">AE606</f>
        <v>0</v>
      </c>
      <c r="AF607" s="434">
        <f t="shared" ref="AF607" si="1762">AF606</f>
        <v>0</v>
      </c>
      <c r="AG607" s="434">
        <f t="shared" ref="AG607" si="1763">AG606</f>
        <v>0</v>
      </c>
      <c r="AH607" s="434">
        <f t="shared" ref="AH607" si="1764">AH606</f>
        <v>0</v>
      </c>
      <c r="AI607" s="434">
        <f t="shared" ref="AI607" si="1765">AI606</f>
        <v>0</v>
      </c>
      <c r="AJ607" s="434">
        <f t="shared" ref="AJ607" si="1766">AJ606</f>
        <v>0</v>
      </c>
      <c r="AK607" s="434">
        <f t="shared" ref="AK607" si="1767">AK606</f>
        <v>0</v>
      </c>
      <c r="AL607" s="434">
        <f t="shared" ref="AL607" si="1768">AL606</f>
        <v>0</v>
      </c>
      <c r="AM607" s="321"/>
    </row>
    <row r="608" spans="1:39" ht="15" hidden="1" outlineLevel="2">
      <c r="A608" s="545"/>
      <c r="B608" s="676"/>
      <c r="C608" s="329"/>
      <c r="D608" s="328"/>
      <c r="E608" s="328"/>
      <c r="F608" s="328"/>
      <c r="G608" s="328"/>
      <c r="H608" s="328"/>
      <c r="I608" s="328"/>
      <c r="J608" s="328"/>
      <c r="K608" s="328"/>
      <c r="L608" s="328"/>
      <c r="M608" s="328"/>
      <c r="N608" s="315"/>
      <c r="O608" s="328"/>
      <c r="P608" s="328"/>
      <c r="Q608" s="328"/>
      <c r="R608" s="328"/>
      <c r="S608" s="328"/>
      <c r="T608" s="328"/>
      <c r="U608" s="328"/>
      <c r="V608" s="328"/>
      <c r="W608" s="328"/>
      <c r="X608" s="328"/>
      <c r="Y608" s="435"/>
      <c r="Z608" s="435"/>
      <c r="AA608" s="435"/>
      <c r="AB608" s="435"/>
      <c r="AC608" s="435"/>
      <c r="AD608" s="435"/>
      <c r="AE608" s="435"/>
      <c r="AF608" s="435"/>
      <c r="AG608" s="435"/>
      <c r="AH608" s="435"/>
      <c r="AI608" s="435"/>
      <c r="AJ608" s="435"/>
      <c r="AK608" s="435"/>
      <c r="AL608" s="435"/>
      <c r="AM608" s="330"/>
    </row>
    <row r="609" spans="1:39" ht="15.75" hidden="1" customHeight="1" outlineLevel="2">
      <c r="A609" s="545">
        <v>5</v>
      </c>
      <c r="B609" s="700" t="s">
        <v>99</v>
      </c>
      <c r="C609" s="315" t="s">
        <v>25</v>
      </c>
      <c r="D609" s="319"/>
      <c r="E609" s="319"/>
      <c r="F609" s="319"/>
      <c r="G609" s="319"/>
      <c r="H609" s="319"/>
      <c r="I609" s="319"/>
      <c r="J609" s="319"/>
      <c r="K609" s="319"/>
      <c r="L609" s="319"/>
      <c r="M609" s="319"/>
      <c r="N609" s="315"/>
      <c r="O609" s="319"/>
      <c r="P609" s="319"/>
      <c r="Q609" s="319"/>
      <c r="R609" s="319"/>
      <c r="S609" s="319"/>
      <c r="T609" s="319"/>
      <c r="U609" s="319"/>
      <c r="V609" s="319"/>
      <c r="W609" s="319"/>
      <c r="X609" s="319"/>
      <c r="Y609" s="433"/>
      <c r="Z609" s="433"/>
      <c r="AA609" s="433"/>
      <c r="AB609" s="433"/>
      <c r="AC609" s="433"/>
      <c r="AD609" s="433"/>
      <c r="AE609" s="433"/>
      <c r="AF609" s="433"/>
      <c r="AG609" s="433"/>
      <c r="AH609" s="433"/>
      <c r="AI609" s="433"/>
      <c r="AJ609" s="433"/>
      <c r="AK609" s="433"/>
      <c r="AL609" s="433"/>
      <c r="AM609" s="320">
        <f>SUM(Y609:AL609)</f>
        <v>0</v>
      </c>
    </row>
    <row r="610" spans="1:39" ht="15" hidden="1" outlineLevel="2">
      <c r="A610" s="545"/>
      <c r="B610" s="676" t="s">
        <v>313</v>
      </c>
      <c r="C610" s="315" t="s">
        <v>164</v>
      </c>
      <c r="D610" s="319"/>
      <c r="E610" s="319"/>
      <c r="F610" s="319"/>
      <c r="G610" s="319"/>
      <c r="H610" s="319"/>
      <c r="I610" s="319"/>
      <c r="J610" s="319"/>
      <c r="K610" s="319"/>
      <c r="L610" s="319"/>
      <c r="M610" s="319"/>
      <c r="N610" s="484"/>
      <c r="O610" s="319"/>
      <c r="P610" s="319"/>
      <c r="Q610" s="319"/>
      <c r="R610" s="319"/>
      <c r="S610" s="319"/>
      <c r="T610" s="319"/>
      <c r="U610" s="319"/>
      <c r="V610" s="319"/>
      <c r="W610" s="319"/>
      <c r="X610" s="319"/>
      <c r="Y610" s="434">
        <f>Y609</f>
        <v>0</v>
      </c>
      <c r="Z610" s="434">
        <f t="shared" ref="Z610" si="1769">Z609</f>
        <v>0</v>
      </c>
      <c r="AA610" s="434">
        <f t="shared" ref="AA610" si="1770">AA609</f>
        <v>0</v>
      </c>
      <c r="AB610" s="434">
        <f t="shared" ref="AB610" si="1771">AB609</f>
        <v>0</v>
      </c>
      <c r="AC610" s="434">
        <f t="shared" ref="AC610" si="1772">AC609</f>
        <v>0</v>
      </c>
      <c r="AD610" s="434">
        <f t="shared" ref="AD610" si="1773">AD609</f>
        <v>0</v>
      </c>
      <c r="AE610" s="434">
        <f t="shared" ref="AE610" si="1774">AE609</f>
        <v>0</v>
      </c>
      <c r="AF610" s="434">
        <f t="shared" ref="AF610" si="1775">AF609</f>
        <v>0</v>
      </c>
      <c r="AG610" s="434">
        <f t="shared" ref="AG610" si="1776">AG609</f>
        <v>0</v>
      </c>
      <c r="AH610" s="434">
        <f t="shared" ref="AH610" si="1777">AH609</f>
        <v>0</v>
      </c>
      <c r="AI610" s="434">
        <f t="shared" ref="AI610" si="1778">AI609</f>
        <v>0</v>
      </c>
      <c r="AJ610" s="434">
        <f t="shared" ref="AJ610" si="1779">AJ609</f>
        <v>0</v>
      </c>
      <c r="AK610" s="434">
        <f t="shared" ref="AK610" si="1780">AK609</f>
        <v>0</v>
      </c>
      <c r="AL610" s="434">
        <f t="shared" ref="AL610" si="1781">AL609</f>
        <v>0</v>
      </c>
      <c r="AM610" s="321"/>
    </row>
    <row r="611" spans="1:39" ht="15" hidden="1" outlineLevel="2">
      <c r="A611" s="545"/>
      <c r="B611" s="676"/>
      <c r="C611" s="315"/>
      <c r="D611" s="315"/>
      <c r="E611" s="315"/>
      <c r="F611" s="315"/>
      <c r="G611" s="315"/>
      <c r="H611" s="315"/>
      <c r="I611" s="315"/>
      <c r="J611" s="315"/>
      <c r="K611" s="315"/>
      <c r="L611" s="315"/>
      <c r="M611" s="315"/>
      <c r="N611" s="315"/>
      <c r="O611" s="315"/>
      <c r="P611" s="315"/>
      <c r="Q611" s="315"/>
      <c r="R611" s="315"/>
      <c r="S611" s="315"/>
      <c r="T611" s="315"/>
      <c r="U611" s="315"/>
      <c r="V611" s="315"/>
      <c r="W611" s="315"/>
      <c r="X611" s="315"/>
      <c r="Y611" s="445"/>
      <c r="Z611" s="446"/>
      <c r="AA611" s="446"/>
      <c r="AB611" s="446"/>
      <c r="AC611" s="446"/>
      <c r="AD611" s="446"/>
      <c r="AE611" s="446"/>
      <c r="AF611" s="446"/>
      <c r="AG611" s="446"/>
      <c r="AH611" s="446"/>
      <c r="AI611" s="446"/>
      <c r="AJ611" s="446"/>
      <c r="AK611" s="446"/>
      <c r="AL611" s="446"/>
      <c r="AM611" s="321"/>
    </row>
    <row r="612" spans="1:39" ht="15.6" hidden="1" outlineLevel="2">
      <c r="A612" s="545"/>
      <c r="B612" s="716" t="s">
        <v>510</v>
      </c>
      <c r="C612" s="313"/>
      <c r="D612" s="313"/>
      <c r="E612" s="313"/>
      <c r="F612" s="313"/>
      <c r="G612" s="313"/>
      <c r="H612" s="313"/>
      <c r="I612" s="313"/>
      <c r="J612" s="313"/>
      <c r="K612" s="313"/>
      <c r="L612" s="313"/>
      <c r="M612" s="313"/>
      <c r="N612" s="314"/>
      <c r="O612" s="313"/>
      <c r="P612" s="313"/>
      <c r="Q612" s="313"/>
      <c r="R612" s="313"/>
      <c r="S612" s="313"/>
      <c r="T612" s="313"/>
      <c r="U612" s="313"/>
      <c r="V612" s="313"/>
      <c r="W612" s="313"/>
      <c r="X612" s="313"/>
      <c r="Y612" s="437"/>
      <c r="Z612" s="437"/>
      <c r="AA612" s="437"/>
      <c r="AB612" s="437"/>
      <c r="AC612" s="437"/>
      <c r="AD612" s="437"/>
      <c r="AE612" s="437"/>
      <c r="AF612" s="437"/>
      <c r="AG612" s="437"/>
      <c r="AH612" s="437"/>
      <c r="AI612" s="437"/>
      <c r="AJ612" s="437"/>
      <c r="AK612" s="437"/>
      <c r="AL612" s="437"/>
      <c r="AM612" s="316"/>
    </row>
    <row r="613" spans="1:39" ht="15" hidden="1" outlineLevel="2">
      <c r="A613" s="545">
        <v>6</v>
      </c>
      <c r="B613" s="700" t="s">
        <v>100</v>
      </c>
      <c r="C613" s="315" t="s">
        <v>25</v>
      </c>
      <c r="D613" s="319"/>
      <c r="E613" s="319"/>
      <c r="F613" s="319"/>
      <c r="G613" s="319"/>
      <c r="H613" s="319"/>
      <c r="I613" s="319"/>
      <c r="J613" s="319"/>
      <c r="K613" s="319"/>
      <c r="L613" s="319"/>
      <c r="M613" s="319"/>
      <c r="N613" s="319">
        <v>12</v>
      </c>
      <c r="O613" s="319"/>
      <c r="P613" s="319"/>
      <c r="Q613" s="319"/>
      <c r="R613" s="319"/>
      <c r="S613" s="319"/>
      <c r="T613" s="319"/>
      <c r="U613" s="319"/>
      <c r="V613" s="319"/>
      <c r="W613" s="319"/>
      <c r="X613" s="319"/>
      <c r="Y613" s="438"/>
      <c r="Z613" s="433"/>
      <c r="AA613" s="433"/>
      <c r="AB613" s="433"/>
      <c r="AC613" s="433"/>
      <c r="AD613" s="433"/>
      <c r="AE613" s="433"/>
      <c r="AF613" s="438"/>
      <c r="AG613" s="438"/>
      <c r="AH613" s="438"/>
      <c r="AI613" s="438"/>
      <c r="AJ613" s="438"/>
      <c r="AK613" s="438"/>
      <c r="AL613" s="438"/>
      <c r="AM613" s="320">
        <f>SUM(Y613:AL613)</f>
        <v>0</v>
      </c>
    </row>
    <row r="614" spans="1:39" ht="15" hidden="1" outlineLevel="2">
      <c r="A614" s="545"/>
      <c r="B614" s="676" t="s">
        <v>313</v>
      </c>
      <c r="C614" s="315" t="s">
        <v>164</v>
      </c>
      <c r="D614" s="319"/>
      <c r="E614" s="319"/>
      <c r="F614" s="319"/>
      <c r="G614" s="319"/>
      <c r="H614" s="319"/>
      <c r="I614" s="319"/>
      <c r="J614" s="319"/>
      <c r="K614" s="319"/>
      <c r="L614" s="319"/>
      <c r="M614" s="319"/>
      <c r="N614" s="319">
        <f>N613</f>
        <v>12</v>
      </c>
      <c r="O614" s="319"/>
      <c r="P614" s="319"/>
      <c r="Q614" s="319"/>
      <c r="R614" s="319"/>
      <c r="S614" s="319"/>
      <c r="T614" s="319"/>
      <c r="U614" s="319"/>
      <c r="V614" s="319"/>
      <c r="W614" s="319"/>
      <c r="X614" s="319"/>
      <c r="Y614" s="434">
        <f>Y613</f>
        <v>0</v>
      </c>
      <c r="Z614" s="434">
        <f t="shared" ref="Z614" si="1782">Z613</f>
        <v>0</v>
      </c>
      <c r="AA614" s="434">
        <f t="shared" ref="AA614" si="1783">AA613</f>
        <v>0</v>
      </c>
      <c r="AB614" s="434">
        <f t="shared" ref="AB614" si="1784">AB613</f>
        <v>0</v>
      </c>
      <c r="AC614" s="434">
        <f t="shared" ref="AC614" si="1785">AC613</f>
        <v>0</v>
      </c>
      <c r="AD614" s="434">
        <f t="shared" ref="AD614" si="1786">AD613</f>
        <v>0</v>
      </c>
      <c r="AE614" s="434">
        <f t="shared" ref="AE614" si="1787">AE613</f>
        <v>0</v>
      </c>
      <c r="AF614" s="434">
        <f t="shared" ref="AF614" si="1788">AF613</f>
        <v>0</v>
      </c>
      <c r="AG614" s="434">
        <f t="shared" ref="AG614" si="1789">AG613</f>
        <v>0</v>
      </c>
      <c r="AH614" s="434">
        <f t="shared" ref="AH614" si="1790">AH613</f>
        <v>0</v>
      </c>
      <c r="AI614" s="434">
        <f t="shared" ref="AI614" si="1791">AI613</f>
        <v>0</v>
      </c>
      <c r="AJ614" s="434">
        <f t="shared" ref="AJ614" si="1792">AJ613</f>
        <v>0</v>
      </c>
      <c r="AK614" s="434">
        <f t="shared" ref="AK614" si="1793">AK613</f>
        <v>0</v>
      </c>
      <c r="AL614" s="434">
        <f t="shared" ref="AL614" si="1794">AL613</f>
        <v>0</v>
      </c>
      <c r="AM614" s="335"/>
    </row>
    <row r="615" spans="1:39" ht="15" hidden="1" outlineLevel="2">
      <c r="A615" s="545"/>
      <c r="B615" s="717"/>
      <c r="C615" s="336"/>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439"/>
      <c r="Z615" s="439"/>
      <c r="AA615" s="439"/>
      <c r="AB615" s="439"/>
      <c r="AC615" s="439"/>
      <c r="AD615" s="439"/>
      <c r="AE615" s="439"/>
      <c r="AF615" s="439"/>
      <c r="AG615" s="439"/>
      <c r="AH615" s="439"/>
      <c r="AI615" s="439"/>
      <c r="AJ615" s="439"/>
      <c r="AK615" s="439"/>
      <c r="AL615" s="439"/>
      <c r="AM615" s="337"/>
    </row>
    <row r="616" spans="1:39" ht="15" hidden="1" outlineLevel="2">
      <c r="A616" s="545">
        <v>7</v>
      </c>
      <c r="B616" s="700" t="s">
        <v>101</v>
      </c>
      <c r="C616" s="315" t="s">
        <v>25</v>
      </c>
      <c r="D616" s="319"/>
      <c r="E616" s="319"/>
      <c r="F616" s="319"/>
      <c r="G616" s="319"/>
      <c r="H616" s="319"/>
      <c r="I616" s="319"/>
      <c r="J616" s="319"/>
      <c r="K616" s="319"/>
      <c r="L616" s="319"/>
      <c r="M616" s="319"/>
      <c r="N616" s="319">
        <v>12</v>
      </c>
      <c r="O616" s="319"/>
      <c r="P616" s="319"/>
      <c r="Q616" s="319"/>
      <c r="R616" s="319"/>
      <c r="S616" s="319"/>
      <c r="T616" s="319"/>
      <c r="U616" s="319"/>
      <c r="V616" s="319"/>
      <c r="W616" s="319"/>
      <c r="X616" s="319"/>
      <c r="Y616" s="438"/>
      <c r="Z616" s="433"/>
      <c r="AA616" s="433"/>
      <c r="AB616" s="433"/>
      <c r="AC616" s="433"/>
      <c r="AD616" s="433"/>
      <c r="AE616" s="433"/>
      <c r="AF616" s="438"/>
      <c r="AG616" s="438"/>
      <c r="AH616" s="438"/>
      <c r="AI616" s="438"/>
      <c r="AJ616" s="438"/>
      <c r="AK616" s="438"/>
      <c r="AL616" s="438"/>
      <c r="AM616" s="320">
        <f>SUM(Y616:AL616)</f>
        <v>0</v>
      </c>
    </row>
    <row r="617" spans="1:39" ht="15" hidden="1" outlineLevel="2">
      <c r="A617" s="545"/>
      <c r="B617" s="676" t="s">
        <v>313</v>
      </c>
      <c r="C617" s="315" t="s">
        <v>164</v>
      </c>
      <c r="D617" s="319"/>
      <c r="E617" s="319"/>
      <c r="F617" s="319"/>
      <c r="G617" s="319"/>
      <c r="H617" s="319"/>
      <c r="I617" s="319"/>
      <c r="J617" s="319"/>
      <c r="K617" s="319"/>
      <c r="L617" s="319"/>
      <c r="M617" s="319"/>
      <c r="N617" s="319">
        <f>N616</f>
        <v>12</v>
      </c>
      <c r="O617" s="319"/>
      <c r="P617" s="319"/>
      <c r="Q617" s="319"/>
      <c r="R617" s="319"/>
      <c r="S617" s="319"/>
      <c r="T617" s="319"/>
      <c r="U617" s="319"/>
      <c r="V617" s="319"/>
      <c r="W617" s="319"/>
      <c r="X617" s="319"/>
      <c r="Y617" s="434">
        <f>Y616</f>
        <v>0</v>
      </c>
      <c r="Z617" s="434">
        <f t="shared" ref="Z617" si="1795">Z616</f>
        <v>0</v>
      </c>
      <c r="AA617" s="434">
        <f t="shared" ref="AA617" si="1796">AA616</f>
        <v>0</v>
      </c>
      <c r="AB617" s="434">
        <f t="shared" ref="AB617" si="1797">AB616</f>
        <v>0</v>
      </c>
      <c r="AC617" s="434">
        <f t="shared" ref="AC617" si="1798">AC616</f>
        <v>0</v>
      </c>
      <c r="AD617" s="434">
        <f t="shared" ref="AD617" si="1799">AD616</f>
        <v>0</v>
      </c>
      <c r="AE617" s="434">
        <f t="shared" ref="AE617" si="1800">AE616</f>
        <v>0</v>
      </c>
      <c r="AF617" s="434">
        <f t="shared" ref="AF617" si="1801">AF616</f>
        <v>0</v>
      </c>
      <c r="AG617" s="434">
        <f t="shared" ref="AG617" si="1802">AG616</f>
        <v>0</v>
      </c>
      <c r="AH617" s="434">
        <f t="shared" ref="AH617" si="1803">AH616</f>
        <v>0</v>
      </c>
      <c r="AI617" s="434">
        <f t="shared" ref="AI617" si="1804">AI616</f>
        <v>0</v>
      </c>
      <c r="AJ617" s="434">
        <f t="shared" ref="AJ617" si="1805">AJ616</f>
        <v>0</v>
      </c>
      <c r="AK617" s="434">
        <f t="shared" ref="AK617" si="1806">AK616</f>
        <v>0</v>
      </c>
      <c r="AL617" s="434">
        <f t="shared" ref="AL617" si="1807">AL616</f>
        <v>0</v>
      </c>
      <c r="AM617" s="335"/>
    </row>
    <row r="618" spans="1:39" ht="15" hidden="1" outlineLevel="2">
      <c r="A618" s="545"/>
      <c r="B618" s="718"/>
      <c r="C618" s="336"/>
      <c r="D618" s="315"/>
      <c r="E618" s="315"/>
      <c r="F618" s="315"/>
      <c r="G618" s="315"/>
      <c r="H618" s="315"/>
      <c r="I618" s="315"/>
      <c r="J618" s="315"/>
      <c r="K618" s="315"/>
      <c r="L618" s="315"/>
      <c r="M618" s="315"/>
      <c r="N618" s="315"/>
      <c r="O618" s="315"/>
      <c r="P618" s="315"/>
      <c r="Q618" s="315"/>
      <c r="R618" s="315"/>
      <c r="S618" s="315"/>
      <c r="T618" s="315"/>
      <c r="U618" s="315"/>
      <c r="V618" s="315"/>
      <c r="W618" s="315"/>
      <c r="X618" s="315"/>
      <c r="Y618" s="439"/>
      <c r="Z618" s="440"/>
      <c r="AA618" s="439"/>
      <c r="AB618" s="439"/>
      <c r="AC618" s="439"/>
      <c r="AD618" s="439"/>
      <c r="AE618" s="439"/>
      <c r="AF618" s="439"/>
      <c r="AG618" s="439"/>
      <c r="AH618" s="439"/>
      <c r="AI618" s="439"/>
      <c r="AJ618" s="439"/>
      <c r="AK618" s="439"/>
      <c r="AL618" s="439"/>
      <c r="AM618" s="337"/>
    </row>
    <row r="619" spans="1:39" ht="15" hidden="1" outlineLevel="2">
      <c r="A619" s="545">
        <v>8</v>
      </c>
      <c r="B619" s="700" t="s">
        <v>102</v>
      </c>
      <c r="C619" s="315" t="s">
        <v>25</v>
      </c>
      <c r="D619" s="319"/>
      <c r="E619" s="319"/>
      <c r="F619" s="319"/>
      <c r="G619" s="319"/>
      <c r="H619" s="319"/>
      <c r="I619" s="319"/>
      <c r="J619" s="319"/>
      <c r="K619" s="319"/>
      <c r="L619" s="319"/>
      <c r="M619" s="319"/>
      <c r="N619" s="319">
        <v>12</v>
      </c>
      <c r="O619" s="319"/>
      <c r="P619" s="319"/>
      <c r="Q619" s="319"/>
      <c r="R619" s="319"/>
      <c r="S619" s="319"/>
      <c r="T619" s="319"/>
      <c r="U619" s="319"/>
      <c r="V619" s="319"/>
      <c r="W619" s="319"/>
      <c r="X619" s="319"/>
      <c r="Y619" s="438"/>
      <c r="Z619" s="433"/>
      <c r="AA619" s="433"/>
      <c r="AB619" s="433"/>
      <c r="AC619" s="433"/>
      <c r="AD619" s="433"/>
      <c r="AE619" s="433"/>
      <c r="AF619" s="438"/>
      <c r="AG619" s="438"/>
      <c r="AH619" s="438"/>
      <c r="AI619" s="438"/>
      <c r="AJ619" s="438"/>
      <c r="AK619" s="438"/>
      <c r="AL619" s="438"/>
      <c r="AM619" s="320">
        <f>SUM(Y619:AL619)</f>
        <v>0</v>
      </c>
    </row>
    <row r="620" spans="1:39" ht="15" hidden="1" outlineLevel="2">
      <c r="A620" s="545"/>
      <c r="B620" s="676" t="s">
        <v>313</v>
      </c>
      <c r="C620" s="315" t="s">
        <v>164</v>
      </c>
      <c r="D620" s="319"/>
      <c r="E620" s="319"/>
      <c r="F620" s="319"/>
      <c r="G620" s="319"/>
      <c r="H620" s="319"/>
      <c r="I620" s="319"/>
      <c r="J620" s="319"/>
      <c r="K620" s="319"/>
      <c r="L620" s="319"/>
      <c r="M620" s="319"/>
      <c r="N620" s="319">
        <f>N619</f>
        <v>12</v>
      </c>
      <c r="O620" s="319"/>
      <c r="P620" s="319"/>
      <c r="Q620" s="319"/>
      <c r="R620" s="319"/>
      <c r="S620" s="319"/>
      <c r="T620" s="319"/>
      <c r="U620" s="319"/>
      <c r="V620" s="319"/>
      <c r="W620" s="319"/>
      <c r="X620" s="319"/>
      <c r="Y620" s="434">
        <f>Y619</f>
        <v>0</v>
      </c>
      <c r="Z620" s="434">
        <f t="shared" ref="Z620" si="1808">Z619</f>
        <v>0</v>
      </c>
      <c r="AA620" s="434">
        <f t="shared" ref="AA620" si="1809">AA619</f>
        <v>0</v>
      </c>
      <c r="AB620" s="434">
        <f t="shared" ref="AB620" si="1810">AB619</f>
        <v>0</v>
      </c>
      <c r="AC620" s="434">
        <f t="shared" ref="AC620" si="1811">AC619</f>
        <v>0</v>
      </c>
      <c r="AD620" s="434">
        <f t="shared" ref="AD620" si="1812">AD619</f>
        <v>0</v>
      </c>
      <c r="AE620" s="434">
        <f t="shared" ref="AE620" si="1813">AE619</f>
        <v>0</v>
      </c>
      <c r="AF620" s="434">
        <f t="shared" ref="AF620" si="1814">AF619</f>
        <v>0</v>
      </c>
      <c r="AG620" s="434">
        <f t="shared" ref="AG620" si="1815">AG619</f>
        <v>0</v>
      </c>
      <c r="AH620" s="434">
        <f t="shared" ref="AH620" si="1816">AH619</f>
        <v>0</v>
      </c>
      <c r="AI620" s="434">
        <f t="shared" ref="AI620" si="1817">AI619</f>
        <v>0</v>
      </c>
      <c r="AJ620" s="434">
        <f t="shared" ref="AJ620" si="1818">AJ619</f>
        <v>0</v>
      </c>
      <c r="AK620" s="434">
        <f t="shared" ref="AK620" si="1819">AK619</f>
        <v>0</v>
      </c>
      <c r="AL620" s="434">
        <f t="shared" ref="AL620" si="1820">AL619</f>
        <v>0</v>
      </c>
      <c r="AM620" s="335"/>
    </row>
    <row r="621" spans="1:39" ht="15" hidden="1" outlineLevel="2">
      <c r="A621" s="545"/>
      <c r="B621" s="718"/>
      <c r="C621" s="336"/>
      <c r="D621" s="340"/>
      <c r="E621" s="340"/>
      <c r="F621" s="340"/>
      <c r="G621" s="340"/>
      <c r="H621" s="340"/>
      <c r="I621" s="340"/>
      <c r="J621" s="340"/>
      <c r="K621" s="340"/>
      <c r="L621" s="340"/>
      <c r="M621" s="340"/>
      <c r="N621" s="315"/>
      <c r="O621" s="340"/>
      <c r="P621" s="340"/>
      <c r="Q621" s="340"/>
      <c r="R621" s="340"/>
      <c r="S621" s="340"/>
      <c r="T621" s="340"/>
      <c r="U621" s="340"/>
      <c r="V621" s="340"/>
      <c r="W621" s="340"/>
      <c r="X621" s="340"/>
      <c r="Y621" s="439"/>
      <c r="Z621" s="440"/>
      <c r="AA621" s="439"/>
      <c r="AB621" s="439"/>
      <c r="AC621" s="439"/>
      <c r="AD621" s="439"/>
      <c r="AE621" s="439"/>
      <c r="AF621" s="439"/>
      <c r="AG621" s="439"/>
      <c r="AH621" s="439"/>
      <c r="AI621" s="439"/>
      <c r="AJ621" s="439"/>
      <c r="AK621" s="439"/>
      <c r="AL621" s="439"/>
      <c r="AM621" s="337"/>
    </row>
    <row r="622" spans="1:39" ht="15" hidden="1" outlineLevel="2">
      <c r="A622" s="545">
        <v>9</v>
      </c>
      <c r="B622" s="700" t="s">
        <v>103</v>
      </c>
      <c r="C622" s="315" t="s">
        <v>25</v>
      </c>
      <c r="D622" s="319"/>
      <c r="E622" s="319"/>
      <c r="F622" s="319"/>
      <c r="G622" s="319"/>
      <c r="H622" s="319"/>
      <c r="I622" s="319"/>
      <c r="J622" s="319"/>
      <c r="K622" s="319"/>
      <c r="L622" s="319"/>
      <c r="M622" s="319"/>
      <c r="N622" s="319">
        <v>12</v>
      </c>
      <c r="O622" s="319"/>
      <c r="P622" s="319"/>
      <c r="Q622" s="319"/>
      <c r="R622" s="319"/>
      <c r="S622" s="319"/>
      <c r="T622" s="319"/>
      <c r="U622" s="319"/>
      <c r="V622" s="319"/>
      <c r="W622" s="319"/>
      <c r="X622" s="319"/>
      <c r="Y622" s="438"/>
      <c r="Z622" s="433"/>
      <c r="AA622" s="433"/>
      <c r="AB622" s="433"/>
      <c r="AC622" s="433"/>
      <c r="AD622" s="433"/>
      <c r="AE622" s="433"/>
      <c r="AF622" s="438"/>
      <c r="AG622" s="438"/>
      <c r="AH622" s="438"/>
      <c r="AI622" s="438"/>
      <c r="AJ622" s="438"/>
      <c r="AK622" s="438"/>
      <c r="AL622" s="438"/>
      <c r="AM622" s="320">
        <f>SUM(Y622:AL622)</f>
        <v>0</v>
      </c>
    </row>
    <row r="623" spans="1:39" ht="15" hidden="1" outlineLevel="2">
      <c r="A623" s="545"/>
      <c r="B623" s="676" t="s">
        <v>313</v>
      </c>
      <c r="C623" s="315" t="s">
        <v>164</v>
      </c>
      <c r="D623" s="319"/>
      <c r="E623" s="319"/>
      <c r="F623" s="319"/>
      <c r="G623" s="319"/>
      <c r="H623" s="319"/>
      <c r="I623" s="319"/>
      <c r="J623" s="319"/>
      <c r="K623" s="319"/>
      <c r="L623" s="319"/>
      <c r="M623" s="319"/>
      <c r="N623" s="319">
        <f>N622</f>
        <v>12</v>
      </c>
      <c r="O623" s="319"/>
      <c r="P623" s="319"/>
      <c r="Q623" s="319"/>
      <c r="R623" s="319"/>
      <c r="S623" s="319"/>
      <c r="T623" s="319"/>
      <c r="U623" s="319"/>
      <c r="V623" s="319"/>
      <c r="W623" s="319"/>
      <c r="X623" s="319"/>
      <c r="Y623" s="434">
        <f>Y622</f>
        <v>0</v>
      </c>
      <c r="Z623" s="434">
        <f t="shared" ref="Z623" si="1821">Z622</f>
        <v>0</v>
      </c>
      <c r="AA623" s="434">
        <f t="shared" ref="AA623" si="1822">AA622</f>
        <v>0</v>
      </c>
      <c r="AB623" s="434">
        <f t="shared" ref="AB623" si="1823">AB622</f>
        <v>0</v>
      </c>
      <c r="AC623" s="434">
        <f t="shared" ref="AC623" si="1824">AC622</f>
        <v>0</v>
      </c>
      <c r="AD623" s="434">
        <f t="shared" ref="AD623" si="1825">AD622</f>
        <v>0</v>
      </c>
      <c r="AE623" s="434">
        <f t="shared" ref="AE623" si="1826">AE622</f>
        <v>0</v>
      </c>
      <c r="AF623" s="434">
        <f t="shared" ref="AF623" si="1827">AF622</f>
        <v>0</v>
      </c>
      <c r="AG623" s="434">
        <f t="shared" ref="AG623" si="1828">AG622</f>
        <v>0</v>
      </c>
      <c r="AH623" s="434">
        <f t="shared" ref="AH623" si="1829">AH622</f>
        <v>0</v>
      </c>
      <c r="AI623" s="434">
        <f t="shared" ref="AI623" si="1830">AI622</f>
        <v>0</v>
      </c>
      <c r="AJ623" s="434">
        <f t="shared" ref="AJ623" si="1831">AJ622</f>
        <v>0</v>
      </c>
      <c r="AK623" s="434">
        <f t="shared" ref="AK623" si="1832">AK622</f>
        <v>0</v>
      </c>
      <c r="AL623" s="434">
        <f t="shared" ref="AL623" si="1833">AL622</f>
        <v>0</v>
      </c>
      <c r="AM623" s="335"/>
    </row>
    <row r="624" spans="1:39" ht="15" hidden="1" outlineLevel="2">
      <c r="A624" s="545"/>
      <c r="B624" s="718"/>
      <c r="C624" s="336"/>
      <c r="D624" s="340"/>
      <c r="E624" s="340"/>
      <c r="F624" s="340"/>
      <c r="G624" s="340"/>
      <c r="H624" s="340"/>
      <c r="I624" s="340"/>
      <c r="J624" s="340"/>
      <c r="K624" s="340"/>
      <c r="L624" s="340"/>
      <c r="M624" s="340"/>
      <c r="N624" s="315"/>
      <c r="O624" s="340"/>
      <c r="P624" s="340"/>
      <c r="Q624" s="340"/>
      <c r="R624" s="340"/>
      <c r="S624" s="340"/>
      <c r="T624" s="340"/>
      <c r="U624" s="340"/>
      <c r="V624" s="340"/>
      <c r="W624" s="340"/>
      <c r="X624" s="340"/>
      <c r="Y624" s="439"/>
      <c r="Z624" s="439"/>
      <c r="AA624" s="439"/>
      <c r="AB624" s="439"/>
      <c r="AC624" s="439"/>
      <c r="AD624" s="439"/>
      <c r="AE624" s="439"/>
      <c r="AF624" s="439"/>
      <c r="AG624" s="439"/>
      <c r="AH624" s="439"/>
      <c r="AI624" s="439"/>
      <c r="AJ624" s="439"/>
      <c r="AK624" s="439"/>
      <c r="AL624" s="439"/>
      <c r="AM624" s="337"/>
    </row>
    <row r="625" spans="1:39" ht="15" hidden="1" outlineLevel="2">
      <c r="A625" s="545">
        <v>10</v>
      </c>
      <c r="B625" s="700" t="s">
        <v>104</v>
      </c>
      <c r="C625" s="315" t="s">
        <v>25</v>
      </c>
      <c r="D625" s="319"/>
      <c r="E625" s="319"/>
      <c r="F625" s="319"/>
      <c r="G625" s="319"/>
      <c r="H625" s="319"/>
      <c r="I625" s="319"/>
      <c r="J625" s="319"/>
      <c r="K625" s="319"/>
      <c r="L625" s="319"/>
      <c r="M625" s="319"/>
      <c r="N625" s="319">
        <v>3</v>
      </c>
      <c r="O625" s="319"/>
      <c r="P625" s="319"/>
      <c r="Q625" s="319"/>
      <c r="R625" s="319"/>
      <c r="S625" s="319"/>
      <c r="T625" s="319"/>
      <c r="U625" s="319"/>
      <c r="V625" s="319"/>
      <c r="W625" s="319"/>
      <c r="X625" s="319"/>
      <c r="Y625" s="438"/>
      <c r="Z625" s="433"/>
      <c r="AA625" s="433"/>
      <c r="AB625" s="433"/>
      <c r="AC625" s="433"/>
      <c r="AD625" s="433"/>
      <c r="AE625" s="433"/>
      <c r="AF625" s="438"/>
      <c r="AG625" s="438"/>
      <c r="AH625" s="438"/>
      <c r="AI625" s="438"/>
      <c r="AJ625" s="438"/>
      <c r="AK625" s="438"/>
      <c r="AL625" s="438"/>
      <c r="AM625" s="320">
        <f>SUM(Y625:AL625)</f>
        <v>0</v>
      </c>
    </row>
    <row r="626" spans="1:39" ht="15" hidden="1" outlineLevel="2">
      <c r="A626" s="545"/>
      <c r="B626" s="676" t="s">
        <v>313</v>
      </c>
      <c r="C626" s="315" t="s">
        <v>164</v>
      </c>
      <c r="D626" s="319"/>
      <c r="E626" s="319"/>
      <c r="F626" s="319"/>
      <c r="G626" s="319"/>
      <c r="H626" s="319"/>
      <c r="I626" s="319"/>
      <c r="J626" s="319"/>
      <c r="K626" s="319"/>
      <c r="L626" s="319"/>
      <c r="M626" s="319"/>
      <c r="N626" s="319">
        <f>N625</f>
        <v>3</v>
      </c>
      <c r="O626" s="319"/>
      <c r="P626" s="319"/>
      <c r="Q626" s="319"/>
      <c r="R626" s="319"/>
      <c r="S626" s="319"/>
      <c r="T626" s="319"/>
      <c r="U626" s="319"/>
      <c r="V626" s="319"/>
      <c r="W626" s="319"/>
      <c r="X626" s="319"/>
      <c r="Y626" s="434">
        <f>Y625</f>
        <v>0</v>
      </c>
      <c r="Z626" s="434">
        <f t="shared" ref="Z626" si="1834">Z625</f>
        <v>0</v>
      </c>
      <c r="AA626" s="434">
        <f t="shared" ref="AA626" si="1835">AA625</f>
        <v>0</v>
      </c>
      <c r="AB626" s="434">
        <f t="shared" ref="AB626" si="1836">AB625</f>
        <v>0</v>
      </c>
      <c r="AC626" s="434">
        <f t="shared" ref="AC626" si="1837">AC625</f>
        <v>0</v>
      </c>
      <c r="AD626" s="434">
        <f t="shared" ref="AD626" si="1838">AD625</f>
        <v>0</v>
      </c>
      <c r="AE626" s="434">
        <f t="shared" ref="AE626" si="1839">AE625</f>
        <v>0</v>
      </c>
      <c r="AF626" s="434">
        <f t="shared" ref="AF626" si="1840">AF625</f>
        <v>0</v>
      </c>
      <c r="AG626" s="434">
        <f t="shared" ref="AG626" si="1841">AG625</f>
        <v>0</v>
      </c>
      <c r="AH626" s="434">
        <f t="shared" ref="AH626" si="1842">AH625</f>
        <v>0</v>
      </c>
      <c r="AI626" s="434">
        <f t="shared" ref="AI626" si="1843">AI625</f>
        <v>0</v>
      </c>
      <c r="AJ626" s="434">
        <f t="shared" ref="AJ626" si="1844">AJ625</f>
        <v>0</v>
      </c>
      <c r="AK626" s="434">
        <f t="shared" ref="AK626" si="1845">AK625</f>
        <v>0</v>
      </c>
      <c r="AL626" s="434">
        <f t="shared" ref="AL626" si="1846">AL625</f>
        <v>0</v>
      </c>
      <c r="AM626" s="335"/>
    </row>
    <row r="627" spans="1:39" ht="15" hidden="1" outlineLevel="2">
      <c r="A627" s="545"/>
      <c r="B627" s="718"/>
      <c r="C627" s="336"/>
      <c r="D627" s="340"/>
      <c r="E627" s="340"/>
      <c r="F627" s="340"/>
      <c r="G627" s="340"/>
      <c r="H627" s="340"/>
      <c r="I627" s="340"/>
      <c r="J627" s="340"/>
      <c r="K627" s="340"/>
      <c r="L627" s="340"/>
      <c r="M627" s="340"/>
      <c r="N627" s="315"/>
      <c r="O627" s="340"/>
      <c r="P627" s="340"/>
      <c r="Q627" s="340"/>
      <c r="R627" s="340"/>
      <c r="S627" s="340"/>
      <c r="T627" s="340"/>
      <c r="U627" s="340"/>
      <c r="V627" s="340"/>
      <c r="W627" s="340"/>
      <c r="X627" s="340"/>
      <c r="Y627" s="439"/>
      <c r="Z627" s="440"/>
      <c r="AA627" s="439"/>
      <c r="AB627" s="439"/>
      <c r="AC627" s="439"/>
      <c r="AD627" s="439"/>
      <c r="AE627" s="439"/>
      <c r="AF627" s="439"/>
      <c r="AG627" s="439"/>
      <c r="AH627" s="439"/>
      <c r="AI627" s="439"/>
      <c r="AJ627" s="439"/>
      <c r="AK627" s="439"/>
      <c r="AL627" s="439"/>
      <c r="AM627" s="337"/>
    </row>
    <row r="628" spans="1:39" ht="15.6" hidden="1" outlineLevel="2">
      <c r="A628" s="545"/>
      <c r="B628" s="713" t="s">
        <v>10</v>
      </c>
      <c r="C628" s="313"/>
      <c r="D628" s="313"/>
      <c r="E628" s="313"/>
      <c r="F628" s="313"/>
      <c r="G628" s="313"/>
      <c r="H628" s="313"/>
      <c r="I628" s="313"/>
      <c r="J628" s="313"/>
      <c r="K628" s="313"/>
      <c r="L628" s="313"/>
      <c r="M628" s="313"/>
      <c r="N628" s="314"/>
      <c r="O628" s="313"/>
      <c r="P628" s="313"/>
      <c r="Q628" s="313"/>
      <c r="R628" s="313"/>
      <c r="S628" s="313"/>
      <c r="T628" s="313"/>
      <c r="U628" s="313"/>
      <c r="V628" s="313"/>
      <c r="W628" s="313"/>
      <c r="X628" s="313"/>
      <c r="Y628" s="437"/>
      <c r="Z628" s="437"/>
      <c r="AA628" s="437"/>
      <c r="AB628" s="437"/>
      <c r="AC628" s="437"/>
      <c r="AD628" s="437"/>
      <c r="AE628" s="437"/>
      <c r="AF628" s="437"/>
      <c r="AG628" s="437"/>
      <c r="AH628" s="437"/>
      <c r="AI628" s="437"/>
      <c r="AJ628" s="437"/>
      <c r="AK628" s="437"/>
      <c r="AL628" s="437"/>
      <c r="AM628" s="316"/>
    </row>
    <row r="629" spans="1:39" ht="15" hidden="1" outlineLevel="2">
      <c r="A629" s="545">
        <v>11</v>
      </c>
      <c r="B629" s="700" t="s">
        <v>105</v>
      </c>
      <c r="C629" s="315" t="s">
        <v>25</v>
      </c>
      <c r="D629" s="319"/>
      <c r="E629" s="319"/>
      <c r="F629" s="319"/>
      <c r="G629" s="319"/>
      <c r="H629" s="319"/>
      <c r="I629" s="319"/>
      <c r="J629" s="319"/>
      <c r="K629" s="319"/>
      <c r="L629" s="319"/>
      <c r="M629" s="319"/>
      <c r="N629" s="319">
        <v>12</v>
      </c>
      <c r="O629" s="319"/>
      <c r="P629" s="319"/>
      <c r="Q629" s="319"/>
      <c r="R629" s="319"/>
      <c r="S629" s="319"/>
      <c r="T629" s="319"/>
      <c r="U629" s="319"/>
      <c r="V629" s="319"/>
      <c r="W629" s="319"/>
      <c r="X629" s="319"/>
      <c r="Y629" s="449"/>
      <c r="Z629" s="433"/>
      <c r="AA629" s="433"/>
      <c r="AB629" s="433"/>
      <c r="AC629" s="433"/>
      <c r="AD629" s="433"/>
      <c r="AE629" s="433"/>
      <c r="AF629" s="438"/>
      <c r="AG629" s="438"/>
      <c r="AH629" s="438"/>
      <c r="AI629" s="438"/>
      <c r="AJ629" s="438"/>
      <c r="AK629" s="438"/>
      <c r="AL629" s="438"/>
      <c r="AM629" s="320">
        <f>SUM(Y629:AL629)</f>
        <v>0</v>
      </c>
    </row>
    <row r="630" spans="1:39" ht="15" hidden="1" outlineLevel="2">
      <c r="A630" s="545"/>
      <c r="B630" s="676" t="s">
        <v>313</v>
      </c>
      <c r="C630" s="315" t="s">
        <v>164</v>
      </c>
      <c r="D630" s="319"/>
      <c r="E630" s="319"/>
      <c r="F630" s="319"/>
      <c r="G630" s="319"/>
      <c r="H630" s="319"/>
      <c r="I630" s="319"/>
      <c r="J630" s="319"/>
      <c r="K630" s="319"/>
      <c r="L630" s="319"/>
      <c r="M630" s="319"/>
      <c r="N630" s="319">
        <f>N629</f>
        <v>12</v>
      </c>
      <c r="O630" s="319"/>
      <c r="P630" s="319"/>
      <c r="Q630" s="319"/>
      <c r="R630" s="319"/>
      <c r="S630" s="319"/>
      <c r="T630" s="319"/>
      <c r="U630" s="319"/>
      <c r="V630" s="319"/>
      <c r="W630" s="319"/>
      <c r="X630" s="319"/>
      <c r="Y630" s="434">
        <f>Y629</f>
        <v>0</v>
      </c>
      <c r="Z630" s="434">
        <f t="shared" ref="Z630" si="1847">Z629</f>
        <v>0</v>
      </c>
      <c r="AA630" s="434">
        <f t="shared" ref="AA630" si="1848">AA629</f>
        <v>0</v>
      </c>
      <c r="AB630" s="434">
        <f t="shared" ref="AB630" si="1849">AB629</f>
        <v>0</v>
      </c>
      <c r="AC630" s="434">
        <f t="shared" ref="AC630" si="1850">AC629</f>
        <v>0</v>
      </c>
      <c r="AD630" s="434">
        <f t="shared" ref="AD630" si="1851">AD629</f>
        <v>0</v>
      </c>
      <c r="AE630" s="434">
        <f t="shared" ref="AE630" si="1852">AE629</f>
        <v>0</v>
      </c>
      <c r="AF630" s="434">
        <f t="shared" ref="AF630" si="1853">AF629</f>
        <v>0</v>
      </c>
      <c r="AG630" s="434">
        <f t="shared" ref="AG630" si="1854">AG629</f>
        <v>0</v>
      </c>
      <c r="AH630" s="434">
        <f t="shared" ref="AH630" si="1855">AH629</f>
        <v>0</v>
      </c>
      <c r="AI630" s="434">
        <f t="shared" ref="AI630" si="1856">AI629</f>
        <v>0</v>
      </c>
      <c r="AJ630" s="434">
        <f t="shared" ref="AJ630" si="1857">AJ629</f>
        <v>0</v>
      </c>
      <c r="AK630" s="434">
        <f t="shared" ref="AK630" si="1858">AK629</f>
        <v>0</v>
      </c>
      <c r="AL630" s="434">
        <f t="shared" ref="AL630" si="1859">AL629</f>
        <v>0</v>
      </c>
      <c r="AM630" s="321"/>
    </row>
    <row r="631" spans="1:39" ht="15" hidden="1" outlineLevel="2">
      <c r="A631" s="545"/>
      <c r="B631" s="719"/>
      <c r="C631" s="329"/>
      <c r="D631" s="315"/>
      <c r="E631" s="315"/>
      <c r="F631" s="315"/>
      <c r="G631" s="315"/>
      <c r="H631" s="315"/>
      <c r="I631" s="315"/>
      <c r="J631" s="315"/>
      <c r="K631" s="315"/>
      <c r="L631" s="315"/>
      <c r="M631" s="315"/>
      <c r="N631" s="315"/>
      <c r="O631" s="315"/>
      <c r="P631" s="315"/>
      <c r="Q631" s="315"/>
      <c r="R631" s="315"/>
      <c r="S631" s="315"/>
      <c r="T631" s="315"/>
      <c r="U631" s="315"/>
      <c r="V631" s="315"/>
      <c r="W631" s="315"/>
      <c r="X631" s="315"/>
      <c r="Y631" s="435"/>
      <c r="Z631" s="444"/>
      <c r="AA631" s="444"/>
      <c r="AB631" s="444"/>
      <c r="AC631" s="444"/>
      <c r="AD631" s="444"/>
      <c r="AE631" s="444"/>
      <c r="AF631" s="444"/>
      <c r="AG631" s="444"/>
      <c r="AH631" s="444"/>
      <c r="AI631" s="444"/>
      <c r="AJ631" s="444"/>
      <c r="AK631" s="444"/>
      <c r="AL631" s="444"/>
      <c r="AM631" s="330"/>
    </row>
    <row r="632" spans="1:39" ht="30" hidden="1" outlineLevel="2">
      <c r="A632" s="545">
        <v>12</v>
      </c>
      <c r="B632" s="700" t="s">
        <v>106</v>
      </c>
      <c r="C632" s="315" t="s">
        <v>25</v>
      </c>
      <c r="D632" s="319"/>
      <c r="E632" s="319"/>
      <c r="F632" s="319"/>
      <c r="G632" s="319"/>
      <c r="H632" s="319"/>
      <c r="I632" s="319"/>
      <c r="J632" s="319"/>
      <c r="K632" s="319"/>
      <c r="L632" s="319"/>
      <c r="M632" s="319"/>
      <c r="N632" s="319">
        <v>12</v>
      </c>
      <c r="O632" s="319"/>
      <c r="P632" s="319"/>
      <c r="Q632" s="319"/>
      <c r="R632" s="319"/>
      <c r="S632" s="319"/>
      <c r="T632" s="319"/>
      <c r="U632" s="319"/>
      <c r="V632" s="319"/>
      <c r="W632" s="319"/>
      <c r="X632" s="319"/>
      <c r="Y632" s="433"/>
      <c r="Z632" s="433"/>
      <c r="AA632" s="433"/>
      <c r="AB632" s="433"/>
      <c r="AC632" s="433"/>
      <c r="AD632" s="433"/>
      <c r="AE632" s="433"/>
      <c r="AF632" s="438"/>
      <c r="AG632" s="438"/>
      <c r="AH632" s="438"/>
      <c r="AI632" s="438"/>
      <c r="AJ632" s="438"/>
      <c r="AK632" s="438"/>
      <c r="AL632" s="438"/>
      <c r="AM632" s="320">
        <f>SUM(Y632:AL632)</f>
        <v>0</v>
      </c>
    </row>
    <row r="633" spans="1:39" ht="15" hidden="1" outlineLevel="2">
      <c r="A633" s="545"/>
      <c r="B633" s="676" t="s">
        <v>313</v>
      </c>
      <c r="C633" s="315" t="s">
        <v>164</v>
      </c>
      <c r="D633" s="319"/>
      <c r="E633" s="319"/>
      <c r="F633" s="319"/>
      <c r="G633" s="319"/>
      <c r="H633" s="319"/>
      <c r="I633" s="319"/>
      <c r="J633" s="319"/>
      <c r="K633" s="319"/>
      <c r="L633" s="319"/>
      <c r="M633" s="319"/>
      <c r="N633" s="319">
        <f>N632</f>
        <v>12</v>
      </c>
      <c r="O633" s="319"/>
      <c r="P633" s="319"/>
      <c r="Q633" s="319"/>
      <c r="R633" s="319"/>
      <c r="S633" s="319"/>
      <c r="T633" s="319"/>
      <c r="U633" s="319"/>
      <c r="V633" s="319"/>
      <c r="W633" s="319"/>
      <c r="X633" s="319"/>
      <c r="Y633" s="434">
        <f>Y632</f>
        <v>0</v>
      </c>
      <c r="Z633" s="434">
        <f t="shared" ref="Z633" si="1860">Z632</f>
        <v>0</v>
      </c>
      <c r="AA633" s="434">
        <f t="shared" ref="AA633" si="1861">AA632</f>
        <v>0</v>
      </c>
      <c r="AB633" s="434">
        <f t="shared" ref="AB633" si="1862">AB632</f>
        <v>0</v>
      </c>
      <c r="AC633" s="434">
        <f t="shared" ref="AC633" si="1863">AC632</f>
        <v>0</v>
      </c>
      <c r="AD633" s="434">
        <f t="shared" ref="AD633" si="1864">AD632</f>
        <v>0</v>
      </c>
      <c r="AE633" s="434">
        <f t="shared" ref="AE633" si="1865">AE632</f>
        <v>0</v>
      </c>
      <c r="AF633" s="434">
        <f t="shared" ref="AF633" si="1866">AF632</f>
        <v>0</v>
      </c>
      <c r="AG633" s="434">
        <f t="shared" ref="AG633" si="1867">AG632</f>
        <v>0</v>
      </c>
      <c r="AH633" s="434">
        <f t="shared" ref="AH633" si="1868">AH632</f>
        <v>0</v>
      </c>
      <c r="AI633" s="434">
        <f t="shared" ref="AI633" si="1869">AI632</f>
        <v>0</v>
      </c>
      <c r="AJ633" s="434">
        <f t="shared" ref="AJ633" si="1870">AJ632</f>
        <v>0</v>
      </c>
      <c r="AK633" s="434">
        <f t="shared" ref="AK633" si="1871">AK632</f>
        <v>0</v>
      </c>
      <c r="AL633" s="434">
        <f t="shared" ref="AL633" si="1872">AL632</f>
        <v>0</v>
      </c>
      <c r="AM633" s="321"/>
    </row>
    <row r="634" spans="1:39" ht="15" hidden="1" outlineLevel="2">
      <c r="A634" s="545"/>
      <c r="B634" s="719"/>
      <c r="C634" s="329"/>
      <c r="D634" s="315"/>
      <c r="E634" s="315"/>
      <c r="F634" s="315"/>
      <c r="G634" s="315"/>
      <c r="H634" s="315"/>
      <c r="I634" s="315"/>
      <c r="J634" s="315"/>
      <c r="K634" s="315"/>
      <c r="L634" s="315"/>
      <c r="M634" s="315"/>
      <c r="N634" s="315"/>
      <c r="O634" s="315"/>
      <c r="P634" s="315"/>
      <c r="Q634" s="315"/>
      <c r="R634" s="315"/>
      <c r="S634" s="315"/>
      <c r="T634" s="315"/>
      <c r="U634" s="315"/>
      <c r="V634" s="315"/>
      <c r="W634" s="315"/>
      <c r="X634" s="315"/>
      <c r="Y634" s="445"/>
      <c r="Z634" s="445"/>
      <c r="AA634" s="435"/>
      <c r="AB634" s="435"/>
      <c r="AC634" s="435"/>
      <c r="AD634" s="435"/>
      <c r="AE634" s="435"/>
      <c r="AF634" s="435"/>
      <c r="AG634" s="435"/>
      <c r="AH634" s="435"/>
      <c r="AI634" s="435"/>
      <c r="AJ634" s="435"/>
      <c r="AK634" s="435"/>
      <c r="AL634" s="435"/>
      <c r="AM634" s="330"/>
    </row>
    <row r="635" spans="1:39" ht="15" hidden="1" outlineLevel="2">
      <c r="A635" s="545">
        <v>13</v>
      </c>
      <c r="B635" s="700" t="s">
        <v>107</v>
      </c>
      <c r="C635" s="315" t="s">
        <v>25</v>
      </c>
      <c r="D635" s="319"/>
      <c r="E635" s="319"/>
      <c r="F635" s="319"/>
      <c r="G635" s="319"/>
      <c r="H635" s="319"/>
      <c r="I635" s="319"/>
      <c r="J635" s="319"/>
      <c r="K635" s="319"/>
      <c r="L635" s="319"/>
      <c r="M635" s="319"/>
      <c r="N635" s="319">
        <v>12</v>
      </c>
      <c r="O635" s="319"/>
      <c r="P635" s="319"/>
      <c r="Q635" s="319"/>
      <c r="R635" s="319"/>
      <c r="S635" s="319"/>
      <c r="T635" s="319"/>
      <c r="U635" s="319"/>
      <c r="V635" s="319"/>
      <c r="W635" s="319"/>
      <c r="X635" s="319"/>
      <c r="Y635" s="433"/>
      <c r="Z635" s="433"/>
      <c r="AA635" s="433"/>
      <c r="AB635" s="433"/>
      <c r="AC635" s="433"/>
      <c r="AD635" s="433"/>
      <c r="AE635" s="433"/>
      <c r="AF635" s="438"/>
      <c r="AG635" s="438"/>
      <c r="AH635" s="438"/>
      <c r="AI635" s="438"/>
      <c r="AJ635" s="438"/>
      <c r="AK635" s="438"/>
      <c r="AL635" s="438"/>
      <c r="AM635" s="320">
        <f>SUM(Y635:AL635)</f>
        <v>0</v>
      </c>
    </row>
    <row r="636" spans="1:39" ht="15" hidden="1" outlineLevel="2">
      <c r="A636" s="545"/>
      <c r="B636" s="676" t="s">
        <v>313</v>
      </c>
      <c r="C636" s="315" t="s">
        <v>164</v>
      </c>
      <c r="D636" s="319"/>
      <c r="E636" s="319"/>
      <c r="F636" s="319"/>
      <c r="G636" s="319"/>
      <c r="H636" s="319"/>
      <c r="I636" s="319"/>
      <c r="J636" s="319"/>
      <c r="K636" s="319"/>
      <c r="L636" s="319"/>
      <c r="M636" s="319"/>
      <c r="N636" s="319">
        <f>N635</f>
        <v>12</v>
      </c>
      <c r="O636" s="319"/>
      <c r="P636" s="319"/>
      <c r="Q636" s="319"/>
      <c r="R636" s="319"/>
      <c r="S636" s="319"/>
      <c r="T636" s="319"/>
      <c r="U636" s="319"/>
      <c r="V636" s="319"/>
      <c r="W636" s="319"/>
      <c r="X636" s="319"/>
      <c r="Y636" s="434">
        <f>Y635</f>
        <v>0</v>
      </c>
      <c r="Z636" s="434">
        <f t="shared" ref="Z636" si="1873">Z635</f>
        <v>0</v>
      </c>
      <c r="AA636" s="434">
        <f t="shared" ref="AA636" si="1874">AA635</f>
        <v>0</v>
      </c>
      <c r="AB636" s="434">
        <f t="shared" ref="AB636" si="1875">AB635</f>
        <v>0</v>
      </c>
      <c r="AC636" s="434">
        <f t="shared" ref="AC636" si="1876">AC635</f>
        <v>0</v>
      </c>
      <c r="AD636" s="434">
        <f t="shared" ref="AD636" si="1877">AD635</f>
        <v>0</v>
      </c>
      <c r="AE636" s="434">
        <f t="shared" ref="AE636" si="1878">AE635</f>
        <v>0</v>
      </c>
      <c r="AF636" s="434">
        <f t="shared" ref="AF636" si="1879">AF635</f>
        <v>0</v>
      </c>
      <c r="AG636" s="434">
        <f t="shared" ref="AG636" si="1880">AG635</f>
        <v>0</v>
      </c>
      <c r="AH636" s="434">
        <f t="shared" ref="AH636" si="1881">AH635</f>
        <v>0</v>
      </c>
      <c r="AI636" s="434">
        <f t="shared" ref="AI636" si="1882">AI635</f>
        <v>0</v>
      </c>
      <c r="AJ636" s="434">
        <f t="shared" ref="AJ636" si="1883">AJ635</f>
        <v>0</v>
      </c>
      <c r="AK636" s="434">
        <f t="shared" ref="AK636" si="1884">AK635</f>
        <v>0</v>
      </c>
      <c r="AL636" s="434">
        <f t="shared" ref="AL636" si="1885">AL635</f>
        <v>0</v>
      </c>
      <c r="AM636" s="330"/>
    </row>
    <row r="637" spans="1:39" ht="15" hidden="1" outlineLevel="2">
      <c r="A637" s="545"/>
      <c r="B637" s="719"/>
      <c r="C637" s="329"/>
      <c r="D637" s="315"/>
      <c r="E637" s="315"/>
      <c r="F637" s="315"/>
      <c r="G637" s="315"/>
      <c r="H637" s="315"/>
      <c r="I637" s="315"/>
      <c r="J637" s="315"/>
      <c r="K637" s="315"/>
      <c r="L637" s="315"/>
      <c r="M637" s="315"/>
      <c r="N637" s="315"/>
      <c r="O637" s="315"/>
      <c r="P637" s="315"/>
      <c r="Q637" s="315"/>
      <c r="R637" s="315"/>
      <c r="S637" s="315"/>
      <c r="T637" s="315"/>
      <c r="U637" s="315"/>
      <c r="V637" s="315"/>
      <c r="W637" s="315"/>
      <c r="X637" s="315"/>
      <c r="Y637" s="435"/>
      <c r="Z637" s="435"/>
      <c r="AA637" s="435"/>
      <c r="AB637" s="435"/>
      <c r="AC637" s="435"/>
      <c r="AD637" s="435"/>
      <c r="AE637" s="435"/>
      <c r="AF637" s="435"/>
      <c r="AG637" s="435"/>
      <c r="AH637" s="435"/>
      <c r="AI637" s="435"/>
      <c r="AJ637" s="435"/>
      <c r="AK637" s="435"/>
      <c r="AL637" s="435"/>
      <c r="AM637" s="330"/>
    </row>
    <row r="638" spans="1:39" ht="15.6" hidden="1" outlineLevel="2">
      <c r="A638" s="545"/>
      <c r="B638" s="713" t="s">
        <v>108</v>
      </c>
      <c r="C638" s="313"/>
      <c r="D638" s="314"/>
      <c r="E638" s="314"/>
      <c r="F638" s="314"/>
      <c r="G638" s="314"/>
      <c r="H638" s="314"/>
      <c r="I638" s="314"/>
      <c r="J638" s="314"/>
      <c r="K638" s="314"/>
      <c r="L638" s="314"/>
      <c r="M638" s="314"/>
      <c r="N638" s="314"/>
      <c r="O638" s="314"/>
      <c r="P638" s="313"/>
      <c r="Q638" s="313"/>
      <c r="R638" s="313"/>
      <c r="S638" s="313"/>
      <c r="T638" s="313"/>
      <c r="U638" s="313"/>
      <c r="V638" s="313"/>
      <c r="W638" s="313"/>
      <c r="X638" s="313"/>
      <c r="Y638" s="437"/>
      <c r="Z638" s="437"/>
      <c r="AA638" s="437"/>
      <c r="AB638" s="437"/>
      <c r="AC638" s="437"/>
      <c r="AD638" s="437"/>
      <c r="AE638" s="437"/>
      <c r="AF638" s="437"/>
      <c r="AG638" s="437"/>
      <c r="AH638" s="437"/>
      <c r="AI638" s="437"/>
      <c r="AJ638" s="437"/>
      <c r="AK638" s="437"/>
      <c r="AL638" s="437"/>
      <c r="AM638" s="316"/>
    </row>
    <row r="639" spans="1:39" ht="15" hidden="1" outlineLevel="2">
      <c r="A639" s="545">
        <v>14</v>
      </c>
      <c r="B639" s="719" t="s">
        <v>109</v>
      </c>
      <c r="C639" s="315" t="s">
        <v>25</v>
      </c>
      <c r="D639" s="319"/>
      <c r="E639" s="319"/>
      <c r="F639" s="319"/>
      <c r="G639" s="319"/>
      <c r="H639" s="319"/>
      <c r="I639" s="319"/>
      <c r="J639" s="319"/>
      <c r="K639" s="319"/>
      <c r="L639" s="319"/>
      <c r="M639" s="319"/>
      <c r="N639" s="319">
        <v>12</v>
      </c>
      <c r="O639" s="319"/>
      <c r="P639" s="319"/>
      <c r="Q639" s="319"/>
      <c r="R639" s="319"/>
      <c r="S639" s="319"/>
      <c r="T639" s="319"/>
      <c r="U639" s="319"/>
      <c r="V639" s="319"/>
      <c r="W639" s="319"/>
      <c r="X639" s="319"/>
      <c r="Y639" s="433"/>
      <c r="Z639" s="433"/>
      <c r="AA639" s="433"/>
      <c r="AB639" s="433"/>
      <c r="AC639" s="433"/>
      <c r="AD639" s="433"/>
      <c r="AE639" s="433"/>
      <c r="AF639" s="433"/>
      <c r="AG639" s="433"/>
      <c r="AH639" s="433"/>
      <c r="AI639" s="433"/>
      <c r="AJ639" s="433"/>
      <c r="AK639" s="433"/>
      <c r="AL639" s="433"/>
      <c r="AM639" s="320">
        <f>SUM(Y639:AL639)</f>
        <v>0</v>
      </c>
    </row>
    <row r="640" spans="1:39" ht="15" hidden="1" outlineLevel="2">
      <c r="A640" s="545"/>
      <c r="B640" s="676" t="s">
        <v>313</v>
      </c>
      <c r="C640" s="315" t="s">
        <v>164</v>
      </c>
      <c r="D640" s="319"/>
      <c r="E640" s="319"/>
      <c r="F640" s="319"/>
      <c r="G640" s="319"/>
      <c r="H640" s="319"/>
      <c r="I640" s="319"/>
      <c r="J640" s="319"/>
      <c r="K640" s="319"/>
      <c r="L640" s="319"/>
      <c r="M640" s="319"/>
      <c r="N640" s="319">
        <f>N639</f>
        <v>12</v>
      </c>
      <c r="O640" s="319"/>
      <c r="P640" s="319"/>
      <c r="Q640" s="319"/>
      <c r="R640" s="319"/>
      <c r="S640" s="319"/>
      <c r="T640" s="319"/>
      <c r="U640" s="319"/>
      <c r="V640" s="319"/>
      <c r="W640" s="319"/>
      <c r="X640" s="319"/>
      <c r="Y640" s="434">
        <f>Y639</f>
        <v>0</v>
      </c>
      <c r="Z640" s="434">
        <f t="shared" ref="Z640" si="1886">Z639</f>
        <v>0</v>
      </c>
      <c r="AA640" s="434">
        <f t="shared" ref="AA640" si="1887">AA639</f>
        <v>0</v>
      </c>
      <c r="AB640" s="434">
        <f t="shared" ref="AB640" si="1888">AB639</f>
        <v>0</v>
      </c>
      <c r="AC640" s="434">
        <f t="shared" ref="AC640" si="1889">AC639</f>
        <v>0</v>
      </c>
      <c r="AD640" s="434">
        <f t="shared" ref="AD640" si="1890">AD639</f>
        <v>0</v>
      </c>
      <c r="AE640" s="434">
        <f t="shared" ref="AE640" si="1891">AE639</f>
        <v>0</v>
      </c>
      <c r="AF640" s="434">
        <f t="shared" ref="AF640" si="1892">AF639</f>
        <v>0</v>
      </c>
      <c r="AG640" s="434">
        <f t="shared" ref="AG640" si="1893">AG639</f>
        <v>0</v>
      </c>
      <c r="AH640" s="434">
        <f t="shared" ref="AH640" si="1894">AH639</f>
        <v>0</v>
      </c>
      <c r="AI640" s="434">
        <f t="shared" ref="AI640" si="1895">AI639</f>
        <v>0</v>
      </c>
      <c r="AJ640" s="434">
        <f t="shared" ref="AJ640" si="1896">AJ639</f>
        <v>0</v>
      </c>
      <c r="AK640" s="434">
        <f t="shared" ref="AK640" si="1897">AK639</f>
        <v>0</v>
      </c>
      <c r="AL640" s="434">
        <f t="shared" ref="AL640" si="1898">AL639</f>
        <v>0</v>
      </c>
      <c r="AM640" s="321"/>
    </row>
    <row r="641" spans="1:39" ht="15" hidden="1" outlineLevel="2">
      <c r="A641" s="545"/>
      <c r="B641" s="719"/>
      <c r="C641" s="329"/>
      <c r="D641" s="315"/>
      <c r="E641" s="315"/>
      <c r="F641" s="315"/>
      <c r="G641" s="315"/>
      <c r="H641" s="315"/>
      <c r="I641" s="315"/>
      <c r="J641" s="315"/>
      <c r="K641" s="315"/>
      <c r="L641" s="315"/>
      <c r="M641" s="315"/>
      <c r="N641" s="484"/>
      <c r="O641" s="315"/>
      <c r="P641" s="315"/>
      <c r="Q641" s="315"/>
      <c r="R641" s="315"/>
      <c r="S641" s="315"/>
      <c r="T641" s="315"/>
      <c r="U641" s="315"/>
      <c r="V641" s="315"/>
      <c r="W641" s="315"/>
      <c r="X641" s="315"/>
      <c r="Y641" s="435"/>
      <c r="Z641" s="435"/>
      <c r="AA641" s="435"/>
      <c r="AB641" s="435"/>
      <c r="AC641" s="435"/>
      <c r="AD641" s="435"/>
      <c r="AE641" s="435"/>
      <c r="AF641" s="435"/>
      <c r="AG641" s="435"/>
      <c r="AH641" s="435"/>
      <c r="AI641" s="435"/>
      <c r="AJ641" s="435"/>
      <c r="AK641" s="435"/>
      <c r="AL641" s="435"/>
      <c r="AM641" s="330"/>
    </row>
    <row r="642" spans="1:39" s="333" customFormat="1" ht="15.6" hidden="1" outlineLevel="2">
      <c r="A642" s="545"/>
      <c r="B642" s="713" t="s">
        <v>502</v>
      </c>
      <c r="C642" s="315"/>
      <c r="D642" s="315"/>
      <c r="E642" s="315"/>
      <c r="F642" s="315"/>
      <c r="G642" s="315"/>
      <c r="H642" s="315"/>
      <c r="I642" s="315"/>
      <c r="J642" s="315"/>
      <c r="K642" s="315"/>
      <c r="L642" s="315"/>
      <c r="M642" s="315"/>
      <c r="N642" s="315"/>
      <c r="O642" s="315"/>
      <c r="P642" s="315"/>
      <c r="Q642" s="315"/>
      <c r="R642" s="315"/>
      <c r="S642" s="315"/>
      <c r="T642" s="315"/>
      <c r="U642" s="315"/>
      <c r="V642" s="315"/>
      <c r="W642" s="315"/>
      <c r="X642" s="315"/>
      <c r="Y642" s="435"/>
      <c r="Z642" s="435"/>
      <c r="AA642" s="435"/>
      <c r="AB642" s="435"/>
      <c r="AC642" s="435"/>
      <c r="AD642" s="435"/>
      <c r="AE642" s="439"/>
      <c r="AF642" s="439"/>
      <c r="AG642" s="439"/>
      <c r="AH642" s="439"/>
      <c r="AI642" s="439"/>
      <c r="AJ642" s="439"/>
      <c r="AK642" s="439"/>
      <c r="AL642" s="439"/>
      <c r="AM642" s="540"/>
    </row>
    <row r="643" spans="1:39" ht="15" hidden="1" outlineLevel="2">
      <c r="A643" s="545">
        <v>15</v>
      </c>
      <c r="B643" s="676" t="s">
        <v>507</v>
      </c>
      <c r="C643" s="315" t="s">
        <v>25</v>
      </c>
      <c r="D643" s="319"/>
      <c r="E643" s="319"/>
      <c r="F643" s="319"/>
      <c r="G643" s="319"/>
      <c r="H643" s="319"/>
      <c r="I643" s="319"/>
      <c r="J643" s="319"/>
      <c r="K643" s="319"/>
      <c r="L643" s="319"/>
      <c r="M643" s="319"/>
      <c r="N643" s="319">
        <v>0</v>
      </c>
      <c r="O643" s="319"/>
      <c r="P643" s="319"/>
      <c r="Q643" s="319"/>
      <c r="R643" s="319"/>
      <c r="S643" s="319"/>
      <c r="T643" s="319"/>
      <c r="U643" s="319"/>
      <c r="V643" s="319"/>
      <c r="W643" s="319"/>
      <c r="X643" s="319"/>
      <c r="Y643" s="433"/>
      <c r="Z643" s="433"/>
      <c r="AA643" s="433"/>
      <c r="AB643" s="433"/>
      <c r="AC643" s="433"/>
      <c r="AD643" s="433"/>
      <c r="AE643" s="433"/>
      <c r="AF643" s="433"/>
      <c r="AG643" s="433"/>
      <c r="AH643" s="433"/>
      <c r="AI643" s="433"/>
      <c r="AJ643" s="433"/>
      <c r="AK643" s="433"/>
      <c r="AL643" s="433"/>
      <c r="AM643" s="320">
        <f>SUM(Y643:AL643)</f>
        <v>0</v>
      </c>
    </row>
    <row r="644" spans="1:39" ht="15" hidden="1" outlineLevel="2">
      <c r="A644" s="545"/>
      <c r="B644" s="676" t="s">
        <v>313</v>
      </c>
      <c r="C644" s="315" t="s">
        <v>164</v>
      </c>
      <c r="D644" s="319"/>
      <c r="E644" s="319"/>
      <c r="F644" s="319"/>
      <c r="G644" s="319"/>
      <c r="H644" s="319"/>
      <c r="I644" s="319"/>
      <c r="J644" s="319"/>
      <c r="K644" s="319"/>
      <c r="L644" s="319"/>
      <c r="M644" s="319"/>
      <c r="N644" s="319">
        <f>N643</f>
        <v>0</v>
      </c>
      <c r="O644" s="319"/>
      <c r="P644" s="319"/>
      <c r="Q644" s="319"/>
      <c r="R644" s="319"/>
      <c r="S644" s="319"/>
      <c r="T644" s="319"/>
      <c r="U644" s="319"/>
      <c r="V644" s="319"/>
      <c r="W644" s="319"/>
      <c r="X644" s="319"/>
      <c r="Y644" s="434">
        <f>Y643</f>
        <v>0</v>
      </c>
      <c r="Z644" s="434">
        <f t="shared" ref="Z644:AL644" si="1899">Z643</f>
        <v>0</v>
      </c>
      <c r="AA644" s="434">
        <f t="shared" si="1899"/>
        <v>0</v>
      </c>
      <c r="AB644" s="434">
        <f t="shared" si="1899"/>
        <v>0</v>
      </c>
      <c r="AC644" s="434">
        <f t="shared" si="1899"/>
        <v>0</v>
      </c>
      <c r="AD644" s="434">
        <f t="shared" si="1899"/>
        <v>0</v>
      </c>
      <c r="AE644" s="434">
        <f t="shared" si="1899"/>
        <v>0</v>
      </c>
      <c r="AF644" s="434">
        <f t="shared" si="1899"/>
        <v>0</v>
      </c>
      <c r="AG644" s="434">
        <f t="shared" si="1899"/>
        <v>0</v>
      </c>
      <c r="AH644" s="434">
        <f t="shared" si="1899"/>
        <v>0</v>
      </c>
      <c r="AI644" s="434">
        <f t="shared" si="1899"/>
        <v>0</v>
      </c>
      <c r="AJ644" s="434">
        <f t="shared" si="1899"/>
        <v>0</v>
      </c>
      <c r="AK644" s="434">
        <f t="shared" si="1899"/>
        <v>0</v>
      </c>
      <c r="AL644" s="434">
        <f t="shared" si="1899"/>
        <v>0</v>
      </c>
      <c r="AM644" s="321"/>
    </row>
    <row r="645" spans="1:39" ht="15" hidden="1" outlineLevel="2">
      <c r="A645" s="545"/>
      <c r="B645" s="719"/>
      <c r="C645" s="329"/>
      <c r="D645" s="315"/>
      <c r="E645" s="315"/>
      <c r="F645" s="315"/>
      <c r="G645" s="315"/>
      <c r="H645" s="315"/>
      <c r="I645" s="315"/>
      <c r="J645" s="315"/>
      <c r="K645" s="315"/>
      <c r="L645" s="315"/>
      <c r="M645" s="315"/>
      <c r="N645" s="315"/>
      <c r="O645" s="315"/>
      <c r="P645" s="315"/>
      <c r="Q645" s="315"/>
      <c r="R645" s="315"/>
      <c r="S645" s="315"/>
      <c r="T645" s="315"/>
      <c r="U645" s="315"/>
      <c r="V645" s="315"/>
      <c r="W645" s="315"/>
      <c r="X645" s="315"/>
      <c r="Y645" s="435"/>
      <c r="Z645" s="435"/>
      <c r="AA645" s="435"/>
      <c r="AB645" s="435"/>
      <c r="AC645" s="435"/>
      <c r="AD645" s="435"/>
      <c r="AE645" s="435"/>
      <c r="AF645" s="435"/>
      <c r="AG645" s="435"/>
      <c r="AH645" s="435"/>
      <c r="AI645" s="435"/>
      <c r="AJ645" s="435"/>
      <c r="AK645" s="435"/>
      <c r="AL645" s="435"/>
      <c r="AM645" s="330"/>
    </row>
    <row r="646" spans="1:39" s="307" customFormat="1" ht="15" hidden="1" outlineLevel="2">
      <c r="A646" s="545">
        <v>16</v>
      </c>
      <c r="B646" s="720" t="s">
        <v>503</v>
      </c>
      <c r="C646" s="315" t="s">
        <v>25</v>
      </c>
      <c r="D646" s="319"/>
      <c r="E646" s="319"/>
      <c r="F646" s="319"/>
      <c r="G646" s="319"/>
      <c r="H646" s="319"/>
      <c r="I646" s="319"/>
      <c r="J646" s="319"/>
      <c r="K646" s="319"/>
      <c r="L646" s="319"/>
      <c r="M646" s="319"/>
      <c r="N646" s="319">
        <v>0</v>
      </c>
      <c r="O646" s="319"/>
      <c r="P646" s="319"/>
      <c r="Q646" s="319"/>
      <c r="R646" s="319"/>
      <c r="S646" s="319"/>
      <c r="T646" s="319"/>
      <c r="U646" s="319"/>
      <c r="V646" s="319"/>
      <c r="W646" s="319"/>
      <c r="X646" s="319"/>
      <c r="Y646" s="433"/>
      <c r="Z646" s="433"/>
      <c r="AA646" s="433"/>
      <c r="AB646" s="433"/>
      <c r="AC646" s="433"/>
      <c r="AD646" s="433"/>
      <c r="AE646" s="433"/>
      <c r="AF646" s="433"/>
      <c r="AG646" s="433"/>
      <c r="AH646" s="433"/>
      <c r="AI646" s="433"/>
      <c r="AJ646" s="433"/>
      <c r="AK646" s="433"/>
      <c r="AL646" s="433"/>
      <c r="AM646" s="320">
        <f>SUM(Y646:AL646)</f>
        <v>0</v>
      </c>
    </row>
    <row r="647" spans="1:39" s="307" customFormat="1" ht="15" hidden="1" outlineLevel="2">
      <c r="A647" s="545"/>
      <c r="B647" s="676" t="s">
        <v>313</v>
      </c>
      <c r="C647" s="315" t="s">
        <v>164</v>
      </c>
      <c r="D647" s="319"/>
      <c r="E647" s="319"/>
      <c r="F647" s="319"/>
      <c r="G647" s="319"/>
      <c r="H647" s="319"/>
      <c r="I647" s="319"/>
      <c r="J647" s="319"/>
      <c r="K647" s="319"/>
      <c r="L647" s="319"/>
      <c r="M647" s="319"/>
      <c r="N647" s="319">
        <f>N646</f>
        <v>0</v>
      </c>
      <c r="O647" s="319"/>
      <c r="P647" s="319"/>
      <c r="Q647" s="319"/>
      <c r="R647" s="319"/>
      <c r="S647" s="319"/>
      <c r="T647" s="319"/>
      <c r="U647" s="319"/>
      <c r="V647" s="319"/>
      <c r="W647" s="319"/>
      <c r="X647" s="319"/>
      <c r="Y647" s="434">
        <f>Y646</f>
        <v>0</v>
      </c>
      <c r="Z647" s="434">
        <f t="shared" ref="Z647:AL647" si="1900">Z646</f>
        <v>0</v>
      </c>
      <c r="AA647" s="434">
        <f t="shared" si="1900"/>
        <v>0</v>
      </c>
      <c r="AB647" s="434">
        <f t="shared" si="1900"/>
        <v>0</v>
      </c>
      <c r="AC647" s="434">
        <f t="shared" si="1900"/>
        <v>0</v>
      </c>
      <c r="AD647" s="434">
        <f t="shared" si="1900"/>
        <v>0</v>
      </c>
      <c r="AE647" s="434">
        <f t="shared" si="1900"/>
        <v>0</v>
      </c>
      <c r="AF647" s="434">
        <f t="shared" si="1900"/>
        <v>0</v>
      </c>
      <c r="AG647" s="434">
        <f t="shared" si="1900"/>
        <v>0</v>
      </c>
      <c r="AH647" s="434">
        <f t="shared" si="1900"/>
        <v>0</v>
      </c>
      <c r="AI647" s="434">
        <f t="shared" si="1900"/>
        <v>0</v>
      </c>
      <c r="AJ647" s="434">
        <f t="shared" si="1900"/>
        <v>0</v>
      </c>
      <c r="AK647" s="434">
        <f t="shared" si="1900"/>
        <v>0</v>
      </c>
      <c r="AL647" s="434">
        <f t="shared" si="1900"/>
        <v>0</v>
      </c>
      <c r="AM647" s="321"/>
    </row>
    <row r="648" spans="1:39" s="307" customFormat="1" ht="15" hidden="1" outlineLevel="2">
      <c r="A648" s="545"/>
      <c r="B648" s="720"/>
      <c r="C648" s="315"/>
      <c r="D648" s="315"/>
      <c r="E648" s="315"/>
      <c r="F648" s="315"/>
      <c r="G648" s="315"/>
      <c r="H648" s="315"/>
      <c r="I648" s="315"/>
      <c r="J648" s="315"/>
      <c r="K648" s="315"/>
      <c r="L648" s="315"/>
      <c r="M648" s="315"/>
      <c r="N648" s="315"/>
      <c r="O648" s="315"/>
      <c r="P648" s="315"/>
      <c r="Q648" s="315"/>
      <c r="R648" s="315"/>
      <c r="S648" s="315"/>
      <c r="T648" s="315"/>
      <c r="U648" s="315"/>
      <c r="V648" s="315"/>
      <c r="W648" s="315"/>
      <c r="X648" s="315"/>
      <c r="Y648" s="435"/>
      <c r="Z648" s="435"/>
      <c r="AA648" s="435"/>
      <c r="AB648" s="435"/>
      <c r="AC648" s="435"/>
      <c r="AD648" s="435"/>
      <c r="AE648" s="439"/>
      <c r="AF648" s="439"/>
      <c r="AG648" s="439"/>
      <c r="AH648" s="439"/>
      <c r="AI648" s="439"/>
      <c r="AJ648" s="439"/>
      <c r="AK648" s="439"/>
      <c r="AL648" s="439"/>
      <c r="AM648" s="337"/>
    </row>
    <row r="649" spans="1:39" ht="15.6" hidden="1" outlineLevel="2">
      <c r="A649" s="545"/>
      <c r="B649" s="541" t="s">
        <v>508</v>
      </c>
      <c r="C649" s="343"/>
      <c r="D649" s="314"/>
      <c r="E649" s="313"/>
      <c r="F649" s="313"/>
      <c r="G649" s="313"/>
      <c r="H649" s="313"/>
      <c r="I649" s="313"/>
      <c r="J649" s="313"/>
      <c r="K649" s="313"/>
      <c r="L649" s="313"/>
      <c r="M649" s="313"/>
      <c r="N649" s="314"/>
      <c r="O649" s="313"/>
      <c r="P649" s="313"/>
      <c r="Q649" s="313"/>
      <c r="R649" s="313"/>
      <c r="S649" s="313"/>
      <c r="T649" s="313"/>
      <c r="U649" s="313"/>
      <c r="V649" s="313"/>
      <c r="W649" s="313"/>
      <c r="X649" s="313"/>
      <c r="Y649" s="437"/>
      <c r="Z649" s="437"/>
      <c r="AA649" s="437"/>
      <c r="AB649" s="437"/>
      <c r="AC649" s="437"/>
      <c r="AD649" s="437"/>
      <c r="AE649" s="437"/>
      <c r="AF649" s="437"/>
      <c r="AG649" s="437"/>
      <c r="AH649" s="437"/>
      <c r="AI649" s="437"/>
      <c r="AJ649" s="437"/>
      <c r="AK649" s="437"/>
      <c r="AL649" s="437"/>
      <c r="AM649" s="316"/>
    </row>
    <row r="650" spans="1:39" ht="15" hidden="1" outlineLevel="2">
      <c r="A650" s="545">
        <v>17</v>
      </c>
      <c r="B650" s="700" t="s">
        <v>113</v>
      </c>
      <c r="C650" s="315" t="s">
        <v>25</v>
      </c>
      <c r="D650" s="319"/>
      <c r="E650" s="319"/>
      <c r="F650" s="319"/>
      <c r="G650" s="319"/>
      <c r="H650" s="319"/>
      <c r="I650" s="319"/>
      <c r="J650" s="319"/>
      <c r="K650" s="319"/>
      <c r="L650" s="319"/>
      <c r="M650" s="319"/>
      <c r="N650" s="319">
        <v>0</v>
      </c>
      <c r="O650" s="319"/>
      <c r="P650" s="319"/>
      <c r="Q650" s="319"/>
      <c r="R650" s="319"/>
      <c r="S650" s="319"/>
      <c r="T650" s="319"/>
      <c r="U650" s="319"/>
      <c r="V650" s="319"/>
      <c r="W650" s="319"/>
      <c r="X650" s="319"/>
      <c r="Y650" s="449"/>
      <c r="Z650" s="433"/>
      <c r="AA650" s="433"/>
      <c r="AB650" s="433"/>
      <c r="AC650" s="433"/>
      <c r="AD650" s="433"/>
      <c r="AE650" s="433"/>
      <c r="AF650" s="438"/>
      <c r="AG650" s="438"/>
      <c r="AH650" s="438"/>
      <c r="AI650" s="438"/>
      <c r="AJ650" s="438"/>
      <c r="AK650" s="438"/>
      <c r="AL650" s="438"/>
      <c r="AM650" s="320">
        <f>SUM(Y650:AL650)</f>
        <v>0</v>
      </c>
    </row>
    <row r="651" spans="1:39" ht="15" hidden="1" outlineLevel="2">
      <c r="A651" s="545"/>
      <c r="B651" s="676" t="s">
        <v>313</v>
      </c>
      <c r="C651" s="315" t="s">
        <v>164</v>
      </c>
      <c r="D651" s="319"/>
      <c r="E651" s="319"/>
      <c r="F651" s="319"/>
      <c r="G651" s="319"/>
      <c r="H651" s="319"/>
      <c r="I651" s="319"/>
      <c r="J651" s="319"/>
      <c r="K651" s="319"/>
      <c r="L651" s="319"/>
      <c r="M651" s="319"/>
      <c r="N651" s="319">
        <f>N650</f>
        <v>0</v>
      </c>
      <c r="O651" s="319"/>
      <c r="P651" s="319"/>
      <c r="Q651" s="319"/>
      <c r="R651" s="319"/>
      <c r="S651" s="319"/>
      <c r="T651" s="319"/>
      <c r="U651" s="319"/>
      <c r="V651" s="319"/>
      <c r="W651" s="319"/>
      <c r="X651" s="319"/>
      <c r="Y651" s="434">
        <f>Y650</f>
        <v>0</v>
      </c>
      <c r="Z651" s="434">
        <f t="shared" ref="Z651:AL651" si="1901">Z650</f>
        <v>0</v>
      </c>
      <c r="AA651" s="434">
        <f t="shared" si="1901"/>
        <v>0</v>
      </c>
      <c r="AB651" s="434">
        <f t="shared" si="1901"/>
        <v>0</v>
      </c>
      <c r="AC651" s="434">
        <f t="shared" si="1901"/>
        <v>0</v>
      </c>
      <c r="AD651" s="434">
        <f t="shared" si="1901"/>
        <v>0</v>
      </c>
      <c r="AE651" s="434">
        <f t="shared" si="1901"/>
        <v>0</v>
      </c>
      <c r="AF651" s="434">
        <f t="shared" si="1901"/>
        <v>0</v>
      </c>
      <c r="AG651" s="434">
        <f t="shared" si="1901"/>
        <v>0</v>
      </c>
      <c r="AH651" s="434">
        <f t="shared" si="1901"/>
        <v>0</v>
      </c>
      <c r="AI651" s="434">
        <f t="shared" si="1901"/>
        <v>0</v>
      </c>
      <c r="AJ651" s="434">
        <f t="shared" si="1901"/>
        <v>0</v>
      </c>
      <c r="AK651" s="434">
        <f t="shared" si="1901"/>
        <v>0</v>
      </c>
      <c r="AL651" s="434">
        <f t="shared" si="1901"/>
        <v>0</v>
      </c>
      <c r="AM651" s="330"/>
    </row>
    <row r="652" spans="1:39" ht="15" hidden="1" outlineLevel="2">
      <c r="A652" s="545"/>
      <c r="B652" s="676"/>
      <c r="C652" s="315"/>
      <c r="D652" s="315"/>
      <c r="E652" s="315"/>
      <c r="F652" s="315"/>
      <c r="G652" s="315"/>
      <c r="H652" s="315"/>
      <c r="I652" s="315"/>
      <c r="J652" s="315"/>
      <c r="K652" s="315"/>
      <c r="L652" s="315"/>
      <c r="M652" s="315"/>
      <c r="N652" s="315"/>
      <c r="O652" s="315"/>
      <c r="P652" s="315"/>
      <c r="Q652" s="315"/>
      <c r="R652" s="315"/>
      <c r="S652" s="315"/>
      <c r="T652" s="315"/>
      <c r="U652" s="315"/>
      <c r="V652" s="315"/>
      <c r="W652" s="315"/>
      <c r="X652" s="315"/>
      <c r="Y652" s="445"/>
      <c r="Z652" s="448"/>
      <c r="AA652" s="448"/>
      <c r="AB652" s="448"/>
      <c r="AC652" s="448"/>
      <c r="AD652" s="448"/>
      <c r="AE652" s="448"/>
      <c r="AF652" s="448"/>
      <c r="AG652" s="448"/>
      <c r="AH652" s="448"/>
      <c r="AI652" s="448"/>
      <c r="AJ652" s="448"/>
      <c r="AK652" s="448"/>
      <c r="AL652" s="448"/>
      <c r="AM652" s="330"/>
    </row>
    <row r="653" spans="1:39" ht="15" hidden="1" outlineLevel="2">
      <c r="A653" s="545">
        <v>18</v>
      </c>
      <c r="B653" s="700" t="s">
        <v>110</v>
      </c>
      <c r="C653" s="315" t="s">
        <v>25</v>
      </c>
      <c r="D653" s="319"/>
      <c r="E653" s="319"/>
      <c r="F653" s="319"/>
      <c r="G653" s="319"/>
      <c r="H653" s="319"/>
      <c r="I653" s="319"/>
      <c r="J653" s="319"/>
      <c r="K653" s="319"/>
      <c r="L653" s="319"/>
      <c r="M653" s="319"/>
      <c r="N653" s="319">
        <v>0</v>
      </c>
      <c r="O653" s="319"/>
      <c r="P653" s="319"/>
      <c r="Q653" s="319"/>
      <c r="R653" s="319"/>
      <c r="S653" s="319"/>
      <c r="T653" s="319"/>
      <c r="U653" s="319"/>
      <c r="V653" s="319"/>
      <c r="W653" s="319"/>
      <c r="X653" s="319"/>
      <c r="Y653" s="449"/>
      <c r="Z653" s="433"/>
      <c r="AA653" s="433"/>
      <c r="AB653" s="433"/>
      <c r="AC653" s="433"/>
      <c r="AD653" s="433"/>
      <c r="AE653" s="433"/>
      <c r="AF653" s="438"/>
      <c r="AG653" s="438"/>
      <c r="AH653" s="438"/>
      <c r="AI653" s="438"/>
      <c r="AJ653" s="438"/>
      <c r="AK653" s="438"/>
      <c r="AL653" s="438"/>
      <c r="AM653" s="320">
        <f>SUM(Y653:AL653)</f>
        <v>0</v>
      </c>
    </row>
    <row r="654" spans="1:39" ht="15" hidden="1" outlineLevel="2">
      <c r="A654" s="545"/>
      <c r="B654" s="676" t="s">
        <v>313</v>
      </c>
      <c r="C654" s="315" t="s">
        <v>164</v>
      </c>
      <c r="D654" s="319"/>
      <c r="E654" s="319"/>
      <c r="F654" s="319"/>
      <c r="G654" s="319"/>
      <c r="H654" s="319"/>
      <c r="I654" s="319"/>
      <c r="J654" s="319"/>
      <c r="K654" s="319"/>
      <c r="L654" s="319"/>
      <c r="M654" s="319"/>
      <c r="N654" s="319">
        <f>N653</f>
        <v>0</v>
      </c>
      <c r="O654" s="319"/>
      <c r="P654" s="319"/>
      <c r="Q654" s="319"/>
      <c r="R654" s="319"/>
      <c r="S654" s="319"/>
      <c r="T654" s="319"/>
      <c r="U654" s="319"/>
      <c r="V654" s="319"/>
      <c r="W654" s="319"/>
      <c r="X654" s="319"/>
      <c r="Y654" s="434">
        <f>Y653</f>
        <v>0</v>
      </c>
      <c r="Z654" s="434">
        <f t="shared" ref="Z654:AL654" si="1902">Z653</f>
        <v>0</v>
      </c>
      <c r="AA654" s="434">
        <f t="shared" si="1902"/>
        <v>0</v>
      </c>
      <c r="AB654" s="434">
        <f t="shared" si="1902"/>
        <v>0</v>
      </c>
      <c r="AC654" s="434">
        <f t="shared" si="1902"/>
        <v>0</v>
      </c>
      <c r="AD654" s="434">
        <f t="shared" si="1902"/>
        <v>0</v>
      </c>
      <c r="AE654" s="434">
        <f t="shared" si="1902"/>
        <v>0</v>
      </c>
      <c r="AF654" s="434">
        <f t="shared" si="1902"/>
        <v>0</v>
      </c>
      <c r="AG654" s="434">
        <f t="shared" si="1902"/>
        <v>0</v>
      </c>
      <c r="AH654" s="434">
        <f t="shared" si="1902"/>
        <v>0</v>
      </c>
      <c r="AI654" s="434">
        <f t="shared" si="1902"/>
        <v>0</v>
      </c>
      <c r="AJ654" s="434">
        <f t="shared" si="1902"/>
        <v>0</v>
      </c>
      <c r="AK654" s="434">
        <f t="shared" si="1902"/>
        <v>0</v>
      </c>
      <c r="AL654" s="434">
        <f t="shared" si="1902"/>
        <v>0</v>
      </c>
      <c r="AM654" s="330"/>
    </row>
    <row r="655" spans="1:39" ht="15" hidden="1" outlineLevel="2">
      <c r="A655" s="545"/>
      <c r="B655" s="721"/>
      <c r="C655" s="315"/>
      <c r="D655" s="315"/>
      <c r="E655" s="315"/>
      <c r="F655" s="315"/>
      <c r="G655" s="315"/>
      <c r="H655" s="315"/>
      <c r="I655" s="315"/>
      <c r="J655" s="315"/>
      <c r="K655" s="315"/>
      <c r="L655" s="315"/>
      <c r="M655" s="315"/>
      <c r="N655" s="315"/>
      <c r="O655" s="315"/>
      <c r="P655" s="315"/>
      <c r="Q655" s="315"/>
      <c r="R655" s="315"/>
      <c r="S655" s="315"/>
      <c r="T655" s="315"/>
      <c r="U655" s="315"/>
      <c r="V655" s="315"/>
      <c r="W655" s="315"/>
      <c r="X655" s="315"/>
      <c r="Y655" s="446"/>
      <c r="Z655" s="447"/>
      <c r="AA655" s="447"/>
      <c r="AB655" s="447"/>
      <c r="AC655" s="447"/>
      <c r="AD655" s="447"/>
      <c r="AE655" s="447"/>
      <c r="AF655" s="447"/>
      <c r="AG655" s="447"/>
      <c r="AH655" s="447"/>
      <c r="AI655" s="447"/>
      <c r="AJ655" s="447"/>
      <c r="AK655" s="447"/>
      <c r="AL655" s="447"/>
      <c r="AM655" s="321"/>
    </row>
    <row r="656" spans="1:39" ht="15" hidden="1" outlineLevel="2">
      <c r="A656" s="545">
        <v>19</v>
      </c>
      <c r="B656" s="700" t="s">
        <v>112</v>
      </c>
      <c r="C656" s="315" t="s">
        <v>25</v>
      </c>
      <c r="D656" s="319"/>
      <c r="E656" s="319"/>
      <c r="F656" s="319"/>
      <c r="G656" s="319"/>
      <c r="H656" s="319"/>
      <c r="I656" s="319"/>
      <c r="J656" s="319"/>
      <c r="K656" s="319"/>
      <c r="L656" s="319"/>
      <c r="M656" s="319"/>
      <c r="N656" s="319">
        <v>0</v>
      </c>
      <c r="O656" s="319"/>
      <c r="P656" s="319"/>
      <c r="Q656" s="319"/>
      <c r="R656" s="319"/>
      <c r="S656" s="319"/>
      <c r="T656" s="319"/>
      <c r="U656" s="319"/>
      <c r="V656" s="319"/>
      <c r="W656" s="319"/>
      <c r="X656" s="319"/>
      <c r="Y656" s="449"/>
      <c r="Z656" s="433"/>
      <c r="AA656" s="433"/>
      <c r="AB656" s="433"/>
      <c r="AC656" s="433"/>
      <c r="AD656" s="433"/>
      <c r="AE656" s="433"/>
      <c r="AF656" s="438"/>
      <c r="AG656" s="438"/>
      <c r="AH656" s="438"/>
      <c r="AI656" s="438"/>
      <c r="AJ656" s="438"/>
      <c r="AK656" s="438"/>
      <c r="AL656" s="438"/>
      <c r="AM656" s="320">
        <f>SUM(Y656:AL656)</f>
        <v>0</v>
      </c>
    </row>
    <row r="657" spans="1:39" ht="15" hidden="1" outlineLevel="2">
      <c r="A657" s="545"/>
      <c r="B657" s="676" t="s">
        <v>313</v>
      </c>
      <c r="C657" s="315" t="s">
        <v>164</v>
      </c>
      <c r="D657" s="319"/>
      <c r="E657" s="319"/>
      <c r="F657" s="319"/>
      <c r="G657" s="319"/>
      <c r="H657" s="319"/>
      <c r="I657" s="319"/>
      <c r="J657" s="319"/>
      <c r="K657" s="319"/>
      <c r="L657" s="319"/>
      <c r="M657" s="319"/>
      <c r="N657" s="319">
        <f>N656</f>
        <v>0</v>
      </c>
      <c r="O657" s="319"/>
      <c r="P657" s="319"/>
      <c r="Q657" s="319"/>
      <c r="R657" s="319"/>
      <c r="S657" s="319"/>
      <c r="T657" s="319"/>
      <c r="U657" s="319"/>
      <c r="V657" s="319"/>
      <c r="W657" s="319"/>
      <c r="X657" s="319"/>
      <c r="Y657" s="434">
        <f>Y656</f>
        <v>0</v>
      </c>
      <c r="Z657" s="434">
        <f t="shared" ref="Z657:AL657" si="1903">Z656</f>
        <v>0</v>
      </c>
      <c r="AA657" s="434">
        <f t="shared" si="1903"/>
        <v>0</v>
      </c>
      <c r="AB657" s="434">
        <f t="shared" si="1903"/>
        <v>0</v>
      </c>
      <c r="AC657" s="434">
        <f t="shared" si="1903"/>
        <v>0</v>
      </c>
      <c r="AD657" s="434">
        <f t="shared" si="1903"/>
        <v>0</v>
      </c>
      <c r="AE657" s="434">
        <f t="shared" si="1903"/>
        <v>0</v>
      </c>
      <c r="AF657" s="434">
        <f t="shared" si="1903"/>
        <v>0</v>
      </c>
      <c r="AG657" s="434">
        <f t="shared" si="1903"/>
        <v>0</v>
      </c>
      <c r="AH657" s="434">
        <f t="shared" si="1903"/>
        <v>0</v>
      </c>
      <c r="AI657" s="434">
        <f t="shared" si="1903"/>
        <v>0</v>
      </c>
      <c r="AJ657" s="434">
        <f t="shared" si="1903"/>
        <v>0</v>
      </c>
      <c r="AK657" s="434">
        <f t="shared" si="1903"/>
        <v>0</v>
      </c>
      <c r="AL657" s="434">
        <f t="shared" si="1903"/>
        <v>0</v>
      </c>
      <c r="AM657" s="321"/>
    </row>
    <row r="658" spans="1:39" ht="15" hidden="1" outlineLevel="2">
      <c r="A658" s="545"/>
      <c r="B658" s="721"/>
      <c r="C658" s="315"/>
      <c r="D658" s="315"/>
      <c r="E658" s="315"/>
      <c r="F658" s="315"/>
      <c r="G658" s="315"/>
      <c r="H658" s="315"/>
      <c r="I658" s="315"/>
      <c r="J658" s="315"/>
      <c r="K658" s="315"/>
      <c r="L658" s="315"/>
      <c r="M658" s="315"/>
      <c r="N658" s="315"/>
      <c r="O658" s="315"/>
      <c r="P658" s="315"/>
      <c r="Q658" s="315"/>
      <c r="R658" s="315"/>
      <c r="S658" s="315"/>
      <c r="T658" s="315"/>
      <c r="U658" s="315"/>
      <c r="V658" s="315"/>
      <c r="W658" s="315"/>
      <c r="X658" s="315"/>
      <c r="Y658" s="435"/>
      <c r="Z658" s="435"/>
      <c r="AA658" s="435"/>
      <c r="AB658" s="435"/>
      <c r="AC658" s="435"/>
      <c r="AD658" s="435"/>
      <c r="AE658" s="435"/>
      <c r="AF658" s="435"/>
      <c r="AG658" s="435"/>
      <c r="AH658" s="435"/>
      <c r="AI658" s="435"/>
      <c r="AJ658" s="435"/>
      <c r="AK658" s="435"/>
      <c r="AL658" s="435"/>
      <c r="AM658" s="330"/>
    </row>
    <row r="659" spans="1:39" ht="15" hidden="1" outlineLevel="2">
      <c r="A659" s="545">
        <v>20</v>
      </c>
      <c r="B659" s="700" t="s">
        <v>111</v>
      </c>
      <c r="C659" s="315" t="s">
        <v>25</v>
      </c>
      <c r="D659" s="319"/>
      <c r="E659" s="319"/>
      <c r="F659" s="319"/>
      <c r="G659" s="319"/>
      <c r="H659" s="319"/>
      <c r="I659" s="319"/>
      <c r="J659" s="319"/>
      <c r="K659" s="319"/>
      <c r="L659" s="319"/>
      <c r="M659" s="319"/>
      <c r="N659" s="319">
        <v>0</v>
      </c>
      <c r="O659" s="319"/>
      <c r="P659" s="319"/>
      <c r="Q659" s="319"/>
      <c r="R659" s="319"/>
      <c r="S659" s="319"/>
      <c r="T659" s="319"/>
      <c r="U659" s="319"/>
      <c r="V659" s="319"/>
      <c r="W659" s="319"/>
      <c r="X659" s="319"/>
      <c r="Y659" s="449"/>
      <c r="Z659" s="433"/>
      <c r="AA659" s="433"/>
      <c r="AB659" s="433"/>
      <c r="AC659" s="433"/>
      <c r="AD659" s="433"/>
      <c r="AE659" s="433"/>
      <c r="AF659" s="438"/>
      <c r="AG659" s="438"/>
      <c r="AH659" s="438"/>
      <c r="AI659" s="438"/>
      <c r="AJ659" s="438"/>
      <c r="AK659" s="438"/>
      <c r="AL659" s="438"/>
      <c r="AM659" s="320">
        <f>SUM(Y659:AL659)</f>
        <v>0</v>
      </c>
    </row>
    <row r="660" spans="1:39" ht="15" hidden="1" outlineLevel="2">
      <c r="A660" s="545"/>
      <c r="B660" s="676" t="s">
        <v>313</v>
      </c>
      <c r="C660" s="315" t="s">
        <v>164</v>
      </c>
      <c r="D660" s="319"/>
      <c r="E660" s="319"/>
      <c r="F660" s="319"/>
      <c r="G660" s="319"/>
      <c r="H660" s="319"/>
      <c r="I660" s="319"/>
      <c r="J660" s="319"/>
      <c r="K660" s="319"/>
      <c r="L660" s="319"/>
      <c r="M660" s="319"/>
      <c r="N660" s="319">
        <f>N659</f>
        <v>0</v>
      </c>
      <c r="O660" s="319"/>
      <c r="P660" s="319"/>
      <c r="Q660" s="319"/>
      <c r="R660" s="319"/>
      <c r="S660" s="319"/>
      <c r="T660" s="319"/>
      <c r="U660" s="319"/>
      <c r="V660" s="319"/>
      <c r="W660" s="319"/>
      <c r="X660" s="319"/>
      <c r="Y660" s="434">
        <f>Y659</f>
        <v>0</v>
      </c>
      <c r="Z660" s="434">
        <f t="shared" ref="Z660:AL660" si="1904">Z659</f>
        <v>0</v>
      </c>
      <c r="AA660" s="434">
        <f t="shared" si="1904"/>
        <v>0</v>
      </c>
      <c r="AB660" s="434">
        <f t="shared" si="1904"/>
        <v>0</v>
      </c>
      <c r="AC660" s="434">
        <f t="shared" si="1904"/>
        <v>0</v>
      </c>
      <c r="AD660" s="434">
        <f t="shared" si="1904"/>
        <v>0</v>
      </c>
      <c r="AE660" s="434">
        <f t="shared" si="1904"/>
        <v>0</v>
      </c>
      <c r="AF660" s="434">
        <f t="shared" si="1904"/>
        <v>0</v>
      </c>
      <c r="AG660" s="434">
        <f t="shared" si="1904"/>
        <v>0</v>
      </c>
      <c r="AH660" s="434">
        <f t="shared" si="1904"/>
        <v>0</v>
      </c>
      <c r="AI660" s="434">
        <f t="shared" si="1904"/>
        <v>0</v>
      </c>
      <c r="AJ660" s="434">
        <f t="shared" si="1904"/>
        <v>0</v>
      </c>
      <c r="AK660" s="434">
        <f t="shared" si="1904"/>
        <v>0</v>
      </c>
      <c r="AL660" s="434">
        <f t="shared" si="1904"/>
        <v>0</v>
      </c>
      <c r="AM660" s="330"/>
    </row>
    <row r="661" spans="1:39" ht="15.6" hidden="1" outlineLevel="2">
      <c r="A661" s="545"/>
      <c r="B661" s="722"/>
      <c r="C661" s="324"/>
      <c r="D661" s="315"/>
      <c r="E661" s="315"/>
      <c r="F661" s="315"/>
      <c r="G661" s="315"/>
      <c r="H661" s="315"/>
      <c r="I661" s="315"/>
      <c r="J661" s="315"/>
      <c r="K661" s="315"/>
      <c r="L661" s="315"/>
      <c r="M661" s="315"/>
      <c r="N661" s="324"/>
      <c r="O661" s="315"/>
      <c r="P661" s="315"/>
      <c r="Q661" s="315"/>
      <c r="R661" s="315"/>
      <c r="S661" s="315"/>
      <c r="T661" s="315"/>
      <c r="U661" s="315"/>
      <c r="V661" s="315"/>
      <c r="W661" s="315"/>
      <c r="X661" s="315"/>
      <c r="Y661" s="435"/>
      <c r="Z661" s="435"/>
      <c r="AA661" s="435"/>
      <c r="AB661" s="435"/>
      <c r="AC661" s="435"/>
      <c r="AD661" s="435"/>
      <c r="AE661" s="435"/>
      <c r="AF661" s="435"/>
      <c r="AG661" s="435"/>
      <c r="AH661" s="435"/>
      <c r="AI661" s="435"/>
      <c r="AJ661" s="435"/>
      <c r="AK661" s="435"/>
      <c r="AL661" s="435"/>
      <c r="AM661" s="330"/>
    </row>
    <row r="662" spans="1:39" ht="15.6" hidden="1" outlineLevel="2">
      <c r="A662" s="545"/>
      <c r="B662" s="712" t="s">
        <v>515</v>
      </c>
      <c r="C662" s="315"/>
      <c r="D662" s="315"/>
      <c r="E662" s="315"/>
      <c r="F662" s="315"/>
      <c r="G662" s="315"/>
      <c r="H662" s="315"/>
      <c r="I662" s="315"/>
      <c r="J662" s="315"/>
      <c r="K662" s="315"/>
      <c r="L662" s="315"/>
      <c r="M662" s="315"/>
      <c r="N662" s="315"/>
      <c r="O662" s="315"/>
      <c r="P662" s="315"/>
      <c r="Q662" s="315"/>
      <c r="R662" s="315"/>
      <c r="S662" s="315"/>
      <c r="T662" s="315"/>
      <c r="U662" s="315"/>
      <c r="V662" s="315"/>
      <c r="W662" s="315"/>
      <c r="X662" s="315"/>
      <c r="Y662" s="445"/>
      <c r="Z662" s="448"/>
      <c r="AA662" s="448"/>
      <c r="AB662" s="448"/>
      <c r="AC662" s="448"/>
      <c r="AD662" s="448"/>
      <c r="AE662" s="448"/>
      <c r="AF662" s="448"/>
      <c r="AG662" s="448"/>
      <c r="AH662" s="448"/>
      <c r="AI662" s="448"/>
      <c r="AJ662" s="448"/>
      <c r="AK662" s="448"/>
      <c r="AL662" s="448"/>
      <c r="AM662" s="330"/>
    </row>
    <row r="663" spans="1:39" ht="15.6" hidden="1" outlineLevel="2">
      <c r="A663" s="545"/>
      <c r="B663" s="733" t="s">
        <v>511</v>
      </c>
      <c r="C663" s="315"/>
      <c r="D663" s="315"/>
      <c r="E663" s="315"/>
      <c r="F663" s="315"/>
      <c r="G663" s="315"/>
      <c r="H663" s="315"/>
      <c r="I663" s="315"/>
      <c r="J663" s="315"/>
      <c r="K663" s="315"/>
      <c r="L663" s="315"/>
      <c r="M663" s="315"/>
      <c r="N663" s="315"/>
      <c r="O663" s="315"/>
      <c r="P663" s="315"/>
      <c r="Q663" s="315"/>
      <c r="R663" s="315"/>
      <c r="S663" s="315"/>
      <c r="T663" s="315"/>
      <c r="U663" s="315"/>
      <c r="V663" s="315"/>
      <c r="W663" s="315"/>
      <c r="X663" s="315"/>
      <c r="Y663" s="445"/>
      <c r="Z663" s="448"/>
      <c r="AA663" s="448"/>
      <c r="AB663" s="448"/>
      <c r="AC663" s="448"/>
      <c r="AD663" s="448"/>
      <c r="AE663" s="448"/>
      <c r="AF663" s="448"/>
      <c r="AG663" s="448"/>
      <c r="AH663" s="448"/>
      <c r="AI663" s="448"/>
      <c r="AJ663" s="448"/>
      <c r="AK663" s="448"/>
      <c r="AL663" s="448"/>
      <c r="AM663" s="330"/>
    </row>
    <row r="664" spans="1:39" ht="15" hidden="1" outlineLevel="2">
      <c r="A664" s="545">
        <v>21</v>
      </c>
      <c r="B664" s="700" t="s">
        <v>114</v>
      </c>
      <c r="C664" s="315" t="s">
        <v>25</v>
      </c>
      <c r="D664" s="319"/>
      <c r="E664" s="319"/>
      <c r="F664" s="319"/>
      <c r="G664" s="319"/>
      <c r="H664" s="319"/>
      <c r="I664" s="319"/>
      <c r="J664" s="319"/>
      <c r="K664" s="319"/>
      <c r="L664" s="319"/>
      <c r="M664" s="319"/>
      <c r="N664" s="315"/>
      <c r="O664" s="319"/>
      <c r="P664" s="319"/>
      <c r="Q664" s="319"/>
      <c r="R664" s="319"/>
      <c r="S664" s="319"/>
      <c r="T664" s="319"/>
      <c r="U664" s="319"/>
      <c r="V664" s="319"/>
      <c r="W664" s="319"/>
      <c r="X664" s="319"/>
      <c r="Y664" s="688">
        <v>1</v>
      </c>
      <c r="Z664" s="433"/>
      <c r="AA664" s="433"/>
      <c r="AB664" s="433"/>
      <c r="AC664" s="433"/>
      <c r="AD664" s="433"/>
      <c r="AE664" s="433"/>
      <c r="AF664" s="433"/>
      <c r="AG664" s="433"/>
      <c r="AH664" s="433"/>
      <c r="AI664" s="433"/>
      <c r="AJ664" s="433"/>
      <c r="AK664" s="433"/>
      <c r="AL664" s="433"/>
      <c r="AM664" s="320">
        <f>SUM(Y664:AL664)</f>
        <v>1</v>
      </c>
    </row>
    <row r="665" spans="1:39" ht="15" hidden="1" outlineLevel="2">
      <c r="A665" s="545"/>
      <c r="B665" s="676" t="s">
        <v>313</v>
      </c>
      <c r="C665" s="315" t="s">
        <v>164</v>
      </c>
      <c r="D665" s="319"/>
      <c r="E665" s="319"/>
      <c r="F665" s="319"/>
      <c r="G665" s="319"/>
      <c r="H665" s="319"/>
      <c r="I665" s="319"/>
      <c r="J665" s="319"/>
      <c r="K665" s="319"/>
      <c r="L665" s="319"/>
      <c r="M665" s="319"/>
      <c r="N665" s="315"/>
      <c r="O665" s="319"/>
      <c r="P665" s="319"/>
      <c r="Q665" s="319"/>
      <c r="R665" s="319"/>
      <c r="S665" s="319"/>
      <c r="T665" s="319"/>
      <c r="U665" s="319"/>
      <c r="V665" s="319"/>
      <c r="W665" s="319"/>
      <c r="X665" s="319"/>
      <c r="Y665" s="434">
        <f>Y664</f>
        <v>1</v>
      </c>
      <c r="Z665" s="434">
        <f t="shared" ref="Z665" si="1905">Z664</f>
        <v>0</v>
      </c>
      <c r="AA665" s="434">
        <f t="shared" ref="AA665" si="1906">AA664</f>
        <v>0</v>
      </c>
      <c r="AB665" s="434">
        <f t="shared" ref="AB665" si="1907">AB664</f>
        <v>0</v>
      </c>
      <c r="AC665" s="434">
        <f t="shared" ref="AC665" si="1908">AC664</f>
        <v>0</v>
      </c>
      <c r="AD665" s="434">
        <f t="shared" ref="AD665" si="1909">AD664</f>
        <v>0</v>
      </c>
      <c r="AE665" s="434">
        <f t="shared" ref="AE665" si="1910">AE664</f>
        <v>0</v>
      </c>
      <c r="AF665" s="434">
        <f t="shared" ref="AF665" si="1911">AF664</f>
        <v>0</v>
      </c>
      <c r="AG665" s="434">
        <f t="shared" ref="AG665" si="1912">AG664</f>
        <v>0</v>
      </c>
      <c r="AH665" s="434">
        <f t="shared" ref="AH665" si="1913">AH664</f>
        <v>0</v>
      </c>
      <c r="AI665" s="434">
        <f t="shared" ref="AI665" si="1914">AI664</f>
        <v>0</v>
      </c>
      <c r="AJ665" s="434">
        <f t="shared" ref="AJ665" si="1915">AJ664</f>
        <v>0</v>
      </c>
      <c r="AK665" s="434">
        <f t="shared" ref="AK665" si="1916">AK664</f>
        <v>0</v>
      </c>
      <c r="AL665" s="434">
        <f t="shared" ref="AL665" si="1917">AL664</f>
        <v>0</v>
      </c>
      <c r="AM665" s="330"/>
    </row>
    <row r="666" spans="1:39" ht="15" hidden="1" outlineLevel="2">
      <c r="A666" s="545"/>
      <c r="B666" s="676"/>
      <c r="C666" s="315"/>
      <c r="D666" s="315"/>
      <c r="E666" s="315"/>
      <c r="F666" s="315"/>
      <c r="G666" s="315"/>
      <c r="H666" s="315"/>
      <c r="I666" s="315"/>
      <c r="J666" s="315"/>
      <c r="K666" s="315"/>
      <c r="L666" s="315"/>
      <c r="M666" s="315"/>
      <c r="N666" s="315"/>
      <c r="O666" s="315"/>
      <c r="P666" s="315"/>
      <c r="Q666" s="315"/>
      <c r="R666" s="315"/>
      <c r="S666" s="315"/>
      <c r="T666" s="315"/>
      <c r="U666" s="315"/>
      <c r="V666" s="315"/>
      <c r="W666" s="315"/>
      <c r="X666" s="315"/>
      <c r="Y666" s="445"/>
      <c r="Z666" s="448"/>
      <c r="AA666" s="448"/>
      <c r="AB666" s="448"/>
      <c r="AC666" s="448"/>
      <c r="AD666" s="448"/>
      <c r="AE666" s="448"/>
      <c r="AF666" s="448"/>
      <c r="AG666" s="448"/>
      <c r="AH666" s="448"/>
      <c r="AI666" s="448"/>
      <c r="AJ666" s="448"/>
      <c r="AK666" s="448"/>
      <c r="AL666" s="448"/>
      <c r="AM666" s="330"/>
    </row>
    <row r="667" spans="1:39" ht="15" hidden="1" outlineLevel="2">
      <c r="A667" s="545">
        <v>22</v>
      </c>
      <c r="B667" s="700" t="s">
        <v>115</v>
      </c>
      <c r="C667" s="315" t="s">
        <v>25</v>
      </c>
      <c r="D667" s="319"/>
      <c r="E667" s="319"/>
      <c r="F667" s="319"/>
      <c r="G667" s="319"/>
      <c r="H667" s="319"/>
      <c r="I667" s="319"/>
      <c r="J667" s="319"/>
      <c r="K667" s="319"/>
      <c r="L667" s="319"/>
      <c r="M667" s="319"/>
      <c r="N667" s="315"/>
      <c r="O667" s="319"/>
      <c r="P667" s="319"/>
      <c r="Q667" s="319"/>
      <c r="R667" s="319"/>
      <c r="S667" s="319"/>
      <c r="T667" s="319"/>
      <c r="U667" s="319"/>
      <c r="V667" s="319"/>
      <c r="W667" s="319"/>
      <c r="X667" s="319"/>
      <c r="Y667" s="688">
        <v>1</v>
      </c>
      <c r="Z667" s="433"/>
      <c r="AA667" s="433"/>
      <c r="AB667" s="433"/>
      <c r="AC667" s="433"/>
      <c r="AD667" s="433"/>
      <c r="AE667" s="433"/>
      <c r="AF667" s="433"/>
      <c r="AG667" s="433"/>
      <c r="AH667" s="433"/>
      <c r="AI667" s="433"/>
      <c r="AJ667" s="433"/>
      <c r="AK667" s="433"/>
      <c r="AL667" s="433"/>
      <c r="AM667" s="320">
        <f>SUM(Y667:AL667)</f>
        <v>1</v>
      </c>
    </row>
    <row r="668" spans="1:39" ht="15" hidden="1" outlineLevel="2">
      <c r="A668" s="545"/>
      <c r="B668" s="676" t="s">
        <v>313</v>
      </c>
      <c r="C668" s="315" t="s">
        <v>164</v>
      </c>
      <c r="D668" s="319"/>
      <c r="E668" s="319"/>
      <c r="F668" s="319"/>
      <c r="G668" s="319"/>
      <c r="H668" s="319"/>
      <c r="I668" s="319"/>
      <c r="J668" s="319"/>
      <c r="K668" s="319"/>
      <c r="L668" s="319"/>
      <c r="M668" s="319"/>
      <c r="N668" s="315"/>
      <c r="O668" s="319"/>
      <c r="P668" s="319"/>
      <c r="Q668" s="319"/>
      <c r="R668" s="319"/>
      <c r="S668" s="319"/>
      <c r="T668" s="319"/>
      <c r="U668" s="319"/>
      <c r="V668" s="319"/>
      <c r="W668" s="319"/>
      <c r="X668" s="319"/>
      <c r="Y668" s="434">
        <f>Y667</f>
        <v>1</v>
      </c>
      <c r="Z668" s="434">
        <f t="shared" ref="Z668" si="1918">Z667</f>
        <v>0</v>
      </c>
      <c r="AA668" s="434">
        <f t="shared" ref="AA668" si="1919">AA667</f>
        <v>0</v>
      </c>
      <c r="AB668" s="434">
        <f t="shared" ref="AB668" si="1920">AB667</f>
        <v>0</v>
      </c>
      <c r="AC668" s="434">
        <f t="shared" ref="AC668" si="1921">AC667</f>
        <v>0</v>
      </c>
      <c r="AD668" s="434">
        <f t="shared" ref="AD668" si="1922">AD667</f>
        <v>0</v>
      </c>
      <c r="AE668" s="434">
        <f t="shared" ref="AE668" si="1923">AE667</f>
        <v>0</v>
      </c>
      <c r="AF668" s="434">
        <f t="shared" ref="AF668" si="1924">AF667</f>
        <v>0</v>
      </c>
      <c r="AG668" s="434">
        <f t="shared" ref="AG668" si="1925">AG667</f>
        <v>0</v>
      </c>
      <c r="AH668" s="434">
        <f t="shared" ref="AH668" si="1926">AH667</f>
        <v>0</v>
      </c>
      <c r="AI668" s="434">
        <f t="shared" ref="AI668" si="1927">AI667</f>
        <v>0</v>
      </c>
      <c r="AJ668" s="434">
        <f t="shared" ref="AJ668" si="1928">AJ667</f>
        <v>0</v>
      </c>
      <c r="AK668" s="434">
        <f t="shared" ref="AK668" si="1929">AK667</f>
        <v>0</v>
      </c>
      <c r="AL668" s="434">
        <f t="shared" ref="AL668" si="1930">AL667</f>
        <v>0</v>
      </c>
      <c r="AM668" s="330"/>
    </row>
    <row r="669" spans="1:39" ht="15" hidden="1" outlineLevel="2">
      <c r="A669" s="545"/>
      <c r="B669" s="676"/>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445"/>
      <c r="Z669" s="448"/>
      <c r="AA669" s="448"/>
      <c r="AB669" s="448"/>
      <c r="AC669" s="448"/>
      <c r="AD669" s="448"/>
      <c r="AE669" s="448"/>
      <c r="AF669" s="448"/>
      <c r="AG669" s="448"/>
      <c r="AH669" s="448"/>
      <c r="AI669" s="448"/>
      <c r="AJ669" s="448"/>
      <c r="AK669" s="448"/>
      <c r="AL669" s="448"/>
      <c r="AM669" s="330"/>
    </row>
    <row r="670" spans="1:39" ht="15" hidden="1" outlineLevel="2">
      <c r="A670" s="545">
        <v>23</v>
      </c>
      <c r="B670" s="700" t="s">
        <v>116</v>
      </c>
      <c r="C670" s="315" t="s">
        <v>25</v>
      </c>
      <c r="D670" s="319"/>
      <c r="E670" s="319"/>
      <c r="F670" s="319"/>
      <c r="G670" s="319"/>
      <c r="H670" s="319"/>
      <c r="I670" s="319"/>
      <c r="J670" s="319"/>
      <c r="K670" s="319"/>
      <c r="L670" s="319"/>
      <c r="M670" s="319"/>
      <c r="N670" s="315"/>
      <c r="O670" s="319"/>
      <c r="P670" s="319"/>
      <c r="Q670" s="319"/>
      <c r="R670" s="319"/>
      <c r="S670" s="319"/>
      <c r="T670" s="319"/>
      <c r="U670" s="319"/>
      <c r="V670" s="319"/>
      <c r="W670" s="319"/>
      <c r="X670" s="319"/>
      <c r="Y670" s="688">
        <v>1</v>
      </c>
      <c r="Z670" s="433"/>
      <c r="AA670" s="433"/>
      <c r="AB670" s="433"/>
      <c r="AC670" s="433"/>
      <c r="AD670" s="433"/>
      <c r="AE670" s="433"/>
      <c r="AF670" s="433"/>
      <c r="AG670" s="433"/>
      <c r="AH670" s="433"/>
      <c r="AI670" s="433"/>
      <c r="AJ670" s="433"/>
      <c r="AK670" s="433"/>
      <c r="AL670" s="433"/>
      <c r="AM670" s="320">
        <f>SUM(Y670:AL670)</f>
        <v>1</v>
      </c>
    </row>
    <row r="671" spans="1:39" ht="15" hidden="1" outlineLevel="2">
      <c r="A671" s="545"/>
      <c r="B671" s="676" t="s">
        <v>313</v>
      </c>
      <c r="C671" s="315" t="s">
        <v>164</v>
      </c>
      <c r="D671" s="319"/>
      <c r="E671" s="319"/>
      <c r="F671" s="319"/>
      <c r="G671" s="319"/>
      <c r="H671" s="319"/>
      <c r="I671" s="319"/>
      <c r="J671" s="319"/>
      <c r="K671" s="319"/>
      <c r="L671" s="319"/>
      <c r="M671" s="319"/>
      <c r="N671" s="315"/>
      <c r="O671" s="319"/>
      <c r="P671" s="319"/>
      <c r="Q671" s="319"/>
      <c r="R671" s="319"/>
      <c r="S671" s="319"/>
      <c r="T671" s="319"/>
      <c r="U671" s="319"/>
      <c r="V671" s="319"/>
      <c r="W671" s="319"/>
      <c r="X671" s="319"/>
      <c r="Y671" s="434">
        <f>Y670</f>
        <v>1</v>
      </c>
      <c r="Z671" s="434">
        <f t="shared" ref="Z671" si="1931">Z670</f>
        <v>0</v>
      </c>
      <c r="AA671" s="434">
        <f t="shared" ref="AA671" si="1932">AA670</f>
        <v>0</v>
      </c>
      <c r="AB671" s="434">
        <f t="shared" ref="AB671" si="1933">AB670</f>
        <v>0</v>
      </c>
      <c r="AC671" s="434">
        <f t="shared" ref="AC671" si="1934">AC670</f>
        <v>0</v>
      </c>
      <c r="AD671" s="434">
        <f t="shared" ref="AD671" si="1935">AD670</f>
        <v>0</v>
      </c>
      <c r="AE671" s="434">
        <f t="shared" ref="AE671" si="1936">AE670</f>
        <v>0</v>
      </c>
      <c r="AF671" s="434">
        <f t="shared" ref="AF671" si="1937">AF670</f>
        <v>0</v>
      </c>
      <c r="AG671" s="434">
        <f t="shared" ref="AG671" si="1938">AG670</f>
        <v>0</v>
      </c>
      <c r="AH671" s="434">
        <f t="shared" ref="AH671" si="1939">AH670</f>
        <v>0</v>
      </c>
      <c r="AI671" s="434">
        <f t="shared" ref="AI671" si="1940">AI670</f>
        <v>0</v>
      </c>
      <c r="AJ671" s="434">
        <f t="shared" ref="AJ671" si="1941">AJ670</f>
        <v>0</v>
      </c>
      <c r="AK671" s="434">
        <f t="shared" ref="AK671" si="1942">AK670</f>
        <v>0</v>
      </c>
      <c r="AL671" s="434">
        <f t="shared" ref="AL671" si="1943">AL670</f>
        <v>0</v>
      </c>
      <c r="AM671" s="330"/>
    </row>
    <row r="672" spans="1:39" ht="15" hidden="1" outlineLevel="2">
      <c r="A672" s="545"/>
      <c r="B672" s="740"/>
      <c r="C672" s="315"/>
      <c r="D672" s="315"/>
      <c r="E672" s="315"/>
      <c r="F672" s="315"/>
      <c r="G672" s="315"/>
      <c r="H672" s="315"/>
      <c r="I672" s="315"/>
      <c r="J672" s="315"/>
      <c r="K672" s="315"/>
      <c r="L672" s="315"/>
      <c r="M672" s="315"/>
      <c r="N672" s="315"/>
      <c r="O672" s="315"/>
      <c r="P672" s="315"/>
      <c r="Q672" s="315"/>
      <c r="R672" s="315"/>
      <c r="S672" s="315"/>
      <c r="T672" s="315"/>
      <c r="U672" s="315"/>
      <c r="V672" s="315"/>
      <c r="W672" s="315"/>
      <c r="X672" s="315"/>
      <c r="Y672" s="445"/>
      <c r="Z672" s="448"/>
      <c r="AA672" s="448"/>
      <c r="AB672" s="448"/>
      <c r="AC672" s="448"/>
      <c r="AD672" s="448"/>
      <c r="AE672" s="448"/>
      <c r="AF672" s="448"/>
      <c r="AG672" s="448"/>
      <c r="AH672" s="448"/>
      <c r="AI672" s="448"/>
      <c r="AJ672" s="448"/>
      <c r="AK672" s="448"/>
      <c r="AL672" s="448"/>
      <c r="AM672" s="330"/>
    </row>
    <row r="673" spans="1:39" ht="15" hidden="1" outlineLevel="2">
      <c r="A673" s="545">
        <v>24</v>
      </c>
      <c r="B673" s="700" t="s">
        <v>117</v>
      </c>
      <c r="C673" s="315" t="s">
        <v>25</v>
      </c>
      <c r="D673" s="319"/>
      <c r="E673" s="319"/>
      <c r="F673" s="319"/>
      <c r="G673" s="319"/>
      <c r="H673" s="319"/>
      <c r="I673" s="319"/>
      <c r="J673" s="319"/>
      <c r="K673" s="319"/>
      <c r="L673" s="319"/>
      <c r="M673" s="319"/>
      <c r="N673" s="315"/>
      <c r="O673" s="319"/>
      <c r="P673" s="319"/>
      <c r="Q673" s="319"/>
      <c r="R673" s="319"/>
      <c r="S673" s="319"/>
      <c r="T673" s="319"/>
      <c r="U673" s="319"/>
      <c r="V673" s="319"/>
      <c r="W673" s="319"/>
      <c r="X673" s="319"/>
      <c r="Y673" s="688">
        <v>1</v>
      </c>
      <c r="Z673" s="433"/>
      <c r="AA673" s="433"/>
      <c r="AB673" s="433"/>
      <c r="AC673" s="433"/>
      <c r="AD673" s="433"/>
      <c r="AE673" s="433"/>
      <c r="AF673" s="433"/>
      <c r="AG673" s="433"/>
      <c r="AH673" s="433"/>
      <c r="AI673" s="433"/>
      <c r="AJ673" s="433"/>
      <c r="AK673" s="433"/>
      <c r="AL673" s="433"/>
      <c r="AM673" s="320">
        <f>SUM(Y673:AL673)</f>
        <v>1</v>
      </c>
    </row>
    <row r="674" spans="1:39" ht="15" hidden="1" outlineLevel="2">
      <c r="A674" s="545"/>
      <c r="B674" s="676" t="s">
        <v>313</v>
      </c>
      <c r="C674" s="315" t="s">
        <v>164</v>
      </c>
      <c r="D674" s="319"/>
      <c r="E674" s="319"/>
      <c r="F674" s="319"/>
      <c r="G674" s="319"/>
      <c r="H674" s="319"/>
      <c r="I674" s="319"/>
      <c r="J674" s="319"/>
      <c r="K674" s="319"/>
      <c r="L674" s="319"/>
      <c r="M674" s="319"/>
      <c r="N674" s="315"/>
      <c r="O674" s="319"/>
      <c r="P674" s="319"/>
      <c r="Q674" s="319"/>
      <c r="R674" s="319"/>
      <c r="S674" s="319"/>
      <c r="T674" s="319"/>
      <c r="U674" s="319"/>
      <c r="V674" s="319"/>
      <c r="W674" s="319"/>
      <c r="X674" s="319"/>
      <c r="Y674" s="434">
        <f>Y673</f>
        <v>1</v>
      </c>
      <c r="Z674" s="434">
        <f t="shared" ref="Z674" si="1944">Z673</f>
        <v>0</v>
      </c>
      <c r="AA674" s="434">
        <f t="shared" ref="AA674" si="1945">AA673</f>
        <v>0</v>
      </c>
      <c r="AB674" s="434">
        <f t="shared" ref="AB674" si="1946">AB673</f>
        <v>0</v>
      </c>
      <c r="AC674" s="434">
        <f t="shared" ref="AC674" si="1947">AC673</f>
        <v>0</v>
      </c>
      <c r="AD674" s="434">
        <f t="shared" ref="AD674" si="1948">AD673</f>
        <v>0</v>
      </c>
      <c r="AE674" s="434">
        <f t="shared" ref="AE674" si="1949">AE673</f>
        <v>0</v>
      </c>
      <c r="AF674" s="434">
        <f t="shared" ref="AF674" si="1950">AF673</f>
        <v>0</v>
      </c>
      <c r="AG674" s="434">
        <f t="shared" ref="AG674" si="1951">AG673</f>
        <v>0</v>
      </c>
      <c r="AH674" s="434">
        <f t="shared" ref="AH674" si="1952">AH673</f>
        <v>0</v>
      </c>
      <c r="AI674" s="434">
        <f t="shared" ref="AI674" si="1953">AI673</f>
        <v>0</v>
      </c>
      <c r="AJ674" s="434">
        <f t="shared" ref="AJ674" si="1954">AJ673</f>
        <v>0</v>
      </c>
      <c r="AK674" s="434">
        <f t="shared" ref="AK674" si="1955">AK673</f>
        <v>0</v>
      </c>
      <c r="AL674" s="434">
        <f t="shared" ref="AL674" si="1956">AL673</f>
        <v>0</v>
      </c>
      <c r="AM674" s="330"/>
    </row>
    <row r="675" spans="1:39" ht="15" hidden="1" outlineLevel="2">
      <c r="A675" s="545"/>
      <c r="B675" s="676"/>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435"/>
      <c r="Z675" s="448"/>
      <c r="AA675" s="448"/>
      <c r="AB675" s="448"/>
      <c r="AC675" s="448"/>
      <c r="AD675" s="448"/>
      <c r="AE675" s="448"/>
      <c r="AF675" s="448"/>
      <c r="AG675" s="448"/>
      <c r="AH675" s="448"/>
      <c r="AI675" s="448"/>
      <c r="AJ675" s="448"/>
      <c r="AK675" s="448"/>
      <c r="AL675" s="448"/>
      <c r="AM675" s="330"/>
    </row>
    <row r="676" spans="1:39" ht="15.6" hidden="1" outlineLevel="2">
      <c r="A676" s="545"/>
      <c r="B676" s="713" t="s">
        <v>512</v>
      </c>
      <c r="C676" s="315"/>
      <c r="D676" s="315"/>
      <c r="E676" s="315"/>
      <c r="F676" s="315"/>
      <c r="G676" s="315"/>
      <c r="H676" s="315"/>
      <c r="I676" s="315"/>
      <c r="J676" s="315"/>
      <c r="K676" s="315"/>
      <c r="L676" s="315"/>
      <c r="M676" s="315"/>
      <c r="N676" s="315"/>
      <c r="O676" s="315"/>
      <c r="P676" s="315"/>
      <c r="Q676" s="315"/>
      <c r="R676" s="315"/>
      <c r="S676" s="315"/>
      <c r="T676" s="315"/>
      <c r="U676" s="315"/>
      <c r="V676" s="315"/>
      <c r="W676" s="315"/>
      <c r="X676" s="315"/>
      <c r="Y676" s="435"/>
      <c r="Z676" s="448"/>
      <c r="AA676" s="448"/>
      <c r="AB676" s="448"/>
      <c r="AC676" s="448"/>
      <c r="AD676" s="448"/>
      <c r="AE676" s="448"/>
      <c r="AF676" s="448"/>
      <c r="AG676" s="448"/>
      <c r="AH676" s="448"/>
      <c r="AI676" s="448"/>
      <c r="AJ676" s="448"/>
      <c r="AK676" s="448"/>
      <c r="AL676" s="448"/>
      <c r="AM676" s="330"/>
    </row>
    <row r="677" spans="1:39" ht="15" hidden="1" outlineLevel="2">
      <c r="A677" s="545">
        <v>25</v>
      </c>
      <c r="B677" s="700" t="s">
        <v>118</v>
      </c>
      <c r="C677" s="315" t="s">
        <v>25</v>
      </c>
      <c r="D677" s="319"/>
      <c r="E677" s="319"/>
      <c r="F677" s="319"/>
      <c r="G677" s="319"/>
      <c r="H677" s="319"/>
      <c r="I677" s="319"/>
      <c r="J677" s="319"/>
      <c r="K677" s="319"/>
      <c r="L677" s="319"/>
      <c r="M677" s="319"/>
      <c r="N677" s="319">
        <v>12</v>
      </c>
      <c r="O677" s="319"/>
      <c r="P677" s="319"/>
      <c r="Q677" s="319"/>
      <c r="R677" s="319"/>
      <c r="S677" s="319"/>
      <c r="T677" s="319"/>
      <c r="U677" s="319"/>
      <c r="V677" s="319"/>
      <c r="W677" s="319"/>
      <c r="X677" s="319"/>
      <c r="Y677" s="449"/>
      <c r="Z677" s="688">
        <v>0.188311688</v>
      </c>
      <c r="AA677" s="688">
        <v>0.81168831200000002</v>
      </c>
      <c r="AB677" s="433"/>
      <c r="AC677" s="433"/>
      <c r="AD677" s="433"/>
      <c r="AE677" s="433"/>
      <c r="AF677" s="438"/>
      <c r="AG677" s="438"/>
      <c r="AH677" s="438"/>
      <c r="AI677" s="438"/>
      <c r="AJ677" s="438"/>
      <c r="AK677" s="438"/>
      <c r="AL677" s="438"/>
      <c r="AM677" s="320">
        <f>SUM(Y677:AL677)</f>
        <v>1</v>
      </c>
    </row>
    <row r="678" spans="1:39" ht="15" hidden="1" outlineLevel="2">
      <c r="A678" s="545"/>
      <c r="B678" s="676" t="s">
        <v>313</v>
      </c>
      <c r="C678" s="315" t="s">
        <v>164</v>
      </c>
      <c r="D678" s="319"/>
      <c r="E678" s="319"/>
      <c r="F678" s="319"/>
      <c r="G678" s="319"/>
      <c r="H678" s="319"/>
      <c r="I678" s="319"/>
      <c r="J678" s="319"/>
      <c r="K678" s="319"/>
      <c r="L678" s="319"/>
      <c r="M678" s="319"/>
      <c r="N678" s="319">
        <f>N677</f>
        <v>12</v>
      </c>
      <c r="O678" s="319"/>
      <c r="P678" s="319"/>
      <c r="Q678" s="319"/>
      <c r="R678" s="319"/>
      <c r="S678" s="319"/>
      <c r="T678" s="319"/>
      <c r="U678" s="319"/>
      <c r="V678" s="319"/>
      <c r="W678" s="319"/>
      <c r="X678" s="319"/>
      <c r="Y678" s="434">
        <f>Y677</f>
        <v>0</v>
      </c>
      <c r="Z678" s="434">
        <f t="shared" ref="Z678" si="1957">Z677</f>
        <v>0.188311688</v>
      </c>
      <c r="AA678" s="434">
        <f t="shared" ref="AA678" si="1958">AA677</f>
        <v>0.81168831200000002</v>
      </c>
      <c r="AB678" s="434">
        <f t="shared" ref="AB678" si="1959">AB677</f>
        <v>0</v>
      </c>
      <c r="AC678" s="434">
        <f t="shared" ref="AC678" si="1960">AC677</f>
        <v>0</v>
      </c>
      <c r="AD678" s="434">
        <f t="shared" ref="AD678" si="1961">AD677</f>
        <v>0</v>
      </c>
      <c r="AE678" s="434">
        <f t="shared" ref="AE678" si="1962">AE677</f>
        <v>0</v>
      </c>
      <c r="AF678" s="434">
        <f t="shared" ref="AF678" si="1963">AF677</f>
        <v>0</v>
      </c>
      <c r="AG678" s="434">
        <f t="shared" ref="AG678" si="1964">AG677</f>
        <v>0</v>
      </c>
      <c r="AH678" s="434">
        <f t="shared" ref="AH678" si="1965">AH677</f>
        <v>0</v>
      </c>
      <c r="AI678" s="434">
        <f t="shared" ref="AI678" si="1966">AI677</f>
        <v>0</v>
      </c>
      <c r="AJ678" s="434">
        <f t="shared" ref="AJ678" si="1967">AJ677</f>
        <v>0</v>
      </c>
      <c r="AK678" s="434">
        <f t="shared" ref="AK678" si="1968">AK677</f>
        <v>0</v>
      </c>
      <c r="AL678" s="434">
        <f t="shared" ref="AL678" si="1969">AL677</f>
        <v>0</v>
      </c>
      <c r="AM678" s="330"/>
    </row>
    <row r="679" spans="1:39" ht="15" hidden="1" outlineLevel="2">
      <c r="A679" s="545"/>
      <c r="B679" s="676"/>
      <c r="C679" s="315"/>
      <c r="D679" s="315"/>
      <c r="E679" s="315"/>
      <c r="F679" s="315"/>
      <c r="G679" s="315"/>
      <c r="H679" s="315"/>
      <c r="I679" s="315"/>
      <c r="J679" s="315"/>
      <c r="K679" s="315"/>
      <c r="L679" s="315"/>
      <c r="M679" s="315"/>
      <c r="N679" s="315"/>
      <c r="O679" s="315"/>
      <c r="P679" s="315"/>
      <c r="Q679" s="315"/>
      <c r="R679" s="315"/>
      <c r="S679" s="315"/>
      <c r="T679" s="315"/>
      <c r="U679" s="315"/>
      <c r="V679" s="315"/>
      <c r="W679" s="315"/>
      <c r="X679" s="315"/>
      <c r="Y679" s="435"/>
      <c r="Z679" s="448"/>
      <c r="AA679" s="448"/>
      <c r="AB679" s="448"/>
      <c r="AC679" s="448"/>
      <c r="AD679" s="448"/>
      <c r="AE679" s="448"/>
      <c r="AF679" s="448"/>
      <c r="AG679" s="448"/>
      <c r="AH679" s="448"/>
      <c r="AI679" s="448"/>
      <c r="AJ679" s="448"/>
      <c r="AK679" s="448"/>
      <c r="AL679" s="448"/>
      <c r="AM679" s="330"/>
    </row>
    <row r="680" spans="1:39" ht="15" hidden="1" outlineLevel="2">
      <c r="A680" s="545">
        <v>26</v>
      </c>
      <c r="B680" s="700" t="s">
        <v>119</v>
      </c>
      <c r="C680" s="315" t="s">
        <v>25</v>
      </c>
      <c r="D680" s="319"/>
      <c r="E680" s="319"/>
      <c r="F680" s="319"/>
      <c r="G680" s="319"/>
      <c r="H680" s="319"/>
      <c r="I680" s="319"/>
      <c r="J680" s="319"/>
      <c r="K680" s="319"/>
      <c r="L680" s="319"/>
      <c r="M680" s="319"/>
      <c r="N680" s="319">
        <v>12</v>
      </c>
      <c r="O680" s="319"/>
      <c r="P680" s="319"/>
      <c r="Q680" s="319"/>
      <c r="R680" s="319"/>
      <c r="S680" s="319"/>
      <c r="T680" s="319"/>
      <c r="U680" s="319"/>
      <c r="V680" s="319"/>
      <c r="W680" s="319"/>
      <c r="X680" s="319"/>
      <c r="Y680" s="449"/>
      <c r="Z680" s="688">
        <v>0.10952115699999999</v>
      </c>
      <c r="AA680" s="688">
        <v>0.58386377099999998</v>
      </c>
      <c r="AB680" s="688">
        <v>4.6125129000000001E-2</v>
      </c>
      <c r="AC680" s="688">
        <v>0.22816799800000001</v>
      </c>
      <c r="AD680" s="688"/>
      <c r="AE680" s="688">
        <v>9.3827200000000006E-3</v>
      </c>
      <c r="AF680" s="438"/>
      <c r="AG680" s="438"/>
      <c r="AH680" s="438"/>
      <c r="AI680" s="438"/>
      <c r="AJ680" s="438"/>
      <c r="AK680" s="438"/>
      <c r="AL680" s="438"/>
      <c r="AM680" s="320">
        <f>SUM(Y680:AL680)</f>
        <v>0.97706077499999988</v>
      </c>
    </row>
    <row r="681" spans="1:39" ht="15" hidden="1" outlineLevel="2">
      <c r="A681" s="545"/>
      <c r="B681" s="676" t="s">
        <v>313</v>
      </c>
      <c r="C681" s="315" t="s">
        <v>164</v>
      </c>
      <c r="D681" s="319"/>
      <c r="E681" s="319"/>
      <c r="F681" s="319"/>
      <c r="G681" s="319"/>
      <c r="H681" s="319"/>
      <c r="I681" s="319"/>
      <c r="J681" s="319"/>
      <c r="K681" s="319"/>
      <c r="L681" s="319"/>
      <c r="M681" s="319"/>
      <c r="N681" s="319">
        <f>N680</f>
        <v>12</v>
      </c>
      <c r="O681" s="319"/>
      <c r="P681" s="319"/>
      <c r="Q681" s="319"/>
      <c r="R681" s="319"/>
      <c r="S681" s="319"/>
      <c r="T681" s="319"/>
      <c r="U681" s="319"/>
      <c r="V681" s="319"/>
      <c r="W681" s="319"/>
      <c r="X681" s="319"/>
      <c r="Y681" s="434">
        <f>Y680</f>
        <v>0</v>
      </c>
      <c r="Z681" s="434">
        <f t="shared" ref="Z681" si="1970">Z680</f>
        <v>0.10952115699999999</v>
      </c>
      <c r="AA681" s="434">
        <f t="shared" ref="AA681" si="1971">AA680</f>
        <v>0.58386377099999998</v>
      </c>
      <c r="AB681" s="434">
        <f t="shared" ref="AB681" si="1972">AB680</f>
        <v>4.6125129000000001E-2</v>
      </c>
      <c r="AC681" s="434">
        <f t="shared" ref="AC681" si="1973">AC680</f>
        <v>0.22816799800000001</v>
      </c>
      <c r="AD681" s="434">
        <f t="shared" ref="AD681" si="1974">AD680</f>
        <v>0</v>
      </c>
      <c r="AE681" s="434">
        <f t="shared" ref="AE681" si="1975">AE680</f>
        <v>9.3827200000000006E-3</v>
      </c>
      <c r="AF681" s="434">
        <f t="shared" ref="AF681" si="1976">AF680</f>
        <v>0</v>
      </c>
      <c r="AG681" s="434">
        <f t="shared" ref="AG681" si="1977">AG680</f>
        <v>0</v>
      </c>
      <c r="AH681" s="434">
        <f t="shared" ref="AH681" si="1978">AH680</f>
        <v>0</v>
      </c>
      <c r="AI681" s="434">
        <f t="shared" ref="AI681" si="1979">AI680</f>
        <v>0</v>
      </c>
      <c r="AJ681" s="434">
        <f t="shared" ref="AJ681" si="1980">AJ680</f>
        <v>0</v>
      </c>
      <c r="AK681" s="434">
        <f t="shared" ref="AK681" si="1981">AK680</f>
        <v>0</v>
      </c>
      <c r="AL681" s="434">
        <f t="shared" ref="AL681" si="1982">AL680</f>
        <v>0</v>
      </c>
      <c r="AM681" s="330"/>
    </row>
    <row r="682" spans="1:39" ht="15" hidden="1" outlineLevel="2">
      <c r="A682" s="545"/>
      <c r="B682" s="676"/>
      <c r="C682" s="315"/>
      <c r="D682" s="315"/>
      <c r="E682" s="315"/>
      <c r="F682" s="315"/>
      <c r="G682" s="315"/>
      <c r="H682" s="315"/>
      <c r="I682" s="315"/>
      <c r="J682" s="315"/>
      <c r="K682" s="315"/>
      <c r="L682" s="315"/>
      <c r="M682" s="315"/>
      <c r="N682" s="315"/>
      <c r="O682" s="315"/>
      <c r="P682" s="315"/>
      <c r="Q682" s="315"/>
      <c r="R682" s="315"/>
      <c r="S682" s="315"/>
      <c r="T682" s="315"/>
      <c r="U682" s="315"/>
      <c r="V682" s="315"/>
      <c r="W682" s="315"/>
      <c r="X682" s="315"/>
      <c r="Y682" s="435"/>
      <c r="Z682" s="448"/>
      <c r="AA682" s="448"/>
      <c r="AB682" s="448"/>
      <c r="AC682" s="448"/>
      <c r="AD682" s="448"/>
      <c r="AE682" s="448"/>
      <c r="AF682" s="448"/>
      <c r="AG682" s="448"/>
      <c r="AH682" s="448"/>
      <c r="AI682" s="448"/>
      <c r="AJ682" s="448"/>
      <c r="AK682" s="448"/>
      <c r="AL682" s="448"/>
      <c r="AM682" s="330"/>
    </row>
    <row r="683" spans="1:39" ht="15" hidden="1" outlineLevel="2">
      <c r="A683" s="545">
        <v>27</v>
      </c>
      <c r="B683" s="700" t="s">
        <v>120</v>
      </c>
      <c r="C683" s="315" t="s">
        <v>25</v>
      </c>
      <c r="D683" s="319"/>
      <c r="E683" s="319"/>
      <c r="F683" s="319"/>
      <c r="G683" s="319"/>
      <c r="H683" s="319"/>
      <c r="I683" s="319"/>
      <c r="J683" s="319"/>
      <c r="K683" s="319"/>
      <c r="L683" s="319"/>
      <c r="M683" s="319"/>
      <c r="N683" s="319">
        <v>12</v>
      </c>
      <c r="O683" s="319"/>
      <c r="P683" s="319"/>
      <c r="Q683" s="319"/>
      <c r="R683" s="319"/>
      <c r="S683" s="319"/>
      <c r="T683" s="319"/>
      <c r="U683" s="319"/>
      <c r="V683" s="319"/>
      <c r="W683" s="319"/>
      <c r="X683" s="319"/>
      <c r="Y683" s="449"/>
      <c r="Z683" s="688">
        <v>0.87218041800000001</v>
      </c>
      <c r="AA683" s="688">
        <v>0.109135994</v>
      </c>
      <c r="AB683" s="433"/>
      <c r="AC683" s="433"/>
      <c r="AD683" s="433"/>
      <c r="AE683" s="433"/>
      <c r="AF683" s="438"/>
      <c r="AG683" s="438"/>
      <c r="AH683" s="438"/>
      <c r="AI683" s="438"/>
      <c r="AJ683" s="438"/>
      <c r="AK683" s="438"/>
      <c r="AL683" s="438"/>
      <c r="AM683" s="320">
        <f>SUM(Y683:AL683)</f>
        <v>0.98131641199999997</v>
      </c>
    </row>
    <row r="684" spans="1:39" ht="15" hidden="1" outlineLevel="2">
      <c r="A684" s="545"/>
      <c r="B684" s="676" t="s">
        <v>313</v>
      </c>
      <c r="C684" s="315" t="s">
        <v>164</v>
      </c>
      <c r="D684" s="319"/>
      <c r="E684" s="319"/>
      <c r="F684" s="319"/>
      <c r="G684" s="319"/>
      <c r="H684" s="319"/>
      <c r="I684" s="319"/>
      <c r="J684" s="319"/>
      <c r="K684" s="319"/>
      <c r="L684" s="319"/>
      <c r="M684" s="319"/>
      <c r="N684" s="319">
        <f>N683</f>
        <v>12</v>
      </c>
      <c r="O684" s="319"/>
      <c r="P684" s="319"/>
      <c r="Q684" s="319"/>
      <c r="R684" s="319"/>
      <c r="S684" s="319"/>
      <c r="T684" s="319"/>
      <c r="U684" s="319"/>
      <c r="V684" s="319"/>
      <c r="W684" s="319"/>
      <c r="X684" s="319"/>
      <c r="Y684" s="434">
        <f>Y683</f>
        <v>0</v>
      </c>
      <c r="Z684" s="434">
        <f t="shared" ref="Z684" si="1983">Z683</f>
        <v>0.87218041800000001</v>
      </c>
      <c r="AA684" s="434">
        <f t="shared" ref="AA684" si="1984">AA683</f>
        <v>0.109135994</v>
      </c>
      <c r="AB684" s="434">
        <f t="shared" ref="AB684" si="1985">AB683</f>
        <v>0</v>
      </c>
      <c r="AC684" s="434">
        <f t="shared" ref="AC684" si="1986">AC683</f>
        <v>0</v>
      </c>
      <c r="AD684" s="434">
        <f t="shared" ref="AD684" si="1987">AD683</f>
        <v>0</v>
      </c>
      <c r="AE684" s="434">
        <f t="shared" ref="AE684" si="1988">AE683</f>
        <v>0</v>
      </c>
      <c r="AF684" s="434">
        <f t="shared" ref="AF684" si="1989">AF683</f>
        <v>0</v>
      </c>
      <c r="AG684" s="434">
        <f t="shared" ref="AG684" si="1990">AG683</f>
        <v>0</v>
      </c>
      <c r="AH684" s="434">
        <f t="shared" ref="AH684" si="1991">AH683</f>
        <v>0</v>
      </c>
      <c r="AI684" s="434">
        <f t="shared" ref="AI684" si="1992">AI683</f>
        <v>0</v>
      </c>
      <c r="AJ684" s="434">
        <f t="shared" ref="AJ684" si="1993">AJ683</f>
        <v>0</v>
      </c>
      <c r="AK684" s="434">
        <f t="shared" ref="AK684" si="1994">AK683</f>
        <v>0</v>
      </c>
      <c r="AL684" s="434">
        <f t="shared" ref="AL684" si="1995">AL683</f>
        <v>0</v>
      </c>
      <c r="AM684" s="330"/>
    </row>
    <row r="685" spans="1:39" ht="15" hidden="1" outlineLevel="2">
      <c r="A685" s="545"/>
      <c r="B685" s="676"/>
      <c r="C685" s="315"/>
      <c r="D685" s="315"/>
      <c r="E685" s="315"/>
      <c r="F685" s="315"/>
      <c r="G685" s="315"/>
      <c r="H685" s="315"/>
      <c r="I685" s="315"/>
      <c r="J685" s="315"/>
      <c r="K685" s="315"/>
      <c r="L685" s="315"/>
      <c r="M685" s="315"/>
      <c r="N685" s="315"/>
      <c r="O685" s="315"/>
      <c r="P685" s="315"/>
      <c r="Q685" s="315"/>
      <c r="R685" s="315"/>
      <c r="S685" s="315"/>
      <c r="T685" s="315"/>
      <c r="U685" s="315"/>
      <c r="V685" s="315"/>
      <c r="W685" s="315"/>
      <c r="X685" s="315"/>
      <c r="Y685" s="435"/>
      <c r="Z685" s="448"/>
      <c r="AA685" s="448"/>
      <c r="AB685" s="448"/>
      <c r="AC685" s="448"/>
      <c r="AD685" s="448"/>
      <c r="AE685" s="448"/>
      <c r="AF685" s="448"/>
      <c r="AG685" s="448"/>
      <c r="AH685" s="448"/>
      <c r="AI685" s="448"/>
      <c r="AJ685" s="448"/>
      <c r="AK685" s="448"/>
      <c r="AL685" s="448"/>
      <c r="AM685" s="330"/>
    </row>
    <row r="686" spans="1:39" ht="15" hidden="1" outlineLevel="2">
      <c r="A686" s="545">
        <v>28</v>
      </c>
      <c r="B686" s="700" t="s">
        <v>121</v>
      </c>
      <c r="C686" s="315" t="s">
        <v>25</v>
      </c>
      <c r="D686" s="319"/>
      <c r="E686" s="319"/>
      <c r="F686" s="319"/>
      <c r="G686" s="319"/>
      <c r="H686" s="319"/>
      <c r="I686" s="319"/>
      <c r="J686" s="319"/>
      <c r="K686" s="319"/>
      <c r="L686" s="319"/>
      <c r="M686" s="319"/>
      <c r="N686" s="319">
        <v>12</v>
      </c>
      <c r="O686" s="319"/>
      <c r="P686" s="319"/>
      <c r="Q686" s="319"/>
      <c r="R686" s="319"/>
      <c r="S686" s="319"/>
      <c r="T686" s="319"/>
      <c r="U686" s="319"/>
      <c r="V686" s="319"/>
      <c r="W686" s="319"/>
      <c r="X686" s="319"/>
      <c r="Y686" s="449"/>
      <c r="Z686" s="433">
        <v>2.03036237738515E-3</v>
      </c>
      <c r="AA686" s="433">
        <v>0.99796963762261504</v>
      </c>
      <c r="AB686" s="433"/>
      <c r="AC686" s="433"/>
      <c r="AD686" s="433"/>
      <c r="AE686" s="433"/>
      <c r="AF686" s="438"/>
      <c r="AG686" s="438"/>
      <c r="AH686" s="438"/>
      <c r="AI686" s="438"/>
      <c r="AJ686" s="438"/>
      <c r="AK686" s="438"/>
      <c r="AL686" s="438"/>
      <c r="AM686" s="320">
        <f>SUM(Y686:AL686)</f>
        <v>1.0000000000000002</v>
      </c>
    </row>
    <row r="687" spans="1:39" ht="15" hidden="1" outlineLevel="2">
      <c r="A687" s="545"/>
      <c r="B687" s="676" t="s">
        <v>313</v>
      </c>
      <c r="C687" s="315" t="s">
        <v>164</v>
      </c>
      <c r="D687" s="319"/>
      <c r="E687" s="319"/>
      <c r="F687" s="319"/>
      <c r="G687" s="319"/>
      <c r="H687" s="319"/>
      <c r="I687" s="319"/>
      <c r="J687" s="319"/>
      <c r="K687" s="319"/>
      <c r="L687" s="319"/>
      <c r="M687" s="319"/>
      <c r="N687" s="319">
        <f>N686</f>
        <v>12</v>
      </c>
      <c r="O687" s="319"/>
      <c r="P687" s="319"/>
      <c r="Q687" s="319"/>
      <c r="R687" s="319"/>
      <c r="S687" s="319"/>
      <c r="T687" s="319"/>
      <c r="U687" s="319"/>
      <c r="V687" s="319"/>
      <c r="W687" s="319"/>
      <c r="X687" s="319"/>
      <c r="Y687" s="434">
        <f>Y686</f>
        <v>0</v>
      </c>
      <c r="Z687" s="434">
        <f t="shared" ref="Z687" si="1996">Z686</f>
        <v>2.03036237738515E-3</v>
      </c>
      <c r="AA687" s="434">
        <f t="shared" ref="AA687" si="1997">AA686</f>
        <v>0.99796963762261504</v>
      </c>
      <c r="AB687" s="434">
        <f t="shared" ref="AB687" si="1998">AB686</f>
        <v>0</v>
      </c>
      <c r="AC687" s="434">
        <f t="shared" ref="AC687" si="1999">AC686</f>
        <v>0</v>
      </c>
      <c r="AD687" s="434">
        <f t="shared" ref="AD687" si="2000">AD686</f>
        <v>0</v>
      </c>
      <c r="AE687" s="434">
        <f t="shared" ref="AE687" si="2001">AE686</f>
        <v>0</v>
      </c>
      <c r="AF687" s="434">
        <f t="shared" ref="AF687" si="2002">AF686</f>
        <v>0</v>
      </c>
      <c r="AG687" s="434">
        <f t="shared" ref="AG687" si="2003">AG686</f>
        <v>0</v>
      </c>
      <c r="AH687" s="434">
        <f t="shared" ref="AH687" si="2004">AH686</f>
        <v>0</v>
      </c>
      <c r="AI687" s="434">
        <f t="shared" ref="AI687" si="2005">AI686</f>
        <v>0</v>
      </c>
      <c r="AJ687" s="434">
        <f t="shared" ref="AJ687" si="2006">AJ686</f>
        <v>0</v>
      </c>
      <c r="AK687" s="434">
        <f t="shared" ref="AK687" si="2007">AK686</f>
        <v>0</v>
      </c>
      <c r="AL687" s="434">
        <f t="shared" ref="AL687" si="2008">AL686</f>
        <v>0</v>
      </c>
      <c r="AM687" s="330"/>
    </row>
    <row r="688" spans="1:39" ht="15" hidden="1" outlineLevel="2">
      <c r="A688" s="545"/>
      <c r="B688" s="676"/>
      <c r="C688" s="315"/>
      <c r="D688" s="315"/>
      <c r="E688" s="315"/>
      <c r="F688" s="315"/>
      <c r="G688" s="315"/>
      <c r="H688" s="315"/>
      <c r="I688" s="315"/>
      <c r="J688" s="315"/>
      <c r="K688" s="315"/>
      <c r="L688" s="315"/>
      <c r="M688" s="315"/>
      <c r="N688" s="315"/>
      <c r="O688" s="315"/>
      <c r="P688" s="315"/>
      <c r="Q688" s="315"/>
      <c r="R688" s="315"/>
      <c r="S688" s="315"/>
      <c r="T688" s="315"/>
      <c r="U688" s="315"/>
      <c r="V688" s="315"/>
      <c r="W688" s="315"/>
      <c r="X688" s="315"/>
      <c r="Y688" s="435"/>
      <c r="Z688" s="448"/>
      <c r="AA688" s="448"/>
      <c r="AB688" s="448"/>
      <c r="AC688" s="448"/>
      <c r="AD688" s="448"/>
      <c r="AE688" s="448"/>
      <c r="AF688" s="448"/>
      <c r="AG688" s="448"/>
      <c r="AH688" s="448"/>
      <c r="AI688" s="448"/>
      <c r="AJ688" s="448"/>
      <c r="AK688" s="448"/>
      <c r="AL688" s="448"/>
      <c r="AM688" s="330"/>
    </row>
    <row r="689" spans="1:39" ht="15" hidden="1" outlineLevel="2">
      <c r="A689" s="545">
        <v>29</v>
      </c>
      <c r="B689" s="700" t="s">
        <v>122</v>
      </c>
      <c r="C689" s="315" t="s">
        <v>25</v>
      </c>
      <c r="D689" s="319"/>
      <c r="E689" s="319"/>
      <c r="F689" s="319"/>
      <c r="G689" s="319"/>
      <c r="H689" s="319"/>
      <c r="I689" s="319"/>
      <c r="J689" s="319"/>
      <c r="K689" s="319"/>
      <c r="L689" s="319"/>
      <c r="M689" s="319"/>
      <c r="N689" s="319">
        <v>3</v>
      </c>
      <c r="O689" s="319"/>
      <c r="P689" s="319"/>
      <c r="Q689" s="319"/>
      <c r="R689" s="319"/>
      <c r="S689" s="319"/>
      <c r="T689" s="319"/>
      <c r="U689" s="319"/>
      <c r="V689" s="319"/>
      <c r="W689" s="319"/>
      <c r="X689" s="319"/>
      <c r="Y689" s="449"/>
      <c r="Z689" s="433"/>
      <c r="AA689" s="433"/>
      <c r="AB689" s="433"/>
      <c r="AC689" s="433"/>
      <c r="AD689" s="433"/>
      <c r="AE689" s="433"/>
      <c r="AF689" s="438"/>
      <c r="AG689" s="438"/>
      <c r="AH689" s="438"/>
      <c r="AI689" s="438"/>
      <c r="AJ689" s="438"/>
      <c r="AK689" s="438"/>
      <c r="AL689" s="438"/>
      <c r="AM689" s="320">
        <f>SUM(Y689:AL689)</f>
        <v>0</v>
      </c>
    </row>
    <row r="690" spans="1:39" ht="15" hidden="1" outlineLevel="2">
      <c r="A690" s="545"/>
      <c r="B690" s="676" t="s">
        <v>313</v>
      </c>
      <c r="C690" s="315" t="s">
        <v>164</v>
      </c>
      <c r="D690" s="319"/>
      <c r="E690" s="319"/>
      <c r="F690" s="319"/>
      <c r="G690" s="319"/>
      <c r="H690" s="319"/>
      <c r="I690" s="319"/>
      <c r="J690" s="319"/>
      <c r="K690" s="319"/>
      <c r="L690" s="319"/>
      <c r="M690" s="319"/>
      <c r="N690" s="319">
        <f>N689</f>
        <v>3</v>
      </c>
      <c r="O690" s="319"/>
      <c r="P690" s="319"/>
      <c r="Q690" s="319"/>
      <c r="R690" s="319"/>
      <c r="S690" s="319"/>
      <c r="T690" s="319"/>
      <c r="U690" s="319"/>
      <c r="V690" s="319"/>
      <c r="W690" s="319"/>
      <c r="X690" s="319"/>
      <c r="Y690" s="434">
        <f>Y689</f>
        <v>0</v>
      </c>
      <c r="Z690" s="434">
        <f t="shared" ref="Z690" si="2009">Z689</f>
        <v>0</v>
      </c>
      <c r="AA690" s="434">
        <f t="shared" ref="AA690" si="2010">AA689</f>
        <v>0</v>
      </c>
      <c r="AB690" s="434">
        <f t="shared" ref="AB690" si="2011">AB689</f>
        <v>0</v>
      </c>
      <c r="AC690" s="434">
        <f t="shared" ref="AC690" si="2012">AC689</f>
        <v>0</v>
      </c>
      <c r="AD690" s="434">
        <f t="shared" ref="AD690" si="2013">AD689</f>
        <v>0</v>
      </c>
      <c r="AE690" s="434">
        <f t="shared" ref="AE690" si="2014">AE689</f>
        <v>0</v>
      </c>
      <c r="AF690" s="434">
        <f t="shared" ref="AF690" si="2015">AF689</f>
        <v>0</v>
      </c>
      <c r="AG690" s="434">
        <f t="shared" ref="AG690" si="2016">AG689</f>
        <v>0</v>
      </c>
      <c r="AH690" s="434">
        <f t="shared" ref="AH690" si="2017">AH689</f>
        <v>0</v>
      </c>
      <c r="AI690" s="434">
        <f t="shared" ref="AI690" si="2018">AI689</f>
        <v>0</v>
      </c>
      <c r="AJ690" s="434">
        <f t="shared" ref="AJ690" si="2019">AJ689</f>
        <v>0</v>
      </c>
      <c r="AK690" s="434">
        <f t="shared" ref="AK690" si="2020">AK689</f>
        <v>0</v>
      </c>
      <c r="AL690" s="434">
        <f t="shared" ref="AL690" si="2021">AL689</f>
        <v>0</v>
      </c>
      <c r="AM690" s="330"/>
    </row>
    <row r="691" spans="1:39" ht="15" hidden="1" outlineLevel="2">
      <c r="A691" s="545"/>
      <c r="B691" s="676"/>
      <c r="C691" s="315"/>
      <c r="D691" s="315"/>
      <c r="E691" s="315"/>
      <c r="F691" s="315"/>
      <c r="G691" s="315"/>
      <c r="H691" s="315"/>
      <c r="I691" s="315"/>
      <c r="J691" s="315"/>
      <c r="K691" s="315"/>
      <c r="L691" s="315"/>
      <c r="M691" s="315"/>
      <c r="N691" s="315"/>
      <c r="O691" s="315"/>
      <c r="P691" s="315"/>
      <c r="Q691" s="315"/>
      <c r="R691" s="315"/>
      <c r="S691" s="315"/>
      <c r="T691" s="315"/>
      <c r="U691" s="315"/>
      <c r="V691" s="315"/>
      <c r="W691" s="315"/>
      <c r="X691" s="315"/>
      <c r="Y691" s="435"/>
      <c r="Z691" s="448"/>
      <c r="AA691" s="448"/>
      <c r="AB691" s="448"/>
      <c r="AC691" s="448"/>
      <c r="AD691" s="448"/>
      <c r="AE691" s="448"/>
      <c r="AF691" s="448"/>
      <c r="AG691" s="448"/>
      <c r="AH691" s="448"/>
      <c r="AI691" s="448"/>
      <c r="AJ691" s="448"/>
      <c r="AK691" s="448"/>
      <c r="AL691" s="448"/>
      <c r="AM691" s="330"/>
    </row>
    <row r="692" spans="1:39" ht="15" hidden="1" outlineLevel="2">
      <c r="A692" s="545">
        <v>30</v>
      </c>
      <c r="B692" s="700" t="s">
        <v>123</v>
      </c>
      <c r="C692" s="315" t="s">
        <v>25</v>
      </c>
      <c r="D692" s="319"/>
      <c r="E692" s="319"/>
      <c r="F692" s="319"/>
      <c r="G692" s="319"/>
      <c r="H692" s="319"/>
      <c r="I692" s="319"/>
      <c r="J692" s="319"/>
      <c r="K692" s="319"/>
      <c r="L692" s="319"/>
      <c r="M692" s="319"/>
      <c r="N692" s="319">
        <v>12</v>
      </c>
      <c r="O692" s="319"/>
      <c r="P692" s="319"/>
      <c r="Q692" s="319"/>
      <c r="R692" s="319"/>
      <c r="S692" s="319"/>
      <c r="T692" s="319"/>
      <c r="U692" s="319"/>
      <c r="V692" s="319"/>
      <c r="W692" s="319"/>
      <c r="X692" s="319"/>
      <c r="Y692" s="449"/>
      <c r="Z692" s="433"/>
      <c r="AA692" s="433"/>
      <c r="AB692" s="433"/>
      <c r="AC692" s="433"/>
      <c r="AD692" s="433"/>
      <c r="AE692" s="433"/>
      <c r="AF692" s="438"/>
      <c r="AG692" s="438"/>
      <c r="AH692" s="438"/>
      <c r="AI692" s="438"/>
      <c r="AJ692" s="438"/>
      <c r="AK692" s="438"/>
      <c r="AL692" s="438"/>
      <c r="AM692" s="320">
        <f>SUM(Y692:AL692)</f>
        <v>0</v>
      </c>
    </row>
    <row r="693" spans="1:39" ht="15" hidden="1" outlineLevel="2">
      <c r="A693" s="545"/>
      <c r="B693" s="676" t="s">
        <v>313</v>
      </c>
      <c r="C693" s="315" t="s">
        <v>164</v>
      </c>
      <c r="D693" s="319"/>
      <c r="E693" s="319"/>
      <c r="F693" s="319"/>
      <c r="G693" s="319"/>
      <c r="H693" s="319"/>
      <c r="I693" s="319"/>
      <c r="J693" s="319"/>
      <c r="K693" s="319"/>
      <c r="L693" s="319"/>
      <c r="M693" s="319"/>
      <c r="N693" s="319">
        <f>N692</f>
        <v>12</v>
      </c>
      <c r="O693" s="319"/>
      <c r="P693" s="319"/>
      <c r="Q693" s="319"/>
      <c r="R693" s="319"/>
      <c r="S693" s="319"/>
      <c r="T693" s="319"/>
      <c r="U693" s="319"/>
      <c r="V693" s="319"/>
      <c r="W693" s="319"/>
      <c r="X693" s="319"/>
      <c r="Y693" s="434">
        <f>Y692</f>
        <v>0</v>
      </c>
      <c r="Z693" s="434">
        <f t="shared" ref="Z693" si="2022">Z692</f>
        <v>0</v>
      </c>
      <c r="AA693" s="434">
        <f t="shared" ref="AA693" si="2023">AA692</f>
        <v>0</v>
      </c>
      <c r="AB693" s="434">
        <f t="shared" ref="AB693" si="2024">AB692</f>
        <v>0</v>
      </c>
      <c r="AC693" s="434">
        <f t="shared" ref="AC693" si="2025">AC692</f>
        <v>0</v>
      </c>
      <c r="AD693" s="434">
        <f t="shared" ref="AD693" si="2026">AD692</f>
        <v>0</v>
      </c>
      <c r="AE693" s="434">
        <f t="shared" ref="AE693" si="2027">AE692</f>
        <v>0</v>
      </c>
      <c r="AF693" s="434">
        <f t="shared" ref="AF693" si="2028">AF692</f>
        <v>0</v>
      </c>
      <c r="AG693" s="434">
        <f t="shared" ref="AG693" si="2029">AG692</f>
        <v>0</v>
      </c>
      <c r="AH693" s="434">
        <f t="shared" ref="AH693" si="2030">AH692</f>
        <v>0</v>
      </c>
      <c r="AI693" s="434">
        <f t="shared" ref="AI693" si="2031">AI692</f>
        <v>0</v>
      </c>
      <c r="AJ693" s="434">
        <f t="shared" ref="AJ693" si="2032">AJ692</f>
        <v>0</v>
      </c>
      <c r="AK693" s="434">
        <f t="shared" ref="AK693" si="2033">AK692</f>
        <v>0</v>
      </c>
      <c r="AL693" s="434">
        <f t="shared" ref="AL693" si="2034">AL692</f>
        <v>0</v>
      </c>
      <c r="AM693" s="330"/>
    </row>
    <row r="694" spans="1:39" ht="15" hidden="1" outlineLevel="2">
      <c r="A694" s="545"/>
      <c r="B694" s="676"/>
      <c r="C694" s="315"/>
      <c r="D694" s="315"/>
      <c r="E694" s="315"/>
      <c r="F694" s="315"/>
      <c r="G694" s="315"/>
      <c r="H694" s="315"/>
      <c r="I694" s="315"/>
      <c r="J694" s="315"/>
      <c r="K694" s="315"/>
      <c r="L694" s="315"/>
      <c r="M694" s="315"/>
      <c r="N694" s="315"/>
      <c r="O694" s="315"/>
      <c r="P694" s="315"/>
      <c r="Q694" s="315"/>
      <c r="R694" s="315"/>
      <c r="S694" s="315"/>
      <c r="T694" s="315"/>
      <c r="U694" s="315"/>
      <c r="V694" s="315"/>
      <c r="W694" s="315"/>
      <c r="X694" s="315"/>
      <c r="Y694" s="435"/>
      <c r="Z694" s="448"/>
      <c r="AA694" s="448"/>
      <c r="AB694" s="448"/>
      <c r="AC694" s="448"/>
      <c r="AD694" s="448"/>
      <c r="AE694" s="448"/>
      <c r="AF694" s="448"/>
      <c r="AG694" s="448"/>
      <c r="AH694" s="448"/>
      <c r="AI694" s="448"/>
      <c r="AJ694" s="448"/>
      <c r="AK694" s="448"/>
      <c r="AL694" s="448"/>
      <c r="AM694" s="330"/>
    </row>
    <row r="695" spans="1:39" ht="15" hidden="1" outlineLevel="2">
      <c r="A695" s="545">
        <v>31</v>
      </c>
      <c r="B695" s="700" t="s">
        <v>124</v>
      </c>
      <c r="C695" s="315" t="s">
        <v>25</v>
      </c>
      <c r="D695" s="319"/>
      <c r="E695" s="319"/>
      <c r="F695" s="319"/>
      <c r="G695" s="319"/>
      <c r="H695" s="319"/>
      <c r="I695" s="319"/>
      <c r="J695" s="319"/>
      <c r="K695" s="319"/>
      <c r="L695" s="319"/>
      <c r="M695" s="319"/>
      <c r="N695" s="319">
        <v>12</v>
      </c>
      <c r="O695" s="319"/>
      <c r="P695" s="319"/>
      <c r="Q695" s="319"/>
      <c r="R695" s="319"/>
      <c r="S695" s="319"/>
      <c r="T695" s="319"/>
      <c r="U695" s="319"/>
      <c r="V695" s="319"/>
      <c r="W695" s="319"/>
      <c r="X695" s="319"/>
      <c r="Y695" s="449"/>
      <c r="Z695" s="433"/>
      <c r="AA695" s="433"/>
      <c r="AB695" s="433"/>
      <c r="AC695" s="433"/>
      <c r="AD695" s="433"/>
      <c r="AE695" s="433"/>
      <c r="AF695" s="438"/>
      <c r="AG695" s="438"/>
      <c r="AH695" s="438"/>
      <c r="AI695" s="438"/>
      <c r="AJ695" s="438"/>
      <c r="AK695" s="438"/>
      <c r="AL695" s="438"/>
      <c r="AM695" s="320">
        <f>SUM(Y695:AL695)</f>
        <v>0</v>
      </c>
    </row>
    <row r="696" spans="1:39" ht="15" hidden="1" outlineLevel="2">
      <c r="A696" s="545"/>
      <c r="B696" s="676" t="s">
        <v>313</v>
      </c>
      <c r="C696" s="315" t="s">
        <v>164</v>
      </c>
      <c r="D696" s="319"/>
      <c r="E696" s="319"/>
      <c r="F696" s="319"/>
      <c r="G696" s="319"/>
      <c r="H696" s="319"/>
      <c r="I696" s="319"/>
      <c r="J696" s="319"/>
      <c r="K696" s="319"/>
      <c r="L696" s="319"/>
      <c r="M696" s="319"/>
      <c r="N696" s="319">
        <f>N695</f>
        <v>12</v>
      </c>
      <c r="O696" s="319"/>
      <c r="P696" s="319"/>
      <c r="Q696" s="319"/>
      <c r="R696" s="319"/>
      <c r="S696" s="319"/>
      <c r="T696" s="319"/>
      <c r="U696" s="319"/>
      <c r="V696" s="319"/>
      <c r="W696" s="319"/>
      <c r="X696" s="319"/>
      <c r="Y696" s="434">
        <f>Y695</f>
        <v>0</v>
      </c>
      <c r="Z696" s="434">
        <f t="shared" ref="Z696" si="2035">Z695</f>
        <v>0</v>
      </c>
      <c r="AA696" s="434">
        <f t="shared" ref="AA696" si="2036">AA695</f>
        <v>0</v>
      </c>
      <c r="AB696" s="434">
        <f t="shared" ref="AB696" si="2037">AB695</f>
        <v>0</v>
      </c>
      <c r="AC696" s="434">
        <f t="shared" ref="AC696" si="2038">AC695</f>
        <v>0</v>
      </c>
      <c r="AD696" s="434">
        <f t="shared" ref="AD696" si="2039">AD695</f>
        <v>0</v>
      </c>
      <c r="AE696" s="434">
        <f t="shared" ref="AE696" si="2040">AE695</f>
        <v>0</v>
      </c>
      <c r="AF696" s="434">
        <f t="shared" ref="AF696" si="2041">AF695</f>
        <v>0</v>
      </c>
      <c r="AG696" s="434">
        <f t="shared" ref="AG696" si="2042">AG695</f>
        <v>0</v>
      </c>
      <c r="AH696" s="434">
        <f t="shared" ref="AH696" si="2043">AH695</f>
        <v>0</v>
      </c>
      <c r="AI696" s="434">
        <f t="shared" ref="AI696" si="2044">AI695</f>
        <v>0</v>
      </c>
      <c r="AJ696" s="434">
        <f t="shared" ref="AJ696" si="2045">AJ695</f>
        <v>0</v>
      </c>
      <c r="AK696" s="434">
        <f t="shared" ref="AK696" si="2046">AK695</f>
        <v>0</v>
      </c>
      <c r="AL696" s="434">
        <f t="shared" ref="AL696" si="2047">AL695</f>
        <v>0</v>
      </c>
      <c r="AM696" s="330"/>
    </row>
    <row r="697" spans="1:39" ht="15" hidden="1" outlineLevel="2">
      <c r="A697" s="545"/>
      <c r="B697" s="700"/>
      <c r="C697" s="315"/>
      <c r="D697" s="315"/>
      <c r="E697" s="315"/>
      <c r="F697" s="315"/>
      <c r="G697" s="315"/>
      <c r="H697" s="315"/>
      <c r="I697" s="315"/>
      <c r="J697" s="315"/>
      <c r="K697" s="315"/>
      <c r="L697" s="315"/>
      <c r="M697" s="315"/>
      <c r="N697" s="315"/>
      <c r="O697" s="315"/>
      <c r="P697" s="315"/>
      <c r="Q697" s="315"/>
      <c r="R697" s="315"/>
      <c r="S697" s="315"/>
      <c r="T697" s="315"/>
      <c r="U697" s="315"/>
      <c r="V697" s="315"/>
      <c r="W697" s="315"/>
      <c r="X697" s="315"/>
      <c r="Y697" s="435"/>
      <c r="Z697" s="448"/>
      <c r="AA697" s="448"/>
      <c r="AB697" s="448"/>
      <c r="AC697" s="448"/>
      <c r="AD697" s="448"/>
      <c r="AE697" s="448"/>
      <c r="AF697" s="448"/>
      <c r="AG697" s="448"/>
      <c r="AH697" s="448"/>
      <c r="AI697" s="448"/>
      <c r="AJ697" s="448"/>
      <c r="AK697" s="448"/>
      <c r="AL697" s="448"/>
      <c r="AM697" s="330"/>
    </row>
    <row r="698" spans="1:39" ht="15" hidden="1" outlineLevel="2">
      <c r="A698" s="545">
        <v>32</v>
      </c>
      <c r="B698" s="700" t="s">
        <v>125</v>
      </c>
      <c r="C698" s="315" t="s">
        <v>25</v>
      </c>
      <c r="D698" s="319"/>
      <c r="E698" s="319"/>
      <c r="F698" s="319"/>
      <c r="G698" s="319"/>
      <c r="H698" s="319"/>
      <c r="I698" s="319"/>
      <c r="J698" s="319"/>
      <c r="K698" s="319"/>
      <c r="L698" s="319"/>
      <c r="M698" s="319"/>
      <c r="N698" s="319">
        <v>12</v>
      </c>
      <c r="O698" s="319"/>
      <c r="P698" s="319"/>
      <c r="Q698" s="319"/>
      <c r="R698" s="319"/>
      <c r="S698" s="319"/>
      <c r="T698" s="319"/>
      <c r="U698" s="319"/>
      <c r="V698" s="319"/>
      <c r="W698" s="319"/>
      <c r="X698" s="319"/>
      <c r="Y698" s="449"/>
      <c r="Z698" s="433"/>
      <c r="AA698" s="433"/>
      <c r="AB698" s="433"/>
      <c r="AC698" s="433"/>
      <c r="AD698" s="433"/>
      <c r="AE698" s="433"/>
      <c r="AF698" s="438"/>
      <c r="AG698" s="438"/>
      <c r="AH698" s="438"/>
      <c r="AI698" s="438"/>
      <c r="AJ698" s="438"/>
      <c r="AK698" s="438"/>
      <c r="AL698" s="438"/>
      <c r="AM698" s="320">
        <f>SUM(Y698:AL698)</f>
        <v>0</v>
      </c>
    </row>
    <row r="699" spans="1:39" ht="15" hidden="1" outlineLevel="2">
      <c r="A699" s="545"/>
      <c r="B699" s="676" t="s">
        <v>313</v>
      </c>
      <c r="C699" s="315" t="s">
        <v>164</v>
      </c>
      <c r="D699" s="319"/>
      <c r="E699" s="319"/>
      <c r="F699" s="319"/>
      <c r="G699" s="319"/>
      <c r="H699" s="319"/>
      <c r="I699" s="319"/>
      <c r="J699" s="319"/>
      <c r="K699" s="319"/>
      <c r="L699" s="319"/>
      <c r="M699" s="319"/>
      <c r="N699" s="319">
        <f>N698</f>
        <v>12</v>
      </c>
      <c r="O699" s="319"/>
      <c r="P699" s="319"/>
      <c r="Q699" s="319"/>
      <c r="R699" s="319"/>
      <c r="S699" s="319"/>
      <c r="T699" s="319"/>
      <c r="U699" s="319"/>
      <c r="V699" s="319"/>
      <c r="W699" s="319"/>
      <c r="X699" s="319"/>
      <c r="Y699" s="434">
        <f>Y698</f>
        <v>0</v>
      </c>
      <c r="Z699" s="434">
        <f t="shared" ref="Z699" si="2048">Z698</f>
        <v>0</v>
      </c>
      <c r="AA699" s="434">
        <f t="shared" ref="AA699" si="2049">AA698</f>
        <v>0</v>
      </c>
      <c r="AB699" s="434">
        <f t="shared" ref="AB699" si="2050">AB698</f>
        <v>0</v>
      </c>
      <c r="AC699" s="434">
        <f t="shared" ref="AC699" si="2051">AC698</f>
        <v>0</v>
      </c>
      <c r="AD699" s="434">
        <f t="shared" ref="AD699" si="2052">AD698</f>
        <v>0</v>
      </c>
      <c r="AE699" s="434">
        <f t="shared" ref="AE699" si="2053">AE698</f>
        <v>0</v>
      </c>
      <c r="AF699" s="434">
        <f t="shared" ref="AF699" si="2054">AF698</f>
        <v>0</v>
      </c>
      <c r="AG699" s="434">
        <f t="shared" ref="AG699" si="2055">AG698</f>
        <v>0</v>
      </c>
      <c r="AH699" s="434">
        <f t="shared" ref="AH699" si="2056">AH698</f>
        <v>0</v>
      </c>
      <c r="AI699" s="434">
        <f t="shared" ref="AI699" si="2057">AI698</f>
        <v>0</v>
      </c>
      <c r="AJ699" s="434">
        <f t="shared" ref="AJ699" si="2058">AJ698</f>
        <v>0</v>
      </c>
      <c r="AK699" s="434">
        <f t="shared" ref="AK699" si="2059">AK698</f>
        <v>0</v>
      </c>
      <c r="AL699" s="434">
        <f t="shared" ref="AL699" si="2060">AL698</f>
        <v>0</v>
      </c>
      <c r="AM699" s="330"/>
    </row>
    <row r="700" spans="1:39" ht="15" hidden="1" outlineLevel="2">
      <c r="A700" s="545"/>
      <c r="B700" s="700"/>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435"/>
      <c r="Z700" s="448"/>
      <c r="AA700" s="448"/>
      <c r="AB700" s="448"/>
      <c r="AC700" s="448"/>
      <c r="AD700" s="448"/>
      <c r="AE700" s="448"/>
      <c r="AF700" s="448"/>
      <c r="AG700" s="448"/>
      <c r="AH700" s="448"/>
      <c r="AI700" s="448"/>
      <c r="AJ700" s="448"/>
      <c r="AK700" s="448"/>
      <c r="AL700" s="448"/>
      <c r="AM700" s="330"/>
    </row>
    <row r="701" spans="1:39" ht="15.6" hidden="1" outlineLevel="2">
      <c r="A701" s="545"/>
      <c r="B701" s="713" t="s">
        <v>513</v>
      </c>
      <c r="C701" s="315"/>
      <c r="D701" s="315"/>
      <c r="E701" s="315"/>
      <c r="F701" s="315"/>
      <c r="G701" s="315"/>
      <c r="H701" s="315"/>
      <c r="I701" s="315"/>
      <c r="J701" s="315"/>
      <c r="K701" s="315"/>
      <c r="L701" s="315"/>
      <c r="M701" s="315"/>
      <c r="N701" s="315"/>
      <c r="O701" s="315"/>
      <c r="P701" s="315"/>
      <c r="Q701" s="315"/>
      <c r="R701" s="315"/>
      <c r="S701" s="315"/>
      <c r="T701" s="315"/>
      <c r="U701" s="315"/>
      <c r="V701" s="315"/>
      <c r="W701" s="315"/>
      <c r="X701" s="315"/>
      <c r="Y701" s="435"/>
      <c r="Z701" s="448"/>
      <c r="AA701" s="448"/>
      <c r="AB701" s="448"/>
      <c r="AC701" s="448"/>
      <c r="AD701" s="448"/>
      <c r="AE701" s="448"/>
      <c r="AF701" s="448"/>
      <c r="AG701" s="448"/>
      <c r="AH701" s="448"/>
      <c r="AI701" s="448"/>
      <c r="AJ701" s="448"/>
      <c r="AK701" s="448"/>
      <c r="AL701" s="448"/>
      <c r="AM701" s="330"/>
    </row>
    <row r="702" spans="1:39" hidden="1" outlineLevel="2">
      <c r="A702" s="545">
        <v>33</v>
      </c>
      <c r="B702" s="682" t="s">
        <v>741</v>
      </c>
      <c r="C702" s="315" t="s">
        <v>25</v>
      </c>
      <c r="D702" s="319"/>
      <c r="E702" s="319"/>
      <c r="F702" s="319"/>
      <c r="G702" s="319"/>
      <c r="H702" s="319"/>
      <c r="I702" s="319"/>
      <c r="J702" s="319"/>
      <c r="K702" s="319"/>
      <c r="L702" s="319"/>
      <c r="M702" s="319"/>
      <c r="N702" s="319">
        <v>12</v>
      </c>
      <c r="O702" s="319"/>
      <c r="P702" s="319"/>
      <c r="Q702" s="319"/>
      <c r="R702" s="319"/>
      <c r="S702" s="319"/>
      <c r="T702" s="319"/>
      <c r="U702" s="319"/>
      <c r="V702" s="319"/>
      <c r="W702" s="319"/>
      <c r="X702" s="319"/>
      <c r="Y702" s="449"/>
      <c r="Z702" s="688">
        <v>0.62712571100000003</v>
      </c>
      <c r="AA702" s="688">
        <v>0.35889830499999997</v>
      </c>
      <c r="AB702" s="433"/>
      <c r="AC702" s="433"/>
      <c r="AD702" s="433"/>
      <c r="AE702" s="433"/>
      <c r="AF702" s="438"/>
      <c r="AG702" s="438"/>
      <c r="AH702" s="438"/>
      <c r="AI702" s="438"/>
      <c r="AJ702" s="438"/>
      <c r="AK702" s="438"/>
      <c r="AL702" s="438"/>
      <c r="AM702" s="320">
        <f>SUM(Y702:AL702)</f>
        <v>0.986024016</v>
      </c>
    </row>
    <row r="703" spans="1:39" ht="15" hidden="1" outlineLevel="2">
      <c r="A703" s="545"/>
      <c r="B703" s="676" t="s">
        <v>313</v>
      </c>
      <c r="C703" s="315" t="s">
        <v>164</v>
      </c>
      <c r="D703" s="319"/>
      <c r="E703" s="319"/>
      <c r="F703" s="319"/>
      <c r="G703" s="319"/>
      <c r="H703" s="319"/>
      <c r="I703" s="319"/>
      <c r="J703" s="319"/>
      <c r="K703" s="319"/>
      <c r="L703" s="319"/>
      <c r="M703" s="319"/>
      <c r="N703" s="319">
        <f>N702</f>
        <v>12</v>
      </c>
      <c r="O703" s="319"/>
      <c r="P703" s="319"/>
      <c r="Q703" s="319"/>
      <c r="R703" s="319"/>
      <c r="S703" s="319"/>
      <c r="T703" s="319"/>
      <c r="U703" s="319"/>
      <c r="V703" s="319"/>
      <c r="W703" s="319"/>
      <c r="X703" s="319"/>
      <c r="Y703" s="434">
        <f>Y702</f>
        <v>0</v>
      </c>
      <c r="Z703" s="434">
        <f t="shared" ref="Z703" si="2061">Z702</f>
        <v>0.62712571100000003</v>
      </c>
      <c r="AA703" s="434">
        <f t="shared" ref="AA703" si="2062">AA702</f>
        <v>0.35889830499999997</v>
      </c>
      <c r="AB703" s="434">
        <f t="shared" ref="AB703" si="2063">AB702</f>
        <v>0</v>
      </c>
      <c r="AC703" s="434">
        <f t="shared" ref="AC703" si="2064">AC702</f>
        <v>0</v>
      </c>
      <c r="AD703" s="434">
        <f t="shared" ref="AD703" si="2065">AD702</f>
        <v>0</v>
      </c>
      <c r="AE703" s="434">
        <f t="shared" ref="AE703" si="2066">AE702</f>
        <v>0</v>
      </c>
      <c r="AF703" s="434">
        <f t="shared" ref="AF703" si="2067">AF702</f>
        <v>0</v>
      </c>
      <c r="AG703" s="434">
        <f t="shared" ref="AG703" si="2068">AG702</f>
        <v>0</v>
      </c>
      <c r="AH703" s="434">
        <f t="shared" ref="AH703" si="2069">AH702</f>
        <v>0</v>
      </c>
      <c r="AI703" s="434">
        <f t="shared" ref="AI703" si="2070">AI702</f>
        <v>0</v>
      </c>
      <c r="AJ703" s="434">
        <f t="shared" ref="AJ703" si="2071">AJ702</f>
        <v>0</v>
      </c>
      <c r="AK703" s="434">
        <f t="shared" ref="AK703" si="2072">AK702</f>
        <v>0</v>
      </c>
      <c r="AL703" s="434">
        <f t="shared" ref="AL703" si="2073">AL702</f>
        <v>0</v>
      </c>
      <c r="AM703" s="330"/>
    </row>
    <row r="704" spans="1:39" ht="15" hidden="1" outlineLevel="2">
      <c r="A704" s="545"/>
      <c r="B704" s="700"/>
      <c r="C704" s="315"/>
      <c r="D704" s="315"/>
      <c r="E704" s="315"/>
      <c r="F704" s="315"/>
      <c r="G704" s="315"/>
      <c r="H704" s="315"/>
      <c r="I704" s="315"/>
      <c r="J704" s="315"/>
      <c r="K704" s="315"/>
      <c r="L704" s="315"/>
      <c r="M704" s="315"/>
      <c r="N704" s="315"/>
      <c r="O704" s="315"/>
      <c r="P704" s="315"/>
      <c r="Q704" s="315"/>
      <c r="R704" s="315"/>
      <c r="S704" s="315"/>
      <c r="T704" s="315"/>
      <c r="U704" s="315"/>
      <c r="V704" s="315"/>
      <c r="W704" s="315"/>
      <c r="X704" s="315"/>
      <c r="Y704" s="435"/>
      <c r="Z704" s="448"/>
      <c r="AA704" s="448"/>
      <c r="AB704" s="448"/>
      <c r="AC704" s="448"/>
      <c r="AD704" s="448"/>
      <c r="AE704" s="448"/>
      <c r="AF704" s="448"/>
      <c r="AG704" s="448"/>
      <c r="AH704" s="448"/>
      <c r="AI704" s="448"/>
      <c r="AJ704" s="448"/>
      <c r="AK704" s="448"/>
      <c r="AL704" s="448"/>
      <c r="AM704" s="330"/>
    </row>
    <row r="705" spans="1:39" ht="15" hidden="1" outlineLevel="2">
      <c r="A705" s="545">
        <v>34</v>
      </c>
      <c r="B705" s="700" t="s">
        <v>736</v>
      </c>
      <c r="C705" s="315" t="s">
        <v>25</v>
      </c>
      <c r="D705" s="319"/>
      <c r="E705" s="319"/>
      <c r="F705" s="319"/>
      <c r="G705" s="319"/>
      <c r="H705" s="319"/>
      <c r="I705" s="319"/>
      <c r="J705" s="319"/>
      <c r="K705" s="319"/>
      <c r="L705" s="319"/>
      <c r="M705" s="319"/>
      <c r="N705" s="319">
        <v>0</v>
      </c>
      <c r="O705" s="319"/>
      <c r="P705" s="319"/>
      <c r="Q705" s="319"/>
      <c r="R705" s="319"/>
      <c r="S705" s="319"/>
      <c r="T705" s="319"/>
      <c r="U705" s="319"/>
      <c r="V705" s="319"/>
      <c r="W705" s="319"/>
      <c r="X705" s="319"/>
      <c r="Y705" s="687">
        <v>1</v>
      </c>
      <c r="Z705" s="433"/>
      <c r="AA705" s="433"/>
      <c r="AB705" s="433"/>
      <c r="AC705" s="433"/>
      <c r="AD705" s="433"/>
      <c r="AE705" s="433"/>
      <c r="AF705" s="438"/>
      <c r="AG705" s="438"/>
      <c r="AH705" s="438"/>
      <c r="AI705" s="438"/>
      <c r="AJ705" s="438"/>
      <c r="AK705" s="438"/>
      <c r="AL705" s="438"/>
      <c r="AM705" s="320">
        <f>SUM(Y705:AL705)</f>
        <v>1</v>
      </c>
    </row>
    <row r="706" spans="1:39" ht="15" hidden="1" outlineLevel="2">
      <c r="A706" s="545"/>
      <c r="B706" s="676" t="s">
        <v>313</v>
      </c>
      <c r="C706" s="315" t="s">
        <v>164</v>
      </c>
      <c r="D706" s="319"/>
      <c r="E706" s="319"/>
      <c r="F706" s="319"/>
      <c r="G706" s="319"/>
      <c r="H706" s="319"/>
      <c r="I706" s="319"/>
      <c r="J706" s="319"/>
      <c r="K706" s="319"/>
      <c r="L706" s="319"/>
      <c r="M706" s="319"/>
      <c r="N706" s="319">
        <f>N705</f>
        <v>0</v>
      </c>
      <c r="O706" s="319"/>
      <c r="P706" s="319"/>
      <c r="Q706" s="319"/>
      <c r="R706" s="319"/>
      <c r="S706" s="319"/>
      <c r="T706" s="319"/>
      <c r="U706" s="319"/>
      <c r="V706" s="319"/>
      <c r="W706" s="319"/>
      <c r="X706" s="319"/>
      <c r="Y706" s="434">
        <f>Y705</f>
        <v>1</v>
      </c>
      <c r="Z706" s="434">
        <f t="shared" ref="Z706" si="2074">Z705</f>
        <v>0</v>
      </c>
      <c r="AA706" s="434">
        <f t="shared" ref="AA706" si="2075">AA705</f>
        <v>0</v>
      </c>
      <c r="AB706" s="434">
        <f t="shared" ref="AB706" si="2076">AB705</f>
        <v>0</v>
      </c>
      <c r="AC706" s="434">
        <f t="shared" ref="AC706" si="2077">AC705</f>
        <v>0</v>
      </c>
      <c r="AD706" s="434">
        <f t="shared" ref="AD706" si="2078">AD705</f>
        <v>0</v>
      </c>
      <c r="AE706" s="434">
        <f t="shared" ref="AE706" si="2079">AE705</f>
        <v>0</v>
      </c>
      <c r="AF706" s="434">
        <f t="shared" ref="AF706" si="2080">AF705</f>
        <v>0</v>
      </c>
      <c r="AG706" s="434">
        <f t="shared" ref="AG706" si="2081">AG705</f>
        <v>0</v>
      </c>
      <c r="AH706" s="434">
        <f t="shared" ref="AH706" si="2082">AH705</f>
        <v>0</v>
      </c>
      <c r="AI706" s="434">
        <f t="shared" ref="AI706" si="2083">AI705</f>
        <v>0</v>
      </c>
      <c r="AJ706" s="434">
        <f t="shared" ref="AJ706" si="2084">AJ705</f>
        <v>0</v>
      </c>
      <c r="AK706" s="434">
        <f t="shared" ref="AK706" si="2085">AK705</f>
        <v>0</v>
      </c>
      <c r="AL706" s="434">
        <f t="shared" ref="AL706" si="2086">AL705</f>
        <v>0</v>
      </c>
      <c r="AM706" s="330"/>
    </row>
    <row r="707" spans="1:39" ht="15" hidden="1" outlineLevel="2">
      <c r="A707" s="545"/>
      <c r="B707" s="700"/>
      <c r="C707" s="315"/>
      <c r="D707" s="315"/>
      <c r="E707" s="315"/>
      <c r="F707" s="315"/>
      <c r="G707" s="315"/>
      <c r="H707" s="315"/>
      <c r="I707" s="315"/>
      <c r="J707" s="315"/>
      <c r="K707" s="315"/>
      <c r="L707" s="315"/>
      <c r="M707" s="315"/>
      <c r="N707" s="315"/>
      <c r="O707" s="315"/>
      <c r="P707" s="315"/>
      <c r="Q707" s="315"/>
      <c r="R707" s="315"/>
      <c r="S707" s="315"/>
      <c r="T707" s="315"/>
      <c r="U707" s="315"/>
      <c r="V707" s="315"/>
      <c r="W707" s="315"/>
      <c r="X707" s="315"/>
      <c r="Y707" s="435"/>
      <c r="Z707" s="448"/>
      <c r="AA707" s="448"/>
      <c r="AB707" s="448"/>
      <c r="AC707" s="448"/>
      <c r="AD707" s="448"/>
      <c r="AE707" s="448"/>
      <c r="AF707" s="448"/>
      <c r="AG707" s="448"/>
      <c r="AH707" s="448"/>
      <c r="AI707" s="448"/>
      <c r="AJ707" s="448"/>
      <c r="AK707" s="448"/>
      <c r="AL707" s="448"/>
      <c r="AM707" s="330"/>
    </row>
    <row r="708" spans="1:39" ht="15" hidden="1" outlineLevel="2">
      <c r="A708" s="545">
        <v>35</v>
      </c>
      <c r="B708" s="700" t="s">
        <v>128</v>
      </c>
      <c r="C708" s="315" t="s">
        <v>25</v>
      </c>
      <c r="D708" s="319"/>
      <c r="E708" s="319"/>
      <c r="F708" s="319"/>
      <c r="G708" s="319"/>
      <c r="H708" s="319"/>
      <c r="I708" s="319"/>
      <c r="J708" s="319"/>
      <c r="K708" s="319"/>
      <c r="L708" s="319"/>
      <c r="M708" s="319"/>
      <c r="N708" s="319">
        <v>0</v>
      </c>
      <c r="O708" s="319"/>
      <c r="P708" s="319"/>
      <c r="Q708" s="319"/>
      <c r="R708" s="319"/>
      <c r="S708" s="319"/>
      <c r="T708" s="319"/>
      <c r="U708" s="319"/>
      <c r="V708" s="319"/>
      <c r="W708" s="319"/>
      <c r="X708" s="319"/>
      <c r="Y708" s="687">
        <v>1</v>
      </c>
      <c r="Z708" s="433"/>
      <c r="AA708" s="433"/>
      <c r="AB708" s="433"/>
      <c r="AC708" s="433"/>
      <c r="AD708" s="433"/>
      <c r="AE708" s="433"/>
      <c r="AF708" s="438"/>
      <c r="AG708" s="438"/>
      <c r="AH708" s="438"/>
      <c r="AI708" s="438"/>
      <c r="AJ708" s="438"/>
      <c r="AK708" s="438"/>
      <c r="AL708" s="438"/>
      <c r="AM708" s="320">
        <f>SUM(Y708:AL708)</f>
        <v>1</v>
      </c>
    </row>
    <row r="709" spans="1:39" ht="15" hidden="1" outlineLevel="2">
      <c r="A709" s="545"/>
      <c r="B709" s="676" t="s">
        <v>313</v>
      </c>
      <c r="C709" s="315" t="s">
        <v>164</v>
      </c>
      <c r="D709" s="319"/>
      <c r="E709" s="319"/>
      <c r="F709" s="319"/>
      <c r="G709" s="319"/>
      <c r="H709" s="319"/>
      <c r="I709" s="319"/>
      <c r="J709" s="319"/>
      <c r="K709" s="319"/>
      <c r="L709" s="319"/>
      <c r="M709" s="319"/>
      <c r="N709" s="319">
        <f>N708</f>
        <v>0</v>
      </c>
      <c r="O709" s="319"/>
      <c r="P709" s="319"/>
      <c r="Q709" s="319"/>
      <c r="R709" s="319"/>
      <c r="S709" s="319"/>
      <c r="T709" s="319"/>
      <c r="U709" s="319"/>
      <c r="V709" s="319"/>
      <c r="W709" s="319"/>
      <c r="X709" s="319"/>
      <c r="Y709" s="434">
        <f>Y708</f>
        <v>1</v>
      </c>
      <c r="Z709" s="434">
        <f t="shared" ref="Z709" si="2087">Z708</f>
        <v>0</v>
      </c>
      <c r="AA709" s="434">
        <f t="shared" ref="AA709" si="2088">AA708</f>
        <v>0</v>
      </c>
      <c r="AB709" s="434">
        <f t="shared" ref="AB709" si="2089">AB708</f>
        <v>0</v>
      </c>
      <c r="AC709" s="434">
        <f t="shared" ref="AC709" si="2090">AC708</f>
        <v>0</v>
      </c>
      <c r="AD709" s="434">
        <f t="shared" ref="AD709" si="2091">AD708</f>
        <v>0</v>
      </c>
      <c r="AE709" s="434">
        <f t="shared" ref="AE709" si="2092">AE708</f>
        <v>0</v>
      </c>
      <c r="AF709" s="434">
        <f t="shared" ref="AF709" si="2093">AF708</f>
        <v>0</v>
      </c>
      <c r="AG709" s="434">
        <f t="shared" ref="AG709" si="2094">AG708</f>
        <v>0</v>
      </c>
      <c r="AH709" s="434">
        <f t="shared" ref="AH709" si="2095">AH708</f>
        <v>0</v>
      </c>
      <c r="AI709" s="434">
        <f t="shared" ref="AI709" si="2096">AI708</f>
        <v>0</v>
      </c>
      <c r="AJ709" s="434">
        <f t="shared" ref="AJ709" si="2097">AJ708</f>
        <v>0</v>
      </c>
      <c r="AK709" s="434">
        <f t="shared" ref="AK709" si="2098">AK708</f>
        <v>0</v>
      </c>
      <c r="AL709" s="434">
        <f t="shared" ref="AL709" si="2099">AL708</f>
        <v>0</v>
      </c>
      <c r="AM709" s="330"/>
    </row>
    <row r="710" spans="1:39" ht="15" hidden="1" outlineLevel="2">
      <c r="A710" s="545"/>
      <c r="B710" s="686"/>
      <c r="C710" s="315"/>
      <c r="D710" s="315"/>
      <c r="E710" s="315"/>
      <c r="F710" s="315"/>
      <c r="G710" s="315"/>
      <c r="H710" s="315"/>
      <c r="I710" s="315"/>
      <c r="J710" s="315"/>
      <c r="K710" s="315"/>
      <c r="L710" s="315"/>
      <c r="M710" s="315"/>
      <c r="N710" s="315"/>
      <c r="O710" s="315"/>
      <c r="P710" s="315"/>
      <c r="Q710" s="315"/>
      <c r="R710" s="315"/>
      <c r="S710" s="315"/>
      <c r="T710" s="315"/>
      <c r="U710" s="315"/>
      <c r="V710" s="315"/>
      <c r="W710" s="315"/>
      <c r="X710" s="315"/>
      <c r="Y710" s="435"/>
      <c r="Z710" s="448"/>
      <c r="AA710" s="448"/>
      <c r="AB710" s="448"/>
      <c r="AC710" s="448"/>
      <c r="AD710" s="448"/>
      <c r="AE710" s="448"/>
      <c r="AF710" s="448"/>
      <c r="AG710" s="448"/>
      <c r="AH710" s="448"/>
      <c r="AI710" s="448"/>
      <c r="AJ710" s="448"/>
      <c r="AK710" s="448"/>
      <c r="AL710" s="448"/>
      <c r="AM710" s="330"/>
    </row>
    <row r="711" spans="1:39" ht="15.6" hidden="1" outlineLevel="2">
      <c r="A711" s="545"/>
      <c r="B711" s="713" t="s">
        <v>514</v>
      </c>
      <c r="C711" s="315"/>
      <c r="D711" s="315"/>
      <c r="E711" s="315"/>
      <c r="F711" s="315"/>
      <c r="G711" s="315"/>
      <c r="H711" s="315"/>
      <c r="I711" s="315"/>
      <c r="J711" s="315"/>
      <c r="K711" s="315"/>
      <c r="L711" s="315"/>
      <c r="M711" s="315"/>
      <c r="N711" s="315"/>
      <c r="O711" s="315"/>
      <c r="P711" s="315"/>
      <c r="Q711" s="315"/>
      <c r="R711" s="315"/>
      <c r="S711" s="315"/>
      <c r="T711" s="315"/>
      <c r="U711" s="315"/>
      <c r="V711" s="315"/>
      <c r="W711" s="315"/>
      <c r="X711" s="315"/>
      <c r="Y711" s="435"/>
      <c r="Z711" s="448"/>
      <c r="AA711" s="448"/>
      <c r="AB711" s="448"/>
      <c r="AC711" s="448"/>
      <c r="AD711" s="448"/>
      <c r="AE711" s="448"/>
      <c r="AF711" s="448"/>
      <c r="AG711" s="448"/>
      <c r="AH711" s="448"/>
      <c r="AI711" s="448"/>
      <c r="AJ711" s="448"/>
      <c r="AK711" s="448"/>
      <c r="AL711" s="448"/>
      <c r="AM711" s="330"/>
    </row>
    <row r="712" spans="1:39" ht="30" hidden="1" outlineLevel="2">
      <c r="A712" s="545">
        <v>36</v>
      </c>
      <c r="B712" s="700" t="s">
        <v>129</v>
      </c>
      <c r="C712" s="315" t="s">
        <v>25</v>
      </c>
      <c r="D712" s="319"/>
      <c r="E712" s="319"/>
      <c r="F712" s="319"/>
      <c r="G712" s="319"/>
      <c r="H712" s="319"/>
      <c r="I712" s="319"/>
      <c r="J712" s="319"/>
      <c r="K712" s="319"/>
      <c r="L712" s="319"/>
      <c r="M712" s="319"/>
      <c r="N712" s="319">
        <v>0</v>
      </c>
      <c r="O712" s="319"/>
      <c r="P712" s="319"/>
      <c r="Q712" s="319"/>
      <c r="R712" s="319"/>
      <c r="S712" s="319"/>
      <c r="T712" s="319"/>
      <c r="U712" s="319"/>
      <c r="V712" s="319"/>
      <c r="W712" s="319"/>
      <c r="X712" s="319"/>
      <c r="Y712" s="449"/>
      <c r="Z712" s="433"/>
      <c r="AA712" s="433"/>
      <c r="AB712" s="433"/>
      <c r="AC712" s="433"/>
      <c r="AD712" s="433"/>
      <c r="AE712" s="433"/>
      <c r="AF712" s="438"/>
      <c r="AG712" s="438"/>
      <c r="AH712" s="438"/>
      <c r="AI712" s="438"/>
      <c r="AJ712" s="438"/>
      <c r="AK712" s="438"/>
      <c r="AL712" s="438"/>
      <c r="AM712" s="320">
        <f>SUM(Y712:AL712)</f>
        <v>0</v>
      </c>
    </row>
    <row r="713" spans="1:39" ht="15" hidden="1" outlineLevel="2">
      <c r="A713" s="545"/>
      <c r="B713" s="676" t="s">
        <v>313</v>
      </c>
      <c r="C713" s="315" t="s">
        <v>164</v>
      </c>
      <c r="D713" s="319"/>
      <c r="E713" s="319"/>
      <c r="F713" s="319"/>
      <c r="G713" s="319"/>
      <c r="H713" s="319"/>
      <c r="I713" s="319"/>
      <c r="J713" s="319"/>
      <c r="K713" s="319"/>
      <c r="L713" s="319"/>
      <c r="M713" s="319"/>
      <c r="N713" s="319">
        <f>N712</f>
        <v>0</v>
      </c>
      <c r="O713" s="319"/>
      <c r="P713" s="319"/>
      <c r="Q713" s="319"/>
      <c r="R713" s="319"/>
      <c r="S713" s="319"/>
      <c r="T713" s="319"/>
      <c r="U713" s="319"/>
      <c r="V713" s="319"/>
      <c r="W713" s="319"/>
      <c r="X713" s="319"/>
      <c r="Y713" s="434">
        <f>Y712</f>
        <v>0</v>
      </c>
      <c r="Z713" s="434">
        <f t="shared" ref="Z713" si="2100">Z712</f>
        <v>0</v>
      </c>
      <c r="AA713" s="434">
        <f t="shared" ref="AA713" si="2101">AA712</f>
        <v>0</v>
      </c>
      <c r="AB713" s="434">
        <f t="shared" ref="AB713" si="2102">AB712</f>
        <v>0</v>
      </c>
      <c r="AC713" s="434">
        <f t="shared" ref="AC713" si="2103">AC712</f>
        <v>0</v>
      </c>
      <c r="AD713" s="434">
        <f t="shared" ref="AD713" si="2104">AD712</f>
        <v>0</v>
      </c>
      <c r="AE713" s="434">
        <f t="shared" ref="AE713" si="2105">AE712</f>
        <v>0</v>
      </c>
      <c r="AF713" s="434">
        <f t="shared" ref="AF713" si="2106">AF712</f>
        <v>0</v>
      </c>
      <c r="AG713" s="434">
        <f t="shared" ref="AG713" si="2107">AG712</f>
        <v>0</v>
      </c>
      <c r="AH713" s="434">
        <f t="shared" ref="AH713" si="2108">AH712</f>
        <v>0</v>
      </c>
      <c r="AI713" s="434">
        <f t="shared" ref="AI713" si="2109">AI712</f>
        <v>0</v>
      </c>
      <c r="AJ713" s="434">
        <f t="shared" ref="AJ713" si="2110">AJ712</f>
        <v>0</v>
      </c>
      <c r="AK713" s="434">
        <f t="shared" ref="AK713" si="2111">AK712</f>
        <v>0</v>
      </c>
      <c r="AL713" s="434">
        <f t="shared" ref="AL713" si="2112">AL712</f>
        <v>0</v>
      </c>
      <c r="AM713" s="330"/>
    </row>
    <row r="714" spans="1:39" ht="15" hidden="1" outlineLevel="2">
      <c r="A714" s="545"/>
      <c r="B714" s="700"/>
      <c r="C714" s="315"/>
      <c r="D714" s="315"/>
      <c r="E714" s="315"/>
      <c r="F714" s="315"/>
      <c r="G714" s="315"/>
      <c r="H714" s="315"/>
      <c r="I714" s="315"/>
      <c r="J714" s="315"/>
      <c r="K714" s="315"/>
      <c r="L714" s="315"/>
      <c r="M714" s="315"/>
      <c r="N714" s="315"/>
      <c r="O714" s="315"/>
      <c r="P714" s="315"/>
      <c r="Q714" s="315"/>
      <c r="R714" s="315"/>
      <c r="S714" s="315"/>
      <c r="T714" s="315"/>
      <c r="U714" s="315"/>
      <c r="V714" s="315"/>
      <c r="W714" s="315"/>
      <c r="X714" s="315"/>
      <c r="Y714" s="435"/>
      <c r="Z714" s="448"/>
      <c r="AA714" s="448"/>
      <c r="AB714" s="448"/>
      <c r="AC714" s="448"/>
      <c r="AD714" s="448"/>
      <c r="AE714" s="448"/>
      <c r="AF714" s="448"/>
      <c r="AG714" s="448"/>
      <c r="AH714" s="448"/>
      <c r="AI714" s="448"/>
      <c r="AJ714" s="448"/>
      <c r="AK714" s="448"/>
      <c r="AL714" s="448"/>
      <c r="AM714" s="330"/>
    </row>
    <row r="715" spans="1:39" ht="15" hidden="1" outlineLevel="2">
      <c r="A715" s="545">
        <v>37</v>
      </c>
      <c r="B715" s="700" t="s">
        <v>742</v>
      </c>
      <c r="C715" s="315" t="s">
        <v>25</v>
      </c>
      <c r="D715" s="319"/>
      <c r="E715" s="319"/>
      <c r="F715" s="319"/>
      <c r="G715" s="319"/>
      <c r="H715" s="319"/>
      <c r="I715" s="319"/>
      <c r="J715" s="319"/>
      <c r="K715" s="319"/>
      <c r="L715" s="319"/>
      <c r="M715" s="319"/>
      <c r="N715" s="319">
        <v>12</v>
      </c>
      <c r="O715" s="319"/>
      <c r="P715" s="319"/>
      <c r="Q715" s="319"/>
      <c r="R715" s="319"/>
      <c r="S715" s="319"/>
      <c r="T715" s="319"/>
      <c r="U715" s="319"/>
      <c r="V715" s="319"/>
      <c r="W715" s="319"/>
      <c r="X715" s="319"/>
      <c r="Y715" s="449"/>
      <c r="Z715" s="433"/>
      <c r="AA715" s="433">
        <v>1</v>
      </c>
      <c r="AB715" s="433"/>
      <c r="AC715" s="433"/>
      <c r="AD715" s="433"/>
      <c r="AE715" s="433"/>
      <c r="AF715" s="438"/>
      <c r="AG715" s="438"/>
      <c r="AH715" s="438"/>
      <c r="AI715" s="438"/>
      <c r="AJ715" s="438"/>
      <c r="AK715" s="438"/>
      <c r="AL715" s="438"/>
      <c r="AM715" s="320">
        <f>SUM(Y715:AL715)</f>
        <v>1</v>
      </c>
    </row>
    <row r="716" spans="1:39" ht="15" hidden="1" outlineLevel="2">
      <c r="A716" s="545"/>
      <c r="B716" s="676" t="s">
        <v>313</v>
      </c>
      <c r="C716" s="315" t="s">
        <v>164</v>
      </c>
      <c r="D716" s="319"/>
      <c r="E716" s="319"/>
      <c r="F716" s="319"/>
      <c r="G716" s="319"/>
      <c r="H716" s="319"/>
      <c r="I716" s="319"/>
      <c r="J716" s="319"/>
      <c r="K716" s="319"/>
      <c r="L716" s="319"/>
      <c r="M716" s="319"/>
      <c r="N716" s="319">
        <f>N715</f>
        <v>12</v>
      </c>
      <c r="O716" s="319"/>
      <c r="P716" s="319"/>
      <c r="Q716" s="319"/>
      <c r="R716" s="319"/>
      <c r="S716" s="319"/>
      <c r="T716" s="319"/>
      <c r="U716" s="319"/>
      <c r="V716" s="319"/>
      <c r="W716" s="319"/>
      <c r="X716" s="319"/>
      <c r="Y716" s="434">
        <f>Y715</f>
        <v>0</v>
      </c>
      <c r="Z716" s="434">
        <f t="shared" ref="Z716" si="2113">Z715</f>
        <v>0</v>
      </c>
      <c r="AA716" s="434">
        <f t="shared" ref="AA716" si="2114">AA715</f>
        <v>1</v>
      </c>
      <c r="AB716" s="434">
        <f t="shared" ref="AB716" si="2115">AB715</f>
        <v>0</v>
      </c>
      <c r="AC716" s="434">
        <f t="shared" ref="AC716" si="2116">AC715</f>
        <v>0</v>
      </c>
      <c r="AD716" s="434">
        <f t="shared" ref="AD716" si="2117">AD715</f>
        <v>0</v>
      </c>
      <c r="AE716" s="434">
        <f t="shared" ref="AE716" si="2118">AE715</f>
        <v>0</v>
      </c>
      <c r="AF716" s="434">
        <f t="shared" ref="AF716" si="2119">AF715</f>
        <v>0</v>
      </c>
      <c r="AG716" s="434">
        <f t="shared" ref="AG716" si="2120">AG715</f>
        <v>0</v>
      </c>
      <c r="AH716" s="434">
        <f t="shared" ref="AH716" si="2121">AH715</f>
        <v>0</v>
      </c>
      <c r="AI716" s="434">
        <f t="shared" ref="AI716" si="2122">AI715</f>
        <v>0</v>
      </c>
      <c r="AJ716" s="434">
        <f t="shared" ref="AJ716" si="2123">AJ715</f>
        <v>0</v>
      </c>
      <c r="AK716" s="434">
        <f t="shared" ref="AK716" si="2124">AK715</f>
        <v>0</v>
      </c>
      <c r="AL716" s="434">
        <f t="shared" ref="AL716" si="2125">AL715</f>
        <v>0</v>
      </c>
      <c r="AM716" s="330"/>
    </row>
    <row r="717" spans="1:39" ht="15" hidden="1" outlineLevel="2">
      <c r="A717" s="545"/>
      <c r="B717" s="700"/>
      <c r="C717" s="315"/>
      <c r="D717" s="315"/>
      <c r="E717" s="315"/>
      <c r="F717" s="315"/>
      <c r="G717" s="315"/>
      <c r="H717" s="315"/>
      <c r="I717" s="315"/>
      <c r="J717" s="315"/>
      <c r="K717" s="315"/>
      <c r="L717" s="315"/>
      <c r="M717" s="315"/>
      <c r="N717" s="315"/>
      <c r="O717" s="315"/>
      <c r="P717" s="315"/>
      <c r="Q717" s="315"/>
      <c r="R717" s="315"/>
      <c r="S717" s="315"/>
      <c r="T717" s="315"/>
      <c r="U717" s="315"/>
      <c r="V717" s="315"/>
      <c r="W717" s="315"/>
      <c r="X717" s="315"/>
      <c r="Y717" s="435"/>
      <c r="Z717" s="448"/>
      <c r="AA717" s="448"/>
      <c r="AB717" s="448"/>
      <c r="AC717" s="448"/>
      <c r="AD717" s="448"/>
      <c r="AE717" s="448"/>
      <c r="AF717" s="448"/>
      <c r="AG717" s="448"/>
      <c r="AH717" s="448"/>
      <c r="AI717" s="448"/>
      <c r="AJ717" s="448"/>
      <c r="AK717" s="448"/>
      <c r="AL717" s="448"/>
      <c r="AM717" s="330"/>
    </row>
    <row r="718" spans="1:39" ht="15" hidden="1" outlineLevel="2">
      <c r="A718" s="545">
        <v>38</v>
      </c>
      <c r="B718" s="700" t="s">
        <v>131</v>
      </c>
      <c r="C718" s="315" t="s">
        <v>25</v>
      </c>
      <c r="D718" s="319"/>
      <c r="E718" s="319"/>
      <c r="F718" s="319"/>
      <c r="G718" s="319"/>
      <c r="H718" s="319"/>
      <c r="I718" s="319"/>
      <c r="J718" s="319"/>
      <c r="K718" s="319"/>
      <c r="L718" s="319"/>
      <c r="M718" s="319"/>
      <c r="N718" s="319">
        <v>0</v>
      </c>
      <c r="O718" s="319"/>
      <c r="P718" s="319"/>
      <c r="Q718" s="319"/>
      <c r="R718" s="319"/>
      <c r="S718" s="319"/>
      <c r="T718" s="319"/>
      <c r="U718" s="319"/>
      <c r="V718" s="319"/>
      <c r="W718" s="319"/>
      <c r="X718" s="319"/>
      <c r="Y718" s="449"/>
      <c r="Z718" s="433"/>
      <c r="AA718" s="433"/>
      <c r="AB718" s="433"/>
      <c r="AC718" s="433"/>
      <c r="AD718" s="433"/>
      <c r="AE718" s="433"/>
      <c r="AF718" s="438"/>
      <c r="AG718" s="438"/>
      <c r="AH718" s="438"/>
      <c r="AI718" s="438"/>
      <c r="AJ718" s="438"/>
      <c r="AK718" s="438"/>
      <c r="AL718" s="438"/>
      <c r="AM718" s="320">
        <f>SUM(Y718:AL718)</f>
        <v>0</v>
      </c>
    </row>
    <row r="719" spans="1:39" ht="15" hidden="1" outlineLevel="2">
      <c r="A719" s="545"/>
      <c r="B719" s="676" t="s">
        <v>313</v>
      </c>
      <c r="C719" s="315" t="s">
        <v>164</v>
      </c>
      <c r="D719" s="319"/>
      <c r="E719" s="319"/>
      <c r="F719" s="319"/>
      <c r="G719" s="319"/>
      <c r="H719" s="319"/>
      <c r="I719" s="319"/>
      <c r="J719" s="319"/>
      <c r="K719" s="319"/>
      <c r="L719" s="319"/>
      <c r="M719" s="319"/>
      <c r="N719" s="319">
        <f>N718</f>
        <v>0</v>
      </c>
      <c r="O719" s="319"/>
      <c r="P719" s="319"/>
      <c r="Q719" s="319"/>
      <c r="R719" s="319"/>
      <c r="S719" s="319"/>
      <c r="T719" s="319"/>
      <c r="U719" s="319"/>
      <c r="V719" s="319"/>
      <c r="W719" s="319"/>
      <c r="X719" s="319"/>
      <c r="Y719" s="434">
        <f>Y718</f>
        <v>0</v>
      </c>
      <c r="Z719" s="434">
        <f t="shared" ref="Z719" si="2126">Z718</f>
        <v>0</v>
      </c>
      <c r="AA719" s="434">
        <f t="shared" ref="AA719" si="2127">AA718</f>
        <v>0</v>
      </c>
      <c r="AB719" s="434">
        <f t="shared" ref="AB719" si="2128">AB718</f>
        <v>0</v>
      </c>
      <c r="AC719" s="434">
        <f t="shared" ref="AC719" si="2129">AC718</f>
        <v>0</v>
      </c>
      <c r="AD719" s="434">
        <f t="shared" ref="AD719" si="2130">AD718</f>
        <v>0</v>
      </c>
      <c r="AE719" s="434">
        <f t="shared" ref="AE719" si="2131">AE718</f>
        <v>0</v>
      </c>
      <c r="AF719" s="434">
        <f t="shared" ref="AF719" si="2132">AF718</f>
        <v>0</v>
      </c>
      <c r="AG719" s="434">
        <f t="shared" ref="AG719" si="2133">AG718</f>
        <v>0</v>
      </c>
      <c r="AH719" s="434">
        <f t="shared" ref="AH719" si="2134">AH718</f>
        <v>0</v>
      </c>
      <c r="AI719" s="434">
        <f t="shared" ref="AI719" si="2135">AI718</f>
        <v>0</v>
      </c>
      <c r="AJ719" s="434">
        <f t="shared" ref="AJ719" si="2136">AJ718</f>
        <v>0</v>
      </c>
      <c r="AK719" s="434">
        <f t="shared" ref="AK719" si="2137">AK718</f>
        <v>0</v>
      </c>
      <c r="AL719" s="434">
        <f t="shared" ref="AL719" si="2138">AL718</f>
        <v>0</v>
      </c>
      <c r="AM719" s="330"/>
    </row>
    <row r="720" spans="1:39" ht="15" hidden="1" outlineLevel="2">
      <c r="A720" s="545"/>
      <c r="B720" s="700"/>
      <c r="C720" s="315"/>
      <c r="D720" s="315"/>
      <c r="E720" s="315"/>
      <c r="F720" s="315"/>
      <c r="G720" s="315"/>
      <c r="H720" s="315"/>
      <c r="I720" s="315"/>
      <c r="J720" s="315"/>
      <c r="K720" s="315"/>
      <c r="L720" s="315"/>
      <c r="M720" s="315"/>
      <c r="N720" s="315"/>
      <c r="O720" s="315"/>
      <c r="P720" s="315"/>
      <c r="Q720" s="315"/>
      <c r="R720" s="315"/>
      <c r="S720" s="315"/>
      <c r="T720" s="315"/>
      <c r="U720" s="315"/>
      <c r="V720" s="315"/>
      <c r="W720" s="315"/>
      <c r="X720" s="315"/>
      <c r="Y720" s="435"/>
      <c r="Z720" s="448"/>
      <c r="AA720" s="448"/>
      <c r="AB720" s="448"/>
      <c r="AC720" s="448"/>
      <c r="AD720" s="448"/>
      <c r="AE720" s="448"/>
      <c r="AF720" s="448"/>
      <c r="AG720" s="448"/>
      <c r="AH720" s="448"/>
      <c r="AI720" s="448"/>
      <c r="AJ720" s="448"/>
      <c r="AK720" s="448"/>
      <c r="AL720" s="448"/>
      <c r="AM720" s="330"/>
    </row>
    <row r="721" spans="1:39" ht="15" hidden="1" outlineLevel="2">
      <c r="A721" s="545">
        <v>39</v>
      </c>
      <c r="B721" s="700" t="s">
        <v>132</v>
      </c>
      <c r="C721" s="315" t="s">
        <v>25</v>
      </c>
      <c r="D721" s="319"/>
      <c r="E721" s="319"/>
      <c r="F721" s="319"/>
      <c r="G721" s="319"/>
      <c r="H721" s="319"/>
      <c r="I721" s="319"/>
      <c r="J721" s="319"/>
      <c r="K721" s="319"/>
      <c r="L721" s="319"/>
      <c r="M721" s="319"/>
      <c r="N721" s="319">
        <v>0</v>
      </c>
      <c r="O721" s="319"/>
      <c r="P721" s="319"/>
      <c r="Q721" s="319"/>
      <c r="R721" s="319"/>
      <c r="S721" s="319"/>
      <c r="T721" s="319"/>
      <c r="U721" s="319"/>
      <c r="V721" s="319"/>
      <c r="W721" s="319"/>
      <c r="X721" s="319"/>
      <c r="Y721" s="449"/>
      <c r="Z721" s="433"/>
      <c r="AA721" s="433"/>
      <c r="AB721" s="433"/>
      <c r="AC721" s="433"/>
      <c r="AD721" s="433"/>
      <c r="AE721" s="433"/>
      <c r="AF721" s="438"/>
      <c r="AG721" s="438"/>
      <c r="AH721" s="438"/>
      <c r="AI721" s="438"/>
      <c r="AJ721" s="438"/>
      <c r="AK721" s="438"/>
      <c r="AL721" s="438"/>
      <c r="AM721" s="320">
        <f>SUM(Y721:AL721)</f>
        <v>0</v>
      </c>
    </row>
    <row r="722" spans="1:39" ht="15" hidden="1" outlineLevel="2">
      <c r="A722" s="545"/>
      <c r="B722" s="676" t="s">
        <v>313</v>
      </c>
      <c r="C722" s="315" t="s">
        <v>164</v>
      </c>
      <c r="D722" s="319"/>
      <c r="E722" s="319"/>
      <c r="F722" s="319"/>
      <c r="G722" s="319"/>
      <c r="H722" s="319"/>
      <c r="I722" s="319"/>
      <c r="J722" s="319"/>
      <c r="K722" s="319"/>
      <c r="L722" s="319"/>
      <c r="M722" s="319"/>
      <c r="N722" s="319">
        <f>N721</f>
        <v>0</v>
      </c>
      <c r="O722" s="319"/>
      <c r="P722" s="319"/>
      <c r="Q722" s="319"/>
      <c r="R722" s="319"/>
      <c r="S722" s="319"/>
      <c r="T722" s="319"/>
      <c r="U722" s="319"/>
      <c r="V722" s="319"/>
      <c r="W722" s="319"/>
      <c r="X722" s="319"/>
      <c r="Y722" s="434">
        <f>Y721</f>
        <v>0</v>
      </c>
      <c r="Z722" s="434">
        <f t="shared" ref="Z722" si="2139">Z721</f>
        <v>0</v>
      </c>
      <c r="AA722" s="434">
        <f t="shared" ref="AA722" si="2140">AA721</f>
        <v>0</v>
      </c>
      <c r="AB722" s="434">
        <f t="shared" ref="AB722" si="2141">AB721</f>
        <v>0</v>
      </c>
      <c r="AC722" s="434">
        <f t="shared" ref="AC722" si="2142">AC721</f>
        <v>0</v>
      </c>
      <c r="AD722" s="434">
        <f t="shared" ref="AD722" si="2143">AD721</f>
        <v>0</v>
      </c>
      <c r="AE722" s="434">
        <f t="shared" ref="AE722" si="2144">AE721</f>
        <v>0</v>
      </c>
      <c r="AF722" s="434">
        <f t="shared" ref="AF722" si="2145">AF721</f>
        <v>0</v>
      </c>
      <c r="AG722" s="434">
        <f t="shared" ref="AG722" si="2146">AG721</f>
        <v>0</v>
      </c>
      <c r="AH722" s="434">
        <f t="shared" ref="AH722" si="2147">AH721</f>
        <v>0</v>
      </c>
      <c r="AI722" s="434">
        <f t="shared" ref="AI722" si="2148">AI721</f>
        <v>0</v>
      </c>
      <c r="AJ722" s="434">
        <f t="shared" ref="AJ722" si="2149">AJ721</f>
        <v>0</v>
      </c>
      <c r="AK722" s="434">
        <f t="shared" ref="AK722" si="2150">AK721</f>
        <v>0</v>
      </c>
      <c r="AL722" s="434">
        <f t="shared" ref="AL722" si="2151">AL721</f>
        <v>0</v>
      </c>
      <c r="AM722" s="330"/>
    </row>
    <row r="723" spans="1:39" ht="15" hidden="1" outlineLevel="2">
      <c r="A723" s="545"/>
      <c r="B723" s="700"/>
      <c r="C723" s="315"/>
      <c r="D723" s="315"/>
      <c r="E723" s="315"/>
      <c r="F723" s="315"/>
      <c r="G723" s="315"/>
      <c r="H723" s="315"/>
      <c r="I723" s="315"/>
      <c r="J723" s="315"/>
      <c r="K723" s="315"/>
      <c r="L723" s="315"/>
      <c r="M723" s="315"/>
      <c r="N723" s="315"/>
      <c r="O723" s="315"/>
      <c r="P723" s="315"/>
      <c r="Q723" s="315"/>
      <c r="R723" s="315"/>
      <c r="S723" s="315"/>
      <c r="T723" s="315"/>
      <c r="U723" s="315"/>
      <c r="V723" s="315"/>
      <c r="W723" s="315"/>
      <c r="X723" s="315"/>
      <c r="Y723" s="435"/>
      <c r="Z723" s="448"/>
      <c r="AA723" s="448"/>
      <c r="AB723" s="448"/>
      <c r="AC723" s="448"/>
      <c r="AD723" s="448"/>
      <c r="AE723" s="448"/>
      <c r="AF723" s="448"/>
      <c r="AG723" s="448"/>
      <c r="AH723" s="448"/>
      <c r="AI723" s="448"/>
      <c r="AJ723" s="448"/>
      <c r="AK723" s="448"/>
      <c r="AL723" s="448"/>
      <c r="AM723" s="330"/>
    </row>
    <row r="724" spans="1:39" ht="15" hidden="1" outlineLevel="2">
      <c r="A724" s="545">
        <v>40</v>
      </c>
      <c r="B724" s="700" t="s">
        <v>133</v>
      </c>
      <c r="C724" s="315" t="s">
        <v>25</v>
      </c>
      <c r="D724" s="319"/>
      <c r="E724" s="319"/>
      <c r="F724" s="319"/>
      <c r="G724" s="319"/>
      <c r="H724" s="319"/>
      <c r="I724" s="319"/>
      <c r="J724" s="319"/>
      <c r="K724" s="319"/>
      <c r="L724" s="319"/>
      <c r="M724" s="319"/>
      <c r="N724" s="319">
        <v>0</v>
      </c>
      <c r="O724" s="319"/>
      <c r="P724" s="319"/>
      <c r="Q724" s="319"/>
      <c r="R724" s="319"/>
      <c r="S724" s="319"/>
      <c r="T724" s="319"/>
      <c r="U724" s="319"/>
      <c r="V724" s="319"/>
      <c r="W724" s="319"/>
      <c r="X724" s="319"/>
      <c r="Y724" s="449"/>
      <c r="Z724" s="433"/>
      <c r="AA724" s="433"/>
      <c r="AB724" s="433"/>
      <c r="AC724" s="433"/>
      <c r="AD724" s="433"/>
      <c r="AE724" s="433"/>
      <c r="AF724" s="438"/>
      <c r="AG724" s="438"/>
      <c r="AH724" s="438"/>
      <c r="AI724" s="438"/>
      <c r="AJ724" s="438"/>
      <c r="AK724" s="438"/>
      <c r="AL724" s="438"/>
      <c r="AM724" s="320">
        <f>SUM(Y724:AL724)</f>
        <v>0</v>
      </c>
    </row>
    <row r="725" spans="1:39" ht="15" hidden="1" outlineLevel="2">
      <c r="A725" s="545"/>
      <c r="B725" s="676" t="s">
        <v>313</v>
      </c>
      <c r="C725" s="315" t="s">
        <v>164</v>
      </c>
      <c r="D725" s="319"/>
      <c r="E725" s="319"/>
      <c r="F725" s="319"/>
      <c r="G725" s="319"/>
      <c r="H725" s="319"/>
      <c r="I725" s="319"/>
      <c r="J725" s="319"/>
      <c r="K725" s="319"/>
      <c r="L725" s="319"/>
      <c r="M725" s="319"/>
      <c r="N725" s="319">
        <f>N724</f>
        <v>0</v>
      </c>
      <c r="O725" s="319"/>
      <c r="P725" s="319"/>
      <c r="Q725" s="319"/>
      <c r="R725" s="319"/>
      <c r="S725" s="319"/>
      <c r="T725" s="319"/>
      <c r="U725" s="319"/>
      <c r="V725" s="319"/>
      <c r="W725" s="319"/>
      <c r="X725" s="319"/>
      <c r="Y725" s="434">
        <f>Y724</f>
        <v>0</v>
      </c>
      <c r="Z725" s="434">
        <f t="shared" ref="Z725" si="2152">Z724</f>
        <v>0</v>
      </c>
      <c r="AA725" s="434">
        <f t="shared" ref="AA725" si="2153">AA724</f>
        <v>0</v>
      </c>
      <c r="AB725" s="434">
        <f t="shared" ref="AB725" si="2154">AB724</f>
        <v>0</v>
      </c>
      <c r="AC725" s="434">
        <f t="shared" ref="AC725" si="2155">AC724</f>
        <v>0</v>
      </c>
      <c r="AD725" s="434">
        <f t="shared" ref="AD725" si="2156">AD724</f>
        <v>0</v>
      </c>
      <c r="AE725" s="434">
        <f t="shared" ref="AE725" si="2157">AE724</f>
        <v>0</v>
      </c>
      <c r="AF725" s="434">
        <f t="shared" ref="AF725" si="2158">AF724</f>
        <v>0</v>
      </c>
      <c r="AG725" s="434">
        <f t="shared" ref="AG725" si="2159">AG724</f>
        <v>0</v>
      </c>
      <c r="AH725" s="434">
        <f t="shared" ref="AH725" si="2160">AH724</f>
        <v>0</v>
      </c>
      <c r="AI725" s="434">
        <f t="shared" ref="AI725" si="2161">AI724</f>
        <v>0</v>
      </c>
      <c r="AJ725" s="434">
        <f t="shared" ref="AJ725" si="2162">AJ724</f>
        <v>0</v>
      </c>
      <c r="AK725" s="434">
        <f t="shared" ref="AK725" si="2163">AK724</f>
        <v>0</v>
      </c>
      <c r="AL725" s="434">
        <f t="shared" ref="AL725" si="2164">AL724</f>
        <v>0</v>
      </c>
      <c r="AM725" s="330"/>
    </row>
    <row r="726" spans="1:39" ht="15" hidden="1" outlineLevel="2">
      <c r="A726" s="545"/>
      <c r="B726" s="700"/>
      <c r="C726" s="315"/>
      <c r="D726" s="315"/>
      <c r="E726" s="315"/>
      <c r="F726" s="315"/>
      <c r="G726" s="315"/>
      <c r="H726" s="315"/>
      <c r="I726" s="315"/>
      <c r="J726" s="315"/>
      <c r="K726" s="315"/>
      <c r="L726" s="315"/>
      <c r="M726" s="315"/>
      <c r="N726" s="315"/>
      <c r="O726" s="315"/>
      <c r="P726" s="315"/>
      <c r="Q726" s="315"/>
      <c r="R726" s="315"/>
      <c r="S726" s="315"/>
      <c r="T726" s="315"/>
      <c r="U726" s="315"/>
      <c r="V726" s="315"/>
      <c r="W726" s="315"/>
      <c r="X726" s="315"/>
      <c r="Y726" s="435"/>
      <c r="Z726" s="448"/>
      <c r="AA726" s="448"/>
      <c r="AB726" s="448"/>
      <c r="AC726" s="448"/>
      <c r="AD726" s="448"/>
      <c r="AE726" s="448"/>
      <c r="AF726" s="448"/>
      <c r="AG726" s="448"/>
      <c r="AH726" s="448"/>
      <c r="AI726" s="448"/>
      <c r="AJ726" s="448"/>
      <c r="AK726" s="448"/>
      <c r="AL726" s="448"/>
      <c r="AM726" s="330"/>
    </row>
    <row r="727" spans="1:39" ht="30" hidden="1" outlineLevel="2">
      <c r="A727" s="545">
        <v>41</v>
      </c>
      <c r="B727" s="700" t="s">
        <v>134</v>
      </c>
      <c r="C727" s="315" t="s">
        <v>25</v>
      </c>
      <c r="D727" s="319"/>
      <c r="E727" s="319"/>
      <c r="F727" s="319"/>
      <c r="G727" s="319"/>
      <c r="H727" s="319"/>
      <c r="I727" s="319"/>
      <c r="J727" s="319"/>
      <c r="K727" s="319"/>
      <c r="L727" s="319"/>
      <c r="M727" s="319"/>
      <c r="N727" s="319">
        <v>0</v>
      </c>
      <c r="O727" s="319"/>
      <c r="P727" s="319"/>
      <c r="Q727" s="319"/>
      <c r="R727" s="319"/>
      <c r="S727" s="319"/>
      <c r="T727" s="319"/>
      <c r="U727" s="319"/>
      <c r="V727" s="319"/>
      <c r="W727" s="319"/>
      <c r="X727" s="319"/>
      <c r="Y727" s="449"/>
      <c r="Z727" s="433"/>
      <c r="AA727" s="433"/>
      <c r="AB727" s="433"/>
      <c r="AC727" s="433"/>
      <c r="AD727" s="433"/>
      <c r="AE727" s="433"/>
      <c r="AF727" s="438"/>
      <c r="AG727" s="438"/>
      <c r="AH727" s="438"/>
      <c r="AI727" s="438"/>
      <c r="AJ727" s="438"/>
      <c r="AK727" s="438"/>
      <c r="AL727" s="438"/>
      <c r="AM727" s="320">
        <f>SUM(Y727:AL727)</f>
        <v>0</v>
      </c>
    </row>
    <row r="728" spans="1:39" ht="15" hidden="1" outlineLevel="2">
      <c r="A728" s="545"/>
      <c r="B728" s="676" t="s">
        <v>313</v>
      </c>
      <c r="C728" s="315" t="s">
        <v>164</v>
      </c>
      <c r="D728" s="319"/>
      <c r="E728" s="319"/>
      <c r="F728" s="319"/>
      <c r="G728" s="319"/>
      <c r="H728" s="319"/>
      <c r="I728" s="319"/>
      <c r="J728" s="319"/>
      <c r="K728" s="319"/>
      <c r="L728" s="319"/>
      <c r="M728" s="319"/>
      <c r="N728" s="319">
        <f>N727</f>
        <v>0</v>
      </c>
      <c r="O728" s="319"/>
      <c r="P728" s="319"/>
      <c r="Q728" s="319"/>
      <c r="R728" s="319"/>
      <c r="S728" s="319"/>
      <c r="T728" s="319"/>
      <c r="U728" s="319"/>
      <c r="V728" s="319"/>
      <c r="W728" s="319"/>
      <c r="X728" s="319"/>
      <c r="Y728" s="434">
        <f>Y727</f>
        <v>0</v>
      </c>
      <c r="Z728" s="434">
        <f t="shared" ref="Z728" si="2165">Z727</f>
        <v>0</v>
      </c>
      <c r="AA728" s="434">
        <f t="shared" ref="AA728" si="2166">AA727</f>
        <v>0</v>
      </c>
      <c r="AB728" s="434">
        <f t="shared" ref="AB728" si="2167">AB727</f>
        <v>0</v>
      </c>
      <c r="AC728" s="434">
        <f t="shared" ref="AC728" si="2168">AC727</f>
        <v>0</v>
      </c>
      <c r="AD728" s="434">
        <f t="shared" ref="AD728" si="2169">AD727</f>
        <v>0</v>
      </c>
      <c r="AE728" s="434">
        <f t="shared" ref="AE728" si="2170">AE727</f>
        <v>0</v>
      </c>
      <c r="AF728" s="434">
        <f t="shared" ref="AF728" si="2171">AF727</f>
        <v>0</v>
      </c>
      <c r="AG728" s="434">
        <f t="shared" ref="AG728" si="2172">AG727</f>
        <v>0</v>
      </c>
      <c r="AH728" s="434">
        <f t="shared" ref="AH728" si="2173">AH727</f>
        <v>0</v>
      </c>
      <c r="AI728" s="434">
        <f t="shared" ref="AI728" si="2174">AI727</f>
        <v>0</v>
      </c>
      <c r="AJ728" s="434">
        <f t="shared" ref="AJ728" si="2175">AJ727</f>
        <v>0</v>
      </c>
      <c r="AK728" s="434">
        <f t="shared" ref="AK728" si="2176">AK727</f>
        <v>0</v>
      </c>
      <c r="AL728" s="434">
        <f t="shared" ref="AL728" si="2177">AL727</f>
        <v>0</v>
      </c>
      <c r="AM728" s="330"/>
    </row>
    <row r="729" spans="1:39" ht="15" hidden="1" outlineLevel="2">
      <c r="A729" s="545"/>
      <c r="B729" s="700"/>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435"/>
      <c r="Z729" s="448"/>
      <c r="AA729" s="448"/>
      <c r="AB729" s="448"/>
      <c r="AC729" s="448"/>
      <c r="AD729" s="448"/>
      <c r="AE729" s="448"/>
      <c r="AF729" s="448"/>
      <c r="AG729" s="448"/>
      <c r="AH729" s="448"/>
      <c r="AI729" s="448"/>
      <c r="AJ729" s="448"/>
      <c r="AK729" s="448"/>
      <c r="AL729" s="448"/>
      <c r="AM729" s="330"/>
    </row>
    <row r="730" spans="1:39" ht="30" hidden="1" outlineLevel="2">
      <c r="A730" s="545">
        <v>42</v>
      </c>
      <c r="B730" s="700" t="s">
        <v>135</v>
      </c>
      <c r="C730" s="315" t="s">
        <v>25</v>
      </c>
      <c r="D730" s="319"/>
      <c r="E730" s="319"/>
      <c r="F730" s="319"/>
      <c r="G730" s="319"/>
      <c r="H730" s="319"/>
      <c r="I730" s="319"/>
      <c r="J730" s="319"/>
      <c r="K730" s="319"/>
      <c r="L730" s="319"/>
      <c r="M730" s="319"/>
      <c r="N730" s="315"/>
      <c r="O730" s="319"/>
      <c r="P730" s="319"/>
      <c r="Q730" s="319"/>
      <c r="R730" s="319"/>
      <c r="S730" s="319"/>
      <c r="T730" s="319"/>
      <c r="U730" s="319"/>
      <c r="V730" s="319"/>
      <c r="W730" s="319"/>
      <c r="X730" s="319"/>
      <c r="Y730" s="449"/>
      <c r="Z730" s="433"/>
      <c r="AA730" s="433"/>
      <c r="AB730" s="433"/>
      <c r="AC730" s="433"/>
      <c r="AD730" s="433"/>
      <c r="AE730" s="433"/>
      <c r="AF730" s="438"/>
      <c r="AG730" s="438"/>
      <c r="AH730" s="438"/>
      <c r="AI730" s="438"/>
      <c r="AJ730" s="438"/>
      <c r="AK730" s="438"/>
      <c r="AL730" s="438"/>
      <c r="AM730" s="320">
        <f>SUM(Y730:AL730)</f>
        <v>0</v>
      </c>
    </row>
    <row r="731" spans="1:39" ht="15" hidden="1" outlineLevel="2">
      <c r="A731" s="545"/>
      <c r="B731" s="676" t="s">
        <v>313</v>
      </c>
      <c r="C731" s="315" t="s">
        <v>164</v>
      </c>
      <c r="D731" s="319"/>
      <c r="E731" s="319"/>
      <c r="F731" s="319"/>
      <c r="G731" s="319"/>
      <c r="H731" s="319"/>
      <c r="I731" s="319"/>
      <c r="J731" s="319"/>
      <c r="K731" s="319"/>
      <c r="L731" s="319"/>
      <c r="M731" s="319"/>
      <c r="N731" s="484"/>
      <c r="O731" s="319"/>
      <c r="P731" s="319"/>
      <c r="Q731" s="319"/>
      <c r="R731" s="319"/>
      <c r="S731" s="319"/>
      <c r="T731" s="319"/>
      <c r="U731" s="319"/>
      <c r="V731" s="319"/>
      <c r="W731" s="319"/>
      <c r="X731" s="319"/>
      <c r="Y731" s="434">
        <f>Y730</f>
        <v>0</v>
      </c>
      <c r="Z731" s="434">
        <f t="shared" ref="Z731" si="2178">Z730</f>
        <v>0</v>
      </c>
      <c r="AA731" s="434">
        <f t="shared" ref="AA731" si="2179">AA730</f>
        <v>0</v>
      </c>
      <c r="AB731" s="434">
        <f t="shared" ref="AB731" si="2180">AB730</f>
        <v>0</v>
      </c>
      <c r="AC731" s="434">
        <f t="shared" ref="AC731" si="2181">AC730</f>
        <v>0</v>
      </c>
      <c r="AD731" s="434">
        <f t="shared" ref="AD731" si="2182">AD730</f>
        <v>0</v>
      </c>
      <c r="AE731" s="434">
        <f t="shared" ref="AE731" si="2183">AE730</f>
        <v>0</v>
      </c>
      <c r="AF731" s="434">
        <f t="shared" ref="AF731" si="2184">AF730</f>
        <v>0</v>
      </c>
      <c r="AG731" s="434">
        <f t="shared" ref="AG731" si="2185">AG730</f>
        <v>0</v>
      </c>
      <c r="AH731" s="434">
        <f t="shared" ref="AH731" si="2186">AH730</f>
        <v>0</v>
      </c>
      <c r="AI731" s="434">
        <f t="shared" ref="AI731" si="2187">AI730</f>
        <v>0</v>
      </c>
      <c r="AJ731" s="434">
        <f t="shared" ref="AJ731" si="2188">AJ730</f>
        <v>0</v>
      </c>
      <c r="AK731" s="434">
        <f t="shared" ref="AK731" si="2189">AK730</f>
        <v>0</v>
      </c>
      <c r="AL731" s="434">
        <f t="shared" ref="AL731" si="2190">AL730</f>
        <v>0</v>
      </c>
      <c r="AM731" s="330"/>
    </row>
    <row r="732" spans="1:39" ht="15" hidden="1" outlineLevel="2">
      <c r="A732" s="545"/>
      <c r="B732" s="700"/>
      <c r="C732" s="315"/>
      <c r="D732" s="315"/>
      <c r="E732" s="315"/>
      <c r="F732" s="315"/>
      <c r="G732" s="315"/>
      <c r="H732" s="315"/>
      <c r="I732" s="315"/>
      <c r="J732" s="315"/>
      <c r="K732" s="315"/>
      <c r="L732" s="315"/>
      <c r="M732" s="315"/>
      <c r="N732" s="315"/>
      <c r="O732" s="315"/>
      <c r="P732" s="315"/>
      <c r="Q732" s="315"/>
      <c r="R732" s="315"/>
      <c r="S732" s="315"/>
      <c r="T732" s="315"/>
      <c r="U732" s="315"/>
      <c r="V732" s="315"/>
      <c r="W732" s="315"/>
      <c r="X732" s="315"/>
      <c r="Y732" s="435"/>
      <c r="Z732" s="448"/>
      <c r="AA732" s="448"/>
      <c r="AB732" s="448"/>
      <c r="AC732" s="448"/>
      <c r="AD732" s="448"/>
      <c r="AE732" s="448"/>
      <c r="AF732" s="448"/>
      <c r="AG732" s="448"/>
      <c r="AH732" s="448"/>
      <c r="AI732" s="448"/>
      <c r="AJ732" s="448"/>
      <c r="AK732" s="448"/>
      <c r="AL732" s="448"/>
      <c r="AM732" s="330"/>
    </row>
    <row r="733" spans="1:39" ht="15" hidden="1" outlineLevel="2">
      <c r="A733" s="545">
        <v>43</v>
      </c>
      <c r="B733" s="700" t="s">
        <v>136</v>
      </c>
      <c r="C733" s="315" t="s">
        <v>25</v>
      </c>
      <c r="D733" s="319"/>
      <c r="E733" s="319"/>
      <c r="F733" s="319"/>
      <c r="G733" s="319"/>
      <c r="H733" s="319"/>
      <c r="I733" s="319"/>
      <c r="J733" s="319"/>
      <c r="K733" s="319"/>
      <c r="L733" s="319"/>
      <c r="M733" s="319"/>
      <c r="N733" s="319">
        <v>0</v>
      </c>
      <c r="O733" s="319"/>
      <c r="P733" s="319"/>
      <c r="Q733" s="319"/>
      <c r="R733" s="319"/>
      <c r="S733" s="319"/>
      <c r="T733" s="319"/>
      <c r="U733" s="319"/>
      <c r="V733" s="319"/>
      <c r="W733" s="319"/>
      <c r="X733" s="319"/>
      <c r="Y733" s="449"/>
      <c r="Z733" s="433"/>
      <c r="AA733" s="433"/>
      <c r="AB733" s="433"/>
      <c r="AC733" s="433"/>
      <c r="AD733" s="433"/>
      <c r="AE733" s="433"/>
      <c r="AF733" s="438"/>
      <c r="AG733" s="438"/>
      <c r="AH733" s="438"/>
      <c r="AI733" s="438"/>
      <c r="AJ733" s="438"/>
      <c r="AK733" s="438"/>
      <c r="AL733" s="438"/>
      <c r="AM733" s="320">
        <f>SUM(Y733:AL733)</f>
        <v>0</v>
      </c>
    </row>
    <row r="734" spans="1:39" ht="15" hidden="1" outlineLevel="2">
      <c r="A734" s="545"/>
      <c r="B734" s="676" t="s">
        <v>313</v>
      </c>
      <c r="C734" s="315" t="s">
        <v>164</v>
      </c>
      <c r="D734" s="319"/>
      <c r="E734" s="319"/>
      <c r="F734" s="319"/>
      <c r="G734" s="319"/>
      <c r="H734" s="319"/>
      <c r="I734" s="319"/>
      <c r="J734" s="319"/>
      <c r="K734" s="319"/>
      <c r="L734" s="319"/>
      <c r="M734" s="319"/>
      <c r="N734" s="319">
        <f>N733</f>
        <v>0</v>
      </c>
      <c r="O734" s="319"/>
      <c r="P734" s="319"/>
      <c r="Q734" s="319"/>
      <c r="R734" s="319"/>
      <c r="S734" s="319"/>
      <c r="T734" s="319"/>
      <c r="U734" s="319"/>
      <c r="V734" s="319"/>
      <c r="W734" s="319"/>
      <c r="X734" s="319"/>
      <c r="Y734" s="434">
        <f>Y733</f>
        <v>0</v>
      </c>
      <c r="Z734" s="434">
        <f t="shared" ref="Z734" si="2191">Z733</f>
        <v>0</v>
      </c>
      <c r="AA734" s="434">
        <f t="shared" ref="AA734" si="2192">AA733</f>
        <v>0</v>
      </c>
      <c r="AB734" s="434">
        <f t="shared" ref="AB734" si="2193">AB733</f>
        <v>0</v>
      </c>
      <c r="AC734" s="434">
        <f t="shared" ref="AC734" si="2194">AC733</f>
        <v>0</v>
      </c>
      <c r="AD734" s="434">
        <f t="shared" ref="AD734" si="2195">AD733</f>
        <v>0</v>
      </c>
      <c r="AE734" s="434">
        <f t="shared" ref="AE734" si="2196">AE733</f>
        <v>0</v>
      </c>
      <c r="AF734" s="434">
        <f t="shared" ref="AF734" si="2197">AF733</f>
        <v>0</v>
      </c>
      <c r="AG734" s="434">
        <f t="shared" ref="AG734" si="2198">AG733</f>
        <v>0</v>
      </c>
      <c r="AH734" s="434">
        <f t="shared" ref="AH734" si="2199">AH733</f>
        <v>0</v>
      </c>
      <c r="AI734" s="434">
        <f t="shared" ref="AI734" si="2200">AI733</f>
        <v>0</v>
      </c>
      <c r="AJ734" s="434">
        <f t="shared" ref="AJ734" si="2201">AJ733</f>
        <v>0</v>
      </c>
      <c r="AK734" s="434">
        <f t="shared" ref="AK734" si="2202">AK733</f>
        <v>0</v>
      </c>
      <c r="AL734" s="434">
        <f t="shared" ref="AL734" si="2203">AL733</f>
        <v>0</v>
      </c>
      <c r="AM734" s="330"/>
    </row>
    <row r="735" spans="1:39" ht="15" hidden="1" outlineLevel="2">
      <c r="A735" s="545"/>
      <c r="B735" s="700"/>
      <c r="C735" s="315"/>
      <c r="D735" s="315"/>
      <c r="E735" s="315"/>
      <c r="F735" s="315"/>
      <c r="G735" s="315"/>
      <c r="H735" s="315"/>
      <c r="I735" s="315"/>
      <c r="J735" s="315"/>
      <c r="K735" s="315"/>
      <c r="L735" s="315"/>
      <c r="M735" s="315"/>
      <c r="N735" s="315"/>
      <c r="O735" s="315"/>
      <c r="P735" s="315"/>
      <c r="Q735" s="315"/>
      <c r="R735" s="315"/>
      <c r="S735" s="315"/>
      <c r="T735" s="315"/>
      <c r="U735" s="315"/>
      <c r="V735" s="315"/>
      <c r="W735" s="315"/>
      <c r="X735" s="315"/>
      <c r="Y735" s="435"/>
      <c r="Z735" s="448"/>
      <c r="AA735" s="448"/>
      <c r="AB735" s="448"/>
      <c r="AC735" s="448"/>
      <c r="AD735" s="448"/>
      <c r="AE735" s="448"/>
      <c r="AF735" s="448"/>
      <c r="AG735" s="448"/>
      <c r="AH735" s="448"/>
      <c r="AI735" s="448"/>
      <c r="AJ735" s="448"/>
      <c r="AK735" s="448"/>
      <c r="AL735" s="448"/>
      <c r="AM735" s="330"/>
    </row>
    <row r="736" spans="1:39" ht="30" hidden="1" outlineLevel="2">
      <c r="A736" s="545">
        <v>44</v>
      </c>
      <c r="B736" s="700" t="s">
        <v>137</v>
      </c>
      <c r="C736" s="315" t="s">
        <v>25</v>
      </c>
      <c r="D736" s="319"/>
      <c r="E736" s="319"/>
      <c r="F736" s="319"/>
      <c r="G736" s="319"/>
      <c r="H736" s="319"/>
      <c r="I736" s="319"/>
      <c r="J736" s="319"/>
      <c r="K736" s="319"/>
      <c r="L736" s="319"/>
      <c r="M736" s="319"/>
      <c r="N736" s="319">
        <v>0</v>
      </c>
      <c r="O736" s="319"/>
      <c r="P736" s="319"/>
      <c r="Q736" s="319"/>
      <c r="R736" s="319"/>
      <c r="S736" s="319"/>
      <c r="T736" s="319"/>
      <c r="U736" s="319"/>
      <c r="V736" s="319"/>
      <c r="W736" s="319"/>
      <c r="X736" s="319"/>
      <c r="Y736" s="449"/>
      <c r="Z736" s="433"/>
      <c r="AA736" s="433"/>
      <c r="AB736" s="433"/>
      <c r="AC736" s="433"/>
      <c r="AD736" s="433"/>
      <c r="AE736" s="433"/>
      <c r="AF736" s="438"/>
      <c r="AG736" s="438"/>
      <c r="AH736" s="438"/>
      <c r="AI736" s="438"/>
      <c r="AJ736" s="438"/>
      <c r="AK736" s="438"/>
      <c r="AL736" s="438"/>
      <c r="AM736" s="320">
        <f>SUM(Y736:AL736)</f>
        <v>0</v>
      </c>
    </row>
    <row r="737" spans="1:39" ht="15" hidden="1" outlineLevel="2">
      <c r="A737" s="545"/>
      <c r="B737" s="676" t="s">
        <v>313</v>
      </c>
      <c r="C737" s="315" t="s">
        <v>164</v>
      </c>
      <c r="D737" s="319"/>
      <c r="E737" s="319"/>
      <c r="F737" s="319"/>
      <c r="G737" s="319"/>
      <c r="H737" s="319"/>
      <c r="I737" s="319"/>
      <c r="J737" s="319"/>
      <c r="K737" s="319"/>
      <c r="L737" s="319"/>
      <c r="M737" s="319"/>
      <c r="N737" s="319">
        <f>N736</f>
        <v>0</v>
      </c>
      <c r="O737" s="319"/>
      <c r="P737" s="319"/>
      <c r="Q737" s="319"/>
      <c r="R737" s="319"/>
      <c r="S737" s="319"/>
      <c r="T737" s="319"/>
      <c r="U737" s="319"/>
      <c r="V737" s="319"/>
      <c r="W737" s="319"/>
      <c r="X737" s="319"/>
      <c r="Y737" s="434">
        <f>Y736</f>
        <v>0</v>
      </c>
      <c r="Z737" s="434">
        <f t="shared" ref="Z737" si="2204">Z736</f>
        <v>0</v>
      </c>
      <c r="AA737" s="434">
        <f t="shared" ref="AA737" si="2205">AA736</f>
        <v>0</v>
      </c>
      <c r="AB737" s="434">
        <f t="shared" ref="AB737" si="2206">AB736</f>
        <v>0</v>
      </c>
      <c r="AC737" s="434">
        <f t="shared" ref="AC737" si="2207">AC736</f>
        <v>0</v>
      </c>
      <c r="AD737" s="434">
        <f t="shared" ref="AD737" si="2208">AD736</f>
        <v>0</v>
      </c>
      <c r="AE737" s="434">
        <f t="shared" ref="AE737" si="2209">AE736</f>
        <v>0</v>
      </c>
      <c r="AF737" s="434">
        <f t="shared" ref="AF737" si="2210">AF736</f>
        <v>0</v>
      </c>
      <c r="AG737" s="434">
        <f t="shared" ref="AG737" si="2211">AG736</f>
        <v>0</v>
      </c>
      <c r="AH737" s="434">
        <f t="shared" ref="AH737" si="2212">AH736</f>
        <v>0</v>
      </c>
      <c r="AI737" s="434">
        <f t="shared" ref="AI737" si="2213">AI736</f>
        <v>0</v>
      </c>
      <c r="AJ737" s="434">
        <f t="shared" ref="AJ737" si="2214">AJ736</f>
        <v>0</v>
      </c>
      <c r="AK737" s="434">
        <f t="shared" ref="AK737" si="2215">AK736</f>
        <v>0</v>
      </c>
      <c r="AL737" s="434">
        <f t="shared" ref="AL737" si="2216">AL736</f>
        <v>0</v>
      </c>
      <c r="AM737" s="330"/>
    </row>
    <row r="738" spans="1:39" ht="15" hidden="1" outlineLevel="2">
      <c r="A738" s="545"/>
      <c r="B738" s="700"/>
      <c r="C738" s="315"/>
      <c r="D738" s="315"/>
      <c r="E738" s="315"/>
      <c r="F738" s="315"/>
      <c r="G738" s="315"/>
      <c r="H738" s="315"/>
      <c r="I738" s="315"/>
      <c r="J738" s="315"/>
      <c r="K738" s="315"/>
      <c r="L738" s="315"/>
      <c r="M738" s="315"/>
      <c r="N738" s="315"/>
      <c r="O738" s="315"/>
      <c r="P738" s="315"/>
      <c r="Q738" s="315"/>
      <c r="R738" s="315"/>
      <c r="S738" s="315"/>
      <c r="T738" s="315"/>
      <c r="U738" s="315"/>
      <c r="V738" s="315"/>
      <c r="W738" s="315"/>
      <c r="X738" s="315"/>
      <c r="Y738" s="435"/>
      <c r="Z738" s="448"/>
      <c r="AA738" s="448"/>
      <c r="AB738" s="448"/>
      <c r="AC738" s="448"/>
      <c r="AD738" s="448"/>
      <c r="AE738" s="448"/>
      <c r="AF738" s="448"/>
      <c r="AG738" s="448"/>
      <c r="AH738" s="448"/>
      <c r="AI738" s="448"/>
      <c r="AJ738" s="448"/>
      <c r="AK738" s="448"/>
      <c r="AL738" s="448"/>
      <c r="AM738" s="330"/>
    </row>
    <row r="739" spans="1:39" ht="15" hidden="1" outlineLevel="2">
      <c r="A739" s="545">
        <v>45</v>
      </c>
      <c r="B739" s="700" t="s">
        <v>138</v>
      </c>
      <c r="C739" s="315" t="s">
        <v>25</v>
      </c>
      <c r="D739" s="319"/>
      <c r="E739" s="319"/>
      <c r="F739" s="319"/>
      <c r="G739" s="319"/>
      <c r="H739" s="319"/>
      <c r="I739" s="319"/>
      <c r="J739" s="319"/>
      <c r="K739" s="319"/>
      <c r="L739" s="319"/>
      <c r="M739" s="319"/>
      <c r="N739" s="319">
        <v>0</v>
      </c>
      <c r="O739" s="319"/>
      <c r="P739" s="319"/>
      <c r="Q739" s="319"/>
      <c r="R739" s="319"/>
      <c r="S739" s="319"/>
      <c r="T739" s="319"/>
      <c r="U739" s="319"/>
      <c r="V739" s="319"/>
      <c r="W739" s="319"/>
      <c r="X739" s="319"/>
      <c r="Y739" s="449"/>
      <c r="Z739" s="433"/>
      <c r="AA739" s="433"/>
      <c r="AB739" s="433"/>
      <c r="AC739" s="433"/>
      <c r="AD739" s="433"/>
      <c r="AE739" s="433"/>
      <c r="AF739" s="438"/>
      <c r="AG739" s="438"/>
      <c r="AH739" s="438"/>
      <c r="AI739" s="438"/>
      <c r="AJ739" s="438"/>
      <c r="AK739" s="438"/>
      <c r="AL739" s="438"/>
      <c r="AM739" s="320">
        <f>SUM(Y739:AL739)</f>
        <v>0</v>
      </c>
    </row>
    <row r="740" spans="1:39" ht="15" hidden="1" outlineLevel="2">
      <c r="A740" s="545"/>
      <c r="B740" s="676" t="s">
        <v>313</v>
      </c>
      <c r="C740" s="315" t="s">
        <v>164</v>
      </c>
      <c r="D740" s="319"/>
      <c r="E740" s="319"/>
      <c r="F740" s="319"/>
      <c r="G740" s="319"/>
      <c r="H740" s="319"/>
      <c r="I740" s="319"/>
      <c r="J740" s="319"/>
      <c r="K740" s="319"/>
      <c r="L740" s="319"/>
      <c r="M740" s="319"/>
      <c r="N740" s="319">
        <f>N739</f>
        <v>0</v>
      </c>
      <c r="O740" s="319"/>
      <c r="P740" s="319"/>
      <c r="Q740" s="319"/>
      <c r="R740" s="319"/>
      <c r="S740" s="319"/>
      <c r="T740" s="319"/>
      <c r="U740" s="319"/>
      <c r="V740" s="319"/>
      <c r="W740" s="319"/>
      <c r="X740" s="319"/>
      <c r="Y740" s="434">
        <f>Y739</f>
        <v>0</v>
      </c>
      <c r="Z740" s="434">
        <f t="shared" ref="Z740" si="2217">Z739</f>
        <v>0</v>
      </c>
      <c r="AA740" s="434">
        <f t="shared" ref="AA740" si="2218">AA739</f>
        <v>0</v>
      </c>
      <c r="AB740" s="434">
        <f t="shared" ref="AB740" si="2219">AB739</f>
        <v>0</v>
      </c>
      <c r="AC740" s="434">
        <f t="shared" ref="AC740" si="2220">AC739</f>
        <v>0</v>
      </c>
      <c r="AD740" s="434">
        <f t="shared" ref="AD740" si="2221">AD739</f>
        <v>0</v>
      </c>
      <c r="AE740" s="434">
        <f t="shared" ref="AE740" si="2222">AE739</f>
        <v>0</v>
      </c>
      <c r="AF740" s="434">
        <f t="shared" ref="AF740" si="2223">AF739</f>
        <v>0</v>
      </c>
      <c r="AG740" s="434">
        <f t="shared" ref="AG740" si="2224">AG739</f>
        <v>0</v>
      </c>
      <c r="AH740" s="434">
        <f t="shared" ref="AH740" si="2225">AH739</f>
        <v>0</v>
      </c>
      <c r="AI740" s="434">
        <f t="shared" ref="AI740" si="2226">AI739</f>
        <v>0</v>
      </c>
      <c r="AJ740" s="434">
        <f t="shared" ref="AJ740" si="2227">AJ739</f>
        <v>0</v>
      </c>
      <c r="AK740" s="434">
        <f t="shared" ref="AK740" si="2228">AK739</f>
        <v>0</v>
      </c>
      <c r="AL740" s="434">
        <f t="shared" ref="AL740" si="2229">AL739</f>
        <v>0</v>
      </c>
      <c r="AM740" s="330"/>
    </row>
    <row r="741" spans="1:39" ht="15" hidden="1" outlineLevel="2">
      <c r="A741" s="545"/>
      <c r="B741" s="700"/>
      <c r="C741" s="315"/>
      <c r="D741" s="315"/>
      <c r="E741" s="315"/>
      <c r="F741" s="315"/>
      <c r="G741" s="315"/>
      <c r="H741" s="315"/>
      <c r="I741" s="315"/>
      <c r="J741" s="315"/>
      <c r="K741" s="315"/>
      <c r="L741" s="315"/>
      <c r="M741" s="315"/>
      <c r="N741" s="315"/>
      <c r="O741" s="315"/>
      <c r="P741" s="315"/>
      <c r="Q741" s="315"/>
      <c r="R741" s="315"/>
      <c r="S741" s="315"/>
      <c r="T741" s="315"/>
      <c r="U741" s="315"/>
      <c r="V741" s="315"/>
      <c r="W741" s="315"/>
      <c r="X741" s="315"/>
      <c r="Y741" s="435"/>
      <c r="Z741" s="448"/>
      <c r="AA741" s="448"/>
      <c r="AB741" s="448"/>
      <c r="AC741" s="448"/>
      <c r="AD741" s="448"/>
      <c r="AE741" s="448"/>
      <c r="AF741" s="448"/>
      <c r="AG741" s="448"/>
      <c r="AH741" s="448"/>
      <c r="AI741" s="448"/>
      <c r="AJ741" s="448"/>
      <c r="AK741" s="448"/>
      <c r="AL741" s="448"/>
      <c r="AM741" s="330"/>
    </row>
    <row r="742" spans="1:39" ht="15" hidden="1" outlineLevel="2">
      <c r="A742" s="545">
        <v>46</v>
      </c>
      <c r="B742" s="700" t="s">
        <v>139</v>
      </c>
      <c r="C742" s="315" t="s">
        <v>25</v>
      </c>
      <c r="D742" s="319"/>
      <c r="E742" s="319"/>
      <c r="F742" s="319"/>
      <c r="G742" s="319"/>
      <c r="H742" s="319"/>
      <c r="I742" s="319"/>
      <c r="J742" s="319"/>
      <c r="K742" s="319"/>
      <c r="L742" s="319"/>
      <c r="M742" s="319"/>
      <c r="N742" s="319">
        <v>0</v>
      </c>
      <c r="O742" s="319"/>
      <c r="P742" s="319"/>
      <c r="Q742" s="319"/>
      <c r="R742" s="319"/>
      <c r="S742" s="319"/>
      <c r="T742" s="319"/>
      <c r="U742" s="319"/>
      <c r="V742" s="319"/>
      <c r="W742" s="319"/>
      <c r="X742" s="319"/>
      <c r="Y742" s="449"/>
      <c r="Z742" s="433"/>
      <c r="AA742" s="433"/>
      <c r="AB742" s="433"/>
      <c r="AC742" s="433"/>
      <c r="AD742" s="433"/>
      <c r="AE742" s="433"/>
      <c r="AF742" s="438"/>
      <c r="AG742" s="438"/>
      <c r="AH742" s="438"/>
      <c r="AI742" s="438"/>
      <c r="AJ742" s="438"/>
      <c r="AK742" s="438"/>
      <c r="AL742" s="438"/>
      <c r="AM742" s="320">
        <f>SUM(Y742:AL742)</f>
        <v>0</v>
      </c>
    </row>
    <row r="743" spans="1:39" ht="15" hidden="1" outlineLevel="2">
      <c r="A743" s="545"/>
      <c r="B743" s="676" t="s">
        <v>313</v>
      </c>
      <c r="C743" s="315" t="s">
        <v>164</v>
      </c>
      <c r="D743" s="319"/>
      <c r="E743" s="319"/>
      <c r="F743" s="319"/>
      <c r="G743" s="319"/>
      <c r="H743" s="319"/>
      <c r="I743" s="319"/>
      <c r="J743" s="319"/>
      <c r="K743" s="319"/>
      <c r="L743" s="319"/>
      <c r="M743" s="319"/>
      <c r="N743" s="319">
        <f>N742</f>
        <v>0</v>
      </c>
      <c r="O743" s="319"/>
      <c r="P743" s="319"/>
      <c r="Q743" s="319"/>
      <c r="R743" s="319"/>
      <c r="S743" s="319"/>
      <c r="T743" s="319"/>
      <c r="U743" s="319"/>
      <c r="V743" s="319"/>
      <c r="W743" s="319"/>
      <c r="X743" s="319"/>
      <c r="Y743" s="434">
        <f>Y742</f>
        <v>0</v>
      </c>
      <c r="Z743" s="434">
        <f t="shared" ref="Z743" si="2230">Z742</f>
        <v>0</v>
      </c>
      <c r="AA743" s="434">
        <f t="shared" ref="AA743" si="2231">AA742</f>
        <v>0</v>
      </c>
      <c r="AB743" s="434">
        <f t="shared" ref="AB743" si="2232">AB742</f>
        <v>0</v>
      </c>
      <c r="AC743" s="434">
        <f t="shared" ref="AC743" si="2233">AC742</f>
        <v>0</v>
      </c>
      <c r="AD743" s="434">
        <f t="shared" ref="AD743" si="2234">AD742</f>
        <v>0</v>
      </c>
      <c r="AE743" s="434">
        <f t="shared" ref="AE743" si="2235">AE742</f>
        <v>0</v>
      </c>
      <c r="AF743" s="434">
        <f t="shared" ref="AF743" si="2236">AF742</f>
        <v>0</v>
      </c>
      <c r="AG743" s="434">
        <f t="shared" ref="AG743" si="2237">AG742</f>
        <v>0</v>
      </c>
      <c r="AH743" s="434">
        <f t="shared" ref="AH743" si="2238">AH742</f>
        <v>0</v>
      </c>
      <c r="AI743" s="434">
        <f t="shared" ref="AI743" si="2239">AI742</f>
        <v>0</v>
      </c>
      <c r="AJ743" s="434">
        <f t="shared" ref="AJ743" si="2240">AJ742</f>
        <v>0</v>
      </c>
      <c r="AK743" s="434">
        <f t="shared" ref="AK743" si="2241">AK742</f>
        <v>0</v>
      </c>
      <c r="AL743" s="434">
        <f t="shared" ref="AL743" si="2242">AL742</f>
        <v>0</v>
      </c>
      <c r="AM743" s="330"/>
    </row>
    <row r="744" spans="1:39" ht="15" hidden="1" outlineLevel="2">
      <c r="A744" s="545"/>
      <c r="B744" s="700"/>
      <c r="C744" s="315"/>
      <c r="D744" s="315"/>
      <c r="E744" s="315"/>
      <c r="F744" s="315"/>
      <c r="G744" s="315"/>
      <c r="H744" s="315"/>
      <c r="I744" s="315"/>
      <c r="J744" s="315"/>
      <c r="K744" s="315"/>
      <c r="L744" s="315"/>
      <c r="M744" s="315"/>
      <c r="N744" s="315"/>
      <c r="O744" s="315"/>
      <c r="P744" s="315"/>
      <c r="Q744" s="315"/>
      <c r="R744" s="315"/>
      <c r="S744" s="315"/>
      <c r="T744" s="315"/>
      <c r="U744" s="315"/>
      <c r="V744" s="315"/>
      <c r="W744" s="315"/>
      <c r="X744" s="315"/>
      <c r="Y744" s="435"/>
      <c r="Z744" s="448"/>
      <c r="AA744" s="448"/>
      <c r="AB744" s="448"/>
      <c r="AC744" s="448"/>
      <c r="AD744" s="448"/>
      <c r="AE744" s="448"/>
      <c r="AF744" s="448"/>
      <c r="AG744" s="448"/>
      <c r="AH744" s="448"/>
      <c r="AI744" s="448"/>
      <c r="AJ744" s="448"/>
      <c r="AK744" s="448"/>
      <c r="AL744" s="448"/>
      <c r="AM744" s="330"/>
    </row>
    <row r="745" spans="1:39" ht="30" hidden="1" outlineLevel="2">
      <c r="A745" s="545">
        <v>47</v>
      </c>
      <c r="B745" s="700" t="s">
        <v>140</v>
      </c>
      <c r="C745" s="315" t="s">
        <v>25</v>
      </c>
      <c r="D745" s="319"/>
      <c r="E745" s="319"/>
      <c r="F745" s="319"/>
      <c r="G745" s="319"/>
      <c r="H745" s="319"/>
      <c r="I745" s="319"/>
      <c r="J745" s="319"/>
      <c r="K745" s="319"/>
      <c r="L745" s="319"/>
      <c r="M745" s="319"/>
      <c r="N745" s="319">
        <v>0</v>
      </c>
      <c r="O745" s="319"/>
      <c r="P745" s="319"/>
      <c r="Q745" s="319"/>
      <c r="R745" s="319"/>
      <c r="S745" s="319"/>
      <c r="T745" s="319"/>
      <c r="U745" s="319"/>
      <c r="V745" s="319"/>
      <c r="W745" s="319"/>
      <c r="X745" s="319"/>
      <c r="Y745" s="449"/>
      <c r="Z745" s="433"/>
      <c r="AA745" s="433"/>
      <c r="AB745" s="433"/>
      <c r="AC745" s="433"/>
      <c r="AD745" s="433"/>
      <c r="AE745" s="433"/>
      <c r="AF745" s="438"/>
      <c r="AG745" s="438"/>
      <c r="AH745" s="438"/>
      <c r="AI745" s="438"/>
      <c r="AJ745" s="438"/>
      <c r="AK745" s="438"/>
      <c r="AL745" s="438"/>
      <c r="AM745" s="320">
        <f>SUM(Y745:AL745)</f>
        <v>0</v>
      </c>
    </row>
    <row r="746" spans="1:39" ht="15" hidden="1" outlineLevel="2">
      <c r="A746" s="545"/>
      <c r="B746" s="676" t="s">
        <v>313</v>
      </c>
      <c r="C746" s="315" t="s">
        <v>164</v>
      </c>
      <c r="D746" s="319"/>
      <c r="E746" s="319"/>
      <c r="F746" s="319"/>
      <c r="G746" s="319"/>
      <c r="H746" s="319"/>
      <c r="I746" s="319"/>
      <c r="J746" s="319"/>
      <c r="K746" s="319"/>
      <c r="L746" s="319"/>
      <c r="M746" s="319"/>
      <c r="N746" s="319">
        <f>N745</f>
        <v>0</v>
      </c>
      <c r="O746" s="319"/>
      <c r="P746" s="319"/>
      <c r="Q746" s="319"/>
      <c r="R746" s="319"/>
      <c r="S746" s="319"/>
      <c r="T746" s="319"/>
      <c r="U746" s="319"/>
      <c r="V746" s="319"/>
      <c r="W746" s="319"/>
      <c r="X746" s="319"/>
      <c r="Y746" s="434">
        <f>Y745</f>
        <v>0</v>
      </c>
      <c r="Z746" s="434">
        <f t="shared" ref="Z746" si="2243">Z745</f>
        <v>0</v>
      </c>
      <c r="AA746" s="434">
        <f t="shared" ref="AA746" si="2244">AA745</f>
        <v>0</v>
      </c>
      <c r="AB746" s="434">
        <f t="shared" ref="AB746" si="2245">AB745</f>
        <v>0</v>
      </c>
      <c r="AC746" s="434">
        <f t="shared" ref="AC746" si="2246">AC745</f>
        <v>0</v>
      </c>
      <c r="AD746" s="434">
        <f t="shared" ref="AD746" si="2247">AD745</f>
        <v>0</v>
      </c>
      <c r="AE746" s="434">
        <f t="shared" ref="AE746" si="2248">AE745</f>
        <v>0</v>
      </c>
      <c r="AF746" s="434">
        <f t="shared" ref="AF746" si="2249">AF745</f>
        <v>0</v>
      </c>
      <c r="AG746" s="434">
        <f t="shared" ref="AG746" si="2250">AG745</f>
        <v>0</v>
      </c>
      <c r="AH746" s="434">
        <f t="shared" ref="AH746" si="2251">AH745</f>
        <v>0</v>
      </c>
      <c r="AI746" s="434">
        <f t="shared" ref="AI746" si="2252">AI745</f>
        <v>0</v>
      </c>
      <c r="AJ746" s="434">
        <f t="shared" ref="AJ746" si="2253">AJ745</f>
        <v>0</v>
      </c>
      <c r="AK746" s="434">
        <f t="shared" ref="AK746" si="2254">AK745</f>
        <v>0</v>
      </c>
      <c r="AL746" s="434">
        <f t="shared" ref="AL746" si="2255">AL745</f>
        <v>0</v>
      </c>
      <c r="AM746" s="330"/>
    </row>
    <row r="747" spans="1:39" ht="15" hidden="1" outlineLevel="2">
      <c r="A747" s="545"/>
      <c r="B747" s="700"/>
      <c r="C747" s="315"/>
      <c r="D747" s="315"/>
      <c r="E747" s="315"/>
      <c r="F747" s="315"/>
      <c r="G747" s="315"/>
      <c r="H747" s="315"/>
      <c r="I747" s="315"/>
      <c r="J747" s="315"/>
      <c r="K747" s="315"/>
      <c r="L747" s="315"/>
      <c r="M747" s="315"/>
      <c r="N747" s="315"/>
      <c r="O747" s="315"/>
      <c r="P747" s="315"/>
      <c r="Q747" s="315"/>
      <c r="R747" s="315"/>
      <c r="S747" s="315"/>
      <c r="T747" s="315"/>
      <c r="U747" s="315"/>
      <c r="V747" s="315"/>
      <c r="W747" s="315"/>
      <c r="X747" s="315"/>
      <c r="Y747" s="435"/>
      <c r="Z747" s="448"/>
      <c r="AA747" s="448"/>
      <c r="AB747" s="448"/>
      <c r="AC747" s="448"/>
      <c r="AD747" s="448"/>
      <c r="AE747" s="448"/>
      <c r="AF747" s="448"/>
      <c r="AG747" s="448"/>
      <c r="AH747" s="448"/>
      <c r="AI747" s="448"/>
      <c r="AJ747" s="448"/>
      <c r="AK747" s="448"/>
      <c r="AL747" s="448"/>
      <c r="AM747" s="330"/>
    </row>
    <row r="748" spans="1:39" ht="30" hidden="1" outlineLevel="2">
      <c r="A748" s="545">
        <v>48</v>
      </c>
      <c r="B748" s="700" t="s">
        <v>141</v>
      </c>
      <c r="C748" s="315" t="s">
        <v>25</v>
      </c>
      <c r="D748" s="319"/>
      <c r="E748" s="319"/>
      <c r="F748" s="319"/>
      <c r="G748" s="319"/>
      <c r="H748" s="319"/>
      <c r="I748" s="319"/>
      <c r="J748" s="319"/>
      <c r="K748" s="319"/>
      <c r="L748" s="319"/>
      <c r="M748" s="319"/>
      <c r="N748" s="319">
        <v>0</v>
      </c>
      <c r="O748" s="319"/>
      <c r="P748" s="319"/>
      <c r="Q748" s="319"/>
      <c r="R748" s="319"/>
      <c r="S748" s="319"/>
      <c r="T748" s="319"/>
      <c r="U748" s="319"/>
      <c r="V748" s="319"/>
      <c r="W748" s="319"/>
      <c r="X748" s="319"/>
      <c r="Y748" s="449"/>
      <c r="Z748" s="433"/>
      <c r="AA748" s="433"/>
      <c r="AB748" s="433"/>
      <c r="AC748" s="433"/>
      <c r="AD748" s="433"/>
      <c r="AE748" s="433"/>
      <c r="AF748" s="438"/>
      <c r="AG748" s="438"/>
      <c r="AH748" s="438"/>
      <c r="AI748" s="438"/>
      <c r="AJ748" s="438"/>
      <c r="AK748" s="438"/>
      <c r="AL748" s="438"/>
      <c r="AM748" s="320">
        <f>SUM(Y748:AL748)</f>
        <v>0</v>
      </c>
    </row>
    <row r="749" spans="1:39" ht="15" hidden="1" outlineLevel="2">
      <c r="A749" s="545"/>
      <c r="B749" s="676" t="s">
        <v>313</v>
      </c>
      <c r="C749" s="315" t="s">
        <v>164</v>
      </c>
      <c r="D749" s="319"/>
      <c r="E749" s="319"/>
      <c r="F749" s="319"/>
      <c r="G749" s="319"/>
      <c r="H749" s="319"/>
      <c r="I749" s="319"/>
      <c r="J749" s="319"/>
      <c r="K749" s="319"/>
      <c r="L749" s="319"/>
      <c r="M749" s="319"/>
      <c r="N749" s="319">
        <f>N748</f>
        <v>0</v>
      </c>
      <c r="O749" s="319"/>
      <c r="P749" s="319"/>
      <c r="Q749" s="319"/>
      <c r="R749" s="319"/>
      <c r="S749" s="319"/>
      <c r="T749" s="319"/>
      <c r="U749" s="319"/>
      <c r="V749" s="319"/>
      <c r="W749" s="319"/>
      <c r="X749" s="319"/>
      <c r="Y749" s="434">
        <f>Y748</f>
        <v>0</v>
      </c>
      <c r="Z749" s="434">
        <f t="shared" ref="Z749" si="2256">Z748</f>
        <v>0</v>
      </c>
      <c r="AA749" s="434">
        <f t="shared" ref="AA749" si="2257">AA748</f>
        <v>0</v>
      </c>
      <c r="AB749" s="434">
        <f t="shared" ref="AB749" si="2258">AB748</f>
        <v>0</v>
      </c>
      <c r="AC749" s="434">
        <f t="shared" ref="AC749" si="2259">AC748</f>
        <v>0</v>
      </c>
      <c r="AD749" s="434">
        <f t="shared" ref="AD749" si="2260">AD748</f>
        <v>0</v>
      </c>
      <c r="AE749" s="434">
        <f t="shared" ref="AE749" si="2261">AE748</f>
        <v>0</v>
      </c>
      <c r="AF749" s="434">
        <f t="shared" ref="AF749" si="2262">AF748</f>
        <v>0</v>
      </c>
      <c r="AG749" s="434">
        <f t="shared" ref="AG749" si="2263">AG748</f>
        <v>0</v>
      </c>
      <c r="AH749" s="434">
        <f t="shared" ref="AH749" si="2264">AH748</f>
        <v>0</v>
      </c>
      <c r="AI749" s="434">
        <f t="shared" ref="AI749" si="2265">AI748</f>
        <v>0</v>
      </c>
      <c r="AJ749" s="434">
        <f t="shared" ref="AJ749" si="2266">AJ748</f>
        <v>0</v>
      </c>
      <c r="AK749" s="434">
        <f t="shared" ref="AK749" si="2267">AK748</f>
        <v>0</v>
      </c>
      <c r="AL749" s="434">
        <f t="shared" ref="AL749" si="2268">AL748</f>
        <v>0</v>
      </c>
      <c r="AM749" s="330"/>
    </row>
    <row r="750" spans="1:39" ht="15" hidden="1" outlineLevel="2">
      <c r="A750" s="545"/>
      <c r="B750" s="700"/>
      <c r="C750" s="315"/>
      <c r="D750" s="315"/>
      <c r="E750" s="315"/>
      <c r="F750" s="315"/>
      <c r="G750" s="315"/>
      <c r="H750" s="315"/>
      <c r="I750" s="315"/>
      <c r="J750" s="315"/>
      <c r="K750" s="315"/>
      <c r="L750" s="315"/>
      <c r="M750" s="315"/>
      <c r="N750" s="315"/>
      <c r="O750" s="315"/>
      <c r="P750" s="315"/>
      <c r="Q750" s="315"/>
      <c r="R750" s="315"/>
      <c r="S750" s="315"/>
      <c r="T750" s="315"/>
      <c r="U750" s="315"/>
      <c r="V750" s="315"/>
      <c r="W750" s="315"/>
      <c r="X750" s="315"/>
      <c r="Y750" s="435"/>
      <c r="Z750" s="448"/>
      <c r="AA750" s="448"/>
      <c r="AB750" s="448"/>
      <c r="AC750" s="448"/>
      <c r="AD750" s="448"/>
      <c r="AE750" s="448"/>
      <c r="AF750" s="448"/>
      <c r="AG750" s="448"/>
      <c r="AH750" s="448"/>
      <c r="AI750" s="448"/>
      <c r="AJ750" s="448"/>
      <c r="AK750" s="448"/>
      <c r="AL750" s="448"/>
      <c r="AM750" s="330"/>
    </row>
    <row r="751" spans="1:39" ht="15" hidden="1" outlineLevel="2">
      <c r="A751" s="545">
        <v>49</v>
      </c>
      <c r="B751" s="700" t="s">
        <v>142</v>
      </c>
      <c r="C751" s="315" t="s">
        <v>25</v>
      </c>
      <c r="D751" s="319"/>
      <c r="E751" s="319"/>
      <c r="F751" s="319"/>
      <c r="G751" s="319"/>
      <c r="H751" s="319"/>
      <c r="I751" s="319"/>
      <c r="J751" s="319"/>
      <c r="K751" s="319"/>
      <c r="L751" s="319"/>
      <c r="M751" s="319"/>
      <c r="N751" s="319">
        <v>0</v>
      </c>
      <c r="O751" s="319"/>
      <c r="P751" s="319"/>
      <c r="Q751" s="319"/>
      <c r="R751" s="319"/>
      <c r="S751" s="319"/>
      <c r="T751" s="319"/>
      <c r="U751" s="319"/>
      <c r="V751" s="319"/>
      <c r="W751" s="319"/>
      <c r="X751" s="319"/>
      <c r="Y751" s="449"/>
      <c r="Z751" s="433"/>
      <c r="AA751" s="433"/>
      <c r="AB751" s="433"/>
      <c r="AC751" s="433"/>
      <c r="AD751" s="433"/>
      <c r="AE751" s="433"/>
      <c r="AF751" s="438"/>
      <c r="AG751" s="438"/>
      <c r="AH751" s="438"/>
      <c r="AI751" s="438"/>
      <c r="AJ751" s="438"/>
      <c r="AK751" s="438"/>
      <c r="AL751" s="438"/>
      <c r="AM751" s="320">
        <f>SUM(Y751:AL751)</f>
        <v>0</v>
      </c>
    </row>
    <row r="752" spans="1:39" ht="15" hidden="1" outlineLevel="2">
      <c r="A752" s="545"/>
      <c r="B752" s="676" t="s">
        <v>313</v>
      </c>
      <c r="C752" s="315" t="s">
        <v>164</v>
      </c>
      <c r="D752" s="319"/>
      <c r="E752" s="319"/>
      <c r="F752" s="319"/>
      <c r="G752" s="319"/>
      <c r="H752" s="319"/>
      <c r="I752" s="319"/>
      <c r="J752" s="319"/>
      <c r="K752" s="319"/>
      <c r="L752" s="319"/>
      <c r="M752" s="319"/>
      <c r="N752" s="319">
        <f>N751</f>
        <v>0</v>
      </c>
      <c r="O752" s="319"/>
      <c r="P752" s="319"/>
      <c r="Q752" s="319"/>
      <c r="R752" s="319"/>
      <c r="S752" s="319"/>
      <c r="T752" s="319"/>
      <c r="U752" s="319"/>
      <c r="V752" s="319"/>
      <c r="W752" s="319"/>
      <c r="X752" s="319"/>
      <c r="Y752" s="434">
        <f>Y751</f>
        <v>0</v>
      </c>
      <c r="Z752" s="434">
        <f t="shared" ref="Z752" si="2269">Z751</f>
        <v>0</v>
      </c>
      <c r="AA752" s="434">
        <f t="shared" ref="AA752" si="2270">AA751</f>
        <v>0</v>
      </c>
      <c r="AB752" s="434">
        <f t="shared" ref="AB752" si="2271">AB751</f>
        <v>0</v>
      </c>
      <c r="AC752" s="434">
        <f t="shared" ref="AC752" si="2272">AC751</f>
        <v>0</v>
      </c>
      <c r="AD752" s="434">
        <f t="shared" ref="AD752" si="2273">AD751</f>
        <v>0</v>
      </c>
      <c r="AE752" s="434">
        <f t="shared" ref="AE752" si="2274">AE751</f>
        <v>0</v>
      </c>
      <c r="AF752" s="434">
        <f t="shared" ref="AF752" si="2275">AF751</f>
        <v>0</v>
      </c>
      <c r="AG752" s="434">
        <f t="shared" ref="AG752" si="2276">AG751</f>
        <v>0</v>
      </c>
      <c r="AH752" s="434">
        <f t="shared" ref="AH752" si="2277">AH751</f>
        <v>0</v>
      </c>
      <c r="AI752" s="434">
        <f t="shared" ref="AI752" si="2278">AI751</f>
        <v>0</v>
      </c>
      <c r="AJ752" s="434">
        <f t="shared" ref="AJ752" si="2279">AJ751</f>
        <v>0</v>
      </c>
      <c r="AK752" s="434">
        <f t="shared" ref="AK752" si="2280">AK751</f>
        <v>0</v>
      </c>
      <c r="AL752" s="434">
        <f t="shared" ref="AL752" si="2281">AL751</f>
        <v>0</v>
      </c>
      <c r="AM752" s="330"/>
    </row>
    <row r="753" spans="1:40" ht="15" hidden="1" outlineLevel="2">
      <c r="A753" s="545"/>
      <c r="B753" s="676"/>
      <c r="C753" s="329"/>
      <c r="D753" s="315"/>
      <c r="E753" s="315"/>
      <c r="F753" s="315"/>
      <c r="G753" s="315"/>
      <c r="H753" s="315"/>
      <c r="I753" s="315"/>
      <c r="J753" s="315"/>
      <c r="K753" s="315"/>
      <c r="L753" s="315"/>
      <c r="M753" s="315"/>
      <c r="N753" s="315"/>
      <c r="O753" s="315"/>
      <c r="P753" s="315"/>
      <c r="Q753" s="315"/>
      <c r="R753" s="315"/>
      <c r="S753" s="315"/>
      <c r="T753" s="315"/>
      <c r="U753" s="315"/>
      <c r="V753" s="315"/>
      <c r="W753" s="315"/>
      <c r="X753" s="315"/>
      <c r="Y753" s="435"/>
      <c r="Z753" s="435"/>
      <c r="AA753" s="435"/>
      <c r="AB753" s="435"/>
      <c r="AC753" s="435"/>
      <c r="AD753" s="435"/>
      <c r="AE753" s="435"/>
      <c r="AF753" s="435"/>
      <c r="AG753" s="435"/>
      <c r="AH753" s="435"/>
      <c r="AI753" s="435"/>
      <c r="AJ753" s="435"/>
      <c r="AK753" s="435"/>
      <c r="AL753" s="435"/>
      <c r="AM753" s="330"/>
    </row>
    <row r="754" spans="1:40" ht="15.6" hidden="1" outlineLevel="1" collapsed="1">
      <c r="B754" s="723" t="s">
        <v>314</v>
      </c>
      <c r="C754" s="352"/>
      <c r="D754" s="352">
        <f>SUM(D597:D752)</f>
        <v>0</v>
      </c>
      <c r="E754" s="352"/>
      <c r="F754" s="352"/>
      <c r="G754" s="352"/>
      <c r="H754" s="352"/>
      <c r="I754" s="352"/>
      <c r="J754" s="352"/>
      <c r="K754" s="352"/>
      <c r="L754" s="352"/>
      <c r="M754" s="352"/>
      <c r="N754" s="352"/>
      <c r="O754" s="352">
        <f>SUM(O597:O752)</f>
        <v>0</v>
      </c>
      <c r="P754" s="352"/>
      <c r="Q754" s="352"/>
      <c r="R754" s="352"/>
      <c r="S754" s="352"/>
      <c r="T754" s="352"/>
      <c r="U754" s="352"/>
      <c r="V754" s="352"/>
      <c r="W754" s="352"/>
      <c r="X754" s="352"/>
      <c r="Y754" s="352">
        <f>IF(Y595="kWh",SUMPRODUCT(D597:D752,Y597:Y752))</f>
        <v>0</v>
      </c>
      <c r="Z754" s="352">
        <f>IF(Z595="kWh",SUMPRODUCT(D597:D752,Z597:Z752))</f>
        <v>0</v>
      </c>
      <c r="AA754" s="352">
        <f>IF(AA595="kw",SUMPRODUCT(N597:N752,O597:O752,AA597:AA752),SUMPRODUCT(D597:D752,AA597:AA752))</f>
        <v>0</v>
      </c>
      <c r="AB754" s="352">
        <f>IF(AB595="kw",SUMPRODUCT(N597:N752,O597:O752,AB597:AB752),SUMPRODUCT(D597:D752,AB597:AB752))</f>
        <v>0</v>
      </c>
      <c r="AC754" s="352">
        <f>IF(AC595="kw",SUMPRODUCT(N597:N752,O597:O752,AC597:AC752),SUMPRODUCT(D597:D752,AC597:AC752))</f>
        <v>0</v>
      </c>
      <c r="AD754" s="352">
        <f>IF(AD595="kw",SUMPRODUCT(N597:N752,O597:O752,AD597:AD752),SUMPRODUCT(D597:D752,AD597:AD752))</f>
        <v>0</v>
      </c>
      <c r="AE754" s="352">
        <f>IF(AE595="kw",SUMPRODUCT(N597:N752,O597:O752,AE597:AE752),SUMPRODUCT(D597:D752,AE597:AE752))</f>
        <v>0</v>
      </c>
      <c r="AF754" s="352">
        <f>IF(AF595="kw",SUMPRODUCT(N597:N752,O597:O752,AF597:AF752),SUMPRODUCT(D597:D752,AF597:AF752))</f>
        <v>0</v>
      </c>
      <c r="AG754" s="352">
        <f>IF(AG595="kw",SUMPRODUCT(N597:N752,O597:O752,AG597:AG752),SUMPRODUCT(D597:D752,AG597:AG752))</f>
        <v>0</v>
      </c>
      <c r="AH754" s="352">
        <f>IF(AH595="kw",SUMPRODUCT(N597:N752,O597:O752,AH597:AH752),SUMPRODUCT(D597:D752,AH597:AH752))</f>
        <v>0</v>
      </c>
      <c r="AI754" s="352">
        <f>IF(AI595="kw",SUMPRODUCT(N597:N752,O597:O752,AI597:AI752),SUMPRODUCT(D597:D752,AI597:AI752))</f>
        <v>0</v>
      </c>
      <c r="AJ754" s="352">
        <f>IF(AJ595="kw",SUMPRODUCT(N597:N752,O597:O752,AJ597:AJ752),SUMPRODUCT(D597:D752,AJ597:AJ752))</f>
        <v>0</v>
      </c>
      <c r="AK754" s="352">
        <f>IF(AK595="kw",SUMPRODUCT(N597:N752,O597:O752,AK597:AK752),SUMPRODUCT(D597:D752,AK597:AK752))</f>
        <v>0</v>
      </c>
      <c r="AL754" s="352">
        <f>IF(AL595="kw",SUMPRODUCT(N597:N752,O597:O752,AL597:AL752),SUMPRODUCT(D597:D752,AL597:AL752))</f>
        <v>0</v>
      </c>
      <c r="AM754" s="353"/>
    </row>
    <row r="755" spans="1:40" ht="15.6" hidden="1" outlineLevel="1">
      <c r="B755" s="724" t="s">
        <v>315</v>
      </c>
      <c r="C755" s="415"/>
      <c r="D755" s="415"/>
      <c r="E755" s="415"/>
      <c r="F755" s="415"/>
      <c r="G755" s="415"/>
      <c r="H755" s="415"/>
      <c r="I755" s="415"/>
      <c r="J755" s="415"/>
      <c r="K755" s="415"/>
      <c r="L755" s="415"/>
      <c r="M755" s="415"/>
      <c r="N755" s="415"/>
      <c r="O755" s="415"/>
      <c r="P755" s="415"/>
      <c r="Q755" s="415"/>
      <c r="R755" s="415"/>
      <c r="S755" s="415"/>
      <c r="T755" s="415"/>
      <c r="U755" s="415"/>
      <c r="V755" s="415"/>
      <c r="W755" s="415"/>
      <c r="X755" s="415"/>
      <c r="Y755" s="415">
        <f>HLOOKUP(Y407,'2. LRAMVA Threshold'!$B$27:$Q$38,10,FALSE)</f>
        <v>0</v>
      </c>
      <c r="Z755" s="415">
        <f>HLOOKUP(Z407,'2. LRAMVA Threshold'!$B$27:$Q$38,10,FALSE)</f>
        <v>0</v>
      </c>
      <c r="AA755" s="415">
        <f>HLOOKUP(AA407,'2. LRAMVA Threshold'!$B$27:$Q$38,10,FALSE)</f>
        <v>0</v>
      </c>
      <c r="AB755" s="415">
        <f>HLOOKUP(AB407,'2. LRAMVA Threshold'!$B$27:$Q$38,10,FALSE)</f>
        <v>0</v>
      </c>
      <c r="AC755" s="415">
        <f>HLOOKUP(AC407,'2. LRAMVA Threshold'!$B$27:$Q$38,10,FALSE)</f>
        <v>0</v>
      </c>
      <c r="AD755" s="415">
        <f>HLOOKUP(AD407,'2. LRAMVA Threshold'!$B$27:$Q$38,10,FALSE)</f>
        <v>0</v>
      </c>
      <c r="AE755" s="415">
        <f>HLOOKUP(AE407,'2. LRAMVA Threshold'!$B$27:$Q$38,10,FALSE)</f>
        <v>0</v>
      </c>
      <c r="AF755" s="415">
        <f>HLOOKUP(AF407,'2. LRAMVA Threshold'!$B$27:$Q$38,10,FALSE)</f>
        <v>0</v>
      </c>
      <c r="AG755" s="415">
        <f>HLOOKUP(AG407,'2. LRAMVA Threshold'!$B$27:$Q$38,10,FALSE)</f>
        <v>0</v>
      </c>
      <c r="AH755" s="415">
        <f>HLOOKUP(AH407,'2. LRAMVA Threshold'!$B$27:$Q$38,10,FALSE)</f>
        <v>0</v>
      </c>
      <c r="AI755" s="415">
        <f>HLOOKUP(AI407,'2. LRAMVA Threshold'!$B$27:$Q$38,10,FALSE)</f>
        <v>0</v>
      </c>
      <c r="AJ755" s="415">
        <f>HLOOKUP(AJ407,'2. LRAMVA Threshold'!$B$27:$Q$38,10,FALSE)</f>
        <v>0</v>
      </c>
      <c r="AK755" s="415">
        <f>HLOOKUP(AK407,'2. LRAMVA Threshold'!$B$27:$Q$38,10,FALSE)</f>
        <v>0</v>
      </c>
      <c r="AL755" s="415">
        <f>HLOOKUP(AL407,'2. LRAMVA Threshold'!$B$27:$Q$38,10,FALSE)</f>
        <v>0</v>
      </c>
      <c r="AM755" s="459"/>
    </row>
    <row r="756" spans="1:40" ht="15" hidden="1" outlineLevel="1">
      <c r="B756" s="729"/>
      <c r="C756" s="452"/>
      <c r="D756" s="453"/>
      <c r="E756" s="453"/>
      <c r="F756" s="453"/>
      <c r="G756" s="453"/>
      <c r="H756" s="453"/>
      <c r="I756" s="453"/>
      <c r="J756" s="453"/>
      <c r="K756" s="453"/>
      <c r="L756" s="453"/>
      <c r="M756" s="453"/>
      <c r="N756" s="453"/>
      <c r="O756" s="454"/>
      <c r="P756" s="453"/>
      <c r="Q756" s="453"/>
      <c r="R756" s="453"/>
      <c r="S756" s="455"/>
      <c r="T756" s="455"/>
      <c r="U756" s="455"/>
      <c r="V756" s="455"/>
      <c r="W756" s="453"/>
      <c r="X756" s="453"/>
      <c r="Y756" s="456"/>
      <c r="Z756" s="456"/>
      <c r="AA756" s="456"/>
      <c r="AB756" s="456"/>
      <c r="AC756" s="456"/>
      <c r="AD756" s="456"/>
      <c r="AE756" s="456"/>
      <c r="AF756" s="422"/>
      <c r="AG756" s="422"/>
      <c r="AH756" s="422"/>
      <c r="AI756" s="422"/>
      <c r="AJ756" s="422"/>
      <c r="AK756" s="422"/>
      <c r="AL756" s="422"/>
      <c r="AM756" s="423"/>
    </row>
    <row r="757" spans="1:40" ht="15" hidden="1" outlineLevel="1">
      <c r="B757" s="720" t="s">
        <v>316</v>
      </c>
      <c r="C757" s="361"/>
      <c r="D757" s="361"/>
      <c r="E757" s="399"/>
      <c r="F757" s="399"/>
      <c r="G757" s="399"/>
      <c r="H757" s="399"/>
      <c r="I757" s="399"/>
      <c r="J757" s="399"/>
      <c r="K757" s="399"/>
      <c r="L757" s="399"/>
      <c r="M757" s="399"/>
      <c r="N757" s="399"/>
      <c r="O757" s="315"/>
      <c r="P757" s="363"/>
      <c r="Q757" s="363"/>
      <c r="R757" s="363"/>
      <c r="S757" s="362"/>
      <c r="T757" s="362"/>
      <c r="U757" s="362"/>
      <c r="V757" s="362"/>
      <c r="W757" s="363"/>
      <c r="X757" s="363"/>
      <c r="Y757" s="364">
        <f>HLOOKUP(Y$35,'3.  Distribution Rates'!$C$122:$P$133,10,FALSE)</f>
        <v>0</v>
      </c>
      <c r="Z757" s="364">
        <f>HLOOKUP(Z$35,'3.  Distribution Rates'!$C$122:$P$133,10,FALSE)</f>
        <v>0</v>
      </c>
      <c r="AA757" s="364">
        <f>HLOOKUP(AA$35,'3.  Distribution Rates'!$C$122:$P$133,10,FALSE)</f>
        <v>0</v>
      </c>
      <c r="AB757" s="364">
        <f>HLOOKUP(AB$35,'3.  Distribution Rates'!$C$122:$P$133,10,FALSE)</f>
        <v>0</v>
      </c>
      <c r="AC757" s="364">
        <f>HLOOKUP(AC$35,'3.  Distribution Rates'!$C$122:$P$133,10,FALSE)</f>
        <v>0</v>
      </c>
      <c r="AD757" s="364">
        <f>HLOOKUP(AD$35,'3.  Distribution Rates'!$C$122:$P$133,10,FALSE)</f>
        <v>0</v>
      </c>
      <c r="AE757" s="364">
        <f>HLOOKUP(AE$35,'3.  Distribution Rates'!$C$122:$P$133,10,FALSE)</f>
        <v>0</v>
      </c>
      <c r="AF757" s="364">
        <f>HLOOKUP(AF$35,'3.  Distribution Rates'!$C$122:$P$133,10,FALSE)</f>
        <v>0</v>
      </c>
      <c r="AG757" s="364">
        <f>HLOOKUP(AG$35,'3.  Distribution Rates'!$C$122:$P$133,10,FALSE)</f>
        <v>0</v>
      </c>
      <c r="AH757" s="364">
        <f>HLOOKUP(AH$35,'3.  Distribution Rates'!$C$122:$P$133,10,FALSE)</f>
        <v>0</v>
      </c>
      <c r="AI757" s="364">
        <f>HLOOKUP(AI$35,'3.  Distribution Rates'!$C$122:$P$133,10,FALSE)</f>
        <v>0</v>
      </c>
      <c r="AJ757" s="364">
        <f>HLOOKUP(AJ$35,'3.  Distribution Rates'!$C$122:$P$133,10,FALSE)</f>
        <v>0</v>
      </c>
      <c r="AK757" s="364">
        <f>HLOOKUP(AK$35,'3.  Distribution Rates'!$C$122:$P$133,10,FALSE)</f>
        <v>0</v>
      </c>
      <c r="AL757" s="364">
        <f>HLOOKUP(AL$35,'3.  Distribution Rates'!$C$122:$P$133,10,FALSE)</f>
        <v>0</v>
      </c>
      <c r="AM757" s="371"/>
      <c r="AN757" s="460"/>
    </row>
    <row r="758" spans="1:40" ht="15" hidden="1" outlineLevel="1">
      <c r="B758" s="720" t="s">
        <v>317</v>
      </c>
      <c r="C758" s="368"/>
      <c r="D758" s="333"/>
      <c r="E758" s="303"/>
      <c r="F758" s="303"/>
      <c r="G758" s="303"/>
      <c r="H758" s="303"/>
      <c r="I758" s="303"/>
      <c r="J758" s="303"/>
      <c r="K758" s="303"/>
      <c r="L758" s="303"/>
      <c r="M758" s="303"/>
      <c r="N758" s="303"/>
      <c r="O758" s="315"/>
      <c r="P758" s="303"/>
      <c r="Q758" s="303"/>
      <c r="R758" s="303"/>
      <c r="S758" s="333"/>
      <c r="T758" s="333"/>
      <c r="U758" s="333"/>
      <c r="V758" s="333"/>
      <c r="W758" s="303"/>
      <c r="X758" s="303"/>
      <c r="Y758" s="401"/>
      <c r="Z758" s="401"/>
      <c r="AA758" s="401"/>
      <c r="AB758" s="401"/>
      <c r="AC758" s="401"/>
      <c r="AD758" s="401"/>
      <c r="AE758" s="401"/>
      <c r="AF758" s="401"/>
      <c r="AG758" s="401"/>
      <c r="AH758" s="401"/>
      <c r="AI758" s="401"/>
      <c r="AJ758" s="401"/>
      <c r="AK758" s="401"/>
      <c r="AL758" s="401"/>
      <c r="AM758" s="400">
        <f t="shared" ref="AM758:AM765" si="2282">SUM(Y758:AL758)</f>
        <v>0</v>
      </c>
      <c r="AN758" s="460"/>
    </row>
    <row r="759" spans="1:40" ht="15" hidden="1" outlineLevel="1">
      <c r="B759" s="720" t="s">
        <v>318</v>
      </c>
      <c r="C759" s="368"/>
      <c r="D759" s="333"/>
      <c r="E759" s="303"/>
      <c r="F759" s="303"/>
      <c r="G759" s="303"/>
      <c r="H759" s="303"/>
      <c r="I759" s="303"/>
      <c r="J759" s="303"/>
      <c r="K759" s="303"/>
      <c r="L759" s="303"/>
      <c r="M759" s="303"/>
      <c r="N759" s="303"/>
      <c r="O759" s="315"/>
      <c r="P759" s="303"/>
      <c r="Q759" s="303"/>
      <c r="R759" s="303"/>
      <c r="S759" s="333"/>
      <c r="T759" s="333"/>
      <c r="U759" s="333"/>
      <c r="V759" s="333"/>
      <c r="W759" s="303"/>
      <c r="X759" s="303"/>
      <c r="Y759" s="401"/>
      <c r="Z759" s="401"/>
      <c r="AA759" s="401"/>
      <c r="AB759" s="401"/>
      <c r="AC759" s="401"/>
      <c r="AD759" s="401"/>
      <c r="AE759" s="401"/>
      <c r="AF759" s="401"/>
      <c r="AG759" s="401"/>
      <c r="AH759" s="401"/>
      <c r="AI759" s="401"/>
      <c r="AJ759" s="401"/>
      <c r="AK759" s="401"/>
      <c r="AL759" s="401"/>
      <c r="AM759" s="400">
        <f t="shared" si="2282"/>
        <v>0</v>
      </c>
      <c r="AN759" s="460"/>
    </row>
    <row r="760" spans="1:40" ht="15" hidden="1" outlineLevel="1">
      <c r="B760" s="720" t="s">
        <v>319</v>
      </c>
      <c r="C760" s="368"/>
      <c r="D760" s="333"/>
      <c r="E760" s="303"/>
      <c r="F760" s="303"/>
      <c r="G760" s="303"/>
      <c r="H760" s="303"/>
      <c r="I760" s="303"/>
      <c r="J760" s="303"/>
      <c r="K760" s="303"/>
      <c r="L760" s="303"/>
      <c r="M760" s="303"/>
      <c r="N760" s="303"/>
      <c r="O760" s="315"/>
      <c r="P760" s="303"/>
      <c r="Q760" s="303"/>
      <c r="R760" s="303"/>
      <c r="S760" s="333"/>
      <c r="T760" s="333"/>
      <c r="U760" s="333"/>
      <c r="V760" s="333"/>
      <c r="W760" s="303"/>
      <c r="X760" s="303"/>
      <c r="Y760" s="401"/>
      <c r="Z760" s="401"/>
      <c r="AA760" s="401"/>
      <c r="AB760" s="401"/>
      <c r="AC760" s="401"/>
      <c r="AD760" s="401"/>
      <c r="AE760" s="401"/>
      <c r="AF760" s="401"/>
      <c r="AG760" s="401"/>
      <c r="AH760" s="401"/>
      <c r="AI760" s="401"/>
      <c r="AJ760" s="401"/>
      <c r="AK760" s="401"/>
      <c r="AL760" s="401"/>
      <c r="AM760" s="400">
        <f t="shared" si="2282"/>
        <v>0</v>
      </c>
      <c r="AN760" s="460"/>
    </row>
    <row r="761" spans="1:40" ht="15" hidden="1" outlineLevel="1">
      <c r="B761" s="720" t="s">
        <v>320</v>
      </c>
      <c r="C761" s="368"/>
      <c r="D761" s="333"/>
      <c r="E761" s="303"/>
      <c r="F761" s="303"/>
      <c r="G761" s="303"/>
      <c r="H761" s="303"/>
      <c r="I761" s="303"/>
      <c r="J761" s="303"/>
      <c r="K761" s="303"/>
      <c r="L761" s="303"/>
      <c r="M761" s="303"/>
      <c r="N761" s="303"/>
      <c r="O761" s="315"/>
      <c r="P761" s="303"/>
      <c r="Q761" s="303"/>
      <c r="R761" s="303"/>
      <c r="S761" s="333"/>
      <c r="T761" s="333"/>
      <c r="U761" s="333"/>
      <c r="V761" s="333"/>
      <c r="W761" s="303"/>
      <c r="X761" s="303"/>
      <c r="Y761" s="401"/>
      <c r="Z761" s="401"/>
      <c r="AA761" s="401"/>
      <c r="AB761" s="401"/>
      <c r="AC761" s="401"/>
      <c r="AD761" s="401"/>
      <c r="AE761" s="401"/>
      <c r="AF761" s="401"/>
      <c r="AG761" s="401"/>
      <c r="AH761" s="401"/>
      <c r="AI761" s="401"/>
      <c r="AJ761" s="401"/>
      <c r="AK761" s="401"/>
      <c r="AL761" s="401"/>
      <c r="AM761" s="400">
        <f t="shared" si="2282"/>
        <v>0</v>
      </c>
      <c r="AN761" s="460"/>
    </row>
    <row r="762" spans="1:40" ht="15" hidden="1" outlineLevel="1">
      <c r="B762" s="720" t="s">
        <v>321</v>
      </c>
      <c r="C762" s="368"/>
      <c r="D762" s="333"/>
      <c r="E762" s="303"/>
      <c r="F762" s="303"/>
      <c r="G762" s="303"/>
      <c r="H762" s="303"/>
      <c r="I762" s="303"/>
      <c r="J762" s="303"/>
      <c r="K762" s="303"/>
      <c r="L762" s="303"/>
      <c r="M762" s="303"/>
      <c r="N762" s="303"/>
      <c r="O762" s="315"/>
      <c r="P762" s="303"/>
      <c r="Q762" s="303"/>
      <c r="R762" s="303"/>
      <c r="S762" s="333"/>
      <c r="T762" s="333"/>
      <c r="U762" s="333"/>
      <c r="V762" s="333"/>
      <c r="W762" s="303"/>
      <c r="X762" s="303"/>
      <c r="Y762" s="401"/>
      <c r="Z762" s="401"/>
      <c r="AA762" s="401"/>
      <c r="AB762" s="401"/>
      <c r="AC762" s="401"/>
      <c r="AD762" s="401"/>
      <c r="AE762" s="401"/>
      <c r="AF762" s="401">
        <f t="shared" ref="AF762:AL762" si="2283">AF210*AF757</f>
        <v>0</v>
      </c>
      <c r="AG762" s="401">
        <f t="shared" si="2283"/>
        <v>0</v>
      </c>
      <c r="AH762" s="401">
        <f t="shared" si="2283"/>
        <v>0</v>
      </c>
      <c r="AI762" s="401">
        <f t="shared" si="2283"/>
        <v>0</v>
      </c>
      <c r="AJ762" s="401">
        <f t="shared" si="2283"/>
        <v>0</v>
      </c>
      <c r="AK762" s="401">
        <f t="shared" si="2283"/>
        <v>0</v>
      </c>
      <c r="AL762" s="401">
        <f t="shared" si="2283"/>
        <v>0</v>
      </c>
      <c r="AM762" s="400">
        <f t="shared" si="2282"/>
        <v>0</v>
      </c>
      <c r="AN762" s="460"/>
    </row>
    <row r="763" spans="1:40" ht="15" hidden="1" outlineLevel="1">
      <c r="B763" s="720" t="s">
        <v>322</v>
      </c>
      <c r="C763" s="368"/>
      <c r="D763" s="333"/>
      <c r="E763" s="303"/>
      <c r="F763" s="303"/>
      <c r="G763" s="303"/>
      <c r="H763" s="303"/>
      <c r="I763" s="303"/>
      <c r="J763" s="303"/>
      <c r="K763" s="303"/>
      <c r="L763" s="303"/>
      <c r="M763" s="303"/>
      <c r="N763" s="303"/>
      <c r="O763" s="315"/>
      <c r="P763" s="303"/>
      <c r="Q763" s="303"/>
      <c r="R763" s="303"/>
      <c r="S763" s="333"/>
      <c r="T763" s="333"/>
      <c r="U763" s="333"/>
      <c r="V763" s="333"/>
      <c r="W763" s="303"/>
      <c r="X763" s="303"/>
      <c r="Y763" s="401"/>
      <c r="Z763" s="401"/>
      <c r="AA763" s="401"/>
      <c r="AB763" s="401"/>
      <c r="AC763" s="401"/>
      <c r="AD763" s="401"/>
      <c r="AE763" s="401"/>
      <c r="AF763" s="401">
        <f t="shared" ref="AF763:AL763" si="2284">AF399*AF757</f>
        <v>0</v>
      </c>
      <c r="AG763" s="401">
        <f t="shared" si="2284"/>
        <v>0</v>
      </c>
      <c r="AH763" s="401">
        <f t="shared" si="2284"/>
        <v>0</v>
      </c>
      <c r="AI763" s="401">
        <f t="shared" si="2284"/>
        <v>0</v>
      </c>
      <c r="AJ763" s="401">
        <f t="shared" si="2284"/>
        <v>0</v>
      </c>
      <c r="AK763" s="401">
        <f t="shared" si="2284"/>
        <v>0</v>
      </c>
      <c r="AL763" s="401">
        <f t="shared" si="2284"/>
        <v>0</v>
      </c>
      <c r="AM763" s="400">
        <f t="shared" si="2282"/>
        <v>0</v>
      </c>
      <c r="AN763" s="460"/>
    </row>
    <row r="764" spans="1:40" ht="15" hidden="1" outlineLevel="1">
      <c r="B764" s="720" t="s">
        <v>323</v>
      </c>
      <c r="C764" s="368"/>
      <c r="D764" s="333"/>
      <c r="E764" s="303"/>
      <c r="F764" s="303"/>
      <c r="G764" s="303"/>
      <c r="H764" s="303"/>
      <c r="I764" s="303"/>
      <c r="J764" s="303"/>
      <c r="K764" s="303"/>
      <c r="L764" s="303"/>
      <c r="M764" s="303"/>
      <c r="N764" s="303"/>
      <c r="O764" s="315"/>
      <c r="P764" s="303"/>
      <c r="Q764" s="303"/>
      <c r="R764" s="303"/>
      <c r="S764" s="333"/>
      <c r="T764" s="333"/>
      <c r="U764" s="333"/>
      <c r="V764" s="333"/>
      <c r="W764" s="303"/>
      <c r="X764" s="303"/>
      <c r="Y764" s="401"/>
      <c r="Z764" s="401"/>
      <c r="AA764" s="401"/>
      <c r="AB764" s="401"/>
      <c r="AC764" s="401"/>
      <c r="AD764" s="401"/>
      <c r="AE764" s="401"/>
      <c r="AF764" s="401">
        <f t="shared" ref="AF764:AL764" si="2285">AF586*AF757</f>
        <v>0</v>
      </c>
      <c r="AG764" s="401">
        <f t="shared" si="2285"/>
        <v>0</v>
      </c>
      <c r="AH764" s="401">
        <f t="shared" si="2285"/>
        <v>0</v>
      </c>
      <c r="AI764" s="401">
        <f t="shared" si="2285"/>
        <v>0</v>
      </c>
      <c r="AJ764" s="401">
        <f t="shared" si="2285"/>
        <v>0</v>
      </c>
      <c r="AK764" s="401">
        <f t="shared" si="2285"/>
        <v>0</v>
      </c>
      <c r="AL764" s="401">
        <f t="shared" si="2285"/>
        <v>0</v>
      </c>
      <c r="AM764" s="400">
        <f t="shared" si="2282"/>
        <v>0</v>
      </c>
      <c r="AN764" s="460"/>
    </row>
    <row r="765" spans="1:40" ht="15" hidden="1" outlineLevel="1">
      <c r="B765" s="720" t="s">
        <v>324</v>
      </c>
      <c r="C765" s="368"/>
      <c r="D765" s="333"/>
      <c r="E765" s="303"/>
      <c r="F765" s="303"/>
      <c r="G765" s="303"/>
      <c r="H765" s="303"/>
      <c r="I765" s="303"/>
      <c r="J765" s="303"/>
      <c r="K765" s="303"/>
      <c r="L765" s="303"/>
      <c r="M765" s="303"/>
      <c r="N765" s="303"/>
      <c r="O765" s="315"/>
      <c r="P765" s="303"/>
      <c r="Q765" s="303"/>
      <c r="R765" s="303"/>
      <c r="S765" s="333"/>
      <c r="T765" s="333"/>
      <c r="U765" s="333"/>
      <c r="V765" s="333"/>
      <c r="W765" s="303"/>
      <c r="X765" s="303"/>
      <c r="Y765" s="401"/>
      <c r="Z765" s="401"/>
      <c r="AA765" s="401"/>
      <c r="AB765" s="401"/>
      <c r="AC765" s="401"/>
      <c r="AD765" s="401"/>
      <c r="AE765" s="401"/>
      <c r="AF765" s="401">
        <f t="shared" ref="AF765:AL765" si="2286">AF754*AF757</f>
        <v>0</v>
      </c>
      <c r="AG765" s="401">
        <f t="shared" si="2286"/>
        <v>0</v>
      </c>
      <c r="AH765" s="401">
        <f t="shared" si="2286"/>
        <v>0</v>
      </c>
      <c r="AI765" s="401">
        <f t="shared" si="2286"/>
        <v>0</v>
      </c>
      <c r="AJ765" s="401">
        <f t="shared" si="2286"/>
        <v>0</v>
      </c>
      <c r="AK765" s="401">
        <f t="shared" si="2286"/>
        <v>0</v>
      </c>
      <c r="AL765" s="401">
        <f t="shared" si="2286"/>
        <v>0</v>
      </c>
      <c r="AM765" s="400">
        <f t="shared" si="2282"/>
        <v>0</v>
      </c>
      <c r="AN765" s="460"/>
    </row>
    <row r="766" spans="1:40" ht="15.6" hidden="1" outlineLevel="1">
      <c r="B766" s="726" t="s">
        <v>325</v>
      </c>
      <c r="C766" s="368"/>
      <c r="D766" s="359"/>
      <c r="E766" s="357"/>
      <c r="F766" s="357"/>
      <c r="G766" s="357"/>
      <c r="H766" s="357"/>
      <c r="I766" s="357"/>
      <c r="J766" s="357"/>
      <c r="K766" s="357"/>
      <c r="L766" s="357"/>
      <c r="M766" s="357"/>
      <c r="N766" s="357"/>
      <c r="O766" s="324"/>
      <c r="P766" s="357"/>
      <c r="Q766" s="357"/>
      <c r="R766" s="357"/>
      <c r="S766" s="359"/>
      <c r="T766" s="359"/>
      <c r="U766" s="359"/>
      <c r="V766" s="359"/>
      <c r="W766" s="357"/>
      <c r="X766" s="357"/>
      <c r="Y766" s="369"/>
      <c r="Z766" s="369"/>
      <c r="AA766" s="369"/>
      <c r="AB766" s="369"/>
      <c r="AC766" s="369"/>
      <c r="AD766" s="369"/>
      <c r="AE766" s="369"/>
      <c r="AF766" s="369">
        <f t="shared" ref="AF766:AL766" si="2287">SUM(AF758:AF765)</f>
        <v>0</v>
      </c>
      <c r="AG766" s="369">
        <f t="shared" si="2287"/>
        <v>0</v>
      </c>
      <c r="AH766" s="369">
        <f t="shared" si="2287"/>
        <v>0</v>
      </c>
      <c r="AI766" s="369">
        <f t="shared" si="2287"/>
        <v>0</v>
      </c>
      <c r="AJ766" s="369">
        <f t="shared" si="2287"/>
        <v>0</v>
      </c>
      <c r="AK766" s="369">
        <f t="shared" si="2287"/>
        <v>0</v>
      </c>
      <c r="AL766" s="369">
        <f t="shared" si="2287"/>
        <v>0</v>
      </c>
      <c r="AM766" s="371">
        <f>SUM(AM758:AM765)</f>
        <v>0</v>
      </c>
      <c r="AN766" s="460"/>
    </row>
    <row r="767" spans="1:40" ht="15.6" hidden="1" outlineLevel="1">
      <c r="B767" s="726" t="s">
        <v>326</v>
      </c>
      <c r="C767" s="368"/>
      <c r="D767" s="373"/>
      <c r="E767" s="357"/>
      <c r="F767" s="357"/>
      <c r="G767" s="357"/>
      <c r="H767" s="357"/>
      <c r="I767" s="357"/>
      <c r="J767" s="357"/>
      <c r="K767" s="357"/>
      <c r="L767" s="357"/>
      <c r="M767" s="357"/>
      <c r="N767" s="357"/>
      <c r="O767" s="324"/>
      <c r="P767" s="357"/>
      <c r="Q767" s="357"/>
      <c r="R767" s="357"/>
      <c r="S767" s="359"/>
      <c r="T767" s="359"/>
      <c r="U767" s="359"/>
      <c r="V767" s="359"/>
      <c r="W767" s="357"/>
      <c r="X767" s="357"/>
      <c r="Y767" s="370"/>
      <c r="Z767" s="370"/>
      <c r="AA767" s="370"/>
      <c r="AB767" s="370"/>
      <c r="AC767" s="370"/>
      <c r="AD767" s="370"/>
      <c r="AE767" s="370"/>
      <c r="AF767" s="370">
        <f t="shared" ref="AF767:AL767" si="2288">AF755*AF757</f>
        <v>0</v>
      </c>
      <c r="AG767" s="370">
        <f t="shared" si="2288"/>
        <v>0</v>
      </c>
      <c r="AH767" s="370">
        <f t="shared" si="2288"/>
        <v>0</v>
      </c>
      <c r="AI767" s="370">
        <f t="shared" si="2288"/>
        <v>0</v>
      </c>
      <c r="AJ767" s="370">
        <f t="shared" si="2288"/>
        <v>0</v>
      </c>
      <c r="AK767" s="370">
        <f t="shared" si="2288"/>
        <v>0</v>
      </c>
      <c r="AL767" s="370">
        <f t="shared" si="2288"/>
        <v>0</v>
      </c>
      <c r="AM767" s="371">
        <f>SUM(Y767:AL767)</f>
        <v>0</v>
      </c>
      <c r="AN767" s="460"/>
    </row>
    <row r="768" spans="1:40" ht="15.6" hidden="1" outlineLevel="1">
      <c r="B768" s="726" t="s">
        <v>327</v>
      </c>
      <c r="C768" s="368"/>
      <c r="D768" s="373"/>
      <c r="E768" s="357"/>
      <c r="F768" s="357"/>
      <c r="G768" s="357"/>
      <c r="H768" s="357"/>
      <c r="I768" s="357"/>
      <c r="J768" s="357"/>
      <c r="K768" s="357"/>
      <c r="L768" s="357"/>
      <c r="M768" s="357"/>
      <c r="N768" s="357"/>
      <c r="O768" s="324"/>
      <c r="P768" s="357"/>
      <c r="Q768" s="357"/>
      <c r="R768" s="357"/>
      <c r="S768" s="373"/>
      <c r="T768" s="373"/>
      <c r="U768" s="373"/>
      <c r="V768" s="373"/>
      <c r="W768" s="357"/>
      <c r="X768" s="357"/>
      <c r="Y768" s="374"/>
      <c r="Z768" s="374"/>
      <c r="AA768" s="374"/>
      <c r="AB768" s="374"/>
      <c r="AC768" s="374"/>
      <c r="AD768" s="374"/>
      <c r="AE768" s="374"/>
      <c r="AF768" s="374"/>
      <c r="AG768" s="374"/>
      <c r="AH768" s="374"/>
      <c r="AI768" s="374"/>
      <c r="AJ768" s="374"/>
      <c r="AK768" s="374"/>
      <c r="AL768" s="374"/>
      <c r="AM768" s="371">
        <f>AM766-AM767</f>
        <v>0</v>
      </c>
      <c r="AN768" s="460"/>
    </row>
    <row r="769" spans="1:40" ht="15" hidden="1" outlineLevel="1">
      <c r="B769" s="720"/>
      <c r="C769" s="373"/>
      <c r="D769" s="373"/>
      <c r="E769" s="357"/>
      <c r="F769" s="357"/>
      <c r="G769" s="357"/>
      <c r="H769" s="357"/>
      <c r="I769" s="357"/>
      <c r="J769" s="357"/>
      <c r="K769" s="357"/>
      <c r="L769" s="357"/>
      <c r="M769" s="357"/>
      <c r="N769" s="357"/>
      <c r="O769" s="324"/>
      <c r="P769" s="357"/>
      <c r="Q769" s="357"/>
      <c r="R769" s="357"/>
      <c r="S769" s="373"/>
      <c r="T769" s="368"/>
      <c r="U769" s="373"/>
      <c r="V769" s="373"/>
      <c r="W769" s="357"/>
      <c r="X769" s="357"/>
      <c r="Y769" s="375"/>
      <c r="Z769" s="375"/>
      <c r="AA769" s="375"/>
      <c r="AB769" s="375"/>
      <c r="AC769" s="375"/>
      <c r="AD769" s="375"/>
      <c r="AE769" s="375"/>
      <c r="AF769" s="375"/>
      <c r="AG769" s="375"/>
      <c r="AH769" s="375"/>
      <c r="AI769" s="375"/>
      <c r="AJ769" s="375"/>
      <c r="AK769" s="375"/>
      <c r="AL769" s="375"/>
      <c r="AM769" s="371"/>
      <c r="AN769" s="460"/>
    </row>
    <row r="770" spans="1:40" ht="15" hidden="1" outlineLevel="1">
      <c r="B770" s="730" t="s">
        <v>328</v>
      </c>
      <c r="C770" s="328"/>
      <c r="D770" s="303"/>
      <c r="E770" s="303"/>
      <c r="F770" s="303"/>
      <c r="G770" s="303"/>
      <c r="H770" s="303"/>
      <c r="I770" s="303"/>
      <c r="J770" s="303"/>
      <c r="K770" s="303"/>
      <c r="L770" s="303"/>
      <c r="M770" s="303"/>
      <c r="N770" s="303"/>
      <c r="O770" s="380"/>
      <c r="P770" s="303"/>
      <c r="Q770" s="303"/>
      <c r="R770" s="303"/>
      <c r="S770" s="328"/>
      <c r="T770" s="333"/>
      <c r="U770" s="333"/>
      <c r="V770" s="303"/>
      <c r="W770" s="303"/>
      <c r="X770" s="333"/>
      <c r="Y770" s="315">
        <f>SUMPRODUCT(E597:E752,Y597:Y752)</f>
        <v>0</v>
      </c>
      <c r="Z770" s="315">
        <f>SUMPRODUCT(E597:E752,Z597:Z752)</f>
        <v>0</v>
      </c>
      <c r="AA770" s="315">
        <f t="shared" ref="AA770:AL770" si="2289">IF(AA595="kw",SUMPRODUCT($N$597:$N$752,$P$597:$P$752,AA597:AA752),SUMPRODUCT($E$597:$E$752,AA597:AA752))</f>
        <v>0</v>
      </c>
      <c r="AB770" s="315">
        <f t="shared" si="2289"/>
        <v>0</v>
      </c>
      <c r="AC770" s="315">
        <f t="shared" si="2289"/>
        <v>0</v>
      </c>
      <c r="AD770" s="315">
        <f t="shared" si="2289"/>
        <v>0</v>
      </c>
      <c r="AE770" s="315">
        <f t="shared" si="2289"/>
        <v>0</v>
      </c>
      <c r="AF770" s="315">
        <f t="shared" si="2289"/>
        <v>0</v>
      </c>
      <c r="AG770" s="315">
        <f t="shared" si="2289"/>
        <v>0</v>
      </c>
      <c r="AH770" s="315">
        <f t="shared" si="2289"/>
        <v>0</v>
      </c>
      <c r="AI770" s="315">
        <f t="shared" si="2289"/>
        <v>0</v>
      </c>
      <c r="AJ770" s="315">
        <f t="shared" si="2289"/>
        <v>0</v>
      </c>
      <c r="AK770" s="315">
        <f t="shared" si="2289"/>
        <v>0</v>
      </c>
      <c r="AL770" s="315">
        <f t="shared" si="2289"/>
        <v>0</v>
      </c>
      <c r="AM770" s="360"/>
    </row>
    <row r="771" spans="1:40" ht="15" hidden="1" outlineLevel="1">
      <c r="B771" s="731" t="s">
        <v>329</v>
      </c>
      <c r="C771" s="387"/>
      <c r="D771" s="407"/>
      <c r="E771" s="407"/>
      <c r="F771" s="407"/>
      <c r="G771" s="407"/>
      <c r="H771" s="407"/>
      <c r="I771" s="407"/>
      <c r="J771" s="407"/>
      <c r="K771" s="407"/>
      <c r="L771" s="407"/>
      <c r="M771" s="407"/>
      <c r="N771" s="407"/>
      <c r="O771" s="406"/>
      <c r="P771" s="407"/>
      <c r="Q771" s="407"/>
      <c r="R771" s="407"/>
      <c r="S771" s="387"/>
      <c r="T771" s="408"/>
      <c r="U771" s="408"/>
      <c r="V771" s="407"/>
      <c r="W771" s="407"/>
      <c r="X771" s="408"/>
      <c r="Y771" s="349">
        <f>SUMPRODUCT(F597:F752,Y597:Y752)</f>
        <v>0</v>
      </c>
      <c r="Z771" s="349">
        <f>SUMPRODUCT(F597:F752,Z597:Z752)</f>
        <v>0</v>
      </c>
      <c r="AA771" s="349">
        <f t="shared" ref="AA771:AL771" si="2290">IF(AA595="kw",SUMPRODUCT($N$597:$N$752,$Q$597:$Q$752,AA597:AA752),SUMPRODUCT($F$597:$F$752,AA597:AA752))</f>
        <v>0</v>
      </c>
      <c r="AB771" s="349">
        <f t="shared" si="2290"/>
        <v>0</v>
      </c>
      <c r="AC771" s="349">
        <f t="shared" si="2290"/>
        <v>0</v>
      </c>
      <c r="AD771" s="349">
        <f t="shared" si="2290"/>
        <v>0</v>
      </c>
      <c r="AE771" s="349">
        <f t="shared" si="2290"/>
        <v>0</v>
      </c>
      <c r="AF771" s="349">
        <f t="shared" si="2290"/>
        <v>0</v>
      </c>
      <c r="AG771" s="349">
        <f t="shared" si="2290"/>
        <v>0</v>
      </c>
      <c r="AH771" s="349">
        <f t="shared" si="2290"/>
        <v>0</v>
      </c>
      <c r="AI771" s="349">
        <f t="shared" si="2290"/>
        <v>0</v>
      </c>
      <c r="AJ771" s="349">
        <f t="shared" si="2290"/>
        <v>0</v>
      </c>
      <c r="AK771" s="349">
        <f t="shared" si="2290"/>
        <v>0</v>
      </c>
      <c r="AL771" s="349">
        <f t="shared" si="2290"/>
        <v>0</v>
      </c>
      <c r="AM771" s="409"/>
    </row>
    <row r="772" spans="1:40" ht="20.25" hidden="1" customHeight="1" outlineLevel="1">
      <c r="B772" s="728" t="s">
        <v>226</v>
      </c>
      <c r="C772" s="410"/>
      <c r="D772" s="411"/>
      <c r="E772" s="411"/>
      <c r="F772" s="411"/>
      <c r="G772" s="411"/>
      <c r="H772" s="411"/>
      <c r="I772" s="411"/>
      <c r="J772" s="411"/>
      <c r="K772" s="411"/>
      <c r="L772" s="411"/>
      <c r="M772" s="411"/>
      <c r="N772" s="411"/>
      <c r="O772" s="411"/>
      <c r="P772" s="411"/>
      <c r="Q772" s="411"/>
      <c r="R772" s="411"/>
      <c r="S772" s="394"/>
      <c r="T772" s="395"/>
      <c r="U772" s="411"/>
      <c r="V772" s="411"/>
      <c r="W772" s="411"/>
      <c r="X772" s="411"/>
      <c r="Y772" s="432"/>
      <c r="Z772" s="432"/>
      <c r="AA772" s="432"/>
      <c r="AB772" s="432"/>
      <c r="AC772" s="432"/>
      <c r="AD772" s="432"/>
      <c r="AE772" s="432"/>
      <c r="AF772" s="432"/>
      <c r="AG772" s="432"/>
      <c r="AH772" s="432"/>
      <c r="AI772" s="432"/>
      <c r="AJ772" s="432"/>
      <c r="AK772" s="432"/>
      <c r="AL772" s="432"/>
      <c r="AM772" s="412"/>
    </row>
    <row r="773" spans="1:40" hidden="1" outlineLevel="1"/>
    <row r="774" spans="1:40" hidden="1" outlineLevel="1"/>
    <row r="775" spans="1:40" ht="15.6" hidden="1" outlineLevel="1">
      <c r="B775" s="711" t="s">
        <v>330</v>
      </c>
      <c r="C775" s="305"/>
      <c r="D775" s="601" t="s">
        <v>576</v>
      </c>
      <c r="E775" s="277"/>
      <c r="F775" s="601" t="s">
        <v>587</v>
      </c>
      <c r="G775" s="277"/>
      <c r="H775" s="277"/>
      <c r="I775" s="277"/>
      <c r="J775" s="277"/>
      <c r="K775" s="277"/>
      <c r="L775" s="277"/>
      <c r="M775" s="277"/>
      <c r="N775" s="277"/>
      <c r="O775" s="305"/>
      <c r="P775" s="277"/>
      <c r="Q775" s="277"/>
      <c r="R775" s="277"/>
      <c r="S775" s="277"/>
      <c r="T775" s="277"/>
      <c r="U775" s="277"/>
      <c r="V775" s="277"/>
      <c r="W775" s="277"/>
      <c r="X775" s="277"/>
      <c r="Y775" s="294"/>
      <c r="Z775" s="291"/>
      <c r="AA775" s="291"/>
      <c r="AB775" s="291"/>
      <c r="AC775" s="291"/>
      <c r="AD775" s="291"/>
      <c r="AE775" s="291"/>
      <c r="AF775" s="291"/>
      <c r="AG775" s="291"/>
      <c r="AH775" s="291"/>
      <c r="AI775" s="291"/>
      <c r="AJ775" s="291"/>
      <c r="AK775" s="291"/>
      <c r="AL775" s="291"/>
    </row>
    <row r="776" spans="1:40" ht="33" hidden="1" customHeight="1" outlineLevel="1">
      <c r="B776" s="829" t="s">
        <v>213</v>
      </c>
      <c r="C776" s="817" t="s">
        <v>33</v>
      </c>
      <c r="D776" s="308" t="s">
        <v>425</v>
      </c>
      <c r="E776" s="819" t="s">
        <v>211</v>
      </c>
      <c r="F776" s="820"/>
      <c r="G776" s="820"/>
      <c r="H776" s="820"/>
      <c r="I776" s="820"/>
      <c r="J776" s="820"/>
      <c r="K776" s="820"/>
      <c r="L776" s="820"/>
      <c r="M776" s="821"/>
      <c r="N776" s="822" t="s">
        <v>215</v>
      </c>
      <c r="O776" s="308" t="s">
        <v>426</v>
      </c>
      <c r="P776" s="819" t="s">
        <v>214</v>
      </c>
      <c r="Q776" s="820"/>
      <c r="R776" s="820"/>
      <c r="S776" s="820"/>
      <c r="T776" s="820"/>
      <c r="U776" s="820"/>
      <c r="V776" s="820"/>
      <c r="W776" s="820"/>
      <c r="X776" s="821"/>
      <c r="Y776" s="812" t="s">
        <v>246</v>
      </c>
      <c r="Z776" s="813"/>
      <c r="AA776" s="813"/>
      <c r="AB776" s="813"/>
      <c r="AC776" s="813"/>
      <c r="AD776" s="813"/>
      <c r="AE776" s="813"/>
      <c r="AF776" s="813"/>
      <c r="AG776" s="813"/>
      <c r="AH776" s="813"/>
      <c r="AI776" s="813"/>
      <c r="AJ776" s="813"/>
      <c r="AK776" s="813"/>
      <c r="AL776" s="813"/>
      <c r="AM776" s="814"/>
    </row>
    <row r="777" spans="1:40" ht="65.25" hidden="1" customHeight="1" outlineLevel="1">
      <c r="B777" s="830"/>
      <c r="C777" s="818"/>
      <c r="D777" s="309">
        <v>2019</v>
      </c>
      <c r="E777" s="309">
        <v>2020</v>
      </c>
      <c r="F777" s="309">
        <v>2021</v>
      </c>
      <c r="G777" s="309">
        <v>2022</v>
      </c>
      <c r="H777" s="309">
        <v>2023</v>
      </c>
      <c r="I777" s="309">
        <v>2024</v>
      </c>
      <c r="J777" s="309">
        <v>2025</v>
      </c>
      <c r="K777" s="309">
        <v>2026</v>
      </c>
      <c r="L777" s="309">
        <v>2027</v>
      </c>
      <c r="M777" s="309">
        <v>2028</v>
      </c>
      <c r="N777" s="823"/>
      <c r="O777" s="309">
        <v>2019</v>
      </c>
      <c r="P777" s="309">
        <v>2020</v>
      </c>
      <c r="Q777" s="309">
        <v>2021</v>
      </c>
      <c r="R777" s="309">
        <v>2022</v>
      </c>
      <c r="S777" s="309">
        <v>2023</v>
      </c>
      <c r="T777" s="309">
        <v>2024</v>
      </c>
      <c r="U777" s="309">
        <v>2025</v>
      </c>
      <c r="V777" s="309">
        <v>2026</v>
      </c>
      <c r="W777" s="309">
        <v>2027</v>
      </c>
      <c r="X777" s="309">
        <v>2028</v>
      </c>
      <c r="Y777" s="309" t="str">
        <f>'1.  LRAMVA Summary'!D51</f>
        <v>Residential</v>
      </c>
      <c r="Z777" s="309" t="str">
        <f>'1.  LRAMVA Summary'!E51</f>
        <v>GS&lt;50 kW</v>
      </c>
      <c r="AA777" s="309" t="str">
        <f>'1.  LRAMVA Summary'!F51</f>
        <v>General Service 50 to 4,999 kW</v>
      </c>
      <c r="AB777" s="309" t="str">
        <f>'1.  LRAMVA Summary'!G51</f>
        <v>Large Use</v>
      </c>
      <c r="AC777" s="309" t="str">
        <f>'1.  LRAMVA Summary'!H51</f>
        <v>Large Use</v>
      </c>
      <c r="AD777" s="309" t="str">
        <f>'1.  LRAMVA Summary'!I51</f>
        <v>Street Lighting</v>
      </c>
      <c r="AE777" s="309" t="str">
        <f>'1.  LRAMVA Summary'!J51</f>
        <v>Unmetered Scattered Load</v>
      </c>
      <c r="AF777" s="309" t="str">
        <f>'1.  LRAMVA Summary'!K51</f>
        <v/>
      </c>
      <c r="AG777" s="309" t="str">
        <f>'1.  LRAMVA Summary'!L51</f>
        <v/>
      </c>
      <c r="AH777" s="309" t="str">
        <f>'1.  LRAMVA Summary'!M51</f>
        <v/>
      </c>
      <c r="AI777" s="309" t="str">
        <f>'1.  LRAMVA Summary'!N51</f>
        <v/>
      </c>
      <c r="AJ777" s="309" t="str">
        <f>'1.  LRAMVA Summary'!O51</f>
        <v/>
      </c>
      <c r="AK777" s="309" t="str">
        <f>'1.  LRAMVA Summary'!P51</f>
        <v/>
      </c>
      <c r="AL777" s="309" t="str">
        <f>'1.  LRAMVA Summary'!Q51</f>
        <v/>
      </c>
      <c r="AM777" s="311" t="str">
        <f>'1.  LRAMVA Summary'!R51</f>
        <v>Total</v>
      </c>
    </row>
    <row r="778" spans="1:40" ht="15.75" hidden="1" customHeight="1" outlineLevel="1">
      <c r="A778" s="545"/>
      <c r="B778" s="712" t="s">
        <v>516</v>
      </c>
      <c r="C778" s="313"/>
      <c r="D778" s="313"/>
      <c r="E778" s="313"/>
      <c r="F778" s="313"/>
      <c r="G778" s="313"/>
      <c r="H778" s="313"/>
      <c r="I778" s="313"/>
      <c r="J778" s="313"/>
      <c r="K778" s="313"/>
      <c r="L778" s="313"/>
      <c r="M778" s="313"/>
      <c r="N778" s="314"/>
      <c r="O778" s="313"/>
      <c r="P778" s="313"/>
      <c r="Q778" s="313"/>
      <c r="R778" s="313"/>
      <c r="S778" s="313"/>
      <c r="T778" s="313"/>
      <c r="U778" s="313"/>
      <c r="V778" s="313"/>
      <c r="W778" s="313"/>
      <c r="X778" s="313"/>
      <c r="Y778" s="315" t="str">
        <f>'1.  LRAMVA Summary'!D52</f>
        <v>kWh</v>
      </c>
      <c r="Z778" s="315" t="str">
        <f>'1.  LRAMVA Summary'!E52</f>
        <v>kWh</v>
      </c>
      <c r="AA778" s="315" t="str">
        <f>'1.  LRAMVA Summary'!F52</f>
        <v>kW</v>
      </c>
      <c r="AB778" s="315" t="str">
        <f>'1.  LRAMVA Summary'!G52</f>
        <v>kW</v>
      </c>
      <c r="AC778" s="315" t="str">
        <f>'1.  LRAMVA Summary'!H52</f>
        <v>kW</v>
      </c>
      <c r="AD778" s="315" t="str">
        <f>'1.  LRAMVA Summary'!I52</f>
        <v>kW</v>
      </c>
      <c r="AE778" s="315" t="str">
        <f>'1.  LRAMVA Summary'!J52</f>
        <v>kWh</v>
      </c>
      <c r="AF778" s="315" t="str">
        <f>'1.  LRAMVA Summary'!K52</f>
        <v/>
      </c>
      <c r="AG778" s="315" t="str">
        <f>'1.  LRAMVA Summary'!L52</f>
        <v/>
      </c>
      <c r="AH778" s="315" t="str">
        <f>'1.  LRAMVA Summary'!M52</f>
        <v/>
      </c>
      <c r="AI778" s="315" t="str">
        <f>'1.  LRAMVA Summary'!N52</f>
        <v/>
      </c>
      <c r="AJ778" s="315" t="str">
        <f>'1.  LRAMVA Summary'!O52</f>
        <v/>
      </c>
      <c r="AK778" s="315" t="str">
        <f>'1.  LRAMVA Summary'!P52</f>
        <v/>
      </c>
      <c r="AL778" s="315" t="str">
        <f>'1.  LRAMVA Summary'!Q52</f>
        <v/>
      </c>
      <c r="AM778" s="316"/>
    </row>
    <row r="779" spans="1:40" ht="15.6" hidden="1" outlineLevel="2">
      <c r="A779" s="545"/>
      <c r="B779" s="733" t="s">
        <v>509</v>
      </c>
      <c r="C779" s="313"/>
      <c r="D779" s="313"/>
      <c r="E779" s="313"/>
      <c r="F779" s="313"/>
      <c r="G779" s="313"/>
      <c r="H779" s="313"/>
      <c r="I779" s="313"/>
      <c r="J779" s="313"/>
      <c r="K779" s="313"/>
      <c r="L779" s="313"/>
      <c r="M779" s="313"/>
      <c r="N779" s="314"/>
      <c r="O779" s="313"/>
      <c r="P779" s="313"/>
      <c r="Q779" s="313"/>
      <c r="R779" s="313"/>
      <c r="S779" s="313"/>
      <c r="T779" s="313"/>
      <c r="U779" s="313"/>
      <c r="V779" s="313"/>
      <c r="W779" s="313"/>
      <c r="X779" s="313"/>
      <c r="Y779" s="315"/>
      <c r="Z779" s="315"/>
      <c r="AA779" s="315"/>
      <c r="AB779" s="315"/>
      <c r="AC779" s="315"/>
      <c r="AD779" s="315"/>
      <c r="AE779" s="315"/>
      <c r="AF779" s="315"/>
      <c r="AG779" s="315"/>
      <c r="AH779" s="315"/>
      <c r="AI779" s="315"/>
      <c r="AJ779" s="315"/>
      <c r="AK779" s="315"/>
      <c r="AL779" s="315"/>
      <c r="AM779" s="316"/>
    </row>
    <row r="780" spans="1:40" ht="15" hidden="1" outlineLevel="2">
      <c r="A780" s="545">
        <v>1</v>
      </c>
      <c r="B780" s="700" t="s">
        <v>95</v>
      </c>
      <c r="C780" s="315" t="s">
        <v>25</v>
      </c>
      <c r="D780" s="319"/>
      <c r="E780" s="319"/>
      <c r="F780" s="319"/>
      <c r="G780" s="319"/>
      <c r="H780" s="319"/>
      <c r="I780" s="319"/>
      <c r="J780" s="319"/>
      <c r="K780" s="319"/>
      <c r="L780" s="319"/>
      <c r="M780" s="319"/>
      <c r="N780" s="315"/>
      <c r="O780" s="319"/>
      <c r="P780" s="319"/>
      <c r="Q780" s="319"/>
      <c r="R780" s="319"/>
      <c r="S780" s="319"/>
      <c r="T780" s="319"/>
      <c r="U780" s="319"/>
      <c r="V780" s="319"/>
      <c r="W780" s="319"/>
      <c r="X780" s="319"/>
      <c r="Y780" s="433"/>
      <c r="Z780" s="433"/>
      <c r="AA780" s="433"/>
      <c r="AB780" s="433"/>
      <c r="AC780" s="433"/>
      <c r="AD780" s="433"/>
      <c r="AE780" s="433"/>
      <c r="AF780" s="433"/>
      <c r="AG780" s="433"/>
      <c r="AH780" s="433"/>
      <c r="AI780" s="433"/>
      <c r="AJ780" s="433"/>
      <c r="AK780" s="433"/>
      <c r="AL780" s="433"/>
      <c r="AM780" s="320">
        <f>SUM(Y780:AL780)</f>
        <v>0</v>
      </c>
    </row>
    <row r="781" spans="1:40" ht="15" hidden="1" outlineLevel="2">
      <c r="A781" s="545"/>
      <c r="B781" s="676" t="s">
        <v>345</v>
      </c>
      <c r="C781" s="315" t="s">
        <v>164</v>
      </c>
      <c r="D781" s="319"/>
      <c r="E781" s="319"/>
      <c r="F781" s="319"/>
      <c r="G781" s="319"/>
      <c r="H781" s="319"/>
      <c r="I781" s="319"/>
      <c r="J781" s="319"/>
      <c r="K781" s="319"/>
      <c r="L781" s="319"/>
      <c r="M781" s="319"/>
      <c r="N781" s="484"/>
      <c r="O781" s="319"/>
      <c r="P781" s="319"/>
      <c r="Q781" s="319"/>
      <c r="R781" s="319"/>
      <c r="S781" s="319"/>
      <c r="T781" s="319"/>
      <c r="U781" s="319"/>
      <c r="V781" s="319"/>
      <c r="W781" s="319"/>
      <c r="X781" s="319"/>
      <c r="Y781" s="434">
        <f>Y780</f>
        <v>0</v>
      </c>
      <c r="Z781" s="434">
        <f t="shared" ref="Z781" si="2291">Z780</f>
        <v>0</v>
      </c>
      <c r="AA781" s="434">
        <f t="shared" ref="AA781" si="2292">AA780</f>
        <v>0</v>
      </c>
      <c r="AB781" s="434">
        <f t="shared" ref="AB781" si="2293">AB780</f>
        <v>0</v>
      </c>
      <c r="AC781" s="434">
        <f t="shared" ref="AC781" si="2294">AC780</f>
        <v>0</v>
      </c>
      <c r="AD781" s="434">
        <f t="shared" ref="AD781" si="2295">AD780</f>
        <v>0</v>
      </c>
      <c r="AE781" s="434">
        <f t="shared" ref="AE781" si="2296">AE780</f>
        <v>0</v>
      </c>
      <c r="AF781" s="434">
        <f t="shared" ref="AF781" si="2297">AF780</f>
        <v>0</v>
      </c>
      <c r="AG781" s="434">
        <f t="shared" ref="AG781" si="2298">AG780</f>
        <v>0</v>
      </c>
      <c r="AH781" s="434">
        <f t="shared" ref="AH781" si="2299">AH780</f>
        <v>0</v>
      </c>
      <c r="AI781" s="434">
        <f t="shared" ref="AI781" si="2300">AI780</f>
        <v>0</v>
      </c>
      <c r="AJ781" s="434">
        <f t="shared" ref="AJ781" si="2301">AJ780</f>
        <v>0</v>
      </c>
      <c r="AK781" s="434">
        <f t="shared" ref="AK781" si="2302">AK780</f>
        <v>0</v>
      </c>
      <c r="AL781" s="434">
        <f t="shared" ref="AL781" si="2303">AL780</f>
        <v>0</v>
      </c>
      <c r="AM781" s="321"/>
    </row>
    <row r="782" spans="1:40" ht="15.6" hidden="1" outlineLevel="2">
      <c r="A782" s="545"/>
      <c r="B782" s="715"/>
      <c r="C782" s="323"/>
      <c r="D782" s="323"/>
      <c r="E782" s="323"/>
      <c r="F782" s="323"/>
      <c r="G782" s="323"/>
      <c r="H782" s="323"/>
      <c r="I782" s="323"/>
      <c r="J782" s="323"/>
      <c r="K782" s="323"/>
      <c r="L782" s="323"/>
      <c r="M782" s="323"/>
      <c r="N782" s="324"/>
      <c r="O782" s="323"/>
      <c r="P782" s="323"/>
      <c r="Q782" s="323"/>
      <c r="R782" s="323"/>
      <c r="S782" s="323"/>
      <c r="T782" s="323"/>
      <c r="U782" s="323"/>
      <c r="V782" s="323"/>
      <c r="W782" s="323"/>
      <c r="X782" s="323"/>
      <c r="Y782" s="435"/>
      <c r="Z782" s="436"/>
      <c r="AA782" s="436"/>
      <c r="AB782" s="436"/>
      <c r="AC782" s="436"/>
      <c r="AD782" s="436"/>
      <c r="AE782" s="436"/>
      <c r="AF782" s="436"/>
      <c r="AG782" s="436"/>
      <c r="AH782" s="436"/>
      <c r="AI782" s="436"/>
      <c r="AJ782" s="436"/>
      <c r="AK782" s="436"/>
      <c r="AL782" s="436"/>
      <c r="AM782" s="326"/>
    </row>
    <row r="783" spans="1:40" ht="15" hidden="1" outlineLevel="2">
      <c r="A783" s="545">
        <v>2</v>
      </c>
      <c r="B783" s="700" t="s">
        <v>96</v>
      </c>
      <c r="C783" s="315" t="s">
        <v>25</v>
      </c>
      <c r="D783" s="319"/>
      <c r="E783" s="319"/>
      <c r="F783" s="319"/>
      <c r="G783" s="319"/>
      <c r="H783" s="319"/>
      <c r="I783" s="319"/>
      <c r="J783" s="319"/>
      <c r="K783" s="319"/>
      <c r="L783" s="319"/>
      <c r="M783" s="319"/>
      <c r="N783" s="315"/>
      <c r="O783" s="319"/>
      <c r="P783" s="319"/>
      <c r="Q783" s="319"/>
      <c r="R783" s="319"/>
      <c r="S783" s="319"/>
      <c r="T783" s="319"/>
      <c r="U783" s="319"/>
      <c r="V783" s="319"/>
      <c r="W783" s="319"/>
      <c r="X783" s="319"/>
      <c r="Y783" s="433"/>
      <c r="Z783" s="433"/>
      <c r="AA783" s="433"/>
      <c r="AB783" s="433"/>
      <c r="AC783" s="433"/>
      <c r="AD783" s="433"/>
      <c r="AE783" s="433"/>
      <c r="AF783" s="433"/>
      <c r="AG783" s="433"/>
      <c r="AH783" s="433"/>
      <c r="AI783" s="433"/>
      <c r="AJ783" s="433"/>
      <c r="AK783" s="433"/>
      <c r="AL783" s="433"/>
      <c r="AM783" s="320">
        <f>SUM(Y783:AL783)</f>
        <v>0</v>
      </c>
    </row>
    <row r="784" spans="1:40" ht="15" hidden="1" outlineLevel="2">
      <c r="A784" s="545"/>
      <c r="B784" s="676" t="s">
        <v>345</v>
      </c>
      <c r="C784" s="315" t="s">
        <v>164</v>
      </c>
      <c r="D784" s="319"/>
      <c r="E784" s="319"/>
      <c r="F784" s="319"/>
      <c r="G784" s="319"/>
      <c r="H784" s="319"/>
      <c r="I784" s="319"/>
      <c r="J784" s="319"/>
      <c r="K784" s="319"/>
      <c r="L784" s="319"/>
      <c r="M784" s="319"/>
      <c r="N784" s="484"/>
      <c r="O784" s="319"/>
      <c r="P784" s="319"/>
      <c r="Q784" s="319"/>
      <c r="R784" s="319"/>
      <c r="S784" s="319"/>
      <c r="T784" s="319"/>
      <c r="U784" s="319"/>
      <c r="V784" s="319"/>
      <c r="W784" s="319"/>
      <c r="X784" s="319"/>
      <c r="Y784" s="434">
        <f>Y783</f>
        <v>0</v>
      </c>
      <c r="Z784" s="434">
        <f t="shared" ref="Z784" si="2304">Z783</f>
        <v>0</v>
      </c>
      <c r="AA784" s="434">
        <f t="shared" ref="AA784" si="2305">AA783</f>
        <v>0</v>
      </c>
      <c r="AB784" s="434">
        <f t="shared" ref="AB784" si="2306">AB783</f>
        <v>0</v>
      </c>
      <c r="AC784" s="434">
        <f t="shared" ref="AC784" si="2307">AC783</f>
        <v>0</v>
      </c>
      <c r="AD784" s="434">
        <f t="shared" ref="AD784" si="2308">AD783</f>
        <v>0</v>
      </c>
      <c r="AE784" s="434">
        <f t="shared" ref="AE784" si="2309">AE783</f>
        <v>0</v>
      </c>
      <c r="AF784" s="434">
        <f t="shared" ref="AF784" si="2310">AF783</f>
        <v>0</v>
      </c>
      <c r="AG784" s="434">
        <f t="shared" ref="AG784" si="2311">AG783</f>
        <v>0</v>
      </c>
      <c r="AH784" s="434">
        <f t="shared" ref="AH784" si="2312">AH783</f>
        <v>0</v>
      </c>
      <c r="AI784" s="434">
        <f t="shared" ref="AI784" si="2313">AI783</f>
        <v>0</v>
      </c>
      <c r="AJ784" s="434">
        <f t="shared" ref="AJ784" si="2314">AJ783</f>
        <v>0</v>
      </c>
      <c r="AK784" s="434">
        <f t="shared" ref="AK784" si="2315">AK783</f>
        <v>0</v>
      </c>
      <c r="AL784" s="434">
        <f t="shared" ref="AL784" si="2316">AL783</f>
        <v>0</v>
      </c>
      <c r="AM784" s="321"/>
    </row>
    <row r="785" spans="1:39" ht="15.6" hidden="1" outlineLevel="2">
      <c r="A785" s="545"/>
      <c r="B785" s="715"/>
      <c r="C785" s="323"/>
      <c r="D785" s="328"/>
      <c r="E785" s="328"/>
      <c r="F785" s="328"/>
      <c r="G785" s="328"/>
      <c r="H785" s="328"/>
      <c r="I785" s="328"/>
      <c r="J785" s="328"/>
      <c r="K785" s="328"/>
      <c r="L785" s="328"/>
      <c r="M785" s="328"/>
      <c r="N785" s="324"/>
      <c r="O785" s="328"/>
      <c r="P785" s="328"/>
      <c r="Q785" s="328"/>
      <c r="R785" s="328"/>
      <c r="S785" s="328"/>
      <c r="T785" s="328"/>
      <c r="U785" s="328"/>
      <c r="V785" s="328"/>
      <c r="W785" s="328"/>
      <c r="X785" s="328"/>
      <c r="Y785" s="435"/>
      <c r="Z785" s="436"/>
      <c r="AA785" s="436"/>
      <c r="AB785" s="436"/>
      <c r="AC785" s="436"/>
      <c r="AD785" s="436"/>
      <c r="AE785" s="436"/>
      <c r="AF785" s="436"/>
      <c r="AG785" s="436"/>
      <c r="AH785" s="436"/>
      <c r="AI785" s="436"/>
      <c r="AJ785" s="436"/>
      <c r="AK785" s="436"/>
      <c r="AL785" s="436"/>
      <c r="AM785" s="326"/>
    </row>
    <row r="786" spans="1:39" ht="15" hidden="1" outlineLevel="2">
      <c r="A786" s="545">
        <v>3</v>
      </c>
      <c r="B786" s="700" t="s">
        <v>97</v>
      </c>
      <c r="C786" s="315" t="s">
        <v>25</v>
      </c>
      <c r="D786" s="319"/>
      <c r="E786" s="319"/>
      <c r="F786" s="319"/>
      <c r="G786" s="319"/>
      <c r="H786" s="319"/>
      <c r="I786" s="319"/>
      <c r="J786" s="319"/>
      <c r="K786" s="319"/>
      <c r="L786" s="319"/>
      <c r="M786" s="319"/>
      <c r="N786" s="315"/>
      <c r="O786" s="319"/>
      <c r="P786" s="319"/>
      <c r="Q786" s="319"/>
      <c r="R786" s="319"/>
      <c r="S786" s="319"/>
      <c r="T786" s="319"/>
      <c r="U786" s="319"/>
      <c r="V786" s="319"/>
      <c r="W786" s="319"/>
      <c r="X786" s="319"/>
      <c r="Y786" s="433"/>
      <c r="Z786" s="433"/>
      <c r="AA786" s="433"/>
      <c r="AB786" s="433"/>
      <c r="AC786" s="433"/>
      <c r="AD786" s="433"/>
      <c r="AE786" s="433"/>
      <c r="AF786" s="433"/>
      <c r="AG786" s="433"/>
      <c r="AH786" s="433"/>
      <c r="AI786" s="433"/>
      <c r="AJ786" s="433"/>
      <c r="AK786" s="433"/>
      <c r="AL786" s="433"/>
      <c r="AM786" s="320">
        <f>SUM(Y786:AL786)</f>
        <v>0</v>
      </c>
    </row>
    <row r="787" spans="1:39" ht="15" hidden="1" outlineLevel="2">
      <c r="A787" s="545"/>
      <c r="B787" s="676" t="s">
        <v>345</v>
      </c>
      <c r="C787" s="315" t="s">
        <v>164</v>
      </c>
      <c r="D787" s="319"/>
      <c r="E787" s="319"/>
      <c r="F787" s="319"/>
      <c r="G787" s="319"/>
      <c r="H787" s="319"/>
      <c r="I787" s="319"/>
      <c r="J787" s="319"/>
      <c r="K787" s="319"/>
      <c r="L787" s="319"/>
      <c r="M787" s="319"/>
      <c r="N787" s="484"/>
      <c r="O787" s="319"/>
      <c r="P787" s="319"/>
      <c r="Q787" s="319"/>
      <c r="R787" s="319"/>
      <c r="S787" s="319"/>
      <c r="T787" s="319"/>
      <c r="U787" s="319"/>
      <c r="V787" s="319"/>
      <c r="W787" s="319"/>
      <c r="X787" s="319"/>
      <c r="Y787" s="434">
        <f>Y786</f>
        <v>0</v>
      </c>
      <c r="Z787" s="434">
        <f t="shared" ref="Z787" si="2317">Z786</f>
        <v>0</v>
      </c>
      <c r="AA787" s="434">
        <f t="shared" ref="AA787" si="2318">AA786</f>
        <v>0</v>
      </c>
      <c r="AB787" s="434">
        <f t="shared" ref="AB787" si="2319">AB786</f>
        <v>0</v>
      </c>
      <c r="AC787" s="434">
        <f t="shared" ref="AC787" si="2320">AC786</f>
        <v>0</v>
      </c>
      <c r="AD787" s="434">
        <f t="shared" ref="AD787" si="2321">AD786</f>
        <v>0</v>
      </c>
      <c r="AE787" s="434">
        <f t="shared" ref="AE787" si="2322">AE786</f>
        <v>0</v>
      </c>
      <c r="AF787" s="434">
        <f t="shared" ref="AF787" si="2323">AF786</f>
        <v>0</v>
      </c>
      <c r="AG787" s="434">
        <f t="shared" ref="AG787" si="2324">AG786</f>
        <v>0</v>
      </c>
      <c r="AH787" s="434">
        <f t="shared" ref="AH787" si="2325">AH786</f>
        <v>0</v>
      </c>
      <c r="AI787" s="434">
        <f t="shared" ref="AI787" si="2326">AI786</f>
        <v>0</v>
      </c>
      <c r="AJ787" s="434">
        <f t="shared" ref="AJ787" si="2327">AJ786</f>
        <v>0</v>
      </c>
      <c r="AK787" s="434">
        <f t="shared" ref="AK787" si="2328">AK786</f>
        <v>0</v>
      </c>
      <c r="AL787" s="434">
        <f t="shared" ref="AL787" si="2329">AL786</f>
        <v>0</v>
      </c>
      <c r="AM787" s="321"/>
    </row>
    <row r="788" spans="1:39" ht="15" hidden="1" outlineLevel="2">
      <c r="A788" s="545"/>
      <c r="B788" s="676"/>
      <c r="C788" s="329"/>
      <c r="D788" s="315"/>
      <c r="E788" s="315"/>
      <c r="F788" s="315"/>
      <c r="G788" s="315"/>
      <c r="H788" s="315"/>
      <c r="I788" s="315"/>
      <c r="J788" s="315"/>
      <c r="K788" s="315"/>
      <c r="L788" s="315"/>
      <c r="M788" s="315"/>
      <c r="N788" s="315"/>
      <c r="O788" s="315"/>
      <c r="P788" s="315"/>
      <c r="Q788" s="315"/>
      <c r="R788" s="315"/>
      <c r="S788" s="315"/>
      <c r="T788" s="315"/>
      <c r="U788" s="315"/>
      <c r="V788" s="315"/>
      <c r="W788" s="315"/>
      <c r="X788" s="315"/>
      <c r="Y788" s="435"/>
      <c r="Z788" s="435"/>
      <c r="AA788" s="435"/>
      <c r="AB788" s="435"/>
      <c r="AC788" s="435"/>
      <c r="AD788" s="435"/>
      <c r="AE788" s="435"/>
      <c r="AF788" s="435"/>
      <c r="AG788" s="435"/>
      <c r="AH788" s="435"/>
      <c r="AI788" s="435"/>
      <c r="AJ788" s="435"/>
      <c r="AK788" s="435"/>
      <c r="AL788" s="435"/>
      <c r="AM788" s="330"/>
    </row>
    <row r="789" spans="1:39" ht="15" hidden="1" outlineLevel="2">
      <c r="A789" s="545">
        <v>4</v>
      </c>
      <c r="B789" s="700" t="s">
        <v>98</v>
      </c>
      <c r="C789" s="315" t="s">
        <v>25</v>
      </c>
      <c r="D789" s="319"/>
      <c r="E789" s="319"/>
      <c r="F789" s="319"/>
      <c r="G789" s="319"/>
      <c r="H789" s="319"/>
      <c r="I789" s="319"/>
      <c r="J789" s="319"/>
      <c r="K789" s="319"/>
      <c r="L789" s="319"/>
      <c r="M789" s="319"/>
      <c r="N789" s="315"/>
      <c r="O789" s="319"/>
      <c r="P789" s="319"/>
      <c r="Q789" s="319"/>
      <c r="R789" s="319"/>
      <c r="S789" s="319"/>
      <c r="T789" s="319"/>
      <c r="U789" s="319"/>
      <c r="V789" s="319"/>
      <c r="W789" s="319"/>
      <c r="X789" s="319"/>
      <c r="Y789" s="438"/>
      <c r="Z789" s="438"/>
      <c r="AA789" s="438"/>
      <c r="AB789" s="438"/>
      <c r="AC789" s="438"/>
      <c r="AD789" s="438"/>
      <c r="AE789" s="438"/>
      <c r="AF789" s="433"/>
      <c r="AG789" s="433"/>
      <c r="AH789" s="433"/>
      <c r="AI789" s="433"/>
      <c r="AJ789" s="433"/>
      <c r="AK789" s="433"/>
      <c r="AL789" s="433"/>
      <c r="AM789" s="320">
        <f>SUM(Y789:AL789)</f>
        <v>0</v>
      </c>
    </row>
    <row r="790" spans="1:39" ht="15" hidden="1" outlineLevel="2">
      <c r="A790" s="545"/>
      <c r="B790" s="676" t="s">
        <v>345</v>
      </c>
      <c r="C790" s="315" t="s">
        <v>164</v>
      </c>
      <c r="D790" s="319"/>
      <c r="E790" s="319"/>
      <c r="F790" s="319"/>
      <c r="G790" s="319"/>
      <c r="H790" s="319"/>
      <c r="I790" s="319"/>
      <c r="J790" s="319"/>
      <c r="K790" s="319"/>
      <c r="L790" s="319"/>
      <c r="M790" s="319"/>
      <c r="N790" s="484"/>
      <c r="O790" s="319"/>
      <c r="P790" s="319"/>
      <c r="Q790" s="319"/>
      <c r="R790" s="319"/>
      <c r="S790" s="319"/>
      <c r="T790" s="319"/>
      <c r="U790" s="319"/>
      <c r="V790" s="319"/>
      <c r="W790" s="319"/>
      <c r="X790" s="319"/>
      <c r="Y790" s="434">
        <f>Y789</f>
        <v>0</v>
      </c>
      <c r="Z790" s="434">
        <f t="shared" ref="Z790" si="2330">Z789</f>
        <v>0</v>
      </c>
      <c r="AA790" s="434">
        <f t="shared" ref="AA790" si="2331">AA789</f>
        <v>0</v>
      </c>
      <c r="AB790" s="434">
        <f t="shared" ref="AB790" si="2332">AB789</f>
        <v>0</v>
      </c>
      <c r="AC790" s="434">
        <f t="shared" ref="AC790" si="2333">AC789</f>
        <v>0</v>
      </c>
      <c r="AD790" s="434">
        <f t="shared" ref="AD790" si="2334">AD789</f>
        <v>0</v>
      </c>
      <c r="AE790" s="434">
        <f t="shared" ref="AE790" si="2335">AE789</f>
        <v>0</v>
      </c>
      <c r="AF790" s="434">
        <f t="shared" ref="AF790" si="2336">AF789</f>
        <v>0</v>
      </c>
      <c r="AG790" s="434">
        <f t="shared" ref="AG790" si="2337">AG789</f>
        <v>0</v>
      </c>
      <c r="AH790" s="434">
        <f t="shared" ref="AH790" si="2338">AH789</f>
        <v>0</v>
      </c>
      <c r="AI790" s="434">
        <f t="shared" ref="AI790" si="2339">AI789</f>
        <v>0</v>
      </c>
      <c r="AJ790" s="434">
        <f t="shared" ref="AJ790" si="2340">AJ789</f>
        <v>0</v>
      </c>
      <c r="AK790" s="434">
        <f t="shared" ref="AK790" si="2341">AK789</f>
        <v>0</v>
      </c>
      <c r="AL790" s="434">
        <f t="shared" ref="AL790" si="2342">AL789</f>
        <v>0</v>
      </c>
      <c r="AM790" s="321"/>
    </row>
    <row r="791" spans="1:39" ht="15" hidden="1" outlineLevel="2">
      <c r="A791" s="545"/>
      <c r="B791" s="676"/>
      <c r="C791" s="329"/>
      <c r="D791" s="328"/>
      <c r="E791" s="328"/>
      <c r="F791" s="328"/>
      <c r="G791" s="328"/>
      <c r="H791" s="328"/>
      <c r="I791" s="328"/>
      <c r="J791" s="328"/>
      <c r="K791" s="328"/>
      <c r="L791" s="328"/>
      <c r="M791" s="328"/>
      <c r="N791" s="315"/>
      <c r="O791" s="328"/>
      <c r="P791" s="328"/>
      <c r="Q791" s="328"/>
      <c r="R791" s="328"/>
      <c r="S791" s="328"/>
      <c r="T791" s="328"/>
      <c r="U791" s="328"/>
      <c r="V791" s="328"/>
      <c r="W791" s="328"/>
      <c r="X791" s="328"/>
      <c r="Y791" s="435"/>
      <c r="Z791" s="435"/>
      <c r="AA791" s="435"/>
      <c r="AB791" s="435"/>
      <c r="AC791" s="435"/>
      <c r="AD791" s="435"/>
      <c r="AE791" s="435"/>
      <c r="AF791" s="435"/>
      <c r="AG791" s="435"/>
      <c r="AH791" s="435"/>
      <c r="AI791" s="435"/>
      <c r="AJ791" s="435"/>
      <c r="AK791" s="435"/>
      <c r="AL791" s="435"/>
      <c r="AM791" s="330"/>
    </row>
    <row r="792" spans="1:39" ht="15.75" hidden="1" customHeight="1" outlineLevel="2">
      <c r="A792" s="545">
        <v>5</v>
      </c>
      <c r="B792" s="700" t="s">
        <v>99</v>
      </c>
      <c r="C792" s="315" t="s">
        <v>25</v>
      </c>
      <c r="D792" s="319"/>
      <c r="E792" s="319"/>
      <c r="F792" s="319"/>
      <c r="G792" s="319"/>
      <c r="H792" s="319"/>
      <c r="I792" s="319"/>
      <c r="J792" s="319"/>
      <c r="K792" s="319"/>
      <c r="L792" s="319"/>
      <c r="M792" s="319"/>
      <c r="N792" s="315"/>
      <c r="O792" s="319"/>
      <c r="P792" s="319"/>
      <c r="Q792" s="319"/>
      <c r="R792" s="319"/>
      <c r="S792" s="319"/>
      <c r="T792" s="319"/>
      <c r="U792" s="319"/>
      <c r="V792" s="319"/>
      <c r="W792" s="319"/>
      <c r="X792" s="319"/>
      <c r="Y792" s="438"/>
      <c r="Z792" s="438"/>
      <c r="AA792" s="438"/>
      <c r="AB792" s="438"/>
      <c r="AC792" s="438"/>
      <c r="AD792" s="438"/>
      <c r="AE792" s="438"/>
      <c r="AF792" s="433"/>
      <c r="AG792" s="433"/>
      <c r="AH792" s="433"/>
      <c r="AI792" s="433"/>
      <c r="AJ792" s="433"/>
      <c r="AK792" s="433"/>
      <c r="AL792" s="433"/>
      <c r="AM792" s="320">
        <f>SUM(Y792:AL792)</f>
        <v>0</v>
      </c>
    </row>
    <row r="793" spans="1:39" ht="20.25" hidden="1" customHeight="1" outlineLevel="2">
      <c r="A793" s="545"/>
      <c r="B793" s="676" t="s">
        <v>345</v>
      </c>
      <c r="C793" s="315" t="s">
        <v>164</v>
      </c>
      <c r="D793" s="319"/>
      <c r="E793" s="319"/>
      <c r="F793" s="319"/>
      <c r="G793" s="319"/>
      <c r="H793" s="319"/>
      <c r="I793" s="319"/>
      <c r="J793" s="319"/>
      <c r="K793" s="319"/>
      <c r="L793" s="319"/>
      <c r="M793" s="319"/>
      <c r="N793" s="484"/>
      <c r="O793" s="319"/>
      <c r="P793" s="319"/>
      <c r="Q793" s="319"/>
      <c r="R793" s="319"/>
      <c r="S793" s="319"/>
      <c r="T793" s="319"/>
      <c r="U793" s="319"/>
      <c r="V793" s="319"/>
      <c r="W793" s="319"/>
      <c r="X793" s="319"/>
      <c r="Y793" s="434">
        <f>Y792</f>
        <v>0</v>
      </c>
      <c r="Z793" s="434">
        <f t="shared" ref="Z793" si="2343">Z792</f>
        <v>0</v>
      </c>
      <c r="AA793" s="434">
        <f t="shared" ref="AA793" si="2344">AA792</f>
        <v>0</v>
      </c>
      <c r="AB793" s="434">
        <f t="shared" ref="AB793" si="2345">AB792</f>
        <v>0</v>
      </c>
      <c r="AC793" s="434">
        <f t="shared" ref="AC793" si="2346">AC792</f>
        <v>0</v>
      </c>
      <c r="AD793" s="434">
        <f t="shared" ref="AD793" si="2347">AD792</f>
        <v>0</v>
      </c>
      <c r="AE793" s="434">
        <f t="shared" ref="AE793" si="2348">AE792</f>
        <v>0</v>
      </c>
      <c r="AF793" s="434">
        <f t="shared" ref="AF793" si="2349">AF792</f>
        <v>0</v>
      </c>
      <c r="AG793" s="434">
        <f t="shared" ref="AG793" si="2350">AG792</f>
        <v>0</v>
      </c>
      <c r="AH793" s="434">
        <f t="shared" ref="AH793" si="2351">AH792</f>
        <v>0</v>
      </c>
      <c r="AI793" s="434">
        <f t="shared" ref="AI793" si="2352">AI792</f>
        <v>0</v>
      </c>
      <c r="AJ793" s="434">
        <f t="shared" ref="AJ793" si="2353">AJ792</f>
        <v>0</v>
      </c>
      <c r="AK793" s="434">
        <f t="shared" ref="AK793" si="2354">AK792</f>
        <v>0</v>
      </c>
      <c r="AL793" s="434">
        <f t="shared" ref="AL793" si="2355">AL792</f>
        <v>0</v>
      </c>
      <c r="AM793" s="321"/>
    </row>
    <row r="794" spans="1:39" ht="15" hidden="1" outlineLevel="2">
      <c r="A794" s="545"/>
      <c r="B794" s="676"/>
      <c r="C794" s="315"/>
      <c r="D794" s="315"/>
      <c r="E794" s="315"/>
      <c r="F794" s="315"/>
      <c r="G794" s="315"/>
      <c r="H794" s="315"/>
      <c r="I794" s="315"/>
      <c r="J794" s="315"/>
      <c r="K794" s="315"/>
      <c r="L794" s="315"/>
      <c r="M794" s="315"/>
      <c r="N794" s="315"/>
      <c r="O794" s="315"/>
      <c r="P794" s="315"/>
      <c r="Q794" s="315"/>
      <c r="R794" s="315"/>
      <c r="S794" s="315"/>
      <c r="T794" s="315"/>
      <c r="U794" s="315"/>
      <c r="V794" s="315"/>
      <c r="W794" s="315"/>
      <c r="X794" s="315"/>
      <c r="Y794" s="445"/>
      <c r="Z794" s="446"/>
      <c r="AA794" s="446"/>
      <c r="AB794" s="446"/>
      <c r="AC794" s="446"/>
      <c r="AD794" s="446"/>
      <c r="AE794" s="446"/>
      <c r="AF794" s="446"/>
      <c r="AG794" s="446"/>
      <c r="AH794" s="446"/>
      <c r="AI794" s="446"/>
      <c r="AJ794" s="446"/>
      <c r="AK794" s="446"/>
      <c r="AL794" s="446"/>
      <c r="AM794" s="321"/>
    </row>
    <row r="795" spans="1:39" ht="15.6" hidden="1" outlineLevel="2">
      <c r="A795" s="545"/>
      <c r="B795" s="716" t="s">
        <v>510</v>
      </c>
      <c r="C795" s="313"/>
      <c r="D795" s="313"/>
      <c r="E795" s="313"/>
      <c r="F795" s="313"/>
      <c r="G795" s="313"/>
      <c r="H795" s="313"/>
      <c r="I795" s="313"/>
      <c r="J795" s="313"/>
      <c r="K795" s="313"/>
      <c r="L795" s="313"/>
      <c r="M795" s="313"/>
      <c r="N795" s="314"/>
      <c r="O795" s="313"/>
      <c r="P795" s="313"/>
      <c r="Q795" s="313"/>
      <c r="R795" s="313"/>
      <c r="S795" s="313"/>
      <c r="T795" s="313"/>
      <c r="U795" s="313"/>
      <c r="V795" s="313"/>
      <c r="W795" s="313"/>
      <c r="X795" s="313"/>
      <c r="Y795" s="437"/>
      <c r="Z795" s="437"/>
      <c r="AA795" s="437"/>
      <c r="AB795" s="437"/>
      <c r="AC795" s="437"/>
      <c r="AD795" s="437"/>
      <c r="AE795" s="437"/>
      <c r="AF795" s="437"/>
      <c r="AG795" s="437"/>
      <c r="AH795" s="437"/>
      <c r="AI795" s="437"/>
      <c r="AJ795" s="437"/>
      <c r="AK795" s="437"/>
      <c r="AL795" s="437"/>
      <c r="AM795" s="316"/>
    </row>
    <row r="796" spans="1:39" ht="15" hidden="1" outlineLevel="2">
      <c r="A796" s="545">
        <v>6</v>
      </c>
      <c r="B796" s="700" t="s">
        <v>100</v>
      </c>
      <c r="C796" s="315" t="s">
        <v>25</v>
      </c>
      <c r="D796" s="319"/>
      <c r="E796" s="319"/>
      <c r="F796" s="319"/>
      <c r="G796" s="319"/>
      <c r="H796" s="319"/>
      <c r="I796" s="319"/>
      <c r="J796" s="319"/>
      <c r="K796" s="319"/>
      <c r="L796" s="319"/>
      <c r="M796" s="319"/>
      <c r="N796" s="319">
        <v>12</v>
      </c>
      <c r="O796" s="319"/>
      <c r="P796" s="319"/>
      <c r="Q796" s="319"/>
      <c r="R796" s="319"/>
      <c r="S796" s="319"/>
      <c r="T796" s="319"/>
      <c r="U796" s="319"/>
      <c r="V796" s="319"/>
      <c r="W796" s="319"/>
      <c r="X796" s="319"/>
      <c r="Y796" s="438"/>
      <c r="Z796" s="438"/>
      <c r="AA796" s="438"/>
      <c r="AB796" s="438"/>
      <c r="AC796" s="438"/>
      <c r="AD796" s="438"/>
      <c r="AE796" s="438"/>
      <c r="AF796" s="438"/>
      <c r="AG796" s="438"/>
      <c r="AH796" s="438"/>
      <c r="AI796" s="438"/>
      <c r="AJ796" s="438"/>
      <c r="AK796" s="438"/>
      <c r="AL796" s="438"/>
      <c r="AM796" s="320">
        <f>SUM(Y796:AL796)</f>
        <v>0</v>
      </c>
    </row>
    <row r="797" spans="1:39" ht="15" hidden="1" outlineLevel="2">
      <c r="A797" s="545"/>
      <c r="B797" s="676" t="s">
        <v>345</v>
      </c>
      <c r="C797" s="315" t="s">
        <v>164</v>
      </c>
      <c r="D797" s="319"/>
      <c r="E797" s="319"/>
      <c r="F797" s="319"/>
      <c r="G797" s="319"/>
      <c r="H797" s="319"/>
      <c r="I797" s="319"/>
      <c r="J797" s="319"/>
      <c r="K797" s="319"/>
      <c r="L797" s="319"/>
      <c r="M797" s="319"/>
      <c r="N797" s="319">
        <f>N796</f>
        <v>12</v>
      </c>
      <c r="O797" s="319"/>
      <c r="P797" s="319"/>
      <c r="Q797" s="319"/>
      <c r="R797" s="319"/>
      <c r="S797" s="319"/>
      <c r="T797" s="319"/>
      <c r="U797" s="319"/>
      <c r="V797" s="319"/>
      <c r="W797" s="319"/>
      <c r="X797" s="319"/>
      <c r="Y797" s="434">
        <f>Y796</f>
        <v>0</v>
      </c>
      <c r="Z797" s="434">
        <f t="shared" ref="Z797" si="2356">Z796</f>
        <v>0</v>
      </c>
      <c r="AA797" s="434">
        <f t="shared" ref="AA797" si="2357">AA796</f>
        <v>0</v>
      </c>
      <c r="AB797" s="434">
        <f t="shared" ref="AB797" si="2358">AB796</f>
        <v>0</v>
      </c>
      <c r="AC797" s="434">
        <f t="shared" ref="AC797" si="2359">AC796</f>
        <v>0</v>
      </c>
      <c r="AD797" s="434">
        <f t="shared" ref="AD797" si="2360">AD796</f>
        <v>0</v>
      </c>
      <c r="AE797" s="434">
        <f t="shared" ref="AE797" si="2361">AE796</f>
        <v>0</v>
      </c>
      <c r="AF797" s="434">
        <f t="shared" ref="AF797" si="2362">AF796</f>
        <v>0</v>
      </c>
      <c r="AG797" s="434">
        <f t="shared" ref="AG797" si="2363">AG796</f>
        <v>0</v>
      </c>
      <c r="AH797" s="434">
        <f t="shared" ref="AH797" si="2364">AH796</f>
        <v>0</v>
      </c>
      <c r="AI797" s="434">
        <f t="shared" ref="AI797" si="2365">AI796</f>
        <v>0</v>
      </c>
      <c r="AJ797" s="434">
        <f t="shared" ref="AJ797" si="2366">AJ796</f>
        <v>0</v>
      </c>
      <c r="AK797" s="434">
        <f t="shared" ref="AK797" si="2367">AK796</f>
        <v>0</v>
      </c>
      <c r="AL797" s="434">
        <f t="shared" ref="AL797" si="2368">AL796</f>
        <v>0</v>
      </c>
      <c r="AM797" s="335"/>
    </row>
    <row r="798" spans="1:39" ht="15" hidden="1" outlineLevel="2">
      <c r="A798" s="545"/>
      <c r="B798" s="717"/>
      <c r="C798" s="336"/>
      <c r="D798" s="315"/>
      <c r="E798" s="315"/>
      <c r="F798" s="315"/>
      <c r="G798" s="315"/>
      <c r="H798" s="315"/>
      <c r="I798" s="315"/>
      <c r="J798" s="315"/>
      <c r="K798" s="315"/>
      <c r="L798" s="315"/>
      <c r="M798" s="315"/>
      <c r="N798" s="315"/>
      <c r="O798" s="315"/>
      <c r="P798" s="315"/>
      <c r="Q798" s="315"/>
      <c r="R798" s="315"/>
      <c r="S798" s="315"/>
      <c r="T798" s="315"/>
      <c r="U798" s="315"/>
      <c r="V798" s="315"/>
      <c r="W798" s="315"/>
      <c r="X798" s="315"/>
      <c r="Y798" s="439"/>
      <c r="Z798" s="439"/>
      <c r="AA798" s="439"/>
      <c r="AB798" s="439"/>
      <c r="AC798" s="439"/>
      <c r="AD798" s="439"/>
      <c r="AE798" s="439"/>
      <c r="AF798" s="439"/>
      <c r="AG798" s="439"/>
      <c r="AH798" s="439"/>
      <c r="AI798" s="439"/>
      <c r="AJ798" s="439"/>
      <c r="AK798" s="439"/>
      <c r="AL798" s="439"/>
      <c r="AM798" s="337"/>
    </row>
    <row r="799" spans="1:39" ht="15" hidden="1" outlineLevel="2">
      <c r="A799" s="545">
        <v>7</v>
      </c>
      <c r="B799" s="700" t="s">
        <v>101</v>
      </c>
      <c r="C799" s="315" t="s">
        <v>25</v>
      </c>
      <c r="D799" s="319"/>
      <c r="E799" s="319"/>
      <c r="F799" s="319"/>
      <c r="G799" s="319"/>
      <c r="H799" s="319"/>
      <c r="I799" s="319"/>
      <c r="J799" s="319"/>
      <c r="K799" s="319"/>
      <c r="L799" s="319"/>
      <c r="M799" s="319"/>
      <c r="N799" s="319">
        <v>12</v>
      </c>
      <c r="O799" s="319"/>
      <c r="P799" s="319"/>
      <c r="Q799" s="319"/>
      <c r="R799" s="319"/>
      <c r="S799" s="319"/>
      <c r="T799" s="319"/>
      <c r="U799" s="319"/>
      <c r="V799" s="319"/>
      <c r="W799" s="319"/>
      <c r="X799" s="319"/>
      <c r="Y799" s="438"/>
      <c r="Z799" s="438"/>
      <c r="AA799" s="438"/>
      <c r="AB799" s="438"/>
      <c r="AC799" s="438"/>
      <c r="AD799" s="438"/>
      <c r="AE799" s="438"/>
      <c r="AF799" s="438"/>
      <c r="AG799" s="438"/>
      <c r="AH799" s="438"/>
      <c r="AI799" s="438"/>
      <c r="AJ799" s="438"/>
      <c r="AK799" s="438"/>
      <c r="AL799" s="438"/>
      <c r="AM799" s="320">
        <f>SUM(Y799:AL799)</f>
        <v>0</v>
      </c>
    </row>
    <row r="800" spans="1:39" ht="15" hidden="1" outlineLevel="2">
      <c r="A800" s="545"/>
      <c r="B800" s="676" t="s">
        <v>345</v>
      </c>
      <c r="C800" s="315" t="s">
        <v>164</v>
      </c>
      <c r="D800" s="319"/>
      <c r="E800" s="319"/>
      <c r="F800" s="319"/>
      <c r="G800" s="319"/>
      <c r="H800" s="319"/>
      <c r="I800" s="319"/>
      <c r="J800" s="319"/>
      <c r="K800" s="319"/>
      <c r="L800" s="319"/>
      <c r="M800" s="319"/>
      <c r="N800" s="319">
        <f>N799</f>
        <v>12</v>
      </c>
      <c r="O800" s="319"/>
      <c r="P800" s="319"/>
      <c r="Q800" s="319"/>
      <c r="R800" s="319"/>
      <c r="S800" s="319"/>
      <c r="T800" s="319"/>
      <c r="U800" s="319"/>
      <c r="V800" s="319"/>
      <c r="W800" s="319"/>
      <c r="X800" s="319"/>
      <c r="Y800" s="434">
        <f>Y799</f>
        <v>0</v>
      </c>
      <c r="Z800" s="434">
        <f t="shared" ref="Z800" si="2369">Z799</f>
        <v>0</v>
      </c>
      <c r="AA800" s="434">
        <f t="shared" ref="AA800" si="2370">AA799</f>
        <v>0</v>
      </c>
      <c r="AB800" s="434">
        <f t="shared" ref="AB800" si="2371">AB799</f>
        <v>0</v>
      </c>
      <c r="AC800" s="434">
        <f t="shared" ref="AC800" si="2372">AC799</f>
        <v>0</v>
      </c>
      <c r="AD800" s="434">
        <f t="shared" ref="AD800" si="2373">AD799</f>
        <v>0</v>
      </c>
      <c r="AE800" s="434">
        <f t="shared" ref="AE800" si="2374">AE799</f>
        <v>0</v>
      </c>
      <c r="AF800" s="434">
        <f t="shared" ref="AF800" si="2375">AF799</f>
        <v>0</v>
      </c>
      <c r="AG800" s="434">
        <f t="shared" ref="AG800" si="2376">AG799</f>
        <v>0</v>
      </c>
      <c r="AH800" s="434">
        <f t="shared" ref="AH800" si="2377">AH799</f>
        <v>0</v>
      </c>
      <c r="AI800" s="434">
        <f t="shared" ref="AI800" si="2378">AI799</f>
        <v>0</v>
      </c>
      <c r="AJ800" s="434">
        <f t="shared" ref="AJ800" si="2379">AJ799</f>
        <v>0</v>
      </c>
      <c r="AK800" s="434">
        <f t="shared" ref="AK800" si="2380">AK799</f>
        <v>0</v>
      </c>
      <c r="AL800" s="434">
        <f t="shared" ref="AL800" si="2381">AL799</f>
        <v>0</v>
      </c>
      <c r="AM800" s="335"/>
    </row>
    <row r="801" spans="1:39" ht="15" hidden="1" outlineLevel="2">
      <c r="A801" s="545"/>
      <c r="B801" s="718"/>
      <c r="C801" s="336"/>
      <c r="D801" s="315"/>
      <c r="E801" s="315"/>
      <c r="F801" s="315"/>
      <c r="G801" s="315"/>
      <c r="H801" s="315"/>
      <c r="I801" s="315"/>
      <c r="J801" s="315"/>
      <c r="K801" s="315"/>
      <c r="L801" s="315"/>
      <c r="M801" s="315"/>
      <c r="N801" s="315"/>
      <c r="O801" s="315"/>
      <c r="P801" s="315"/>
      <c r="Q801" s="315"/>
      <c r="R801" s="315"/>
      <c r="S801" s="315"/>
      <c r="T801" s="315"/>
      <c r="U801" s="315"/>
      <c r="V801" s="315"/>
      <c r="W801" s="315"/>
      <c r="X801" s="315"/>
      <c r="Y801" s="439"/>
      <c r="Z801" s="440"/>
      <c r="AA801" s="439"/>
      <c r="AB801" s="439"/>
      <c r="AC801" s="439"/>
      <c r="AD801" s="439"/>
      <c r="AE801" s="439"/>
      <c r="AF801" s="439"/>
      <c r="AG801" s="439"/>
      <c r="AH801" s="439"/>
      <c r="AI801" s="439"/>
      <c r="AJ801" s="439"/>
      <c r="AK801" s="439"/>
      <c r="AL801" s="439"/>
      <c r="AM801" s="337"/>
    </row>
    <row r="802" spans="1:39" ht="15" hidden="1" outlineLevel="2">
      <c r="A802" s="545">
        <v>8</v>
      </c>
      <c r="B802" s="700" t="s">
        <v>102</v>
      </c>
      <c r="C802" s="315" t="s">
        <v>25</v>
      </c>
      <c r="D802" s="319"/>
      <c r="E802" s="319"/>
      <c r="F802" s="319"/>
      <c r="G802" s="319"/>
      <c r="H802" s="319"/>
      <c r="I802" s="319"/>
      <c r="J802" s="319"/>
      <c r="K802" s="319"/>
      <c r="L802" s="319"/>
      <c r="M802" s="319"/>
      <c r="N802" s="319">
        <v>12</v>
      </c>
      <c r="O802" s="319"/>
      <c r="P802" s="319"/>
      <c r="Q802" s="319"/>
      <c r="R802" s="319"/>
      <c r="S802" s="319"/>
      <c r="T802" s="319"/>
      <c r="U802" s="319"/>
      <c r="V802" s="319"/>
      <c r="W802" s="319"/>
      <c r="X802" s="319"/>
      <c r="Y802" s="438"/>
      <c r="Z802" s="438"/>
      <c r="AA802" s="438"/>
      <c r="AB802" s="438"/>
      <c r="AC802" s="438"/>
      <c r="AD802" s="438"/>
      <c r="AE802" s="438"/>
      <c r="AF802" s="438"/>
      <c r="AG802" s="438"/>
      <c r="AH802" s="438"/>
      <c r="AI802" s="438"/>
      <c r="AJ802" s="438"/>
      <c r="AK802" s="438"/>
      <c r="AL802" s="438"/>
      <c r="AM802" s="320">
        <f>SUM(Y802:AL802)</f>
        <v>0</v>
      </c>
    </row>
    <row r="803" spans="1:39" ht="15" hidden="1" outlineLevel="2">
      <c r="A803" s="545"/>
      <c r="B803" s="676" t="s">
        <v>345</v>
      </c>
      <c r="C803" s="315" t="s">
        <v>164</v>
      </c>
      <c r="D803" s="319"/>
      <c r="E803" s="319"/>
      <c r="F803" s="319"/>
      <c r="G803" s="319"/>
      <c r="H803" s="319"/>
      <c r="I803" s="319"/>
      <c r="J803" s="319"/>
      <c r="K803" s="319"/>
      <c r="L803" s="319"/>
      <c r="M803" s="319"/>
      <c r="N803" s="319">
        <f>N802</f>
        <v>12</v>
      </c>
      <c r="O803" s="319"/>
      <c r="P803" s="319"/>
      <c r="Q803" s="319"/>
      <c r="R803" s="319"/>
      <c r="S803" s="319"/>
      <c r="T803" s="319"/>
      <c r="U803" s="319"/>
      <c r="V803" s="319"/>
      <c r="W803" s="319"/>
      <c r="X803" s="319"/>
      <c r="Y803" s="434">
        <f>Y802</f>
        <v>0</v>
      </c>
      <c r="Z803" s="434">
        <f t="shared" ref="Z803" si="2382">Z802</f>
        <v>0</v>
      </c>
      <c r="AA803" s="434">
        <f t="shared" ref="AA803" si="2383">AA802</f>
        <v>0</v>
      </c>
      <c r="AB803" s="434">
        <f t="shared" ref="AB803" si="2384">AB802</f>
        <v>0</v>
      </c>
      <c r="AC803" s="434">
        <f t="shared" ref="AC803" si="2385">AC802</f>
        <v>0</v>
      </c>
      <c r="AD803" s="434">
        <f t="shared" ref="AD803" si="2386">AD802</f>
        <v>0</v>
      </c>
      <c r="AE803" s="434">
        <f t="shared" ref="AE803" si="2387">AE802</f>
        <v>0</v>
      </c>
      <c r="AF803" s="434">
        <f t="shared" ref="AF803" si="2388">AF802</f>
        <v>0</v>
      </c>
      <c r="AG803" s="434">
        <f t="shared" ref="AG803" si="2389">AG802</f>
        <v>0</v>
      </c>
      <c r="AH803" s="434">
        <f t="shared" ref="AH803" si="2390">AH802</f>
        <v>0</v>
      </c>
      <c r="AI803" s="434">
        <f t="shared" ref="AI803" si="2391">AI802</f>
        <v>0</v>
      </c>
      <c r="AJ803" s="434">
        <f t="shared" ref="AJ803" si="2392">AJ802</f>
        <v>0</v>
      </c>
      <c r="AK803" s="434">
        <f t="shared" ref="AK803" si="2393">AK802</f>
        <v>0</v>
      </c>
      <c r="AL803" s="434">
        <f t="shared" ref="AL803" si="2394">AL802</f>
        <v>0</v>
      </c>
      <c r="AM803" s="335"/>
    </row>
    <row r="804" spans="1:39" ht="15" hidden="1" outlineLevel="2">
      <c r="A804" s="545"/>
      <c r="B804" s="718"/>
      <c r="C804" s="336"/>
      <c r="D804" s="340"/>
      <c r="E804" s="340"/>
      <c r="F804" s="340"/>
      <c r="G804" s="340"/>
      <c r="H804" s="340"/>
      <c r="I804" s="340"/>
      <c r="J804" s="340"/>
      <c r="K804" s="340"/>
      <c r="L804" s="340"/>
      <c r="M804" s="340"/>
      <c r="N804" s="315"/>
      <c r="O804" s="340"/>
      <c r="P804" s="340"/>
      <c r="Q804" s="340"/>
      <c r="R804" s="340"/>
      <c r="S804" s="340"/>
      <c r="T804" s="340"/>
      <c r="U804" s="340"/>
      <c r="V804" s="340"/>
      <c r="W804" s="340"/>
      <c r="X804" s="340"/>
      <c r="Y804" s="439"/>
      <c r="Z804" s="440"/>
      <c r="AA804" s="439"/>
      <c r="AB804" s="439"/>
      <c r="AC804" s="439"/>
      <c r="AD804" s="439"/>
      <c r="AE804" s="439"/>
      <c r="AF804" s="439"/>
      <c r="AG804" s="439"/>
      <c r="AH804" s="439"/>
      <c r="AI804" s="439"/>
      <c r="AJ804" s="439"/>
      <c r="AK804" s="439"/>
      <c r="AL804" s="439"/>
      <c r="AM804" s="337"/>
    </row>
    <row r="805" spans="1:39" ht="15" hidden="1" outlineLevel="2">
      <c r="A805" s="545">
        <v>9</v>
      </c>
      <c r="B805" s="700" t="s">
        <v>103</v>
      </c>
      <c r="C805" s="315" t="s">
        <v>25</v>
      </c>
      <c r="D805" s="319"/>
      <c r="E805" s="319"/>
      <c r="F805" s="319"/>
      <c r="G805" s="319"/>
      <c r="H805" s="319"/>
      <c r="I805" s="319"/>
      <c r="J805" s="319"/>
      <c r="K805" s="319"/>
      <c r="L805" s="319"/>
      <c r="M805" s="319"/>
      <c r="N805" s="319">
        <v>12</v>
      </c>
      <c r="O805" s="319"/>
      <c r="P805" s="319"/>
      <c r="Q805" s="319"/>
      <c r="R805" s="319"/>
      <c r="S805" s="319"/>
      <c r="T805" s="319"/>
      <c r="U805" s="319"/>
      <c r="V805" s="319"/>
      <c r="W805" s="319"/>
      <c r="X805" s="319"/>
      <c r="Y805" s="438"/>
      <c r="Z805" s="438"/>
      <c r="AA805" s="438"/>
      <c r="AB805" s="438"/>
      <c r="AC805" s="438"/>
      <c r="AD805" s="438"/>
      <c r="AE805" s="438"/>
      <c r="AF805" s="438"/>
      <c r="AG805" s="438"/>
      <c r="AH805" s="438"/>
      <c r="AI805" s="438"/>
      <c r="AJ805" s="438"/>
      <c r="AK805" s="438"/>
      <c r="AL805" s="438"/>
      <c r="AM805" s="320">
        <f>SUM(Y805:AL805)</f>
        <v>0</v>
      </c>
    </row>
    <row r="806" spans="1:39" ht="15" hidden="1" outlineLevel="2">
      <c r="A806" s="545"/>
      <c r="B806" s="676" t="s">
        <v>345</v>
      </c>
      <c r="C806" s="315" t="s">
        <v>164</v>
      </c>
      <c r="D806" s="319"/>
      <c r="E806" s="319"/>
      <c r="F806" s="319"/>
      <c r="G806" s="319"/>
      <c r="H806" s="319"/>
      <c r="I806" s="319"/>
      <c r="J806" s="319"/>
      <c r="K806" s="319"/>
      <c r="L806" s="319"/>
      <c r="M806" s="319"/>
      <c r="N806" s="319">
        <f>N805</f>
        <v>12</v>
      </c>
      <c r="O806" s="319"/>
      <c r="P806" s="319"/>
      <c r="Q806" s="319"/>
      <c r="R806" s="319"/>
      <c r="S806" s="319"/>
      <c r="T806" s="319"/>
      <c r="U806" s="319"/>
      <c r="V806" s="319"/>
      <c r="W806" s="319"/>
      <c r="X806" s="319"/>
      <c r="Y806" s="434">
        <f>Y805</f>
        <v>0</v>
      </c>
      <c r="Z806" s="434">
        <f t="shared" ref="Z806" si="2395">Z805</f>
        <v>0</v>
      </c>
      <c r="AA806" s="434">
        <f t="shared" ref="AA806" si="2396">AA805</f>
        <v>0</v>
      </c>
      <c r="AB806" s="434">
        <f t="shared" ref="AB806" si="2397">AB805</f>
        <v>0</v>
      </c>
      <c r="AC806" s="434">
        <f t="shared" ref="AC806" si="2398">AC805</f>
        <v>0</v>
      </c>
      <c r="AD806" s="434">
        <f t="shared" ref="AD806" si="2399">AD805</f>
        <v>0</v>
      </c>
      <c r="AE806" s="434">
        <f t="shared" ref="AE806" si="2400">AE805</f>
        <v>0</v>
      </c>
      <c r="AF806" s="434">
        <f t="shared" ref="AF806" si="2401">AF805</f>
        <v>0</v>
      </c>
      <c r="AG806" s="434">
        <f t="shared" ref="AG806" si="2402">AG805</f>
        <v>0</v>
      </c>
      <c r="AH806" s="434">
        <f t="shared" ref="AH806" si="2403">AH805</f>
        <v>0</v>
      </c>
      <c r="AI806" s="434">
        <f t="shared" ref="AI806" si="2404">AI805</f>
        <v>0</v>
      </c>
      <c r="AJ806" s="434">
        <f t="shared" ref="AJ806" si="2405">AJ805</f>
        <v>0</v>
      </c>
      <c r="AK806" s="434">
        <f t="shared" ref="AK806" si="2406">AK805</f>
        <v>0</v>
      </c>
      <c r="AL806" s="434">
        <f t="shared" ref="AL806" si="2407">AL805</f>
        <v>0</v>
      </c>
      <c r="AM806" s="335"/>
    </row>
    <row r="807" spans="1:39" ht="15" hidden="1" outlineLevel="2">
      <c r="A807" s="545"/>
      <c r="B807" s="718"/>
      <c r="C807" s="336"/>
      <c r="D807" s="340"/>
      <c r="E807" s="340"/>
      <c r="F807" s="340"/>
      <c r="G807" s="340"/>
      <c r="H807" s="340"/>
      <c r="I807" s="340"/>
      <c r="J807" s="340"/>
      <c r="K807" s="340"/>
      <c r="L807" s="340"/>
      <c r="M807" s="340"/>
      <c r="N807" s="315"/>
      <c r="O807" s="340"/>
      <c r="P807" s="340"/>
      <c r="Q807" s="340"/>
      <c r="R807" s="340"/>
      <c r="S807" s="340"/>
      <c r="T807" s="340"/>
      <c r="U807" s="340"/>
      <c r="V807" s="340"/>
      <c r="W807" s="340"/>
      <c r="X807" s="340"/>
      <c r="Y807" s="439"/>
      <c r="Z807" s="439"/>
      <c r="AA807" s="439"/>
      <c r="AB807" s="439"/>
      <c r="AC807" s="439"/>
      <c r="AD807" s="439"/>
      <c r="AE807" s="439"/>
      <c r="AF807" s="439"/>
      <c r="AG807" s="439"/>
      <c r="AH807" s="439"/>
      <c r="AI807" s="439"/>
      <c r="AJ807" s="439"/>
      <c r="AK807" s="439"/>
      <c r="AL807" s="439"/>
      <c r="AM807" s="337"/>
    </row>
    <row r="808" spans="1:39" ht="15" hidden="1" outlineLevel="2">
      <c r="A808" s="545">
        <v>10</v>
      </c>
      <c r="B808" s="700" t="s">
        <v>104</v>
      </c>
      <c r="C808" s="315" t="s">
        <v>25</v>
      </c>
      <c r="D808" s="319"/>
      <c r="E808" s="319"/>
      <c r="F808" s="319"/>
      <c r="G808" s="319"/>
      <c r="H808" s="319"/>
      <c r="I808" s="319"/>
      <c r="J808" s="319"/>
      <c r="K808" s="319"/>
      <c r="L808" s="319"/>
      <c r="M808" s="319"/>
      <c r="N808" s="319">
        <v>3</v>
      </c>
      <c r="O808" s="319"/>
      <c r="P808" s="319"/>
      <c r="Q808" s="319"/>
      <c r="R808" s="319"/>
      <c r="S808" s="319"/>
      <c r="T808" s="319"/>
      <c r="U808" s="319"/>
      <c r="V808" s="319"/>
      <c r="W808" s="319"/>
      <c r="X808" s="319"/>
      <c r="Y808" s="438"/>
      <c r="Z808" s="438"/>
      <c r="AA808" s="438"/>
      <c r="AB808" s="438"/>
      <c r="AC808" s="438"/>
      <c r="AD808" s="438"/>
      <c r="AE808" s="438"/>
      <c r="AF808" s="438"/>
      <c r="AG808" s="438"/>
      <c r="AH808" s="438"/>
      <c r="AI808" s="438"/>
      <c r="AJ808" s="438"/>
      <c r="AK808" s="438"/>
      <c r="AL808" s="438"/>
      <c r="AM808" s="320">
        <f>SUM(Y808:AL808)</f>
        <v>0</v>
      </c>
    </row>
    <row r="809" spans="1:39" ht="15" hidden="1" outlineLevel="2">
      <c r="A809" s="545"/>
      <c r="B809" s="676" t="s">
        <v>345</v>
      </c>
      <c r="C809" s="315" t="s">
        <v>164</v>
      </c>
      <c r="D809" s="319"/>
      <c r="E809" s="319"/>
      <c r="F809" s="319"/>
      <c r="G809" s="319"/>
      <c r="H809" s="319"/>
      <c r="I809" s="319"/>
      <c r="J809" s="319"/>
      <c r="K809" s="319"/>
      <c r="L809" s="319"/>
      <c r="M809" s="319"/>
      <c r="N809" s="319">
        <f>N808</f>
        <v>3</v>
      </c>
      <c r="O809" s="319"/>
      <c r="P809" s="319"/>
      <c r="Q809" s="319"/>
      <c r="R809" s="319"/>
      <c r="S809" s="319"/>
      <c r="T809" s="319"/>
      <c r="U809" s="319"/>
      <c r="V809" s="319"/>
      <c r="W809" s="319"/>
      <c r="X809" s="319"/>
      <c r="Y809" s="434">
        <f>Y808</f>
        <v>0</v>
      </c>
      <c r="Z809" s="434">
        <f t="shared" ref="Z809" si="2408">Z808</f>
        <v>0</v>
      </c>
      <c r="AA809" s="434">
        <f t="shared" ref="AA809" si="2409">AA808</f>
        <v>0</v>
      </c>
      <c r="AB809" s="434">
        <f t="shared" ref="AB809" si="2410">AB808</f>
        <v>0</v>
      </c>
      <c r="AC809" s="434">
        <f t="shared" ref="AC809" si="2411">AC808</f>
        <v>0</v>
      </c>
      <c r="AD809" s="434">
        <f t="shared" ref="AD809" si="2412">AD808</f>
        <v>0</v>
      </c>
      <c r="AE809" s="434">
        <f t="shared" ref="AE809" si="2413">AE808</f>
        <v>0</v>
      </c>
      <c r="AF809" s="434">
        <f t="shared" ref="AF809" si="2414">AF808</f>
        <v>0</v>
      </c>
      <c r="AG809" s="434">
        <f t="shared" ref="AG809" si="2415">AG808</f>
        <v>0</v>
      </c>
      <c r="AH809" s="434">
        <f t="shared" ref="AH809" si="2416">AH808</f>
        <v>0</v>
      </c>
      <c r="AI809" s="434">
        <f t="shared" ref="AI809" si="2417">AI808</f>
        <v>0</v>
      </c>
      <c r="AJ809" s="434">
        <f t="shared" ref="AJ809" si="2418">AJ808</f>
        <v>0</v>
      </c>
      <c r="AK809" s="434">
        <f t="shared" ref="AK809" si="2419">AK808</f>
        <v>0</v>
      </c>
      <c r="AL809" s="434">
        <f t="shared" ref="AL809" si="2420">AL808</f>
        <v>0</v>
      </c>
      <c r="AM809" s="335"/>
    </row>
    <row r="810" spans="1:39" ht="15" hidden="1" outlineLevel="2">
      <c r="A810" s="545"/>
      <c r="B810" s="718"/>
      <c r="C810" s="336"/>
      <c r="D810" s="340"/>
      <c r="E810" s="340"/>
      <c r="F810" s="340"/>
      <c r="G810" s="340"/>
      <c r="H810" s="340"/>
      <c r="I810" s="340"/>
      <c r="J810" s="340"/>
      <c r="K810" s="340"/>
      <c r="L810" s="340"/>
      <c r="M810" s="340"/>
      <c r="N810" s="315"/>
      <c r="O810" s="340"/>
      <c r="P810" s="340"/>
      <c r="Q810" s="340"/>
      <c r="R810" s="340"/>
      <c r="S810" s="340"/>
      <c r="T810" s="340"/>
      <c r="U810" s="340"/>
      <c r="V810" s="340"/>
      <c r="W810" s="340"/>
      <c r="X810" s="340"/>
      <c r="Y810" s="439"/>
      <c r="Z810" s="440"/>
      <c r="AA810" s="439"/>
      <c r="AB810" s="439"/>
      <c r="AC810" s="439"/>
      <c r="AD810" s="439"/>
      <c r="AE810" s="439"/>
      <c r="AF810" s="439"/>
      <c r="AG810" s="439"/>
      <c r="AH810" s="439"/>
      <c r="AI810" s="439"/>
      <c r="AJ810" s="439"/>
      <c r="AK810" s="439"/>
      <c r="AL810" s="439"/>
      <c r="AM810" s="337"/>
    </row>
    <row r="811" spans="1:39" ht="15.6" hidden="1" outlineLevel="2">
      <c r="A811" s="545"/>
      <c r="B811" s="713" t="s">
        <v>10</v>
      </c>
      <c r="C811" s="313"/>
      <c r="D811" s="313"/>
      <c r="E811" s="313"/>
      <c r="F811" s="313"/>
      <c r="G811" s="313"/>
      <c r="H811" s="313"/>
      <c r="I811" s="313"/>
      <c r="J811" s="313"/>
      <c r="K811" s="313"/>
      <c r="L811" s="313"/>
      <c r="M811" s="313"/>
      <c r="N811" s="314"/>
      <c r="O811" s="313"/>
      <c r="P811" s="313"/>
      <c r="Q811" s="313"/>
      <c r="R811" s="313"/>
      <c r="S811" s="313"/>
      <c r="T811" s="313"/>
      <c r="U811" s="313"/>
      <c r="V811" s="313"/>
      <c r="W811" s="313"/>
      <c r="X811" s="313"/>
      <c r="Y811" s="437"/>
      <c r="Z811" s="437"/>
      <c r="AA811" s="437"/>
      <c r="AB811" s="437"/>
      <c r="AC811" s="437"/>
      <c r="AD811" s="437"/>
      <c r="AE811" s="437"/>
      <c r="AF811" s="437"/>
      <c r="AG811" s="437"/>
      <c r="AH811" s="437"/>
      <c r="AI811" s="437"/>
      <c r="AJ811" s="437"/>
      <c r="AK811" s="437"/>
      <c r="AL811" s="437"/>
      <c r="AM811" s="316"/>
    </row>
    <row r="812" spans="1:39" ht="15" hidden="1" outlineLevel="2">
      <c r="A812" s="545">
        <v>11</v>
      </c>
      <c r="B812" s="700" t="s">
        <v>105</v>
      </c>
      <c r="C812" s="315" t="s">
        <v>25</v>
      </c>
      <c r="D812" s="319"/>
      <c r="E812" s="319"/>
      <c r="F812" s="319"/>
      <c r="G812" s="319"/>
      <c r="H812" s="319"/>
      <c r="I812" s="319"/>
      <c r="J812" s="319"/>
      <c r="K812" s="319"/>
      <c r="L812" s="319"/>
      <c r="M812" s="319"/>
      <c r="N812" s="319">
        <v>12</v>
      </c>
      <c r="O812" s="319"/>
      <c r="P812" s="319"/>
      <c r="Q812" s="319"/>
      <c r="R812" s="319"/>
      <c r="S812" s="319"/>
      <c r="T812" s="319"/>
      <c r="U812" s="319"/>
      <c r="V812" s="319"/>
      <c r="W812" s="319"/>
      <c r="X812" s="319"/>
      <c r="Y812" s="449"/>
      <c r="Z812" s="438"/>
      <c r="AA812" s="438"/>
      <c r="AB812" s="438"/>
      <c r="AC812" s="438"/>
      <c r="AD812" s="438"/>
      <c r="AE812" s="438"/>
      <c r="AF812" s="438"/>
      <c r="AG812" s="438"/>
      <c r="AH812" s="438"/>
      <c r="AI812" s="438"/>
      <c r="AJ812" s="438"/>
      <c r="AK812" s="438"/>
      <c r="AL812" s="438"/>
      <c r="AM812" s="320">
        <f>SUM(Y812:AL812)</f>
        <v>0</v>
      </c>
    </row>
    <row r="813" spans="1:39" ht="15" hidden="1" outlineLevel="2">
      <c r="A813" s="545"/>
      <c r="B813" s="676" t="s">
        <v>345</v>
      </c>
      <c r="C813" s="315" t="s">
        <v>164</v>
      </c>
      <c r="D813" s="319"/>
      <c r="E813" s="319"/>
      <c r="F813" s="319"/>
      <c r="G813" s="319"/>
      <c r="H813" s="319"/>
      <c r="I813" s="319"/>
      <c r="J813" s="319"/>
      <c r="K813" s="319"/>
      <c r="L813" s="319"/>
      <c r="M813" s="319"/>
      <c r="N813" s="319">
        <f>N812</f>
        <v>12</v>
      </c>
      <c r="O813" s="319"/>
      <c r="P813" s="319"/>
      <c r="Q813" s="319"/>
      <c r="R813" s="319"/>
      <c r="S813" s="319"/>
      <c r="T813" s="319"/>
      <c r="U813" s="319"/>
      <c r="V813" s="319"/>
      <c r="W813" s="319"/>
      <c r="X813" s="319"/>
      <c r="Y813" s="434">
        <f>Y812</f>
        <v>0</v>
      </c>
      <c r="Z813" s="434">
        <f t="shared" ref="Z813" si="2421">Z812</f>
        <v>0</v>
      </c>
      <c r="AA813" s="434">
        <f t="shared" ref="AA813" si="2422">AA812</f>
        <v>0</v>
      </c>
      <c r="AB813" s="434">
        <f t="shared" ref="AB813" si="2423">AB812</f>
        <v>0</v>
      </c>
      <c r="AC813" s="434">
        <f t="shared" ref="AC813" si="2424">AC812</f>
        <v>0</v>
      </c>
      <c r="AD813" s="434">
        <f t="shared" ref="AD813" si="2425">AD812</f>
        <v>0</v>
      </c>
      <c r="AE813" s="434">
        <f t="shared" ref="AE813" si="2426">AE812</f>
        <v>0</v>
      </c>
      <c r="AF813" s="434">
        <f t="shared" ref="AF813" si="2427">AF812</f>
        <v>0</v>
      </c>
      <c r="AG813" s="434">
        <f t="shared" ref="AG813" si="2428">AG812</f>
        <v>0</v>
      </c>
      <c r="AH813" s="434">
        <f t="shared" ref="AH813" si="2429">AH812</f>
        <v>0</v>
      </c>
      <c r="AI813" s="434">
        <f t="shared" ref="AI813" si="2430">AI812</f>
        <v>0</v>
      </c>
      <c r="AJ813" s="434">
        <f t="shared" ref="AJ813" si="2431">AJ812</f>
        <v>0</v>
      </c>
      <c r="AK813" s="434">
        <f t="shared" ref="AK813" si="2432">AK812</f>
        <v>0</v>
      </c>
      <c r="AL813" s="434">
        <f t="shared" ref="AL813" si="2433">AL812</f>
        <v>0</v>
      </c>
      <c r="AM813" s="321"/>
    </row>
    <row r="814" spans="1:39" ht="15" hidden="1" outlineLevel="2">
      <c r="A814" s="545"/>
      <c r="B814" s="719"/>
      <c r="C814" s="329"/>
      <c r="D814" s="315"/>
      <c r="E814" s="315"/>
      <c r="F814" s="315"/>
      <c r="G814" s="315"/>
      <c r="H814" s="315"/>
      <c r="I814" s="315"/>
      <c r="J814" s="315"/>
      <c r="K814" s="315"/>
      <c r="L814" s="315"/>
      <c r="M814" s="315"/>
      <c r="N814" s="315"/>
      <c r="O814" s="315"/>
      <c r="P814" s="315"/>
      <c r="Q814" s="315"/>
      <c r="R814" s="315"/>
      <c r="S814" s="315"/>
      <c r="T814" s="315"/>
      <c r="U814" s="315"/>
      <c r="V814" s="315"/>
      <c r="W814" s="315"/>
      <c r="X814" s="315"/>
      <c r="Y814" s="435"/>
      <c r="Z814" s="444"/>
      <c r="AA814" s="444"/>
      <c r="AB814" s="444"/>
      <c r="AC814" s="444"/>
      <c r="AD814" s="444"/>
      <c r="AE814" s="444"/>
      <c r="AF814" s="444"/>
      <c r="AG814" s="444"/>
      <c r="AH814" s="444"/>
      <c r="AI814" s="444"/>
      <c r="AJ814" s="444"/>
      <c r="AK814" s="444"/>
      <c r="AL814" s="444"/>
      <c r="AM814" s="330"/>
    </row>
    <row r="815" spans="1:39" ht="30" hidden="1" outlineLevel="2">
      <c r="A815" s="545">
        <v>12</v>
      </c>
      <c r="B815" s="700" t="s">
        <v>106</v>
      </c>
      <c r="C815" s="315" t="s">
        <v>25</v>
      </c>
      <c r="D815" s="319"/>
      <c r="E815" s="319"/>
      <c r="F815" s="319"/>
      <c r="G815" s="319"/>
      <c r="H815" s="319"/>
      <c r="I815" s="319"/>
      <c r="J815" s="319"/>
      <c r="K815" s="319"/>
      <c r="L815" s="319"/>
      <c r="M815" s="319"/>
      <c r="N815" s="319">
        <v>12</v>
      </c>
      <c r="O815" s="319"/>
      <c r="P815" s="319"/>
      <c r="Q815" s="319"/>
      <c r="R815" s="319"/>
      <c r="S815" s="319"/>
      <c r="T815" s="319"/>
      <c r="U815" s="319"/>
      <c r="V815" s="319"/>
      <c r="W815" s="319"/>
      <c r="X815" s="319"/>
      <c r="Y815" s="433"/>
      <c r="Z815" s="438"/>
      <c r="AA815" s="438"/>
      <c r="AB815" s="438"/>
      <c r="AC815" s="438"/>
      <c r="AD815" s="438"/>
      <c r="AE815" s="438"/>
      <c r="AF815" s="438"/>
      <c r="AG815" s="438"/>
      <c r="AH815" s="438"/>
      <c r="AI815" s="438"/>
      <c r="AJ815" s="438"/>
      <c r="AK815" s="438"/>
      <c r="AL815" s="438"/>
      <c r="AM815" s="320">
        <f>SUM(Y815:AL815)</f>
        <v>0</v>
      </c>
    </row>
    <row r="816" spans="1:39" ht="15" hidden="1" outlineLevel="2">
      <c r="A816" s="545"/>
      <c r="B816" s="676" t="s">
        <v>345</v>
      </c>
      <c r="C816" s="315" t="s">
        <v>164</v>
      </c>
      <c r="D816" s="319"/>
      <c r="E816" s="319"/>
      <c r="F816" s="319"/>
      <c r="G816" s="319"/>
      <c r="H816" s="319"/>
      <c r="I816" s="319"/>
      <c r="J816" s="319"/>
      <c r="K816" s="319"/>
      <c r="L816" s="319"/>
      <c r="M816" s="319"/>
      <c r="N816" s="319">
        <f>N815</f>
        <v>12</v>
      </c>
      <c r="O816" s="319"/>
      <c r="P816" s="319"/>
      <c r="Q816" s="319"/>
      <c r="R816" s="319"/>
      <c r="S816" s="319"/>
      <c r="T816" s="319"/>
      <c r="U816" s="319"/>
      <c r="V816" s="319"/>
      <c r="W816" s="319"/>
      <c r="X816" s="319"/>
      <c r="Y816" s="434">
        <f>Y815</f>
        <v>0</v>
      </c>
      <c r="Z816" s="434">
        <f t="shared" ref="Z816" si="2434">Z815</f>
        <v>0</v>
      </c>
      <c r="AA816" s="434">
        <f t="shared" ref="AA816" si="2435">AA815</f>
        <v>0</v>
      </c>
      <c r="AB816" s="434">
        <f t="shared" ref="AB816" si="2436">AB815</f>
        <v>0</v>
      </c>
      <c r="AC816" s="434">
        <f t="shared" ref="AC816" si="2437">AC815</f>
        <v>0</v>
      </c>
      <c r="AD816" s="434">
        <f t="shared" ref="AD816" si="2438">AD815</f>
        <v>0</v>
      </c>
      <c r="AE816" s="434">
        <f t="shared" ref="AE816" si="2439">AE815</f>
        <v>0</v>
      </c>
      <c r="AF816" s="434">
        <f t="shared" ref="AF816" si="2440">AF815</f>
        <v>0</v>
      </c>
      <c r="AG816" s="434">
        <f t="shared" ref="AG816" si="2441">AG815</f>
        <v>0</v>
      </c>
      <c r="AH816" s="434">
        <f t="shared" ref="AH816" si="2442">AH815</f>
        <v>0</v>
      </c>
      <c r="AI816" s="434">
        <f t="shared" ref="AI816" si="2443">AI815</f>
        <v>0</v>
      </c>
      <c r="AJ816" s="434">
        <f t="shared" ref="AJ816" si="2444">AJ815</f>
        <v>0</v>
      </c>
      <c r="AK816" s="434">
        <f t="shared" ref="AK816" si="2445">AK815</f>
        <v>0</v>
      </c>
      <c r="AL816" s="434">
        <f t="shared" ref="AL816" si="2446">AL815</f>
        <v>0</v>
      </c>
      <c r="AM816" s="321"/>
    </row>
    <row r="817" spans="1:39" ht="15" hidden="1" outlineLevel="2">
      <c r="A817" s="545"/>
      <c r="B817" s="719"/>
      <c r="C817" s="329"/>
      <c r="D817" s="315"/>
      <c r="E817" s="315"/>
      <c r="F817" s="315"/>
      <c r="G817" s="315"/>
      <c r="H817" s="315"/>
      <c r="I817" s="315"/>
      <c r="J817" s="315"/>
      <c r="K817" s="315"/>
      <c r="L817" s="315"/>
      <c r="M817" s="315"/>
      <c r="N817" s="315"/>
      <c r="O817" s="315"/>
      <c r="P817" s="315"/>
      <c r="Q817" s="315"/>
      <c r="R817" s="315"/>
      <c r="S817" s="315"/>
      <c r="T817" s="315"/>
      <c r="U817" s="315"/>
      <c r="V817" s="315"/>
      <c r="W817" s="315"/>
      <c r="X817" s="315"/>
      <c r="Y817" s="445"/>
      <c r="Z817" s="445"/>
      <c r="AA817" s="435"/>
      <c r="AB817" s="435"/>
      <c r="AC817" s="435"/>
      <c r="AD817" s="435"/>
      <c r="AE817" s="435"/>
      <c r="AF817" s="435"/>
      <c r="AG817" s="435"/>
      <c r="AH817" s="435"/>
      <c r="AI817" s="435"/>
      <c r="AJ817" s="435"/>
      <c r="AK817" s="435"/>
      <c r="AL817" s="435"/>
      <c r="AM817" s="330"/>
    </row>
    <row r="818" spans="1:39" ht="15" hidden="1" outlineLevel="2">
      <c r="A818" s="545">
        <v>13</v>
      </c>
      <c r="B818" s="700" t="s">
        <v>107</v>
      </c>
      <c r="C818" s="315" t="s">
        <v>25</v>
      </c>
      <c r="D818" s="319"/>
      <c r="E818" s="319"/>
      <c r="F818" s="319"/>
      <c r="G818" s="319"/>
      <c r="H818" s="319"/>
      <c r="I818" s="319"/>
      <c r="J818" s="319"/>
      <c r="K818" s="319"/>
      <c r="L818" s="319"/>
      <c r="M818" s="319"/>
      <c r="N818" s="319">
        <v>12</v>
      </c>
      <c r="O818" s="319"/>
      <c r="P818" s="319"/>
      <c r="Q818" s="319"/>
      <c r="R818" s="319"/>
      <c r="S818" s="319"/>
      <c r="T818" s="319"/>
      <c r="U818" s="319"/>
      <c r="V818" s="319"/>
      <c r="W818" s="319"/>
      <c r="X818" s="319"/>
      <c r="Y818" s="433"/>
      <c r="Z818" s="438"/>
      <c r="AA818" s="438"/>
      <c r="AB818" s="438"/>
      <c r="AC818" s="438"/>
      <c r="AD818" s="438"/>
      <c r="AE818" s="438"/>
      <c r="AF818" s="438"/>
      <c r="AG818" s="438"/>
      <c r="AH818" s="438"/>
      <c r="AI818" s="438"/>
      <c r="AJ818" s="438"/>
      <c r="AK818" s="438"/>
      <c r="AL818" s="438"/>
      <c r="AM818" s="320">
        <f>SUM(Y818:AL818)</f>
        <v>0</v>
      </c>
    </row>
    <row r="819" spans="1:39" ht="15" hidden="1" outlineLevel="2">
      <c r="A819" s="545"/>
      <c r="B819" s="676" t="s">
        <v>345</v>
      </c>
      <c r="C819" s="315" t="s">
        <v>164</v>
      </c>
      <c r="D819" s="319"/>
      <c r="E819" s="319"/>
      <c r="F819" s="319"/>
      <c r="G819" s="319"/>
      <c r="H819" s="319"/>
      <c r="I819" s="319"/>
      <c r="J819" s="319"/>
      <c r="K819" s="319"/>
      <c r="L819" s="319"/>
      <c r="M819" s="319"/>
      <c r="N819" s="319">
        <f>N818</f>
        <v>12</v>
      </c>
      <c r="O819" s="319"/>
      <c r="P819" s="319"/>
      <c r="Q819" s="319"/>
      <c r="R819" s="319"/>
      <c r="S819" s="319"/>
      <c r="T819" s="319"/>
      <c r="U819" s="319"/>
      <c r="V819" s="319"/>
      <c r="W819" s="319"/>
      <c r="X819" s="319"/>
      <c r="Y819" s="434">
        <f>Y818</f>
        <v>0</v>
      </c>
      <c r="Z819" s="434">
        <f t="shared" ref="Z819" si="2447">Z818</f>
        <v>0</v>
      </c>
      <c r="AA819" s="434">
        <f t="shared" ref="AA819" si="2448">AA818</f>
        <v>0</v>
      </c>
      <c r="AB819" s="434">
        <f t="shared" ref="AB819" si="2449">AB818</f>
        <v>0</v>
      </c>
      <c r="AC819" s="434">
        <f t="shared" ref="AC819" si="2450">AC818</f>
        <v>0</v>
      </c>
      <c r="AD819" s="434">
        <f t="shared" ref="AD819" si="2451">AD818</f>
        <v>0</v>
      </c>
      <c r="AE819" s="434">
        <f t="shared" ref="AE819" si="2452">AE818</f>
        <v>0</v>
      </c>
      <c r="AF819" s="434">
        <f t="shared" ref="AF819" si="2453">AF818</f>
        <v>0</v>
      </c>
      <c r="AG819" s="434">
        <f t="shared" ref="AG819" si="2454">AG818</f>
        <v>0</v>
      </c>
      <c r="AH819" s="434">
        <f t="shared" ref="AH819" si="2455">AH818</f>
        <v>0</v>
      </c>
      <c r="AI819" s="434">
        <f t="shared" ref="AI819" si="2456">AI818</f>
        <v>0</v>
      </c>
      <c r="AJ819" s="434">
        <f t="shared" ref="AJ819" si="2457">AJ818</f>
        <v>0</v>
      </c>
      <c r="AK819" s="434">
        <f t="shared" ref="AK819" si="2458">AK818</f>
        <v>0</v>
      </c>
      <c r="AL819" s="434">
        <f t="shared" ref="AL819" si="2459">AL818</f>
        <v>0</v>
      </c>
      <c r="AM819" s="330"/>
    </row>
    <row r="820" spans="1:39" ht="15" hidden="1" outlineLevel="2">
      <c r="A820" s="545"/>
      <c r="B820" s="719"/>
      <c r="C820" s="329"/>
      <c r="D820" s="315"/>
      <c r="E820" s="315"/>
      <c r="F820" s="315"/>
      <c r="G820" s="315"/>
      <c r="H820" s="315"/>
      <c r="I820" s="315"/>
      <c r="J820" s="315"/>
      <c r="K820" s="315"/>
      <c r="L820" s="315"/>
      <c r="M820" s="315"/>
      <c r="N820" s="315"/>
      <c r="O820" s="315"/>
      <c r="P820" s="315"/>
      <c r="Q820" s="315"/>
      <c r="R820" s="315"/>
      <c r="S820" s="315"/>
      <c r="T820" s="315"/>
      <c r="U820" s="315"/>
      <c r="V820" s="315"/>
      <c r="W820" s="315"/>
      <c r="X820" s="315"/>
      <c r="Y820" s="435"/>
      <c r="Z820" s="435"/>
      <c r="AA820" s="435"/>
      <c r="AB820" s="435"/>
      <c r="AC820" s="435"/>
      <c r="AD820" s="435"/>
      <c r="AE820" s="435"/>
      <c r="AF820" s="435"/>
      <c r="AG820" s="435"/>
      <c r="AH820" s="435"/>
      <c r="AI820" s="435"/>
      <c r="AJ820" s="435"/>
      <c r="AK820" s="435"/>
      <c r="AL820" s="435"/>
      <c r="AM820" s="330"/>
    </row>
    <row r="821" spans="1:39" ht="15.6" hidden="1" outlineLevel="2">
      <c r="A821" s="545"/>
      <c r="B821" s="713" t="s">
        <v>108</v>
      </c>
      <c r="C821" s="313"/>
      <c r="D821" s="314"/>
      <c r="E821" s="314"/>
      <c r="F821" s="314"/>
      <c r="G821" s="314"/>
      <c r="H821" s="314"/>
      <c r="I821" s="314"/>
      <c r="J821" s="314"/>
      <c r="K821" s="314"/>
      <c r="L821" s="314"/>
      <c r="M821" s="314"/>
      <c r="N821" s="314"/>
      <c r="O821" s="314"/>
      <c r="P821" s="313"/>
      <c r="Q821" s="313"/>
      <c r="R821" s="313"/>
      <c r="S821" s="313"/>
      <c r="T821" s="313"/>
      <c r="U821" s="313"/>
      <c r="V821" s="313"/>
      <c r="W821" s="313"/>
      <c r="X821" s="313"/>
      <c r="Y821" s="437"/>
      <c r="Z821" s="437"/>
      <c r="AA821" s="437"/>
      <c r="AB821" s="437"/>
      <c r="AC821" s="437"/>
      <c r="AD821" s="437"/>
      <c r="AE821" s="437"/>
      <c r="AF821" s="437"/>
      <c r="AG821" s="437"/>
      <c r="AH821" s="437"/>
      <c r="AI821" s="437"/>
      <c r="AJ821" s="437"/>
      <c r="AK821" s="437"/>
      <c r="AL821" s="437"/>
      <c r="AM821" s="316"/>
    </row>
    <row r="822" spans="1:39" ht="15" hidden="1" outlineLevel="2">
      <c r="A822" s="545">
        <v>14</v>
      </c>
      <c r="B822" s="719" t="s">
        <v>109</v>
      </c>
      <c r="C822" s="315" t="s">
        <v>25</v>
      </c>
      <c r="D822" s="319"/>
      <c r="E822" s="319"/>
      <c r="F822" s="319"/>
      <c r="G822" s="319"/>
      <c r="H822" s="319"/>
      <c r="I822" s="319"/>
      <c r="J822" s="319"/>
      <c r="K822" s="319"/>
      <c r="L822" s="319"/>
      <c r="M822" s="319"/>
      <c r="N822" s="319">
        <v>12</v>
      </c>
      <c r="O822" s="319"/>
      <c r="P822" s="319"/>
      <c r="Q822" s="319"/>
      <c r="R822" s="319"/>
      <c r="S822" s="319"/>
      <c r="T822" s="319"/>
      <c r="U822" s="319"/>
      <c r="V822" s="319"/>
      <c r="W822" s="319"/>
      <c r="X822" s="319"/>
      <c r="Y822" s="438"/>
      <c r="Z822" s="438"/>
      <c r="AA822" s="438"/>
      <c r="AB822" s="438"/>
      <c r="AC822" s="438"/>
      <c r="AD822" s="438"/>
      <c r="AE822" s="438"/>
      <c r="AF822" s="433"/>
      <c r="AG822" s="433"/>
      <c r="AH822" s="433"/>
      <c r="AI822" s="433"/>
      <c r="AJ822" s="433"/>
      <c r="AK822" s="433"/>
      <c r="AL822" s="433"/>
      <c r="AM822" s="320">
        <f>SUM(Y822:AL822)</f>
        <v>0</v>
      </c>
    </row>
    <row r="823" spans="1:39" ht="15" hidden="1" outlineLevel="2">
      <c r="A823" s="545"/>
      <c r="B823" s="676" t="s">
        <v>345</v>
      </c>
      <c r="C823" s="315" t="s">
        <v>164</v>
      </c>
      <c r="D823" s="319"/>
      <c r="E823" s="319"/>
      <c r="F823" s="319"/>
      <c r="G823" s="319"/>
      <c r="H823" s="319"/>
      <c r="I823" s="319"/>
      <c r="J823" s="319"/>
      <c r="K823" s="319"/>
      <c r="L823" s="319"/>
      <c r="M823" s="319"/>
      <c r="N823" s="319">
        <f>N822</f>
        <v>12</v>
      </c>
      <c r="O823" s="319"/>
      <c r="P823" s="319"/>
      <c r="Q823" s="319"/>
      <c r="R823" s="319"/>
      <c r="S823" s="319"/>
      <c r="T823" s="319"/>
      <c r="U823" s="319"/>
      <c r="V823" s="319"/>
      <c r="W823" s="319"/>
      <c r="X823" s="319"/>
      <c r="Y823" s="434">
        <f>Y822</f>
        <v>0</v>
      </c>
      <c r="Z823" s="434">
        <f t="shared" ref="Z823" si="2460">Z822</f>
        <v>0</v>
      </c>
      <c r="AA823" s="434">
        <f t="shared" ref="AA823" si="2461">AA822</f>
        <v>0</v>
      </c>
      <c r="AB823" s="434">
        <f t="shared" ref="AB823" si="2462">AB822</f>
        <v>0</v>
      </c>
      <c r="AC823" s="434">
        <f t="shared" ref="AC823" si="2463">AC822</f>
        <v>0</v>
      </c>
      <c r="AD823" s="434">
        <f t="shared" ref="AD823" si="2464">AD822</f>
        <v>0</v>
      </c>
      <c r="AE823" s="434">
        <f t="shared" ref="AE823" si="2465">AE822</f>
        <v>0</v>
      </c>
      <c r="AF823" s="434">
        <f t="shared" ref="AF823" si="2466">AF822</f>
        <v>0</v>
      </c>
      <c r="AG823" s="434">
        <f t="shared" ref="AG823" si="2467">AG822</f>
        <v>0</v>
      </c>
      <c r="AH823" s="434">
        <f t="shared" ref="AH823" si="2468">AH822</f>
        <v>0</v>
      </c>
      <c r="AI823" s="434">
        <f t="shared" ref="AI823" si="2469">AI822</f>
        <v>0</v>
      </c>
      <c r="AJ823" s="434">
        <f t="shared" ref="AJ823" si="2470">AJ822</f>
        <v>0</v>
      </c>
      <c r="AK823" s="434">
        <f t="shared" ref="AK823" si="2471">AK822</f>
        <v>0</v>
      </c>
      <c r="AL823" s="434">
        <f t="shared" ref="AL823" si="2472">AL822</f>
        <v>0</v>
      </c>
      <c r="AM823" s="321"/>
    </row>
    <row r="824" spans="1:39" ht="15" hidden="1" outlineLevel="2">
      <c r="A824" s="545"/>
      <c r="B824" s="719"/>
      <c r="C824" s="329"/>
      <c r="D824" s="315"/>
      <c r="E824" s="315"/>
      <c r="F824" s="315"/>
      <c r="G824" s="315"/>
      <c r="H824" s="315"/>
      <c r="I824" s="315"/>
      <c r="J824" s="315"/>
      <c r="K824" s="315"/>
      <c r="L824" s="315"/>
      <c r="M824" s="315"/>
      <c r="N824" s="484"/>
      <c r="O824" s="315"/>
      <c r="P824" s="315"/>
      <c r="Q824" s="315"/>
      <c r="R824" s="315"/>
      <c r="S824" s="315"/>
      <c r="T824" s="315"/>
      <c r="U824" s="315"/>
      <c r="V824" s="315"/>
      <c r="W824" s="315"/>
      <c r="X824" s="315"/>
      <c r="Y824" s="435"/>
      <c r="Z824" s="435"/>
      <c r="AA824" s="435"/>
      <c r="AB824" s="435"/>
      <c r="AC824" s="435"/>
      <c r="AD824" s="435"/>
      <c r="AE824" s="435"/>
      <c r="AF824" s="435"/>
      <c r="AG824" s="435"/>
      <c r="AH824" s="435"/>
      <c r="AI824" s="435"/>
      <c r="AJ824" s="435"/>
      <c r="AK824" s="435"/>
      <c r="AL824" s="435"/>
      <c r="AM824" s="330"/>
    </row>
    <row r="825" spans="1:39" s="333" customFormat="1" ht="15.6" hidden="1" outlineLevel="2">
      <c r="A825" s="545"/>
      <c r="B825" s="713" t="s">
        <v>502</v>
      </c>
      <c r="C825" s="315"/>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435"/>
      <c r="Z825" s="435"/>
      <c r="AA825" s="435"/>
      <c r="AB825" s="435"/>
      <c r="AC825" s="435"/>
      <c r="AD825" s="435"/>
      <c r="AE825" s="439"/>
      <c r="AF825" s="439"/>
      <c r="AG825" s="439"/>
      <c r="AH825" s="439"/>
      <c r="AI825" s="439"/>
      <c r="AJ825" s="439"/>
      <c r="AK825" s="439"/>
      <c r="AL825" s="439"/>
      <c r="AM825" s="540"/>
    </row>
    <row r="826" spans="1:39" ht="15" hidden="1" outlineLevel="2">
      <c r="A826" s="545">
        <v>15</v>
      </c>
      <c r="B826" s="676" t="s">
        <v>507</v>
      </c>
      <c r="C826" s="315" t="s">
        <v>25</v>
      </c>
      <c r="D826" s="319"/>
      <c r="E826" s="319"/>
      <c r="F826" s="319"/>
      <c r="G826" s="319"/>
      <c r="H826" s="319"/>
      <c r="I826" s="319"/>
      <c r="J826" s="319"/>
      <c r="K826" s="319"/>
      <c r="L826" s="319"/>
      <c r="M826" s="319"/>
      <c r="N826" s="319">
        <v>0</v>
      </c>
      <c r="O826" s="319"/>
      <c r="P826" s="319"/>
      <c r="Q826" s="319"/>
      <c r="R826" s="319"/>
      <c r="S826" s="319"/>
      <c r="T826" s="319"/>
      <c r="U826" s="319"/>
      <c r="V826" s="319"/>
      <c r="W826" s="319"/>
      <c r="X826" s="319"/>
      <c r="Y826" s="438"/>
      <c r="Z826" s="438"/>
      <c r="AA826" s="438"/>
      <c r="AB826" s="438"/>
      <c r="AC826" s="438"/>
      <c r="AD826" s="438"/>
      <c r="AE826" s="438"/>
      <c r="AF826" s="433"/>
      <c r="AG826" s="433"/>
      <c r="AH826" s="433"/>
      <c r="AI826" s="433"/>
      <c r="AJ826" s="433"/>
      <c r="AK826" s="433"/>
      <c r="AL826" s="433"/>
      <c r="AM826" s="320">
        <f>SUM(Y826:AL826)</f>
        <v>0</v>
      </c>
    </row>
    <row r="827" spans="1:39" ht="15" hidden="1" outlineLevel="2">
      <c r="A827" s="545"/>
      <c r="B827" s="676" t="s">
        <v>345</v>
      </c>
      <c r="C827" s="315" t="s">
        <v>164</v>
      </c>
      <c r="D827" s="319"/>
      <c r="E827" s="319"/>
      <c r="F827" s="319"/>
      <c r="G827" s="319"/>
      <c r="H827" s="319"/>
      <c r="I827" s="319"/>
      <c r="J827" s="319"/>
      <c r="K827" s="319"/>
      <c r="L827" s="319"/>
      <c r="M827" s="319"/>
      <c r="N827" s="319">
        <f>N826</f>
        <v>0</v>
      </c>
      <c r="O827" s="319"/>
      <c r="P827" s="319"/>
      <c r="Q827" s="319"/>
      <c r="R827" s="319"/>
      <c r="S827" s="319"/>
      <c r="T827" s="319"/>
      <c r="U827" s="319"/>
      <c r="V827" s="319"/>
      <c r="W827" s="319"/>
      <c r="X827" s="319"/>
      <c r="Y827" s="434">
        <f>Y826</f>
        <v>0</v>
      </c>
      <c r="Z827" s="434">
        <f t="shared" ref="Z827:AL827" si="2473">Z826</f>
        <v>0</v>
      </c>
      <c r="AA827" s="434">
        <f t="shared" si="2473"/>
        <v>0</v>
      </c>
      <c r="AB827" s="434">
        <f t="shared" si="2473"/>
        <v>0</v>
      </c>
      <c r="AC827" s="434">
        <f t="shared" si="2473"/>
        <v>0</v>
      </c>
      <c r="AD827" s="434">
        <f t="shared" si="2473"/>
        <v>0</v>
      </c>
      <c r="AE827" s="434">
        <f t="shared" si="2473"/>
        <v>0</v>
      </c>
      <c r="AF827" s="434">
        <f t="shared" si="2473"/>
        <v>0</v>
      </c>
      <c r="AG827" s="434">
        <f t="shared" si="2473"/>
        <v>0</v>
      </c>
      <c r="AH827" s="434">
        <f t="shared" si="2473"/>
        <v>0</v>
      </c>
      <c r="AI827" s="434">
        <f t="shared" si="2473"/>
        <v>0</v>
      </c>
      <c r="AJ827" s="434">
        <f t="shared" si="2473"/>
        <v>0</v>
      </c>
      <c r="AK827" s="434">
        <f t="shared" si="2473"/>
        <v>0</v>
      </c>
      <c r="AL827" s="434">
        <f t="shared" si="2473"/>
        <v>0</v>
      </c>
      <c r="AM827" s="321"/>
    </row>
    <row r="828" spans="1:39" ht="15" hidden="1" outlineLevel="2">
      <c r="A828" s="545"/>
      <c r="B828" s="719"/>
      <c r="C828" s="329"/>
      <c r="D828" s="315"/>
      <c r="E828" s="315"/>
      <c r="F828" s="315"/>
      <c r="G828" s="315"/>
      <c r="H828" s="315"/>
      <c r="I828" s="315"/>
      <c r="J828" s="315"/>
      <c r="K828" s="315"/>
      <c r="L828" s="315"/>
      <c r="M828" s="315"/>
      <c r="N828" s="315"/>
      <c r="O828" s="315"/>
      <c r="P828" s="315"/>
      <c r="Q828" s="315"/>
      <c r="R828" s="315"/>
      <c r="S828" s="315"/>
      <c r="T828" s="315"/>
      <c r="U828" s="315"/>
      <c r="V828" s="315"/>
      <c r="W828" s="315"/>
      <c r="X828" s="315"/>
      <c r="Y828" s="435"/>
      <c r="Z828" s="435"/>
      <c r="AA828" s="435"/>
      <c r="AB828" s="435"/>
      <c r="AC828" s="435"/>
      <c r="AD828" s="435"/>
      <c r="AE828" s="435"/>
      <c r="AF828" s="435"/>
      <c r="AG828" s="435"/>
      <c r="AH828" s="435"/>
      <c r="AI828" s="435"/>
      <c r="AJ828" s="435"/>
      <c r="AK828" s="435"/>
      <c r="AL828" s="435"/>
      <c r="AM828" s="330"/>
    </row>
    <row r="829" spans="1:39" s="307" customFormat="1" ht="15" hidden="1" outlineLevel="2">
      <c r="A829" s="545">
        <v>16</v>
      </c>
      <c r="B829" s="720" t="s">
        <v>503</v>
      </c>
      <c r="C829" s="315" t="s">
        <v>25</v>
      </c>
      <c r="D829" s="319"/>
      <c r="E829" s="319"/>
      <c r="F829" s="319"/>
      <c r="G829" s="319"/>
      <c r="H829" s="319"/>
      <c r="I829" s="319"/>
      <c r="J829" s="319"/>
      <c r="K829" s="319"/>
      <c r="L829" s="319"/>
      <c r="M829" s="319"/>
      <c r="N829" s="319">
        <v>0</v>
      </c>
      <c r="O829" s="319"/>
      <c r="P829" s="319"/>
      <c r="Q829" s="319"/>
      <c r="R829" s="319"/>
      <c r="S829" s="319"/>
      <c r="T829" s="319"/>
      <c r="U829" s="319"/>
      <c r="V829" s="319"/>
      <c r="W829" s="319"/>
      <c r="X829" s="319"/>
      <c r="Y829" s="438"/>
      <c r="Z829" s="438"/>
      <c r="AA829" s="438"/>
      <c r="AB829" s="438"/>
      <c r="AC829" s="438"/>
      <c r="AD829" s="438"/>
      <c r="AE829" s="438"/>
      <c r="AF829" s="433"/>
      <c r="AG829" s="433"/>
      <c r="AH829" s="433"/>
      <c r="AI829" s="433"/>
      <c r="AJ829" s="433"/>
      <c r="AK829" s="433"/>
      <c r="AL829" s="433"/>
      <c r="AM829" s="320">
        <f>SUM(Y829:AL829)</f>
        <v>0</v>
      </c>
    </row>
    <row r="830" spans="1:39" s="307" customFormat="1" ht="15" hidden="1" outlineLevel="2">
      <c r="A830" s="545"/>
      <c r="B830" s="676" t="s">
        <v>345</v>
      </c>
      <c r="C830" s="315" t="s">
        <v>164</v>
      </c>
      <c r="D830" s="319"/>
      <c r="E830" s="319"/>
      <c r="F830" s="319"/>
      <c r="G830" s="319"/>
      <c r="H830" s="319"/>
      <c r="I830" s="319"/>
      <c r="J830" s="319"/>
      <c r="K830" s="319"/>
      <c r="L830" s="319"/>
      <c r="M830" s="319"/>
      <c r="N830" s="319">
        <f>N829</f>
        <v>0</v>
      </c>
      <c r="O830" s="319"/>
      <c r="P830" s="319"/>
      <c r="Q830" s="319"/>
      <c r="R830" s="319"/>
      <c r="S830" s="319"/>
      <c r="T830" s="319"/>
      <c r="U830" s="319"/>
      <c r="V830" s="319"/>
      <c r="W830" s="319"/>
      <c r="X830" s="319"/>
      <c r="Y830" s="434">
        <f>Y829</f>
        <v>0</v>
      </c>
      <c r="Z830" s="434">
        <f t="shared" ref="Z830:AL830" si="2474">Z829</f>
        <v>0</v>
      </c>
      <c r="AA830" s="434">
        <f t="shared" si="2474"/>
        <v>0</v>
      </c>
      <c r="AB830" s="434">
        <f t="shared" si="2474"/>
        <v>0</v>
      </c>
      <c r="AC830" s="434">
        <f t="shared" si="2474"/>
        <v>0</v>
      </c>
      <c r="AD830" s="434">
        <f t="shared" si="2474"/>
        <v>0</v>
      </c>
      <c r="AE830" s="434">
        <f t="shared" si="2474"/>
        <v>0</v>
      </c>
      <c r="AF830" s="434">
        <f t="shared" si="2474"/>
        <v>0</v>
      </c>
      <c r="AG830" s="434">
        <f t="shared" si="2474"/>
        <v>0</v>
      </c>
      <c r="AH830" s="434">
        <f t="shared" si="2474"/>
        <v>0</v>
      </c>
      <c r="AI830" s="434">
        <f t="shared" si="2474"/>
        <v>0</v>
      </c>
      <c r="AJ830" s="434">
        <f t="shared" si="2474"/>
        <v>0</v>
      </c>
      <c r="AK830" s="434">
        <f t="shared" si="2474"/>
        <v>0</v>
      </c>
      <c r="AL830" s="434">
        <f t="shared" si="2474"/>
        <v>0</v>
      </c>
      <c r="AM830" s="321"/>
    </row>
    <row r="831" spans="1:39" s="307" customFormat="1" ht="15" hidden="1" outlineLevel="2">
      <c r="A831" s="545"/>
      <c r="B831" s="720"/>
      <c r="C831" s="315"/>
      <c r="D831" s="315"/>
      <c r="E831" s="315"/>
      <c r="F831" s="315"/>
      <c r="G831" s="315"/>
      <c r="H831" s="315"/>
      <c r="I831" s="315"/>
      <c r="J831" s="315"/>
      <c r="K831" s="315"/>
      <c r="L831" s="315"/>
      <c r="M831" s="315"/>
      <c r="N831" s="315"/>
      <c r="O831" s="315"/>
      <c r="P831" s="315"/>
      <c r="Q831" s="315"/>
      <c r="R831" s="315"/>
      <c r="S831" s="315"/>
      <c r="T831" s="315"/>
      <c r="U831" s="315"/>
      <c r="V831" s="315"/>
      <c r="W831" s="315"/>
      <c r="X831" s="315"/>
      <c r="Y831" s="435"/>
      <c r="Z831" s="435"/>
      <c r="AA831" s="435"/>
      <c r="AB831" s="435"/>
      <c r="AC831" s="435"/>
      <c r="AD831" s="435"/>
      <c r="AE831" s="439"/>
      <c r="AF831" s="439"/>
      <c r="AG831" s="439"/>
      <c r="AH831" s="439"/>
      <c r="AI831" s="439"/>
      <c r="AJ831" s="439"/>
      <c r="AK831" s="439"/>
      <c r="AL831" s="439"/>
      <c r="AM831" s="337"/>
    </row>
    <row r="832" spans="1:39" ht="15.6" hidden="1" outlineLevel="2">
      <c r="A832" s="545"/>
      <c r="B832" s="541" t="s">
        <v>508</v>
      </c>
      <c r="C832" s="343"/>
      <c r="D832" s="314"/>
      <c r="E832" s="313"/>
      <c r="F832" s="313"/>
      <c r="G832" s="313"/>
      <c r="H832" s="313"/>
      <c r="I832" s="313"/>
      <c r="J832" s="313"/>
      <c r="K832" s="313"/>
      <c r="L832" s="313"/>
      <c r="M832" s="313"/>
      <c r="N832" s="314"/>
      <c r="O832" s="313"/>
      <c r="P832" s="313"/>
      <c r="Q832" s="313"/>
      <c r="R832" s="313"/>
      <c r="S832" s="313"/>
      <c r="T832" s="313"/>
      <c r="U832" s="313"/>
      <c r="V832" s="313"/>
      <c r="W832" s="313"/>
      <c r="X832" s="313"/>
      <c r="Y832" s="437"/>
      <c r="Z832" s="437"/>
      <c r="AA832" s="437"/>
      <c r="AB832" s="437"/>
      <c r="AC832" s="437"/>
      <c r="AD832" s="437"/>
      <c r="AE832" s="437"/>
      <c r="AF832" s="437"/>
      <c r="AG832" s="437"/>
      <c r="AH832" s="437"/>
      <c r="AI832" s="437"/>
      <c r="AJ832" s="437"/>
      <c r="AK832" s="437"/>
      <c r="AL832" s="437"/>
      <c r="AM832" s="316"/>
    </row>
    <row r="833" spans="1:39" ht="15" hidden="1" outlineLevel="2">
      <c r="A833" s="545">
        <v>17</v>
      </c>
      <c r="B833" s="700" t="s">
        <v>113</v>
      </c>
      <c r="C833" s="315" t="s">
        <v>25</v>
      </c>
      <c r="D833" s="319"/>
      <c r="E833" s="319"/>
      <c r="F833" s="319"/>
      <c r="G833" s="319"/>
      <c r="H833" s="319"/>
      <c r="I833" s="319"/>
      <c r="J833" s="319"/>
      <c r="K833" s="319"/>
      <c r="L833" s="319"/>
      <c r="M833" s="319"/>
      <c r="N833" s="319">
        <v>0</v>
      </c>
      <c r="O833" s="319"/>
      <c r="P833" s="319"/>
      <c r="Q833" s="319"/>
      <c r="R833" s="319"/>
      <c r="S833" s="319"/>
      <c r="T833" s="319"/>
      <c r="U833" s="319"/>
      <c r="V833" s="319"/>
      <c r="W833" s="319"/>
      <c r="X833" s="319"/>
      <c r="Y833" s="449"/>
      <c r="Z833" s="433"/>
      <c r="AA833" s="433"/>
      <c r="AB833" s="433"/>
      <c r="AC833" s="433"/>
      <c r="AD833" s="433"/>
      <c r="AE833" s="433"/>
      <c r="AF833" s="438"/>
      <c r="AG833" s="438"/>
      <c r="AH833" s="438"/>
      <c r="AI833" s="438"/>
      <c r="AJ833" s="438"/>
      <c r="AK833" s="438"/>
      <c r="AL833" s="438"/>
      <c r="AM833" s="320">
        <f>SUM(Y833:AL833)</f>
        <v>0</v>
      </c>
    </row>
    <row r="834" spans="1:39" ht="15" hidden="1" outlineLevel="2">
      <c r="A834" s="545"/>
      <c r="B834" s="676" t="s">
        <v>345</v>
      </c>
      <c r="C834" s="315" t="s">
        <v>164</v>
      </c>
      <c r="D834" s="319"/>
      <c r="E834" s="319"/>
      <c r="F834" s="319"/>
      <c r="G834" s="319"/>
      <c r="H834" s="319"/>
      <c r="I834" s="319"/>
      <c r="J834" s="319"/>
      <c r="K834" s="319"/>
      <c r="L834" s="319"/>
      <c r="M834" s="319"/>
      <c r="N834" s="319">
        <f>N833</f>
        <v>0</v>
      </c>
      <c r="O834" s="319"/>
      <c r="P834" s="319"/>
      <c r="Q834" s="319"/>
      <c r="R834" s="319"/>
      <c r="S834" s="319"/>
      <c r="T834" s="319"/>
      <c r="U834" s="319"/>
      <c r="V834" s="319"/>
      <c r="W834" s="319"/>
      <c r="X834" s="319"/>
      <c r="Y834" s="434">
        <f>Y833</f>
        <v>0</v>
      </c>
      <c r="Z834" s="434">
        <f t="shared" ref="Z834:AL834" si="2475">Z833</f>
        <v>0</v>
      </c>
      <c r="AA834" s="434">
        <f t="shared" si="2475"/>
        <v>0</v>
      </c>
      <c r="AB834" s="434">
        <f t="shared" si="2475"/>
        <v>0</v>
      </c>
      <c r="AC834" s="434">
        <f t="shared" si="2475"/>
        <v>0</v>
      </c>
      <c r="AD834" s="434">
        <f t="shared" si="2475"/>
        <v>0</v>
      </c>
      <c r="AE834" s="434">
        <f t="shared" si="2475"/>
        <v>0</v>
      </c>
      <c r="AF834" s="434">
        <f t="shared" si="2475"/>
        <v>0</v>
      </c>
      <c r="AG834" s="434">
        <f t="shared" si="2475"/>
        <v>0</v>
      </c>
      <c r="AH834" s="434">
        <f t="shared" si="2475"/>
        <v>0</v>
      </c>
      <c r="AI834" s="434">
        <f t="shared" si="2475"/>
        <v>0</v>
      </c>
      <c r="AJ834" s="434">
        <f t="shared" si="2475"/>
        <v>0</v>
      </c>
      <c r="AK834" s="434">
        <f t="shared" si="2475"/>
        <v>0</v>
      </c>
      <c r="AL834" s="434">
        <f t="shared" si="2475"/>
        <v>0</v>
      </c>
      <c r="AM834" s="330"/>
    </row>
    <row r="835" spans="1:39" ht="15" hidden="1" outlineLevel="2">
      <c r="A835" s="545"/>
      <c r="B835" s="676"/>
      <c r="C835" s="315"/>
      <c r="D835" s="315"/>
      <c r="E835" s="315"/>
      <c r="F835" s="315"/>
      <c r="G835" s="315"/>
      <c r="H835" s="315"/>
      <c r="I835" s="315"/>
      <c r="J835" s="315"/>
      <c r="K835" s="315"/>
      <c r="L835" s="315"/>
      <c r="M835" s="315"/>
      <c r="N835" s="315"/>
      <c r="O835" s="315"/>
      <c r="P835" s="315"/>
      <c r="Q835" s="315"/>
      <c r="R835" s="315"/>
      <c r="S835" s="315"/>
      <c r="T835" s="315"/>
      <c r="U835" s="315"/>
      <c r="V835" s="315"/>
      <c r="W835" s="315"/>
      <c r="X835" s="315"/>
      <c r="Y835" s="445"/>
      <c r="Z835" s="448"/>
      <c r="AA835" s="448"/>
      <c r="AB835" s="448"/>
      <c r="AC835" s="448"/>
      <c r="AD835" s="448"/>
      <c r="AE835" s="448"/>
      <c r="AF835" s="448"/>
      <c r="AG835" s="448"/>
      <c r="AH835" s="448"/>
      <c r="AI835" s="448"/>
      <c r="AJ835" s="448"/>
      <c r="AK835" s="448"/>
      <c r="AL835" s="448"/>
      <c r="AM835" s="330"/>
    </row>
    <row r="836" spans="1:39" ht="15" hidden="1" outlineLevel="2">
      <c r="A836" s="545">
        <v>18</v>
      </c>
      <c r="B836" s="700" t="s">
        <v>110</v>
      </c>
      <c r="C836" s="315" t="s">
        <v>25</v>
      </c>
      <c r="D836" s="319"/>
      <c r="E836" s="319"/>
      <c r="F836" s="319"/>
      <c r="G836" s="319"/>
      <c r="H836" s="319"/>
      <c r="I836" s="319"/>
      <c r="J836" s="319"/>
      <c r="K836" s="319"/>
      <c r="L836" s="319"/>
      <c r="M836" s="319"/>
      <c r="N836" s="319">
        <v>0</v>
      </c>
      <c r="O836" s="319"/>
      <c r="P836" s="319"/>
      <c r="Q836" s="319"/>
      <c r="R836" s="319"/>
      <c r="S836" s="319"/>
      <c r="T836" s="319"/>
      <c r="U836" s="319"/>
      <c r="V836" s="319"/>
      <c r="W836" s="319"/>
      <c r="X836" s="319"/>
      <c r="Y836" s="449"/>
      <c r="Z836" s="433"/>
      <c r="AA836" s="433"/>
      <c r="AB836" s="433"/>
      <c r="AC836" s="433"/>
      <c r="AD836" s="433"/>
      <c r="AE836" s="433"/>
      <c r="AF836" s="438"/>
      <c r="AG836" s="438"/>
      <c r="AH836" s="438"/>
      <c r="AI836" s="438"/>
      <c r="AJ836" s="438"/>
      <c r="AK836" s="438"/>
      <c r="AL836" s="438"/>
      <c r="AM836" s="320">
        <f>SUM(Y836:AL836)</f>
        <v>0</v>
      </c>
    </row>
    <row r="837" spans="1:39" ht="15" hidden="1" outlineLevel="2">
      <c r="A837" s="545"/>
      <c r="B837" s="676" t="s">
        <v>345</v>
      </c>
      <c r="C837" s="315" t="s">
        <v>164</v>
      </c>
      <c r="D837" s="319"/>
      <c r="E837" s="319"/>
      <c r="F837" s="319"/>
      <c r="G837" s="319"/>
      <c r="H837" s="319"/>
      <c r="I837" s="319"/>
      <c r="J837" s="319"/>
      <c r="K837" s="319"/>
      <c r="L837" s="319"/>
      <c r="M837" s="319"/>
      <c r="N837" s="319">
        <f>N836</f>
        <v>0</v>
      </c>
      <c r="O837" s="319"/>
      <c r="P837" s="319"/>
      <c r="Q837" s="319"/>
      <c r="R837" s="319"/>
      <c r="S837" s="319"/>
      <c r="T837" s="319"/>
      <c r="U837" s="319"/>
      <c r="V837" s="319"/>
      <c r="W837" s="319"/>
      <c r="X837" s="319"/>
      <c r="Y837" s="434">
        <f>Y836</f>
        <v>0</v>
      </c>
      <c r="Z837" s="434">
        <f t="shared" ref="Z837:AL837" si="2476">Z836</f>
        <v>0</v>
      </c>
      <c r="AA837" s="434">
        <f t="shared" si="2476"/>
        <v>0</v>
      </c>
      <c r="AB837" s="434">
        <f t="shared" si="2476"/>
        <v>0</v>
      </c>
      <c r="AC837" s="434">
        <f t="shared" si="2476"/>
        <v>0</v>
      </c>
      <c r="AD837" s="434">
        <f t="shared" si="2476"/>
        <v>0</v>
      </c>
      <c r="AE837" s="434">
        <f t="shared" si="2476"/>
        <v>0</v>
      </c>
      <c r="AF837" s="434">
        <f t="shared" si="2476"/>
        <v>0</v>
      </c>
      <c r="AG837" s="434">
        <f t="shared" si="2476"/>
        <v>0</v>
      </c>
      <c r="AH837" s="434">
        <f t="shared" si="2476"/>
        <v>0</v>
      </c>
      <c r="AI837" s="434">
        <f t="shared" si="2476"/>
        <v>0</v>
      </c>
      <c r="AJ837" s="434">
        <f t="shared" si="2476"/>
        <v>0</v>
      </c>
      <c r="AK837" s="434">
        <f t="shared" si="2476"/>
        <v>0</v>
      </c>
      <c r="AL837" s="434">
        <f t="shared" si="2476"/>
        <v>0</v>
      </c>
      <c r="AM837" s="330"/>
    </row>
    <row r="838" spans="1:39" ht="15" hidden="1" outlineLevel="2">
      <c r="A838" s="545"/>
      <c r="B838" s="721"/>
      <c r="C838" s="315"/>
      <c r="D838" s="315"/>
      <c r="E838" s="315"/>
      <c r="F838" s="315"/>
      <c r="G838" s="315"/>
      <c r="H838" s="315"/>
      <c r="I838" s="315"/>
      <c r="J838" s="315"/>
      <c r="K838" s="315"/>
      <c r="L838" s="315"/>
      <c r="M838" s="315"/>
      <c r="N838" s="315"/>
      <c r="O838" s="315"/>
      <c r="P838" s="315"/>
      <c r="Q838" s="315"/>
      <c r="R838" s="315"/>
      <c r="S838" s="315"/>
      <c r="T838" s="315"/>
      <c r="U838" s="315"/>
      <c r="V838" s="315"/>
      <c r="W838" s="315"/>
      <c r="X838" s="315"/>
      <c r="Y838" s="446"/>
      <c r="Z838" s="447"/>
      <c r="AA838" s="447"/>
      <c r="AB838" s="447"/>
      <c r="AC838" s="447"/>
      <c r="AD838" s="447"/>
      <c r="AE838" s="447"/>
      <c r="AF838" s="447"/>
      <c r="AG838" s="447"/>
      <c r="AH838" s="447"/>
      <c r="AI838" s="447"/>
      <c r="AJ838" s="447"/>
      <c r="AK838" s="447"/>
      <c r="AL838" s="447"/>
      <c r="AM838" s="321"/>
    </row>
    <row r="839" spans="1:39" ht="15" hidden="1" outlineLevel="2">
      <c r="A839" s="545">
        <v>19</v>
      </c>
      <c r="B839" s="700" t="s">
        <v>112</v>
      </c>
      <c r="C839" s="315" t="s">
        <v>25</v>
      </c>
      <c r="D839" s="319"/>
      <c r="E839" s="319"/>
      <c r="F839" s="319"/>
      <c r="G839" s="319"/>
      <c r="H839" s="319"/>
      <c r="I839" s="319"/>
      <c r="J839" s="319"/>
      <c r="K839" s="319"/>
      <c r="L839" s="319"/>
      <c r="M839" s="319"/>
      <c r="N839" s="319">
        <v>0</v>
      </c>
      <c r="O839" s="319"/>
      <c r="P839" s="319"/>
      <c r="Q839" s="319"/>
      <c r="R839" s="319"/>
      <c r="S839" s="319"/>
      <c r="T839" s="319"/>
      <c r="U839" s="319"/>
      <c r="V839" s="319"/>
      <c r="W839" s="319"/>
      <c r="X839" s="319"/>
      <c r="Y839" s="449"/>
      <c r="Z839" s="433"/>
      <c r="AA839" s="433"/>
      <c r="AB839" s="433"/>
      <c r="AC839" s="433"/>
      <c r="AD839" s="433"/>
      <c r="AE839" s="433"/>
      <c r="AF839" s="438"/>
      <c r="AG839" s="438"/>
      <c r="AH839" s="438"/>
      <c r="AI839" s="438"/>
      <c r="AJ839" s="438"/>
      <c r="AK839" s="438"/>
      <c r="AL839" s="438"/>
      <c r="AM839" s="320">
        <f>SUM(Y839:AL839)</f>
        <v>0</v>
      </c>
    </row>
    <row r="840" spans="1:39" ht="15" hidden="1" outlineLevel="2">
      <c r="A840" s="545"/>
      <c r="B840" s="676" t="s">
        <v>345</v>
      </c>
      <c r="C840" s="315" t="s">
        <v>164</v>
      </c>
      <c r="D840" s="319"/>
      <c r="E840" s="319"/>
      <c r="F840" s="319"/>
      <c r="G840" s="319"/>
      <c r="H840" s="319"/>
      <c r="I840" s="319"/>
      <c r="J840" s="319"/>
      <c r="K840" s="319"/>
      <c r="L840" s="319"/>
      <c r="M840" s="319"/>
      <c r="N840" s="319">
        <f>N839</f>
        <v>0</v>
      </c>
      <c r="O840" s="319"/>
      <c r="P840" s="319"/>
      <c r="Q840" s="319"/>
      <c r="R840" s="319"/>
      <c r="S840" s="319"/>
      <c r="T840" s="319"/>
      <c r="U840" s="319"/>
      <c r="V840" s="319"/>
      <c r="W840" s="319"/>
      <c r="X840" s="319"/>
      <c r="Y840" s="434">
        <f>Y839</f>
        <v>0</v>
      </c>
      <c r="Z840" s="434">
        <f t="shared" ref="Z840:AL840" si="2477">Z839</f>
        <v>0</v>
      </c>
      <c r="AA840" s="434">
        <f t="shared" si="2477"/>
        <v>0</v>
      </c>
      <c r="AB840" s="434">
        <f t="shared" si="2477"/>
        <v>0</v>
      </c>
      <c r="AC840" s="434">
        <f t="shared" si="2477"/>
        <v>0</v>
      </c>
      <c r="AD840" s="434">
        <f t="shared" si="2477"/>
        <v>0</v>
      </c>
      <c r="AE840" s="434">
        <f t="shared" si="2477"/>
        <v>0</v>
      </c>
      <c r="AF840" s="434">
        <f t="shared" si="2477"/>
        <v>0</v>
      </c>
      <c r="AG840" s="434">
        <f t="shared" si="2477"/>
        <v>0</v>
      </c>
      <c r="AH840" s="434">
        <f t="shared" si="2477"/>
        <v>0</v>
      </c>
      <c r="AI840" s="434">
        <f t="shared" si="2477"/>
        <v>0</v>
      </c>
      <c r="AJ840" s="434">
        <f t="shared" si="2477"/>
        <v>0</v>
      </c>
      <c r="AK840" s="434">
        <f t="shared" si="2477"/>
        <v>0</v>
      </c>
      <c r="AL840" s="434">
        <f t="shared" si="2477"/>
        <v>0</v>
      </c>
      <c r="AM840" s="321"/>
    </row>
    <row r="841" spans="1:39" ht="15" hidden="1" outlineLevel="2">
      <c r="A841" s="545"/>
      <c r="B841" s="721"/>
      <c r="C841" s="315"/>
      <c r="D841" s="315"/>
      <c r="E841" s="315"/>
      <c r="F841" s="315"/>
      <c r="G841" s="315"/>
      <c r="H841" s="315"/>
      <c r="I841" s="315"/>
      <c r="J841" s="315"/>
      <c r="K841" s="315"/>
      <c r="L841" s="315"/>
      <c r="M841" s="315"/>
      <c r="N841" s="315"/>
      <c r="O841" s="315"/>
      <c r="P841" s="315"/>
      <c r="Q841" s="315"/>
      <c r="R841" s="315"/>
      <c r="S841" s="315"/>
      <c r="T841" s="315"/>
      <c r="U841" s="315"/>
      <c r="V841" s="315"/>
      <c r="W841" s="315"/>
      <c r="X841" s="315"/>
      <c r="Y841" s="435"/>
      <c r="Z841" s="435"/>
      <c r="AA841" s="435"/>
      <c r="AB841" s="435"/>
      <c r="AC841" s="435"/>
      <c r="AD841" s="435"/>
      <c r="AE841" s="435"/>
      <c r="AF841" s="435"/>
      <c r="AG841" s="435"/>
      <c r="AH841" s="435"/>
      <c r="AI841" s="435"/>
      <c r="AJ841" s="435"/>
      <c r="AK841" s="435"/>
      <c r="AL841" s="435"/>
      <c r="AM841" s="330"/>
    </row>
    <row r="842" spans="1:39" ht="15" hidden="1" outlineLevel="2">
      <c r="A842" s="545">
        <v>20</v>
      </c>
      <c r="B842" s="700" t="s">
        <v>111</v>
      </c>
      <c r="C842" s="315" t="s">
        <v>25</v>
      </c>
      <c r="D842" s="319"/>
      <c r="E842" s="319"/>
      <c r="F842" s="319"/>
      <c r="G842" s="319"/>
      <c r="H842" s="319"/>
      <c r="I842" s="319"/>
      <c r="J842" s="319"/>
      <c r="K842" s="319"/>
      <c r="L842" s="319"/>
      <c r="M842" s="319"/>
      <c r="N842" s="319">
        <v>0</v>
      </c>
      <c r="O842" s="319"/>
      <c r="P842" s="319"/>
      <c r="Q842" s="319"/>
      <c r="R842" s="319"/>
      <c r="S842" s="319"/>
      <c r="T842" s="319"/>
      <c r="U842" s="319"/>
      <c r="V842" s="319"/>
      <c r="W842" s="319"/>
      <c r="X842" s="319"/>
      <c r="Y842" s="449"/>
      <c r="Z842" s="433"/>
      <c r="AA842" s="433"/>
      <c r="AB842" s="433"/>
      <c r="AC842" s="433"/>
      <c r="AD842" s="433"/>
      <c r="AE842" s="433"/>
      <c r="AF842" s="438"/>
      <c r="AG842" s="438"/>
      <c r="AH842" s="438"/>
      <c r="AI842" s="438"/>
      <c r="AJ842" s="438"/>
      <c r="AK842" s="438"/>
      <c r="AL842" s="438"/>
      <c r="AM842" s="320">
        <f>SUM(Y842:AL842)</f>
        <v>0</v>
      </c>
    </row>
    <row r="843" spans="1:39" ht="15" hidden="1" outlineLevel="2">
      <c r="A843" s="545"/>
      <c r="B843" s="676" t="s">
        <v>345</v>
      </c>
      <c r="C843" s="315" t="s">
        <v>164</v>
      </c>
      <c r="D843" s="319"/>
      <c r="E843" s="319"/>
      <c r="F843" s="319"/>
      <c r="G843" s="319"/>
      <c r="H843" s="319"/>
      <c r="I843" s="319"/>
      <c r="J843" s="319"/>
      <c r="K843" s="319"/>
      <c r="L843" s="319"/>
      <c r="M843" s="319"/>
      <c r="N843" s="319">
        <f>N842</f>
        <v>0</v>
      </c>
      <c r="O843" s="319"/>
      <c r="P843" s="319"/>
      <c r="Q843" s="319"/>
      <c r="R843" s="319"/>
      <c r="S843" s="319"/>
      <c r="T843" s="319"/>
      <c r="U843" s="319"/>
      <c r="V843" s="319"/>
      <c r="W843" s="319"/>
      <c r="X843" s="319"/>
      <c r="Y843" s="434">
        <f>Y842</f>
        <v>0</v>
      </c>
      <c r="Z843" s="434">
        <f t="shared" ref="Z843:AL843" si="2478">Z842</f>
        <v>0</v>
      </c>
      <c r="AA843" s="434">
        <f t="shared" si="2478"/>
        <v>0</v>
      </c>
      <c r="AB843" s="434">
        <f t="shared" si="2478"/>
        <v>0</v>
      </c>
      <c r="AC843" s="434">
        <f t="shared" si="2478"/>
        <v>0</v>
      </c>
      <c r="AD843" s="434">
        <f t="shared" si="2478"/>
        <v>0</v>
      </c>
      <c r="AE843" s="434">
        <f t="shared" si="2478"/>
        <v>0</v>
      </c>
      <c r="AF843" s="434">
        <f t="shared" si="2478"/>
        <v>0</v>
      </c>
      <c r="AG843" s="434">
        <f t="shared" si="2478"/>
        <v>0</v>
      </c>
      <c r="AH843" s="434">
        <f t="shared" si="2478"/>
        <v>0</v>
      </c>
      <c r="AI843" s="434">
        <f t="shared" si="2478"/>
        <v>0</v>
      </c>
      <c r="AJ843" s="434">
        <f t="shared" si="2478"/>
        <v>0</v>
      </c>
      <c r="AK843" s="434">
        <f t="shared" si="2478"/>
        <v>0</v>
      </c>
      <c r="AL843" s="434">
        <f t="shared" si="2478"/>
        <v>0</v>
      </c>
      <c r="AM843" s="330"/>
    </row>
    <row r="844" spans="1:39" ht="15.6" hidden="1" outlineLevel="2">
      <c r="A844" s="545"/>
      <c r="B844" s="722"/>
      <c r="C844" s="324"/>
      <c r="D844" s="315"/>
      <c r="E844" s="315"/>
      <c r="F844" s="315"/>
      <c r="G844" s="315"/>
      <c r="H844" s="315"/>
      <c r="I844" s="315"/>
      <c r="J844" s="315"/>
      <c r="K844" s="315"/>
      <c r="L844" s="315"/>
      <c r="M844" s="315"/>
      <c r="N844" s="324"/>
      <c r="O844" s="315"/>
      <c r="P844" s="315"/>
      <c r="Q844" s="315"/>
      <c r="R844" s="315"/>
      <c r="S844" s="315"/>
      <c r="T844" s="315"/>
      <c r="U844" s="315"/>
      <c r="V844" s="315"/>
      <c r="W844" s="315"/>
      <c r="X844" s="315"/>
      <c r="Y844" s="435"/>
      <c r="Z844" s="435"/>
      <c r="AA844" s="435"/>
      <c r="AB844" s="435"/>
      <c r="AC844" s="435"/>
      <c r="AD844" s="435"/>
      <c r="AE844" s="435"/>
      <c r="AF844" s="435"/>
      <c r="AG844" s="435"/>
      <c r="AH844" s="435"/>
      <c r="AI844" s="435"/>
      <c r="AJ844" s="435"/>
      <c r="AK844" s="435"/>
      <c r="AL844" s="435"/>
      <c r="AM844" s="330"/>
    </row>
    <row r="845" spans="1:39" ht="15.6" hidden="1" outlineLevel="2">
      <c r="A845" s="545"/>
      <c r="B845" s="712" t="s">
        <v>515</v>
      </c>
      <c r="C845" s="315"/>
      <c r="D845" s="315"/>
      <c r="E845" s="315"/>
      <c r="F845" s="315"/>
      <c r="G845" s="315"/>
      <c r="H845" s="315"/>
      <c r="I845" s="315"/>
      <c r="J845" s="315"/>
      <c r="K845" s="315"/>
      <c r="L845" s="315"/>
      <c r="M845" s="315"/>
      <c r="N845" s="315"/>
      <c r="O845" s="315"/>
      <c r="P845" s="315"/>
      <c r="Q845" s="315"/>
      <c r="R845" s="315"/>
      <c r="S845" s="315"/>
      <c r="T845" s="315"/>
      <c r="U845" s="315"/>
      <c r="V845" s="315"/>
      <c r="W845" s="315"/>
      <c r="X845" s="315"/>
      <c r="Y845" s="445"/>
      <c r="Z845" s="448"/>
      <c r="AA845" s="448"/>
      <c r="AB845" s="448"/>
      <c r="AC845" s="448"/>
      <c r="AD845" s="448"/>
      <c r="AE845" s="448"/>
      <c r="AF845" s="448"/>
      <c r="AG845" s="448"/>
      <c r="AH845" s="448"/>
      <c r="AI845" s="448"/>
      <c r="AJ845" s="448"/>
      <c r="AK845" s="448"/>
      <c r="AL845" s="448"/>
      <c r="AM845" s="330"/>
    </row>
    <row r="846" spans="1:39" ht="15.6" hidden="1" outlineLevel="2">
      <c r="A846" s="545"/>
      <c r="B846" s="733" t="s">
        <v>511</v>
      </c>
      <c r="C846" s="315"/>
      <c r="D846" s="315"/>
      <c r="E846" s="315"/>
      <c r="F846" s="315"/>
      <c r="G846" s="315"/>
      <c r="H846" s="315"/>
      <c r="I846" s="315"/>
      <c r="J846" s="315"/>
      <c r="K846" s="315"/>
      <c r="L846" s="315"/>
      <c r="M846" s="315"/>
      <c r="N846" s="315"/>
      <c r="O846" s="315"/>
      <c r="P846" s="315"/>
      <c r="Q846" s="315"/>
      <c r="R846" s="315"/>
      <c r="S846" s="315"/>
      <c r="T846" s="315"/>
      <c r="U846" s="315"/>
      <c r="V846" s="315"/>
      <c r="W846" s="315"/>
      <c r="X846" s="315"/>
      <c r="Y846" s="445"/>
      <c r="Z846" s="448"/>
      <c r="AA846" s="448"/>
      <c r="AB846" s="448"/>
      <c r="AC846" s="448"/>
      <c r="AD846" s="448"/>
      <c r="AE846" s="448"/>
      <c r="AF846" s="448"/>
      <c r="AG846" s="448"/>
      <c r="AH846" s="448"/>
      <c r="AI846" s="448"/>
      <c r="AJ846" s="448"/>
      <c r="AK846" s="448"/>
      <c r="AL846" s="448"/>
      <c r="AM846" s="330"/>
    </row>
    <row r="847" spans="1:39" ht="15" hidden="1" outlineLevel="2">
      <c r="A847" s="545">
        <v>21</v>
      </c>
      <c r="B847" s="700" t="s">
        <v>114</v>
      </c>
      <c r="C847" s="315" t="s">
        <v>25</v>
      </c>
      <c r="D847" s="319"/>
      <c r="E847" s="319"/>
      <c r="F847" s="319"/>
      <c r="G847" s="319"/>
      <c r="H847" s="319"/>
      <c r="I847" s="319"/>
      <c r="J847" s="319"/>
      <c r="K847" s="319"/>
      <c r="L847" s="319"/>
      <c r="M847" s="319"/>
      <c r="N847" s="315"/>
      <c r="O847" s="319"/>
      <c r="P847" s="319"/>
      <c r="Q847" s="319"/>
      <c r="R847" s="319"/>
      <c r="S847" s="319"/>
      <c r="T847" s="319"/>
      <c r="U847" s="319"/>
      <c r="V847" s="319"/>
      <c r="W847" s="319"/>
      <c r="X847" s="319"/>
      <c r="Y847" s="438"/>
      <c r="Z847" s="438"/>
      <c r="AA847" s="438"/>
      <c r="AB847" s="438"/>
      <c r="AC847" s="438"/>
      <c r="AD847" s="438"/>
      <c r="AE847" s="438"/>
      <c r="AF847" s="433"/>
      <c r="AG847" s="433"/>
      <c r="AH847" s="433"/>
      <c r="AI847" s="433"/>
      <c r="AJ847" s="433"/>
      <c r="AK847" s="433"/>
      <c r="AL847" s="433"/>
      <c r="AM847" s="320">
        <f>SUM(Y847:AL847)</f>
        <v>0</v>
      </c>
    </row>
    <row r="848" spans="1:39" ht="15" hidden="1" outlineLevel="2">
      <c r="A848" s="545"/>
      <c r="B848" s="676" t="s">
        <v>345</v>
      </c>
      <c r="C848" s="315" t="s">
        <v>164</v>
      </c>
      <c r="D848" s="319"/>
      <c r="E848" s="319"/>
      <c r="F848" s="319"/>
      <c r="G848" s="319"/>
      <c r="H848" s="319"/>
      <c r="I848" s="319"/>
      <c r="J848" s="319"/>
      <c r="K848" s="319"/>
      <c r="L848" s="319"/>
      <c r="M848" s="319"/>
      <c r="N848" s="315"/>
      <c r="O848" s="319"/>
      <c r="P848" s="319"/>
      <c r="Q848" s="319"/>
      <c r="R848" s="319"/>
      <c r="S848" s="319"/>
      <c r="T848" s="319"/>
      <c r="U848" s="319"/>
      <c r="V848" s="319"/>
      <c r="W848" s="319"/>
      <c r="X848" s="319"/>
      <c r="Y848" s="434">
        <f>Y847</f>
        <v>0</v>
      </c>
      <c r="Z848" s="434">
        <f t="shared" ref="Z848" si="2479">Z847</f>
        <v>0</v>
      </c>
      <c r="AA848" s="434">
        <f t="shared" ref="AA848" si="2480">AA847</f>
        <v>0</v>
      </c>
      <c r="AB848" s="434">
        <f t="shared" ref="AB848" si="2481">AB847</f>
        <v>0</v>
      </c>
      <c r="AC848" s="434">
        <f t="shared" ref="AC848" si="2482">AC847</f>
        <v>0</v>
      </c>
      <c r="AD848" s="434">
        <f t="shared" ref="AD848" si="2483">AD847</f>
        <v>0</v>
      </c>
      <c r="AE848" s="434">
        <f t="shared" ref="AE848" si="2484">AE847</f>
        <v>0</v>
      </c>
      <c r="AF848" s="434">
        <f t="shared" ref="AF848" si="2485">AF847</f>
        <v>0</v>
      </c>
      <c r="AG848" s="434">
        <f t="shared" ref="AG848" si="2486">AG847</f>
        <v>0</v>
      </c>
      <c r="AH848" s="434">
        <f t="shared" ref="AH848" si="2487">AH847</f>
        <v>0</v>
      </c>
      <c r="AI848" s="434">
        <f t="shared" ref="AI848" si="2488">AI847</f>
        <v>0</v>
      </c>
      <c r="AJ848" s="434">
        <f t="shared" ref="AJ848" si="2489">AJ847</f>
        <v>0</v>
      </c>
      <c r="AK848" s="434">
        <f t="shared" ref="AK848" si="2490">AK847</f>
        <v>0</v>
      </c>
      <c r="AL848" s="434">
        <f t="shared" ref="AL848" si="2491">AL847</f>
        <v>0</v>
      </c>
      <c r="AM848" s="330"/>
    </row>
    <row r="849" spans="1:39" ht="15" hidden="1" outlineLevel="2">
      <c r="A849" s="545"/>
      <c r="B849" s="676"/>
      <c r="C849" s="315"/>
      <c r="D849" s="315"/>
      <c r="E849" s="315"/>
      <c r="F849" s="315"/>
      <c r="G849" s="315"/>
      <c r="H849" s="315"/>
      <c r="I849" s="315"/>
      <c r="J849" s="315"/>
      <c r="K849" s="315"/>
      <c r="L849" s="315"/>
      <c r="M849" s="315"/>
      <c r="N849" s="315"/>
      <c r="O849" s="315"/>
      <c r="P849" s="315"/>
      <c r="Q849" s="315"/>
      <c r="R849" s="315"/>
      <c r="S849" s="315"/>
      <c r="T849" s="315"/>
      <c r="U849" s="315"/>
      <c r="V849" s="315"/>
      <c r="W849" s="315"/>
      <c r="X849" s="315"/>
      <c r="Y849" s="445"/>
      <c r="Z849" s="448"/>
      <c r="AA849" s="448"/>
      <c r="AB849" s="448"/>
      <c r="AC849" s="448"/>
      <c r="AD849" s="448"/>
      <c r="AE849" s="448"/>
      <c r="AF849" s="448"/>
      <c r="AG849" s="448"/>
      <c r="AH849" s="448"/>
      <c r="AI849" s="448"/>
      <c r="AJ849" s="448"/>
      <c r="AK849" s="448"/>
      <c r="AL849" s="448"/>
      <c r="AM849" s="330"/>
    </row>
    <row r="850" spans="1:39" ht="15" hidden="1" outlineLevel="2">
      <c r="A850" s="545">
        <v>22</v>
      </c>
      <c r="B850" s="700" t="s">
        <v>115</v>
      </c>
      <c r="C850" s="315" t="s">
        <v>25</v>
      </c>
      <c r="D850" s="319"/>
      <c r="E850" s="319"/>
      <c r="F850" s="319"/>
      <c r="G850" s="319"/>
      <c r="H850" s="319"/>
      <c r="I850" s="319"/>
      <c r="J850" s="319"/>
      <c r="K850" s="319"/>
      <c r="L850" s="319"/>
      <c r="M850" s="319"/>
      <c r="N850" s="315"/>
      <c r="O850" s="319"/>
      <c r="P850" s="319"/>
      <c r="Q850" s="319"/>
      <c r="R850" s="319"/>
      <c r="S850" s="319"/>
      <c r="T850" s="319"/>
      <c r="U850" s="319"/>
      <c r="V850" s="319"/>
      <c r="W850" s="319"/>
      <c r="X850" s="319"/>
      <c r="Y850" s="438"/>
      <c r="Z850" s="438"/>
      <c r="AA850" s="438"/>
      <c r="AB850" s="438"/>
      <c r="AC850" s="438"/>
      <c r="AD850" s="438"/>
      <c r="AE850" s="438"/>
      <c r="AF850" s="433"/>
      <c r="AG850" s="433"/>
      <c r="AH850" s="433"/>
      <c r="AI850" s="433"/>
      <c r="AJ850" s="433"/>
      <c r="AK850" s="433"/>
      <c r="AL850" s="433"/>
      <c r="AM850" s="320">
        <f>SUM(Y850:AL850)</f>
        <v>0</v>
      </c>
    </row>
    <row r="851" spans="1:39" ht="15" hidden="1" outlineLevel="2">
      <c r="A851" s="545"/>
      <c r="B851" s="676" t="s">
        <v>345</v>
      </c>
      <c r="C851" s="315" t="s">
        <v>164</v>
      </c>
      <c r="D851" s="319"/>
      <c r="E851" s="319"/>
      <c r="F851" s="319"/>
      <c r="G851" s="319"/>
      <c r="H851" s="319"/>
      <c r="I851" s="319"/>
      <c r="J851" s="319"/>
      <c r="K851" s="319"/>
      <c r="L851" s="319"/>
      <c r="M851" s="319"/>
      <c r="N851" s="315"/>
      <c r="O851" s="319"/>
      <c r="P851" s="319"/>
      <c r="Q851" s="319"/>
      <c r="R851" s="319"/>
      <c r="S851" s="319"/>
      <c r="T851" s="319"/>
      <c r="U851" s="319"/>
      <c r="V851" s="319"/>
      <c r="W851" s="319"/>
      <c r="X851" s="319"/>
      <c r="Y851" s="434">
        <f>Y850</f>
        <v>0</v>
      </c>
      <c r="Z851" s="434">
        <f t="shared" ref="Z851" si="2492">Z850</f>
        <v>0</v>
      </c>
      <c r="AA851" s="434">
        <f t="shared" ref="AA851" si="2493">AA850</f>
        <v>0</v>
      </c>
      <c r="AB851" s="434">
        <f t="shared" ref="AB851" si="2494">AB850</f>
        <v>0</v>
      </c>
      <c r="AC851" s="434">
        <f t="shared" ref="AC851" si="2495">AC850</f>
        <v>0</v>
      </c>
      <c r="AD851" s="434">
        <f t="shared" ref="AD851" si="2496">AD850</f>
        <v>0</v>
      </c>
      <c r="AE851" s="434">
        <f t="shared" ref="AE851" si="2497">AE850</f>
        <v>0</v>
      </c>
      <c r="AF851" s="434">
        <f t="shared" ref="AF851" si="2498">AF850</f>
        <v>0</v>
      </c>
      <c r="AG851" s="434">
        <f t="shared" ref="AG851" si="2499">AG850</f>
        <v>0</v>
      </c>
      <c r="AH851" s="434">
        <f t="shared" ref="AH851" si="2500">AH850</f>
        <v>0</v>
      </c>
      <c r="AI851" s="434">
        <f t="shared" ref="AI851" si="2501">AI850</f>
        <v>0</v>
      </c>
      <c r="AJ851" s="434">
        <f t="shared" ref="AJ851" si="2502">AJ850</f>
        <v>0</v>
      </c>
      <c r="AK851" s="434">
        <f t="shared" ref="AK851" si="2503">AK850</f>
        <v>0</v>
      </c>
      <c r="AL851" s="434">
        <f t="shared" ref="AL851" si="2504">AL850</f>
        <v>0</v>
      </c>
      <c r="AM851" s="330"/>
    </row>
    <row r="852" spans="1:39" ht="15" hidden="1" outlineLevel="2">
      <c r="A852" s="545"/>
      <c r="B852" s="676"/>
      <c r="C852" s="315"/>
      <c r="D852" s="315"/>
      <c r="E852" s="315"/>
      <c r="F852" s="315"/>
      <c r="G852" s="315"/>
      <c r="H852" s="315"/>
      <c r="I852" s="315"/>
      <c r="J852" s="315"/>
      <c r="K852" s="315"/>
      <c r="L852" s="315"/>
      <c r="M852" s="315"/>
      <c r="N852" s="315"/>
      <c r="O852" s="315"/>
      <c r="P852" s="315"/>
      <c r="Q852" s="315"/>
      <c r="R852" s="315"/>
      <c r="S852" s="315"/>
      <c r="T852" s="315"/>
      <c r="U852" s="315"/>
      <c r="V852" s="315"/>
      <c r="W852" s="315"/>
      <c r="X852" s="315"/>
      <c r="Y852" s="445"/>
      <c r="Z852" s="448"/>
      <c r="AA852" s="448"/>
      <c r="AB852" s="448"/>
      <c r="AC852" s="448"/>
      <c r="AD852" s="448"/>
      <c r="AE852" s="448"/>
      <c r="AF852" s="448"/>
      <c r="AG852" s="448"/>
      <c r="AH852" s="448"/>
      <c r="AI852" s="448"/>
      <c r="AJ852" s="448"/>
      <c r="AK852" s="448"/>
      <c r="AL852" s="448"/>
      <c r="AM852" s="330"/>
    </row>
    <row r="853" spans="1:39" ht="15" hidden="1" outlineLevel="2">
      <c r="A853" s="545">
        <v>23</v>
      </c>
      <c r="B853" s="700" t="s">
        <v>116</v>
      </c>
      <c r="C853" s="315" t="s">
        <v>25</v>
      </c>
      <c r="D853" s="319"/>
      <c r="E853" s="319"/>
      <c r="F853" s="319"/>
      <c r="G853" s="319"/>
      <c r="H853" s="319"/>
      <c r="I853" s="319"/>
      <c r="J853" s="319"/>
      <c r="K853" s="319"/>
      <c r="L853" s="319"/>
      <c r="M853" s="319"/>
      <c r="N853" s="315"/>
      <c r="O853" s="319"/>
      <c r="P853" s="319"/>
      <c r="Q853" s="319"/>
      <c r="R853" s="319"/>
      <c r="S853" s="319"/>
      <c r="T853" s="319"/>
      <c r="U853" s="319"/>
      <c r="V853" s="319"/>
      <c r="W853" s="319"/>
      <c r="X853" s="319"/>
      <c r="Y853" s="438"/>
      <c r="Z853" s="438"/>
      <c r="AA853" s="438"/>
      <c r="AB853" s="438"/>
      <c r="AC853" s="438"/>
      <c r="AD853" s="438"/>
      <c r="AE853" s="438"/>
      <c r="AF853" s="433"/>
      <c r="AG853" s="433"/>
      <c r="AH853" s="433"/>
      <c r="AI853" s="433"/>
      <c r="AJ853" s="433"/>
      <c r="AK853" s="433"/>
      <c r="AL853" s="433"/>
      <c r="AM853" s="320">
        <f>SUM(Y853:AL853)</f>
        <v>0</v>
      </c>
    </row>
    <row r="854" spans="1:39" ht="15" hidden="1" outlineLevel="2">
      <c r="A854" s="545"/>
      <c r="B854" s="676" t="s">
        <v>345</v>
      </c>
      <c r="C854" s="315" t="s">
        <v>164</v>
      </c>
      <c r="D854" s="319"/>
      <c r="E854" s="319"/>
      <c r="F854" s="319"/>
      <c r="G854" s="319"/>
      <c r="H854" s="319"/>
      <c r="I854" s="319"/>
      <c r="J854" s="319"/>
      <c r="K854" s="319"/>
      <c r="L854" s="319"/>
      <c r="M854" s="319"/>
      <c r="N854" s="315"/>
      <c r="O854" s="319"/>
      <c r="P854" s="319"/>
      <c r="Q854" s="319"/>
      <c r="R854" s="319"/>
      <c r="S854" s="319"/>
      <c r="T854" s="319"/>
      <c r="U854" s="319"/>
      <c r="V854" s="319"/>
      <c r="W854" s="319"/>
      <c r="X854" s="319"/>
      <c r="Y854" s="434">
        <f>Y853</f>
        <v>0</v>
      </c>
      <c r="Z854" s="434">
        <f t="shared" ref="Z854" si="2505">Z853</f>
        <v>0</v>
      </c>
      <c r="AA854" s="434">
        <f t="shared" ref="AA854" si="2506">AA853</f>
        <v>0</v>
      </c>
      <c r="AB854" s="434">
        <f t="shared" ref="AB854" si="2507">AB853</f>
        <v>0</v>
      </c>
      <c r="AC854" s="434">
        <f t="shared" ref="AC854" si="2508">AC853</f>
        <v>0</v>
      </c>
      <c r="AD854" s="434">
        <f t="shared" ref="AD854" si="2509">AD853</f>
        <v>0</v>
      </c>
      <c r="AE854" s="434">
        <f t="shared" ref="AE854" si="2510">AE853</f>
        <v>0</v>
      </c>
      <c r="AF854" s="434">
        <f t="shared" ref="AF854" si="2511">AF853</f>
        <v>0</v>
      </c>
      <c r="AG854" s="434">
        <f t="shared" ref="AG854" si="2512">AG853</f>
        <v>0</v>
      </c>
      <c r="AH854" s="434">
        <f t="shared" ref="AH854" si="2513">AH853</f>
        <v>0</v>
      </c>
      <c r="AI854" s="434">
        <f t="shared" ref="AI854" si="2514">AI853</f>
        <v>0</v>
      </c>
      <c r="AJ854" s="434">
        <f t="shared" ref="AJ854" si="2515">AJ853</f>
        <v>0</v>
      </c>
      <c r="AK854" s="434">
        <f t="shared" ref="AK854" si="2516">AK853</f>
        <v>0</v>
      </c>
      <c r="AL854" s="434">
        <f t="shared" ref="AL854" si="2517">AL853</f>
        <v>0</v>
      </c>
      <c r="AM854" s="330"/>
    </row>
    <row r="855" spans="1:39" ht="15" hidden="1" outlineLevel="2">
      <c r="A855" s="545"/>
      <c r="B855" s="740"/>
      <c r="C855" s="315"/>
      <c r="D855" s="315"/>
      <c r="E855" s="315"/>
      <c r="F855" s="315"/>
      <c r="G855" s="315"/>
      <c r="H855" s="315"/>
      <c r="I855" s="315"/>
      <c r="J855" s="315"/>
      <c r="K855" s="315"/>
      <c r="L855" s="315"/>
      <c r="M855" s="315"/>
      <c r="N855" s="315"/>
      <c r="O855" s="315"/>
      <c r="P855" s="315"/>
      <c r="Q855" s="315"/>
      <c r="R855" s="315"/>
      <c r="S855" s="315"/>
      <c r="T855" s="315"/>
      <c r="U855" s="315"/>
      <c r="V855" s="315"/>
      <c r="W855" s="315"/>
      <c r="X855" s="315"/>
      <c r="Y855" s="445"/>
      <c r="Z855" s="448"/>
      <c r="AA855" s="448"/>
      <c r="AB855" s="448"/>
      <c r="AC855" s="448"/>
      <c r="AD855" s="448"/>
      <c r="AE855" s="448"/>
      <c r="AF855" s="448"/>
      <c r="AG855" s="448"/>
      <c r="AH855" s="448"/>
      <c r="AI855" s="448"/>
      <c r="AJ855" s="448"/>
      <c r="AK855" s="448"/>
      <c r="AL855" s="448"/>
      <c r="AM855" s="330"/>
    </row>
    <row r="856" spans="1:39" ht="15" hidden="1" outlineLevel="2">
      <c r="A856" s="545">
        <v>24</v>
      </c>
      <c r="B856" s="700" t="s">
        <v>117</v>
      </c>
      <c r="C856" s="315" t="s">
        <v>25</v>
      </c>
      <c r="D856" s="319"/>
      <c r="E856" s="319"/>
      <c r="F856" s="319"/>
      <c r="G856" s="319"/>
      <c r="H856" s="319"/>
      <c r="I856" s="319"/>
      <c r="J856" s="319"/>
      <c r="K856" s="319"/>
      <c r="L856" s="319"/>
      <c r="M856" s="319"/>
      <c r="N856" s="315"/>
      <c r="O856" s="319"/>
      <c r="P856" s="319"/>
      <c r="Q856" s="319"/>
      <c r="R856" s="319"/>
      <c r="S856" s="319"/>
      <c r="T856" s="319"/>
      <c r="U856" s="319"/>
      <c r="V856" s="319"/>
      <c r="W856" s="319"/>
      <c r="X856" s="319"/>
      <c r="Y856" s="438"/>
      <c r="Z856" s="438"/>
      <c r="AA856" s="438"/>
      <c r="AB856" s="438"/>
      <c r="AC856" s="438"/>
      <c r="AD856" s="438"/>
      <c r="AE856" s="438"/>
      <c r="AF856" s="433"/>
      <c r="AG856" s="433"/>
      <c r="AH856" s="433"/>
      <c r="AI856" s="433"/>
      <c r="AJ856" s="433"/>
      <c r="AK856" s="433"/>
      <c r="AL856" s="433"/>
      <c r="AM856" s="320">
        <f>SUM(Y856:AL856)</f>
        <v>0</v>
      </c>
    </row>
    <row r="857" spans="1:39" ht="15" hidden="1" outlineLevel="2">
      <c r="A857" s="545"/>
      <c r="B857" s="676" t="s">
        <v>345</v>
      </c>
      <c r="C857" s="315" t="s">
        <v>164</v>
      </c>
      <c r="D857" s="319"/>
      <c r="E857" s="319"/>
      <c r="F857" s="319"/>
      <c r="G857" s="319"/>
      <c r="H857" s="319"/>
      <c r="I857" s="319"/>
      <c r="J857" s="319"/>
      <c r="K857" s="319"/>
      <c r="L857" s="319"/>
      <c r="M857" s="319"/>
      <c r="N857" s="315"/>
      <c r="O857" s="319"/>
      <c r="P857" s="319"/>
      <c r="Q857" s="319"/>
      <c r="R857" s="319"/>
      <c r="S857" s="319"/>
      <c r="T857" s="319"/>
      <c r="U857" s="319"/>
      <c r="V857" s="319"/>
      <c r="W857" s="319"/>
      <c r="X857" s="319"/>
      <c r="Y857" s="434">
        <f>Y856</f>
        <v>0</v>
      </c>
      <c r="Z857" s="434">
        <f t="shared" ref="Z857" si="2518">Z856</f>
        <v>0</v>
      </c>
      <c r="AA857" s="434">
        <f t="shared" ref="AA857" si="2519">AA856</f>
        <v>0</v>
      </c>
      <c r="AB857" s="434">
        <f t="shared" ref="AB857" si="2520">AB856</f>
        <v>0</v>
      </c>
      <c r="AC857" s="434">
        <f t="shared" ref="AC857" si="2521">AC856</f>
        <v>0</v>
      </c>
      <c r="AD857" s="434">
        <f t="shared" ref="AD857" si="2522">AD856</f>
        <v>0</v>
      </c>
      <c r="AE857" s="434">
        <f t="shared" ref="AE857" si="2523">AE856</f>
        <v>0</v>
      </c>
      <c r="AF857" s="434">
        <f t="shared" ref="AF857" si="2524">AF856</f>
        <v>0</v>
      </c>
      <c r="AG857" s="434">
        <f t="shared" ref="AG857" si="2525">AG856</f>
        <v>0</v>
      </c>
      <c r="AH857" s="434">
        <f t="shared" ref="AH857" si="2526">AH856</f>
        <v>0</v>
      </c>
      <c r="AI857" s="434">
        <f t="shared" ref="AI857" si="2527">AI856</f>
        <v>0</v>
      </c>
      <c r="AJ857" s="434">
        <f t="shared" ref="AJ857" si="2528">AJ856</f>
        <v>0</v>
      </c>
      <c r="AK857" s="434">
        <f t="shared" ref="AK857" si="2529">AK856</f>
        <v>0</v>
      </c>
      <c r="AL857" s="434">
        <f t="shared" ref="AL857" si="2530">AL856</f>
        <v>0</v>
      </c>
      <c r="AM857" s="330"/>
    </row>
    <row r="858" spans="1:39" ht="15" hidden="1" outlineLevel="2">
      <c r="A858" s="545"/>
      <c r="B858" s="676"/>
      <c r="C858" s="315"/>
      <c r="D858" s="315"/>
      <c r="E858" s="315"/>
      <c r="F858" s="315"/>
      <c r="G858" s="315"/>
      <c r="H858" s="315"/>
      <c r="I858" s="315"/>
      <c r="J858" s="315"/>
      <c r="K858" s="315"/>
      <c r="L858" s="315"/>
      <c r="M858" s="315"/>
      <c r="N858" s="315"/>
      <c r="O858" s="315"/>
      <c r="P858" s="315"/>
      <c r="Q858" s="315"/>
      <c r="R858" s="315"/>
      <c r="S858" s="315"/>
      <c r="T858" s="315"/>
      <c r="U858" s="315"/>
      <c r="V858" s="315"/>
      <c r="W858" s="315"/>
      <c r="X858" s="315"/>
      <c r="Y858" s="435"/>
      <c r="Z858" s="448"/>
      <c r="AA858" s="448"/>
      <c r="AB858" s="448"/>
      <c r="AC858" s="448"/>
      <c r="AD858" s="448"/>
      <c r="AE858" s="448"/>
      <c r="AF858" s="448"/>
      <c r="AG858" s="448"/>
      <c r="AH858" s="448"/>
      <c r="AI858" s="448"/>
      <c r="AJ858" s="448"/>
      <c r="AK858" s="448"/>
      <c r="AL858" s="448"/>
      <c r="AM858" s="330"/>
    </row>
    <row r="859" spans="1:39" ht="15.6" hidden="1" outlineLevel="2">
      <c r="A859" s="545"/>
      <c r="B859" s="713" t="s">
        <v>512</v>
      </c>
      <c r="C859" s="315"/>
      <c r="D859" s="315"/>
      <c r="E859" s="315"/>
      <c r="F859" s="315"/>
      <c r="G859" s="315"/>
      <c r="H859" s="315"/>
      <c r="I859" s="315"/>
      <c r="J859" s="315"/>
      <c r="K859" s="315"/>
      <c r="L859" s="315"/>
      <c r="M859" s="315"/>
      <c r="N859" s="315"/>
      <c r="O859" s="315"/>
      <c r="P859" s="315"/>
      <c r="Q859" s="315"/>
      <c r="R859" s="315"/>
      <c r="S859" s="315"/>
      <c r="T859" s="315"/>
      <c r="U859" s="315"/>
      <c r="V859" s="315"/>
      <c r="W859" s="315"/>
      <c r="X859" s="315"/>
      <c r="Y859" s="435"/>
      <c r="Z859" s="448"/>
      <c r="AA859" s="448"/>
      <c r="AB859" s="448"/>
      <c r="AC859" s="448"/>
      <c r="AD859" s="448"/>
      <c r="AE859" s="448"/>
      <c r="AF859" s="448"/>
      <c r="AG859" s="448"/>
      <c r="AH859" s="448"/>
      <c r="AI859" s="448"/>
      <c r="AJ859" s="448"/>
      <c r="AK859" s="448"/>
      <c r="AL859" s="448"/>
      <c r="AM859" s="330"/>
    </row>
    <row r="860" spans="1:39" ht="15" hidden="1" outlineLevel="2">
      <c r="A860" s="545">
        <v>25</v>
      </c>
      <c r="B860" s="700" t="s">
        <v>118</v>
      </c>
      <c r="C860" s="315" t="s">
        <v>25</v>
      </c>
      <c r="D860" s="319"/>
      <c r="E860" s="319"/>
      <c r="F860" s="319"/>
      <c r="G860" s="319"/>
      <c r="H860" s="319"/>
      <c r="I860" s="319"/>
      <c r="J860" s="319"/>
      <c r="K860" s="319"/>
      <c r="L860" s="319"/>
      <c r="M860" s="319"/>
      <c r="N860" s="319">
        <v>12</v>
      </c>
      <c r="O860" s="319"/>
      <c r="P860" s="319"/>
      <c r="Q860" s="319"/>
      <c r="R860" s="319"/>
      <c r="S860" s="319"/>
      <c r="T860" s="319"/>
      <c r="U860" s="319"/>
      <c r="V860" s="319"/>
      <c r="W860" s="319"/>
      <c r="X860" s="319"/>
      <c r="Y860" s="449"/>
      <c r="Z860" s="438"/>
      <c r="AA860" s="438"/>
      <c r="AB860" s="438"/>
      <c r="AC860" s="438"/>
      <c r="AD860" s="438"/>
      <c r="AE860" s="438"/>
      <c r="AF860" s="438"/>
      <c r="AG860" s="438"/>
      <c r="AH860" s="438"/>
      <c r="AI860" s="438"/>
      <c r="AJ860" s="438"/>
      <c r="AK860" s="438"/>
      <c r="AL860" s="438"/>
      <c r="AM860" s="320">
        <f>SUM(Y860:AL860)</f>
        <v>0</v>
      </c>
    </row>
    <row r="861" spans="1:39" ht="15" hidden="1" outlineLevel="2">
      <c r="A861" s="545"/>
      <c r="B861" s="676" t="s">
        <v>345</v>
      </c>
      <c r="C861" s="315" t="s">
        <v>164</v>
      </c>
      <c r="D861" s="319"/>
      <c r="E861" s="319"/>
      <c r="F861" s="319"/>
      <c r="G861" s="319"/>
      <c r="H861" s="319"/>
      <c r="I861" s="319"/>
      <c r="J861" s="319"/>
      <c r="K861" s="319"/>
      <c r="L861" s="319"/>
      <c r="M861" s="319"/>
      <c r="N861" s="319">
        <f>N860</f>
        <v>12</v>
      </c>
      <c r="O861" s="319"/>
      <c r="P861" s="319"/>
      <c r="Q861" s="319"/>
      <c r="R861" s="319"/>
      <c r="S861" s="319"/>
      <c r="T861" s="319"/>
      <c r="U861" s="319"/>
      <c r="V861" s="319"/>
      <c r="W861" s="319"/>
      <c r="X861" s="319"/>
      <c r="Y861" s="434">
        <f>Y860</f>
        <v>0</v>
      </c>
      <c r="Z861" s="434">
        <f t="shared" ref="Z861" si="2531">Z860</f>
        <v>0</v>
      </c>
      <c r="AA861" s="434">
        <f t="shared" ref="AA861" si="2532">AA860</f>
        <v>0</v>
      </c>
      <c r="AB861" s="434">
        <f t="shared" ref="AB861" si="2533">AB860</f>
        <v>0</v>
      </c>
      <c r="AC861" s="434">
        <f t="shared" ref="AC861" si="2534">AC860</f>
        <v>0</v>
      </c>
      <c r="AD861" s="434">
        <f t="shared" ref="AD861" si="2535">AD860</f>
        <v>0</v>
      </c>
      <c r="AE861" s="434">
        <f t="shared" ref="AE861" si="2536">AE860</f>
        <v>0</v>
      </c>
      <c r="AF861" s="434">
        <f t="shared" ref="AF861" si="2537">AF860</f>
        <v>0</v>
      </c>
      <c r="AG861" s="434">
        <f t="shared" ref="AG861" si="2538">AG860</f>
        <v>0</v>
      </c>
      <c r="AH861" s="434">
        <f t="shared" ref="AH861" si="2539">AH860</f>
        <v>0</v>
      </c>
      <c r="AI861" s="434">
        <f t="shared" ref="AI861" si="2540">AI860</f>
        <v>0</v>
      </c>
      <c r="AJ861" s="434">
        <f t="shared" ref="AJ861" si="2541">AJ860</f>
        <v>0</v>
      </c>
      <c r="AK861" s="434">
        <f t="shared" ref="AK861" si="2542">AK860</f>
        <v>0</v>
      </c>
      <c r="AL861" s="434">
        <f t="shared" ref="AL861" si="2543">AL860</f>
        <v>0</v>
      </c>
      <c r="AM861" s="330"/>
    </row>
    <row r="862" spans="1:39" ht="15" hidden="1" outlineLevel="2">
      <c r="A862" s="545"/>
      <c r="B862" s="676"/>
      <c r="C862" s="315"/>
      <c r="D862" s="315"/>
      <c r="E862" s="315"/>
      <c r="F862" s="315"/>
      <c r="G862" s="315"/>
      <c r="H862" s="315"/>
      <c r="I862" s="315"/>
      <c r="J862" s="315"/>
      <c r="K862" s="315"/>
      <c r="L862" s="315"/>
      <c r="M862" s="315"/>
      <c r="N862" s="315"/>
      <c r="O862" s="315"/>
      <c r="P862" s="315"/>
      <c r="Q862" s="315"/>
      <c r="R862" s="315"/>
      <c r="S862" s="315"/>
      <c r="T862" s="315"/>
      <c r="U862" s="315"/>
      <c r="V862" s="315"/>
      <c r="W862" s="315"/>
      <c r="X862" s="315"/>
      <c r="Y862" s="435"/>
      <c r="Z862" s="448"/>
      <c r="AA862" s="448"/>
      <c r="AB862" s="448"/>
      <c r="AC862" s="448"/>
      <c r="AD862" s="448"/>
      <c r="AE862" s="448"/>
      <c r="AF862" s="448"/>
      <c r="AG862" s="448"/>
      <c r="AH862" s="448"/>
      <c r="AI862" s="448"/>
      <c r="AJ862" s="448"/>
      <c r="AK862" s="448"/>
      <c r="AL862" s="448"/>
      <c r="AM862" s="330"/>
    </row>
    <row r="863" spans="1:39" ht="15" hidden="1" outlineLevel="2">
      <c r="A863" s="545">
        <v>26</v>
      </c>
      <c r="B863" s="700" t="s">
        <v>119</v>
      </c>
      <c r="C863" s="315" t="s">
        <v>25</v>
      </c>
      <c r="D863" s="319"/>
      <c r="E863" s="319"/>
      <c r="F863" s="319"/>
      <c r="G863" s="319"/>
      <c r="H863" s="319"/>
      <c r="I863" s="319"/>
      <c r="J863" s="319"/>
      <c r="K863" s="319"/>
      <c r="L863" s="319"/>
      <c r="M863" s="319"/>
      <c r="N863" s="319">
        <v>12</v>
      </c>
      <c r="O863" s="319"/>
      <c r="P863" s="319"/>
      <c r="Q863" s="319"/>
      <c r="R863" s="319"/>
      <c r="S863" s="319"/>
      <c r="T863" s="319"/>
      <c r="U863" s="319"/>
      <c r="V863" s="319"/>
      <c r="W863" s="319"/>
      <c r="X863" s="319"/>
      <c r="Y863" s="449"/>
      <c r="Z863" s="438"/>
      <c r="AA863" s="438"/>
      <c r="AB863" s="438"/>
      <c r="AC863" s="438"/>
      <c r="AD863" s="438"/>
      <c r="AE863" s="438"/>
      <c r="AF863" s="438"/>
      <c r="AG863" s="438"/>
      <c r="AH863" s="438"/>
      <c r="AI863" s="438"/>
      <c r="AJ863" s="438"/>
      <c r="AK863" s="438"/>
      <c r="AL863" s="438"/>
      <c r="AM863" s="320">
        <f>SUM(Y863:AL863)</f>
        <v>0</v>
      </c>
    </row>
    <row r="864" spans="1:39" ht="15" hidden="1" outlineLevel="2">
      <c r="A864" s="545"/>
      <c r="B864" s="676" t="s">
        <v>345</v>
      </c>
      <c r="C864" s="315" t="s">
        <v>164</v>
      </c>
      <c r="D864" s="319"/>
      <c r="E864" s="319"/>
      <c r="F864" s="319"/>
      <c r="G864" s="319"/>
      <c r="H864" s="319"/>
      <c r="I864" s="319"/>
      <c r="J864" s="319"/>
      <c r="K864" s="319"/>
      <c r="L864" s="319"/>
      <c r="M864" s="319"/>
      <c r="N864" s="319">
        <f>N863</f>
        <v>12</v>
      </c>
      <c r="O864" s="319"/>
      <c r="P864" s="319"/>
      <c r="Q864" s="319"/>
      <c r="R864" s="319"/>
      <c r="S864" s="319"/>
      <c r="T864" s="319"/>
      <c r="U864" s="319"/>
      <c r="V864" s="319"/>
      <c r="W864" s="319"/>
      <c r="X864" s="319"/>
      <c r="Y864" s="434">
        <f>Y863</f>
        <v>0</v>
      </c>
      <c r="Z864" s="434">
        <f t="shared" ref="Z864" si="2544">Z863</f>
        <v>0</v>
      </c>
      <c r="AA864" s="434">
        <f t="shared" ref="AA864" si="2545">AA863</f>
        <v>0</v>
      </c>
      <c r="AB864" s="434">
        <f t="shared" ref="AB864" si="2546">AB863</f>
        <v>0</v>
      </c>
      <c r="AC864" s="434">
        <f t="shared" ref="AC864" si="2547">AC863</f>
        <v>0</v>
      </c>
      <c r="AD864" s="434">
        <f t="shared" ref="AD864" si="2548">AD863</f>
        <v>0</v>
      </c>
      <c r="AE864" s="434">
        <f t="shared" ref="AE864" si="2549">AE863</f>
        <v>0</v>
      </c>
      <c r="AF864" s="434">
        <f t="shared" ref="AF864" si="2550">AF863</f>
        <v>0</v>
      </c>
      <c r="AG864" s="434">
        <f t="shared" ref="AG864" si="2551">AG863</f>
        <v>0</v>
      </c>
      <c r="AH864" s="434">
        <f t="shared" ref="AH864" si="2552">AH863</f>
        <v>0</v>
      </c>
      <c r="AI864" s="434">
        <f t="shared" ref="AI864" si="2553">AI863</f>
        <v>0</v>
      </c>
      <c r="AJ864" s="434">
        <f t="shared" ref="AJ864" si="2554">AJ863</f>
        <v>0</v>
      </c>
      <c r="AK864" s="434">
        <f t="shared" ref="AK864" si="2555">AK863</f>
        <v>0</v>
      </c>
      <c r="AL864" s="434">
        <f t="shared" ref="AL864" si="2556">AL863</f>
        <v>0</v>
      </c>
      <c r="AM864" s="330"/>
    </row>
    <row r="865" spans="1:39" ht="15" hidden="1" outlineLevel="2">
      <c r="A865" s="545"/>
      <c r="B865" s="676"/>
      <c r="C865" s="315"/>
      <c r="D865" s="315"/>
      <c r="E865" s="315"/>
      <c r="F865" s="315"/>
      <c r="G865" s="315"/>
      <c r="H865" s="315"/>
      <c r="I865" s="315"/>
      <c r="J865" s="315"/>
      <c r="K865" s="315"/>
      <c r="L865" s="315"/>
      <c r="M865" s="315"/>
      <c r="N865" s="315"/>
      <c r="O865" s="315"/>
      <c r="P865" s="315"/>
      <c r="Q865" s="315"/>
      <c r="R865" s="315"/>
      <c r="S865" s="315"/>
      <c r="T865" s="315"/>
      <c r="U865" s="315"/>
      <c r="V865" s="315"/>
      <c r="W865" s="315"/>
      <c r="X865" s="315"/>
      <c r="Y865" s="435"/>
      <c r="Z865" s="448"/>
      <c r="AA865" s="448"/>
      <c r="AB865" s="448"/>
      <c r="AC865" s="448"/>
      <c r="AD865" s="448"/>
      <c r="AE865" s="448"/>
      <c r="AF865" s="448"/>
      <c r="AG865" s="448"/>
      <c r="AH865" s="448"/>
      <c r="AI865" s="448"/>
      <c r="AJ865" s="448"/>
      <c r="AK865" s="448"/>
      <c r="AL865" s="448"/>
      <c r="AM865" s="330"/>
    </row>
    <row r="866" spans="1:39" ht="15" hidden="1" outlineLevel="2">
      <c r="A866" s="545">
        <v>27</v>
      </c>
      <c r="B866" s="700" t="s">
        <v>120</v>
      </c>
      <c r="C866" s="315" t="s">
        <v>25</v>
      </c>
      <c r="D866" s="319"/>
      <c r="E866" s="319"/>
      <c r="F866" s="319"/>
      <c r="G866" s="319"/>
      <c r="H866" s="319"/>
      <c r="I866" s="319"/>
      <c r="J866" s="319"/>
      <c r="K866" s="319"/>
      <c r="L866" s="319"/>
      <c r="M866" s="319"/>
      <c r="N866" s="319">
        <v>12</v>
      </c>
      <c r="O866" s="319"/>
      <c r="P866" s="319"/>
      <c r="Q866" s="319"/>
      <c r="R866" s="319"/>
      <c r="S866" s="319"/>
      <c r="T866" s="319"/>
      <c r="U866" s="319"/>
      <c r="V866" s="319"/>
      <c r="W866" s="319"/>
      <c r="X866" s="319"/>
      <c r="Y866" s="449"/>
      <c r="Z866" s="438"/>
      <c r="AA866" s="438"/>
      <c r="AB866" s="438"/>
      <c r="AC866" s="438"/>
      <c r="AD866" s="438"/>
      <c r="AE866" s="438"/>
      <c r="AF866" s="438"/>
      <c r="AG866" s="438"/>
      <c r="AH866" s="438"/>
      <c r="AI866" s="438"/>
      <c r="AJ866" s="438"/>
      <c r="AK866" s="438"/>
      <c r="AL866" s="438"/>
      <c r="AM866" s="320">
        <f>SUM(Y866:AL866)</f>
        <v>0</v>
      </c>
    </row>
    <row r="867" spans="1:39" ht="15" hidden="1" outlineLevel="2">
      <c r="A867" s="545"/>
      <c r="B867" s="676" t="s">
        <v>345</v>
      </c>
      <c r="C867" s="315" t="s">
        <v>164</v>
      </c>
      <c r="D867" s="319"/>
      <c r="E867" s="319"/>
      <c r="F867" s="319"/>
      <c r="G867" s="319"/>
      <c r="H867" s="319"/>
      <c r="I867" s="319"/>
      <c r="J867" s="319"/>
      <c r="K867" s="319"/>
      <c r="L867" s="319"/>
      <c r="M867" s="319"/>
      <c r="N867" s="319">
        <f>N866</f>
        <v>12</v>
      </c>
      <c r="O867" s="319"/>
      <c r="P867" s="319"/>
      <c r="Q867" s="319"/>
      <c r="R867" s="319"/>
      <c r="S867" s="319"/>
      <c r="T867" s="319"/>
      <c r="U867" s="319"/>
      <c r="V867" s="319"/>
      <c r="W867" s="319"/>
      <c r="X867" s="319"/>
      <c r="Y867" s="434">
        <f>Y866</f>
        <v>0</v>
      </c>
      <c r="Z867" s="434">
        <f t="shared" ref="Z867" si="2557">Z866</f>
        <v>0</v>
      </c>
      <c r="AA867" s="434">
        <f t="shared" ref="AA867" si="2558">AA866</f>
        <v>0</v>
      </c>
      <c r="AB867" s="434">
        <f t="shared" ref="AB867" si="2559">AB866</f>
        <v>0</v>
      </c>
      <c r="AC867" s="434">
        <f t="shared" ref="AC867" si="2560">AC866</f>
        <v>0</v>
      </c>
      <c r="AD867" s="434">
        <f t="shared" ref="AD867" si="2561">AD866</f>
        <v>0</v>
      </c>
      <c r="AE867" s="434">
        <f t="shared" ref="AE867" si="2562">AE866</f>
        <v>0</v>
      </c>
      <c r="AF867" s="434">
        <f t="shared" ref="AF867" si="2563">AF866</f>
        <v>0</v>
      </c>
      <c r="AG867" s="434">
        <f t="shared" ref="AG867" si="2564">AG866</f>
        <v>0</v>
      </c>
      <c r="AH867" s="434">
        <f t="shared" ref="AH867" si="2565">AH866</f>
        <v>0</v>
      </c>
      <c r="AI867" s="434">
        <f t="shared" ref="AI867" si="2566">AI866</f>
        <v>0</v>
      </c>
      <c r="AJ867" s="434">
        <f t="shared" ref="AJ867" si="2567">AJ866</f>
        <v>0</v>
      </c>
      <c r="AK867" s="434">
        <f t="shared" ref="AK867" si="2568">AK866</f>
        <v>0</v>
      </c>
      <c r="AL867" s="434">
        <f t="shared" ref="AL867" si="2569">AL866</f>
        <v>0</v>
      </c>
      <c r="AM867" s="330"/>
    </row>
    <row r="868" spans="1:39" ht="15" hidden="1" outlineLevel="2">
      <c r="A868" s="545"/>
      <c r="B868" s="676"/>
      <c r="C868" s="315"/>
      <c r="D868" s="315"/>
      <c r="E868" s="315"/>
      <c r="F868" s="315"/>
      <c r="G868" s="315"/>
      <c r="H868" s="315"/>
      <c r="I868" s="315"/>
      <c r="J868" s="315"/>
      <c r="K868" s="315"/>
      <c r="L868" s="315"/>
      <c r="M868" s="315"/>
      <c r="N868" s="315"/>
      <c r="O868" s="315"/>
      <c r="P868" s="315"/>
      <c r="Q868" s="315"/>
      <c r="R868" s="315"/>
      <c r="S868" s="315"/>
      <c r="T868" s="315"/>
      <c r="U868" s="315"/>
      <c r="V868" s="315"/>
      <c r="W868" s="315"/>
      <c r="X868" s="315"/>
      <c r="Y868" s="435"/>
      <c r="Z868" s="448"/>
      <c r="AA868" s="448"/>
      <c r="AB868" s="448"/>
      <c r="AC868" s="448"/>
      <c r="AD868" s="448"/>
      <c r="AE868" s="448"/>
      <c r="AF868" s="448"/>
      <c r="AG868" s="448"/>
      <c r="AH868" s="448"/>
      <c r="AI868" s="448"/>
      <c r="AJ868" s="448"/>
      <c r="AK868" s="448"/>
      <c r="AL868" s="448"/>
      <c r="AM868" s="330"/>
    </row>
    <row r="869" spans="1:39" ht="15" hidden="1" outlineLevel="2">
      <c r="A869" s="545">
        <v>28</v>
      </c>
      <c r="B869" s="700" t="s">
        <v>121</v>
      </c>
      <c r="C869" s="315" t="s">
        <v>25</v>
      </c>
      <c r="D869" s="319"/>
      <c r="E869" s="319"/>
      <c r="F869" s="319"/>
      <c r="G869" s="319"/>
      <c r="H869" s="319"/>
      <c r="I869" s="319"/>
      <c r="J869" s="319"/>
      <c r="K869" s="319"/>
      <c r="L869" s="319"/>
      <c r="M869" s="319"/>
      <c r="N869" s="319">
        <v>12</v>
      </c>
      <c r="O869" s="319"/>
      <c r="P869" s="319"/>
      <c r="Q869" s="319"/>
      <c r="R869" s="319"/>
      <c r="S869" s="319"/>
      <c r="T869" s="319"/>
      <c r="U869" s="319"/>
      <c r="V869" s="319"/>
      <c r="W869" s="319"/>
      <c r="X869" s="319"/>
      <c r="Y869" s="449"/>
      <c r="Z869" s="438"/>
      <c r="AA869" s="438"/>
      <c r="AB869" s="438"/>
      <c r="AC869" s="438"/>
      <c r="AD869" s="438"/>
      <c r="AE869" s="438"/>
      <c r="AF869" s="438"/>
      <c r="AG869" s="438"/>
      <c r="AH869" s="438"/>
      <c r="AI869" s="438"/>
      <c r="AJ869" s="438"/>
      <c r="AK869" s="438"/>
      <c r="AL869" s="438"/>
      <c r="AM869" s="320">
        <f>SUM(Y869:AL869)</f>
        <v>0</v>
      </c>
    </row>
    <row r="870" spans="1:39" ht="15" hidden="1" outlineLevel="2">
      <c r="A870" s="545"/>
      <c r="B870" s="676" t="s">
        <v>345</v>
      </c>
      <c r="C870" s="315" t="s">
        <v>164</v>
      </c>
      <c r="D870" s="319"/>
      <c r="E870" s="319"/>
      <c r="F870" s="319"/>
      <c r="G870" s="319"/>
      <c r="H870" s="319"/>
      <c r="I870" s="319"/>
      <c r="J870" s="319"/>
      <c r="K870" s="319"/>
      <c r="L870" s="319"/>
      <c r="M870" s="319"/>
      <c r="N870" s="319">
        <f>N869</f>
        <v>12</v>
      </c>
      <c r="O870" s="319"/>
      <c r="P870" s="319"/>
      <c r="Q870" s="319"/>
      <c r="R870" s="319"/>
      <c r="S870" s="319"/>
      <c r="T870" s="319"/>
      <c r="U870" s="319"/>
      <c r="V870" s="319"/>
      <c r="W870" s="319"/>
      <c r="X870" s="319"/>
      <c r="Y870" s="434">
        <f>Y869</f>
        <v>0</v>
      </c>
      <c r="Z870" s="434">
        <f t="shared" ref="Z870" si="2570">Z869</f>
        <v>0</v>
      </c>
      <c r="AA870" s="434">
        <f t="shared" ref="AA870" si="2571">AA869</f>
        <v>0</v>
      </c>
      <c r="AB870" s="434">
        <f t="shared" ref="AB870" si="2572">AB869</f>
        <v>0</v>
      </c>
      <c r="AC870" s="434">
        <f t="shared" ref="AC870" si="2573">AC869</f>
        <v>0</v>
      </c>
      <c r="AD870" s="434">
        <f t="shared" ref="AD870" si="2574">AD869</f>
        <v>0</v>
      </c>
      <c r="AE870" s="434">
        <f t="shared" ref="AE870" si="2575">AE869</f>
        <v>0</v>
      </c>
      <c r="AF870" s="434">
        <f t="shared" ref="AF870" si="2576">AF869</f>
        <v>0</v>
      </c>
      <c r="AG870" s="434">
        <f t="shared" ref="AG870" si="2577">AG869</f>
        <v>0</v>
      </c>
      <c r="AH870" s="434">
        <f t="shared" ref="AH870" si="2578">AH869</f>
        <v>0</v>
      </c>
      <c r="AI870" s="434">
        <f t="shared" ref="AI870" si="2579">AI869</f>
        <v>0</v>
      </c>
      <c r="AJ870" s="434">
        <f t="shared" ref="AJ870" si="2580">AJ869</f>
        <v>0</v>
      </c>
      <c r="AK870" s="434">
        <f t="shared" ref="AK870" si="2581">AK869</f>
        <v>0</v>
      </c>
      <c r="AL870" s="434">
        <f t="shared" ref="AL870" si="2582">AL869</f>
        <v>0</v>
      </c>
      <c r="AM870" s="330"/>
    </row>
    <row r="871" spans="1:39" ht="15" hidden="1" outlineLevel="2">
      <c r="A871" s="545"/>
      <c r="B871" s="676"/>
      <c r="C871" s="315"/>
      <c r="D871" s="315"/>
      <c r="E871" s="315"/>
      <c r="F871" s="315"/>
      <c r="G871" s="315"/>
      <c r="H871" s="315"/>
      <c r="I871" s="315"/>
      <c r="J871" s="315"/>
      <c r="K871" s="315"/>
      <c r="L871" s="315"/>
      <c r="M871" s="315"/>
      <c r="N871" s="315"/>
      <c r="O871" s="315"/>
      <c r="P871" s="315"/>
      <c r="Q871" s="315"/>
      <c r="R871" s="315"/>
      <c r="S871" s="315"/>
      <c r="T871" s="315"/>
      <c r="U871" s="315"/>
      <c r="V871" s="315"/>
      <c r="W871" s="315"/>
      <c r="X871" s="315"/>
      <c r="Y871" s="435"/>
      <c r="Z871" s="448"/>
      <c r="AA871" s="448"/>
      <c r="AB871" s="448"/>
      <c r="AC871" s="448"/>
      <c r="AD871" s="448"/>
      <c r="AE871" s="448"/>
      <c r="AF871" s="448"/>
      <c r="AG871" s="448"/>
      <c r="AH871" s="448"/>
      <c r="AI871" s="448"/>
      <c r="AJ871" s="448"/>
      <c r="AK871" s="448"/>
      <c r="AL871" s="448"/>
      <c r="AM871" s="330"/>
    </row>
    <row r="872" spans="1:39" ht="15" hidden="1" outlineLevel="2">
      <c r="A872" s="545">
        <v>29</v>
      </c>
      <c r="B872" s="700" t="s">
        <v>122</v>
      </c>
      <c r="C872" s="315" t="s">
        <v>25</v>
      </c>
      <c r="D872" s="319"/>
      <c r="E872" s="319"/>
      <c r="F872" s="319"/>
      <c r="G872" s="319"/>
      <c r="H872" s="319"/>
      <c r="I872" s="319"/>
      <c r="J872" s="319"/>
      <c r="K872" s="319"/>
      <c r="L872" s="319"/>
      <c r="M872" s="319"/>
      <c r="N872" s="319">
        <v>3</v>
      </c>
      <c r="O872" s="319"/>
      <c r="P872" s="319"/>
      <c r="Q872" s="319"/>
      <c r="R872" s="319"/>
      <c r="S872" s="319"/>
      <c r="T872" s="319"/>
      <c r="U872" s="319"/>
      <c r="V872" s="319"/>
      <c r="W872" s="319"/>
      <c r="X872" s="319"/>
      <c r="Y872" s="449"/>
      <c r="Z872" s="438"/>
      <c r="AA872" s="438"/>
      <c r="AB872" s="438"/>
      <c r="AC872" s="438"/>
      <c r="AD872" s="438"/>
      <c r="AE872" s="438"/>
      <c r="AF872" s="438"/>
      <c r="AG872" s="438"/>
      <c r="AH872" s="438"/>
      <c r="AI872" s="438"/>
      <c r="AJ872" s="438"/>
      <c r="AK872" s="438"/>
      <c r="AL872" s="438"/>
      <c r="AM872" s="320">
        <f>SUM(Y872:AL872)</f>
        <v>0</v>
      </c>
    </row>
    <row r="873" spans="1:39" ht="15" hidden="1" outlineLevel="2">
      <c r="A873" s="545"/>
      <c r="B873" s="676" t="s">
        <v>345</v>
      </c>
      <c r="C873" s="315" t="s">
        <v>164</v>
      </c>
      <c r="D873" s="319"/>
      <c r="E873" s="319"/>
      <c r="F873" s="319"/>
      <c r="G873" s="319"/>
      <c r="H873" s="319"/>
      <c r="I873" s="319"/>
      <c r="J873" s="319"/>
      <c r="K873" s="319"/>
      <c r="L873" s="319"/>
      <c r="M873" s="319"/>
      <c r="N873" s="319">
        <f>N872</f>
        <v>3</v>
      </c>
      <c r="O873" s="319"/>
      <c r="P873" s="319"/>
      <c r="Q873" s="319"/>
      <c r="R873" s="319"/>
      <c r="S873" s="319"/>
      <c r="T873" s="319"/>
      <c r="U873" s="319"/>
      <c r="V873" s="319"/>
      <c r="W873" s="319"/>
      <c r="X873" s="319"/>
      <c r="Y873" s="434">
        <f>Y872</f>
        <v>0</v>
      </c>
      <c r="Z873" s="434">
        <f t="shared" ref="Z873" si="2583">Z872</f>
        <v>0</v>
      </c>
      <c r="AA873" s="434">
        <f t="shared" ref="AA873" si="2584">AA872</f>
        <v>0</v>
      </c>
      <c r="AB873" s="434">
        <f t="shared" ref="AB873" si="2585">AB872</f>
        <v>0</v>
      </c>
      <c r="AC873" s="434">
        <f t="shared" ref="AC873" si="2586">AC872</f>
        <v>0</v>
      </c>
      <c r="AD873" s="434">
        <f t="shared" ref="AD873" si="2587">AD872</f>
        <v>0</v>
      </c>
      <c r="AE873" s="434">
        <f t="shared" ref="AE873" si="2588">AE872</f>
        <v>0</v>
      </c>
      <c r="AF873" s="434">
        <f t="shared" ref="AF873" si="2589">AF872</f>
        <v>0</v>
      </c>
      <c r="AG873" s="434">
        <f t="shared" ref="AG873" si="2590">AG872</f>
        <v>0</v>
      </c>
      <c r="AH873" s="434">
        <f t="shared" ref="AH873" si="2591">AH872</f>
        <v>0</v>
      </c>
      <c r="AI873" s="434">
        <f t="shared" ref="AI873" si="2592">AI872</f>
        <v>0</v>
      </c>
      <c r="AJ873" s="434">
        <f t="shared" ref="AJ873" si="2593">AJ872</f>
        <v>0</v>
      </c>
      <c r="AK873" s="434">
        <f t="shared" ref="AK873" si="2594">AK872</f>
        <v>0</v>
      </c>
      <c r="AL873" s="434">
        <f t="shared" ref="AL873" si="2595">AL872</f>
        <v>0</v>
      </c>
      <c r="AM873" s="330"/>
    </row>
    <row r="874" spans="1:39" ht="15" hidden="1" outlineLevel="2">
      <c r="A874" s="545"/>
      <c r="B874" s="676"/>
      <c r="C874" s="315"/>
      <c r="D874" s="315"/>
      <c r="E874" s="315"/>
      <c r="F874" s="315"/>
      <c r="G874" s="315"/>
      <c r="H874" s="315"/>
      <c r="I874" s="315"/>
      <c r="J874" s="315"/>
      <c r="K874" s="315"/>
      <c r="L874" s="315"/>
      <c r="M874" s="315"/>
      <c r="N874" s="315"/>
      <c r="O874" s="315"/>
      <c r="P874" s="315"/>
      <c r="Q874" s="315"/>
      <c r="R874" s="315"/>
      <c r="S874" s="315"/>
      <c r="T874" s="315"/>
      <c r="U874" s="315"/>
      <c r="V874" s="315"/>
      <c r="W874" s="315"/>
      <c r="X874" s="315"/>
      <c r="Y874" s="435"/>
      <c r="Z874" s="448"/>
      <c r="AA874" s="448"/>
      <c r="AB874" s="448"/>
      <c r="AC874" s="448"/>
      <c r="AD874" s="448"/>
      <c r="AE874" s="448"/>
      <c r="AF874" s="448"/>
      <c r="AG874" s="448"/>
      <c r="AH874" s="448"/>
      <c r="AI874" s="448"/>
      <c r="AJ874" s="448"/>
      <c r="AK874" s="448"/>
      <c r="AL874" s="448"/>
      <c r="AM874" s="330"/>
    </row>
    <row r="875" spans="1:39" ht="15" hidden="1" outlineLevel="2">
      <c r="A875" s="545">
        <v>30</v>
      </c>
      <c r="B875" s="700" t="s">
        <v>123</v>
      </c>
      <c r="C875" s="315" t="s">
        <v>25</v>
      </c>
      <c r="D875" s="319"/>
      <c r="E875" s="319"/>
      <c r="F875" s="319"/>
      <c r="G875" s="319"/>
      <c r="H875" s="319"/>
      <c r="I875" s="319"/>
      <c r="J875" s="319"/>
      <c r="K875" s="319"/>
      <c r="L875" s="319"/>
      <c r="M875" s="319"/>
      <c r="N875" s="319">
        <v>12</v>
      </c>
      <c r="O875" s="319"/>
      <c r="P875" s="319"/>
      <c r="Q875" s="319"/>
      <c r="R875" s="319"/>
      <c r="S875" s="319"/>
      <c r="T875" s="319"/>
      <c r="U875" s="319"/>
      <c r="V875" s="319"/>
      <c r="W875" s="319"/>
      <c r="X875" s="319"/>
      <c r="Y875" s="449"/>
      <c r="Z875" s="438"/>
      <c r="AA875" s="438"/>
      <c r="AB875" s="438"/>
      <c r="AC875" s="438"/>
      <c r="AD875" s="438"/>
      <c r="AE875" s="438"/>
      <c r="AF875" s="438"/>
      <c r="AG875" s="438"/>
      <c r="AH875" s="438"/>
      <c r="AI875" s="438"/>
      <c r="AJ875" s="438"/>
      <c r="AK875" s="438"/>
      <c r="AL875" s="438"/>
      <c r="AM875" s="320">
        <f>SUM(Y875:AL875)</f>
        <v>0</v>
      </c>
    </row>
    <row r="876" spans="1:39" ht="15" hidden="1" outlineLevel="2">
      <c r="A876" s="545"/>
      <c r="B876" s="676" t="s">
        <v>345</v>
      </c>
      <c r="C876" s="315" t="s">
        <v>164</v>
      </c>
      <c r="D876" s="319"/>
      <c r="E876" s="319"/>
      <c r="F876" s="319"/>
      <c r="G876" s="319"/>
      <c r="H876" s="319"/>
      <c r="I876" s="319"/>
      <c r="J876" s="319"/>
      <c r="K876" s="319"/>
      <c r="L876" s="319"/>
      <c r="M876" s="319"/>
      <c r="N876" s="319">
        <f>N875</f>
        <v>12</v>
      </c>
      <c r="O876" s="319"/>
      <c r="P876" s="319"/>
      <c r="Q876" s="319"/>
      <c r="R876" s="319"/>
      <c r="S876" s="319"/>
      <c r="T876" s="319"/>
      <c r="U876" s="319"/>
      <c r="V876" s="319"/>
      <c r="W876" s="319"/>
      <c r="X876" s="319"/>
      <c r="Y876" s="434">
        <f>Y875</f>
        <v>0</v>
      </c>
      <c r="Z876" s="434">
        <f t="shared" ref="Z876" si="2596">Z875</f>
        <v>0</v>
      </c>
      <c r="AA876" s="434">
        <f t="shared" ref="AA876" si="2597">AA875</f>
        <v>0</v>
      </c>
      <c r="AB876" s="434">
        <f t="shared" ref="AB876" si="2598">AB875</f>
        <v>0</v>
      </c>
      <c r="AC876" s="434">
        <f t="shared" ref="AC876" si="2599">AC875</f>
        <v>0</v>
      </c>
      <c r="AD876" s="434">
        <f t="shared" ref="AD876" si="2600">AD875</f>
        <v>0</v>
      </c>
      <c r="AE876" s="434">
        <f t="shared" ref="AE876" si="2601">AE875</f>
        <v>0</v>
      </c>
      <c r="AF876" s="434">
        <f t="shared" ref="AF876" si="2602">AF875</f>
        <v>0</v>
      </c>
      <c r="AG876" s="434">
        <f t="shared" ref="AG876" si="2603">AG875</f>
        <v>0</v>
      </c>
      <c r="AH876" s="434">
        <f t="shared" ref="AH876" si="2604">AH875</f>
        <v>0</v>
      </c>
      <c r="AI876" s="434">
        <f t="shared" ref="AI876" si="2605">AI875</f>
        <v>0</v>
      </c>
      <c r="AJ876" s="434">
        <f t="shared" ref="AJ876" si="2606">AJ875</f>
        <v>0</v>
      </c>
      <c r="AK876" s="434">
        <f t="shared" ref="AK876" si="2607">AK875</f>
        <v>0</v>
      </c>
      <c r="AL876" s="434">
        <f t="shared" ref="AL876" si="2608">AL875</f>
        <v>0</v>
      </c>
      <c r="AM876" s="330"/>
    </row>
    <row r="877" spans="1:39" ht="15" hidden="1" outlineLevel="2">
      <c r="A877" s="545"/>
      <c r="B877" s="676"/>
      <c r="C877" s="315"/>
      <c r="D877" s="315"/>
      <c r="E877" s="315"/>
      <c r="F877" s="315"/>
      <c r="G877" s="315"/>
      <c r="H877" s="315"/>
      <c r="I877" s="315"/>
      <c r="J877" s="315"/>
      <c r="K877" s="315"/>
      <c r="L877" s="315"/>
      <c r="M877" s="315"/>
      <c r="N877" s="315"/>
      <c r="O877" s="315"/>
      <c r="P877" s="315"/>
      <c r="Q877" s="315"/>
      <c r="R877" s="315"/>
      <c r="S877" s="315"/>
      <c r="T877" s="315"/>
      <c r="U877" s="315"/>
      <c r="V877" s="315"/>
      <c r="W877" s="315"/>
      <c r="X877" s="315"/>
      <c r="Y877" s="435"/>
      <c r="Z877" s="448"/>
      <c r="AA877" s="448"/>
      <c r="AB877" s="448"/>
      <c r="AC877" s="448"/>
      <c r="AD877" s="448"/>
      <c r="AE877" s="448"/>
      <c r="AF877" s="448"/>
      <c r="AG877" s="448"/>
      <c r="AH877" s="448"/>
      <c r="AI877" s="448"/>
      <c r="AJ877" s="448"/>
      <c r="AK877" s="448"/>
      <c r="AL877" s="448"/>
      <c r="AM877" s="330"/>
    </row>
    <row r="878" spans="1:39" ht="15" hidden="1" outlineLevel="2">
      <c r="A878" s="545">
        <v>31</v>
      </c>
      <c r="B878" s="700" t="s">
        <v>124</v>
      </c>
      <c r="C878" s="315" t="s">
        <v>25</v>
      </c>
      <c r="D878" s="319"/>
      <c r="E878" s="319"/>
      <c r="F878" s="319"/>
      <c r="G878" s="319"/>
      <c r="H878" s="319"/>
      <c r="I878" s="319"/>
      <c r="J878" s="319"/>
      <c r="K878" s="319"/>
      <c r="L878" s="319"/>
      <c r="M878" s="319"/>
      <c r="N878" s="319">
        <v>12</v>
      </c>
      <c r="O878" s="319"/>
      <c r="P878" s="319"/>
      <c r="Q878" s="319"/>
      <c r="R878" s="319"/>
      <c r="S878" s="319"/>
      <c r="T878" s="319"/>
      <c r="U878" s="319"/>
      <c r="V878" s="319"/>
      <c r="W878" s="319"/>
      <c r="X878" s="319"/>
      <c r="Y878" s="449"/>
      <c r="Z878" s="438"/>
      <c r="AA878" s="438"/>
      <c r="AB878" s="438"/>
      <c r="AC878" s="438"/>
      <c r="AD878" s="438"/>
      <c r="AE878" s="438"/>
      <c r="AF878" s="438"/>
      <c r="AG878" s="438"/>
      <c r="AH878" s="438"/>
      <c r="AI878" s="438"/>
      <c r="AJ878" s="438"/>
      <c r="AK878" s="438"/>
      <c r="AL878" s="438"/>
      <c r="AM878" s="320">
        <f>SUM(Y878:AL878)</f>
        <v>0</v>
      </c>
    </row>
    <row r="879" spans="1:39" ht="15" hidden="1" outlineLevel="2">
      <c r="A879" s="545"/>
      <c r="B879" s="676" t="s">
        <v>345</v>
      </c>
      <c r="C879" s="315" t="s">
        <v>164</v>
      </c>
      <c r="D879" s="319"/>
      <c r="E879" s="319"/>
      <c r="F879" s="319"/>
      <c r="G879" s="319"/>
      <c r="H879" s="319"/>
      <c r="I879" s="319"/>
      <c r="J879" s="319"/>
      <c r="K879" s="319"/>
      <c r="L879" s="319"/>
      <c r="M879" s="319"/>
      <c r="N879" s="319">
        <f>N878</f>
        <v>12</v>
      </c>
      <c r="O879" s="319"/>
      <c r="P879" s="319"/>
      <c r="Q879" s="319"/>
      <c r="R879" s="319"/>
      <c r="S879" s="319"/>
      <c r="T879" s="319"/>
      <c r="U879" s="319"/>
      <c r="V879" s="319"/>
      <c r="W879" s="319"/>
      <c r="X879" s="319"/>
      <c r="Y879" s="434">
        <f>Y878</f>
        <v>0</v>
      </c>
      <c r="Z879" s="434">
        <f t="shared" ref="Z879" si="2609">Z878</f>
        <v>0</v>
      </c>
      <c r="AA879" s="434">
        <f t="shared" ref="AA879" si="2610">AA878</f>
        <v>0</v>
      </c>
      <c r="AB879" s="434">
        <f t="shared" ref="AB879" si="2611">AB878</f>
        <v>0</v>
      </c>
      <c r="AC879" s="434">
        <f t="shared" ref="AC879" si="2612">AC878</f>
        <v>0</v>
      </c>
      <c r="AD879" s="434">
        <f t="shared" ref="AD879" si="2613">AD878</f>
        <v>0</v>
      </c>
      <c r="AE879" s="434">
        <f t="shared" ref="AE879" si="2614">AE878</f>
        <v>0</v>
      </c>
      <c r="AF879" s="434">
        <f t="shared" ref="AF879" si="2615">AF878</f>
        <v>0</v>
      </c>
      <c r="AG879" s="434">
        <f t="shared" ref="AG879" si="2616">AG878</f>
        <v>0</v>
      </c>
      <c r="AH879" s="434">
        <f t="shared" ref="AH879" si="2617">AH878</f>
        <v>0</v>
      </c>
      <c r="AI879" s="434">
        <f t="shared" ref="AI879" si="2618">AI878</f>
        <v>0</v>
      </c>
      <c r="AJ879" s="434">
        <f t="shared" ref="AJ879" si="2619">AJ878</f>
        <v>0</v>
      </c>
      <c r="AK879" s="434">
        <f t="shared" ref="AK879" si="2620">AK878</f>
        <v>0</v>
      </c>
      <c r="AL879" s="434">
        <f t="shared" ref="AL879" si="2621">AL878</f>
        <v>0</v>
      </c>
      <c r="AM879" s="330"/>
    </row>
    <row r="880" spans="1:39" ht="15" hidden="1" outlineLevel="2">
      <c r="A880" s="545"/>
      <c r="B880" s="700"/>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435"/>
      <c r="Z880" s="448"/>
      <c r="AA880" s="448"/>
      <c r="AB880" s="448"/>
      <c r="AC880" s="448"/>
      <c r="AD880" s="448"/>
      <c r="AE880" s="448"/>
      <c r="AF880" s="448"/>
      <c r="AG880" s="448"/>
      <c r="AH880" s="448"/>
      <c r="AI880" s="448"/>
      <c r="AJ880" s="448"/>
      <c r="AK880" s="448"/>
      <c r="AL880" s="448"/>
      <c r="AM880" s="330"/>
    </row>
    <row r="881" spans="1:39" ht="15" hidden="1" outlineLevel="2">
      <c r="A881" s="545">
        <v>32</v>
      </c>
      <c r="B881" s="700" t="s">
        <v>125</v>
      </c>
      <c r="C881" s="315" t="s">
        <v>25</v>
      </c>
      <c r="D881" s="319"/>
      <c r="E881" s="319"/>
      <c r="F881" s="319"/>
      <c r="G881" s="319"/>
      <c r="H881" s="319"/>
      <c r="I881" s="319"/>
      <c r="J881" s="319"/>
      <c r="K881" s="319"/>
      <c r="L881" s="319"/>
      <c r="M881" s="319"/>
      <c r="N881" s="319">
        <v>12</v>
      </c>
      <c r="O881" s="319"/>
      <c r="P881" s="319"/>
      <c r="Q881" s="319"/>
      <c r="R881" s="319"/>
      <c r="S881" s="319"/>
      <c r="T881" s="319"/>
      <c r="U881" s="319"/>
      <c r="V881" s="319"/>
      <c r="W881" s="319"/>
      <c r="X881" s="319"/>
      <c r="Y881" s="449"/>
      <c r="Z881" s="438"/>
      <c r="AA881" s="438"/>
      <c r="AB881" s="438"/>
      <c r="AC881" s="438"/>
      <c r="AD881" s="438"/>
      <c r="AE881" s="438"/>
      <c r="AF881" s="438"/>
      <c r="AG881" s="438"/>
      <c r="AH881" s="438"/>
      <c r="AI881" s="438"/>
      <c r="AJ881" s="438"/>
      <c r="AK881" s="438"/>
      <c r="AL881" s="438"/>
      <c r="AM881" s="320">
        <f>SUM(Y881:AL881)</f>
        <v>0</v>
      </c>
    </row>
    <row r="882" spans="1:39" ht="15" hidden="1" outlineLevel="2">
      <c r="A882" s="545"/>
      <c r="B882" s="676" t="s">
        <v>345</v>
      </c>
      <c r="C882" s="315" t="s">
        <v>164</v>
      </c>
      <c r="D882" s="319"/>
      <c r="E882" s="319"/>
      <c r="F882" s="319"/>
      <c r="G882" s="319"/>
      <c r="H882" s="319"/>
      <c r="I882" s="319"/>
      <c r="J882" s="319"/>
      <c r="K882" s="319"/>
      <c r="L882" s="319"/>
      <c r="M882" s="319"/>
      <c r="N882" s="319">
        <f>N881</f>
        <v>12</v>
      </c>
      <c r="O882" s="319"/>
      <c r="P882" s="319"/>
      <c r="Q882" s="319"/>
      <c r="R882" s="319"/>
      <c r="S882" s="319"/>
      <c r="T882" s="319"/>
      <c r="U882" s="319"/>
      <c r="V882" s="319"/>
      <c r="W882" s="319"/>
      <c r="X882" s="319"/>
      <c r="Y882" s="434">
        <f>Y881</f>
        <v>0</v>
      </c>
      <c r="Z882" s="434">
        <f t="shared" ref="Z882" si="2622">Z881</f>
        <v>0</v>
      </c>
      <c r="AA882" s="434">
        <f t="shared" ref="AA882" si="2623">AA881</f>
        <v>0</v>
      </c>
      <c r="AB882" s="434">
        <f t="shared" ref="AB882" si="2624">AB881</f>
        <v>0</v>
      </c>
      <c r="AC882" s="434">
        <f t="shared" ref="AC882" si="2625">AC881</f>
        <v>0</v>
      </c>
      <c r="AD882" s="434">
        <f t="shared" ref="AD882" si="2626">AD881</f>
        <v>0</v>
      </c>
      <c r="AE882" s="434">
        <f t="shared" ref="AE882" si="2627">AE881</f>
        <v>0</v>
      </c>
      <c r="AF882" s="434">
        <f t="shared" ref="AF882" si="2628">AF881</f>
        <v>0</v>
      </c>
      <c r="AG882" s="434">
        <f t="shared" ref="AG882" si="2629">AG881</f>
        <v>0</v>
      </c>
      <c r="AH882" s="434">
        <f t="shared" ref="AH882" si="2630">AH881</f>
        <v>0</v>
      </c>
      <c r="AI882" s="434">
        <f t="shared" ref="AI882" si="2631">AI881</f>
        <v>0</v>
      </c>
      <c r="AJ882" s="434">
        <f t="shared" ref="AJ882" si="2632">AJ881</f>
        <v>0</v>
      </c>
      <c r="AK882" s="434">
        <f t="shared" ref="AK882" si="2633">AK881</f>
        <v>0</v>
      </c>
      <c r="AL882" s="434">
        <f>AL881</f>
        <v>0</v>
      </c>
      <c r="AM882" s="330"/>
    </row>
    <row r="883" spans="1:39" ht="15" hidden="1" outlineLevel="2">
      <c r="A883" s="545"/>
      <c r="B883" s="700"/>
      <c r="C883" s="315"/>
      <c r="D883" s="315"/>
      <c r="E883" s="315"/>
      <c r="F883" s="315"/>
      <c r="G883" s="315"/>
      <c r="H883" s="315"/>
      <c r="I883" s="315"/>
      <c r="J883" s="315"/>
      <c r="K883" s="315"/>
      <c r="L883" s="315"/>
      <c r="M883" s="315"/>
      <c r="N883" s="315"/>
      <c r="O883" s="315"/>
      <c r="P883" s="315"/>
      <c r="Q883" s="315"/>
      <c r="R883" s="315"/>
      <c r="S883" s="315"/>
      <c r="T883" s="315"/>
      <c r="U883" s="315"/>
      <c r="V883" s="315"/>
      <c r="W883" s="315"/>
      <c r="X883" s="315"/>
      <c r="Y883" s="435"/>
      <c r="Z883" s="448"/>
      <c r="AA883" s="448"/>
      <c r="AB883" s="448"/>
      <c r="AC883" s="448"/>
      <c r="AD883" s="448"/>
      <c r="AE883" s="448"/>
      <c r="AF883" s="448"/>
      <c r="AG883" s="448"/>
      <c r="AH883" s="448"/>
      <c r="AI883" s="448"/>
      <c r="AJ883" s="448"/>
      <c r="AK883" s="448"/>
      <c r="AL883" s="448"/>
      <c r="AM883" s="330"/>
    </row>
    <row r="884" spans="1:39" ht="15.6" hidden="1" outlineLevel="2">
      <c r="A884" s="545"/>
      <c r="B884" s="713" t="s">
        <v>513</v>
      </c>
      <c r="C884" s="315"/>
      <c r="D884" s="315"/>
      <c r="E884" s="315"/>
      <c r="F884" s="315"/>
      <c r="G884" s="315"/>
      <c r="H884" s="315"/>
      <c r="I884" s="315"/>
      <c r="J884" s="315"/>
      <c r="K884" s="315"/>
      <c r="L884" s="315"/>
      <c r="M884" s="315"/>
      <c r="N884" s="315"/>
      <c r="O884" s="315"/>
      <c r="P884" s="315"/>
      <c r="Q884" s="315"/>
      <c r="R884" s="315"/>
      <c r="S884" s="315"/>
      <c r="T884" s="315"/>
      <c r="U884" s="315"/>
      <c r="V884" s="315"/>
      <c r="W884" s="315"/>
      <c r="X884" s="315"/>
      <c r="Y884" s="435"/>
      <c r="Z884" s="448"/>
      <c r="AA884" s="448"/>
      <c r="AB884" s="448"/>
      <c r="AC884" s="448"/>
      <c r="AD884" s="448"/>
      <c r="AE884" s="448"/>
      <c r="AF884" s="448"/>
      <c r="AG884" s="448"/>
      <c r="AH884" s="448"/>
      <c r="AI884" s="448"/>
      <c r="AJ884" s="448"/>
      <c r="AK884" s="448"/>
      <c r="AL884" s="448"/>
      <c r="AM884" s="330"/>
    </row>
    <row r="885" spans="1:39" ht="15" hidden="1" outlineLevel="2">
      <c r="A885" s="545">
        <v>33</v>
      </c>
      <c r="B885" s="700" t="s">
        <v>126</v>
      </c>
      <c r="C885" s="315" t="s">
        <v>25</v>
      </c>
      <c r="D885" s="319"/>
      <c r="E885" s="319"/>
      <c r="F885" s="319"/>
      <c r="G885" s="319"/>
      <c r="H885" s="319"/>
      <c r="I885" s="319"/>
      <c r="J885" s="319"/>
      <c r="K885" s="319"/>
      <c r="L885" s="319"/>
      <c r="M885" s="319"/>
      <c r="N885" s="319">
        <v>0</v>
      </c>
      <c r="O885" s="319"/>
      <c r="P885" s="319"/>
      <c r="Q885" s="319"/>
      <c r="R885" s="319"/>
      <c r="S885" s="319"/>
      <c r="T885" s="319"/>
      <c r="U885" s="319"/>
      <c r="V885" s="319"/>
      <c r="W885" s="319"/>
      <c r="X885" s="319"/>
      <c r="Y885" s="449"/>
      <c r="Z885" s="438"/>
      <c r="AA885" s="438"/>
      <c r="AB885" s="438"/>
      <c r="AC885" s="438"/>
      <c r="AD885" s="438"/>
      <c r="AE885" s="438"/>
      <c r="AF885" s="438"/>
      <c r="AG885" s="438"/>
      <c r="AH885" s="438"/>
      <c r="AI885" s="438"/>
      <c r="AJ885" s="438"/>
      <c r="AK885" s="438"/>
      <c r="AL885" s="438"/>
      <c r="AM885" s="320">
        <f>SUM(Y885:AL885)</f>
        <v>0</v>
      </c>
    </row>
    <row r="886" spans="1:39" ht="15" hidden="1" outlineLevel="2">
      <c r="A886" s="545"/>
      <c r="B886" s="676" t="s">
        <v>345</v>
      </c>
      <c r="C886" s="315" t="s">
        <v>164</v>
      </c>
      <c r="D886" s="319"/>
      <c r="E886" s="319"/>
      <c r="F886" s="319"/>
      <c r="G886" s="319"/>
      <c r="H886" s="319"/>
      <c r="I886" s="319"/>
      <c r="J886" s="319"/>
      <c r="K886" s="319"/>
      <c r="L886" s="319"/>
      <c r="M886" s="319"/>
      <c r="N886" s="319">
        <f>N885</f>
        <v>0</v>
      </c>
      <c r="O886" s="319"/>
      <c r="P886" s="319"/>
      <c r="Q886" s="319"/>
      <c r="R886" s="319"/>
      <c r="S886" s="319"/>
      <c r="T886" s="319"/>
      <c r="U886" s="319"/>
      <c r="V886" s="319"/>
      <c r="W886" s="319"/>
      <c r="X886" s="319"/>
      <c r="Y886" s="434">
        <f>Y885</f>
        <v>0</v>
      </c>
      <c r="Z886" s="434">
        <f t="shared" ref="Z886" si="2634">Z885</f>
        <v>0</v>
      </c>
      <c r="AA886" s="434">
        <f t="shared" ref="AA886" si="2635">AA885</f>
        <v>0</v>
      </c>
      <c r="AB886" s="434">
        <f t="shared" ref="AB886" si="2636">AB885</f>
        <v>0</v>
      </c>
      <c r="AC886" s="434">
        <f t="shared" ref="AC886" si="2637">AC885</f>
        <v>0</v>
      </c>
      <c r="AD886" s="434">
        <f t="shared" ref="AD886" si="2638">AD885</f>
        <v>0</v>
      </c>
      <c r="AE886" s="434">
        <f t="shared" ref="AE886" si="2639">AE885</f>
        <v>0</v>
      </c>
      <c r="AF886" s="434">
        <f t="shared" ref="AF886" si="2640">AF885</f>
        <v>0</v>
      </c>
      <c r="AG886" s="434">
        <f t="shared" ref="AG886" si="2641">AG885</f>
        <v>0</v>
      </c>
      <c r="AH886" s="434">
        <f t="shared" ref="AH886" si="2642">AH885</f>
        <v>0</v>
      </c>
      <c r="AI886" s="434">
        <f t="shared" ref="AI886" si="2643">AI885</f>
        <v>0</v>
      </c>
      <c r="AJ886" s="434">
        <f t="shared" ref="AJ886" si="2644">AJ885</f>
        <v>0</v>
      </c>
      <c r="AK886" s="434">
        <f t="shared" ref="AK886" si="2645">AK885</f>
        <v>0</v>
      </c>
      <c r="AL886" s="434">
        <f t="shared" ref="AL886" si="2646">AL885</f>
        <v>0</v>
      </c>
      <c r="AM886" s="330"/>
    </row>
    <row r="887" spans="1:39" ht="15" hidden="1" outlineLevel="2">
      <c r="A887" s="545"/>
      <c r="B887" s="700"/>
      <c r="C887" s="315"/>
      <c r="D887" s="315"/>
      <c r="E887" s="315"/>
      <c r="F887" s="315"/>
      <c r="G887" s="315"/>
      <c r="H887" s="315"/>
      <c r="I887" s="315"/>
      <c r="J887" s="315"/>
      <c r="K887" s="315"/>
      <c r="L887" s="315"/>
      <c r="M887" s="315"/>
      <c r="N887" s="315"/>
      <c r="O887" s="315"/>
      <c r="P887" s="315"/>
      <c r="Q887" s="315"/>
      <c r="R887" s="315"/>
      <c r="S887" s="315"/>
      <c r="T887" s="315"/>
      <c r="U887" s="315"/>
      <c r="V887" s="315"/>
      <c r="W887" s="315"/>
      <c r="X887" s="315"/>
      <c r="Y887" s="435"/>
      <c r="Z887" s="448"/>
      <c r="AA887" s="448"/>
      <c r="AB887" s="448"/>
      <c r="AC887" s="448"/>
      <c r="AD887" s="448"/>
      <c r="AE887" s="448"/>
      <c r="AF887" s="448"/>
      <c r="AG887" s="448"/>
      <c r="AH887" s="448"/>
      <c r="AI887" s="448"/>
      <c r="AJ887" s="448"/>
      <c r="AK887" s="448"/>
      <c r="AL887" s="448"/>
      <c r="AM887" s="330"/>
    </row>
    <row r="888" spans="1:39" ht="15" hidden="1" outlineLevel="2">
      <c r="A888" s="545">
        <v>34</v>
      </c>
      <c r="B888" s="700" t="s">
        <v>127</v>
      </c>
      <c r="C888" s="315" t="s">
        <v>25</v>
      </c>
      <c r="D888" s="319"/>
      <c r="E888" s="319"/>
      <c r="F888" s="319"/>
      <c r="G888" s="319"/>
      <c r="H888" s="319"/>
      <c r="I888" s="319"/>
      <c r="J888" s="319"/>
      <c r="K888" s="319"/>
      <c r="L888" s="319"/>
      <c r="M888" s="319"/>
      <c r="N888" s="319">
        <v>0</v>
      </c>
      <c r="O888" s="319"/>
      <c r="P888" s="319"/>
      <c r="Q888" s="319"/>
      <c r="R888" s="319"/>
      <c r="S888" s="319"/>
      <c r="T888" s="319"/>
      <c r="U888" s="319"/>
      <c r="V888" s="319"/>
      <c r="W888" s="319"/>
      <c r="X888" s="319"/>
      <c r="Y888" s="449"/>
      <c r="Z888" s="438"/>
      <c r="AA888" s="438"/>
      <c r="AB888" s="438"/>
      <c r="AC888" s="438"/>
      <c r="AD888" s="438"/>
      <c r="AE888" s="438"/>
      <c r="AF888" s="438"/>
      <c r="AG888" s="438"/>
      <c r="AH888" s="438"/>
      <c r="AI888" s="438"/>
      <c r="AJ888" s="438"/>
      <c r="AK888" s="438"/>
      <c r="AL888" s="438"/>
      <c r="AM888" s="320">
        <f>SUM(Y888:AL888)</f>
        <v>0</v>
      </c>
    </row>
    <row r="889" spans="1:39" ht="15" hidden="1" outlineLevel="2">
      <c r="A889" s="545"/>
      <c r="B889" s="676" t="s">
        <v>345</v>
      </c>
      <c r="C889" s="315" t="s">
        <v>164</v>
      </c>
      <c r="D889" s="319"/>
      <c r="E889" s="319"/>
      <c r="F889" s="319"/>
      <c r="G889" s="319"/>
      <c r="H889" s="319"/>
      <c r="I889" s="319"/>
      <c r="J889" s="319"/>
      <c r="K889" s="319"/>
      <c r="L889" s="319"/>
      <c r="M889" s="319"/>
      <c r="N889" s="319">
        <f>N888</f>
        <v>0</v>
      </c>
      <c r="O889" s="319"/>
      <c r="P889" s="319"/>
      <c r="Q889" s="319"/>
      <c r="R889" s="319"/>
      <c r="S889" s="319"/>
      <c r="T889" s="319"/>
      <c r="U889" s="319"/>
      <c r="V889" s="319"/>
      <c r="W889" s="319"/>
      <c r="X889" s="319"/>
      <c r="Y889" s="434">
        <f>Y888</f>
        <v>0</v>
      </c>
      <c r="Z889" s="434">
        <f t="shared" ref="Z889" si="2647">Z888</f>
        <v>0</v>
      </c>
      <c r="AA889" s="434">
        <f t="shared" ref="AA889" si="2648">AA888</f>
        <v>0</v>
      </c>
      <c r="AB889" s="434">
        <f t="shared" ref="AB889" si="2649">AB888</f>
        <v>0</v>
      </c>
      <c r="AC889" s="434">
        <f t="shared" ref="AC889" si="2650">AC888</f>
        <v>0</v>
      </c>
      <c r="AD889" s="434">
        <f t="shared" ref="AD889" si="2651">AD888</f>
        <v>0</v>
      </c>
      <c r="AE889" s="434">
        <f t="shared" ref="AE889" si="2652">AE888</f>
        <v>0</v>
      </c>
      <c r="AF889" s="434">
        <f t="shared" ref="AF889" si="2653">AF888</f>
        <v>0</v>
      </c>
      <c r="AG889" s="434">
        <f t="shared" ref="AG889" si="2654">AG888</f>
        <v>0</v>
      </c>
      <c r="AH889" s="434">
        <f t="shared" ref="AH889" si="2655">AH888</f>
        <v>0</v>
      </c>
      <c r="AI889" s="434">
        <f t="shared" ref="AI889" si="2656">AI888</f>
        <v>0</v>
      </c>
      <c r="AJ889" s="434">
        <f t="shared" ref="AJ889" si="2657">AJ888</f>
        <v>0</v>
      </c>
      <c r="AK889" s="434">
        <f t="shared" ref="AK889" si="2658">AK888</f>
        <v>0</v>
      </c>
      <c r="AL889" s="434">
        <f t="shared" ref="AL889" si="2659">AL888</f>
        <v>0</v>
      </c>
      <c r="AM889" s="330"/>
    </row>
    <row r="890" spans="1:39" ht="15" hidden="1" outlineLevel="2">
      <c r="A890" s="545"/>
      <c r="B890" s="700"/>
      <c r="C890" s="315"/>
      <c r="D890" s="315"/>
      <c r="E890" s="315"/>
      <c r="F890" s="315"/>
      <c r="G890" s="315"/>
      <c r="H890" s="315"/>
      <c r="I890" s="315"/>
      <c r="J890" s="315"/>
      <c r="K890" s="315"/>
      <c r="L890" s="315"/>
      <c r="M890" s="315"/>
      <c r="N890" s="315"/>
      <c r="O890" s="315"/>
      <c r="P890" s="315"/>
      <c r="Q890" s="315"/>
      <c r="R890" s="315"/>
      <c r="S890" s="315"/>
      <c r="T890" s="315"/>
      <c r="U890" s="315"/>
      <c r="V890" s="315"/>
      <c r="W890" s="315"/>
      <c r="X890" s="315"/>
      <c r="Y890" s="435"/>
      <c r="Z890" s="448"/>
      <c r="AA890" s="448"/>
      <c r="AB890" s="448"/>
      <c r="AC890" s="448"/>
      <c r="AD890" s="448"/>
      <c r="AE890" s="448"/>
      <c r="AF890" s="448"/>
      <c r="AG890" s="448"/>
      <c r="AH890" s="448"/>
      <c r="AI890" s="448"/>
      <c r="AJ890" s="448"/>
      <c r="AK890" s="448"/>
      <c r="AL890" s="448"/>
      <c r="AM890" s="330"/>
    </row>
    <row r="891" spans="1:39" ht="15" hidden="1" outlineLevel="2">
      <c r="A891" s="545">
        <v>35</v>
      </c>
      <c r="B891" s="700" t="s">
        <v>128</v>
      </c>
      <c r="C891" s="315" t="s">
        <v>25</v>
      </c>
      <c r="D891" s="319"/>
      <c r="E891" s="319"/>
      <c r="F891" s="319"/>
      <c r="G891" s="319"/>
      <c r="H891" s="319"/>
      <c r="I891" s="319"/>
      <c r="J891" s="319"/>
      <c r="K891" s="319"/>
      <c r="L891" s="319"/>
      <c r="M891" s="319"/>
      <c r="N891" s="319">
        <v>0</v>
      </c>
      <c r="O891" s="319"/>
      <c r="P891" s="319"/>
      <c r="Q891" s="319"/>
      <c r="R891" s="319"/>
      <c r="S891" s="319"/>
      <c r="T891" s="319"/>
      <c r="U891" s="319"/>
      <c r="V891" s="319"/>
      <c r="W891" s="319"/>
      <c r="X891" s="319"/>
      <c r="Y891" s="449"/>
      <c r="Z891" s="438"/>
      <c r="AA891" s="438"/>
      <c r="AB891" s="438"/>
      <c r="AC891" s="438"/>
      <c r="AD891" s="438"/>
      <c r="AE891" s="438"/>
      <c r="AF891" s="438"/>
      <c r="AG891" s="438"/>
      <c r="AH891" s="438"/>
      <c r="AI891" s="438"/>
      <c r="AJ891" s="438"/>
      <c r="AK891" s="438"/>
      <c r="AL891" s="438"/>
      <c r="AM891" s="320">
        <f>SUM(Y891:AL891)</f>
        <v>0</v>
      </c>
    </row>
    <row r="892" spans="1:39" ht="15" hidden="1" outlineLevel="2">
      <c r="A892" s="545"/>
      <c r="B892" s="676" t="s">
        <v>345</v>
      </c>
      <c r="C892" s="315" t="s">
        <v>164</v>
      </c>
      <c r="D892" s="319"/>
      <c r="E892" s="319"/>
      <c r="F892" s="319"/>
      <c r="G892" s="319"/>
      <c r="H892" s="319"/>
      <c r="I892" s="319"/>
      <c r="J892" s="319"/>
      <c r="K892" s="319"/>
      <c r="L892" s="319"/>
      <c r="M892" s="319"/>
      <c r="N892" s="319">
        <f>N891</f>
        <v>0</v>
      </c>
      <c r="O892" s="319"/>
      <c r="P892" s="319"/>
      <c r="Q892" s="319"/>
      <c r="R892" s="319"/>
      <c r="S892" s="319"/>
      <c r="T892" s="319"/>
      <c r="U892" s="319"/>
      <c r="V892" s="319"/>
      <c r="W892" s="319"/>
      <c r="X892" s="319"/>
      <c r="Y892" s="434">
        <f>Y891</f>
        <v>0</v>
      </c>
      <c r="Z892" s="434">
        <f t="shared" ref="Z892" si="2660">Z891</f>
        <v>0</v>
      </c>
      <c r="AA892" s="434">
        <f t="shared" ref="AA892" si="2661">AA891</f>
        <v>0</v>
      </c>
      <c r="AB892" s="434">
        <f t="shared" ref="AB892" si="2662">AB891</f>
        <v>0</v>
      </c>
      <c r="AC892" s="434">
        <f t="shared" ref="AC892" si="2663">AC891</f>
        <v>0</v>
      </c>
      <c r="AD892" s="434">
        <f t="shared" ref="AD892" si="2664">AD891</f>
        <v>0</v>
      </c>
      <c r="AE892" s="434">
        <f t="shared" ref="AE892" si="2665">AE891</f>
        <v>0</v>
      </c>
      <c r="AF892" s="434">
        <f t="shared" ref="AF892" si="2666">AF891</f>
        <v>0</v>
      </c>
      <c r="AG892" s="434">
        <f t="shared" ref="AG892" si="2667">AG891</f>
        <v>0</v>
      </c>
      <c r="AH892" s="434">
        <f t="shared" ref="AH892" si="2668">AH891</f>
        <v>0</v>
      </c>
      <c r="AI892" s="434">
        <f t="shared" ref="AI892" si="2669">AI891</f>
        <v>0</v>
      </c>
      <c r="AJ892" s="434">
        <f t="shared" ref="AJ892" si="2670">AJ891</f>
        <v>0</v>
      </c>
      <c r="AK892" s="434">
        <f t="shared" ref="AK892" si="2671">AK891</f>
        <v>0</v>
      </c>
      <c r="AL892" s="434">
        <f t="shared" ref="AL892" si="2672">AL891</f>
        <v>0</v>
      </c>
      <c r="AM892" s="330"/>
    </row>
    <row r="893" spans="1:39" ht="15" hidden="1" outlineLevel="2">
      <c r="A893" s="545"/>
      <c r="B893" s="686"/>
      <c r="C893" s="315"/>
      <c r="D893" s="315"/>
      <c r="E893" s="315"/>
      <c r="F893" s="315"/>
      <c r="G893" s="315"/>
      <c r="H893" s="315"/>
      <c r="I893" s="315"/>
      <c r="J893" s="315"/>
      <c r="K893" s="315"/>
      <c r="L893" s="315"/>
      <c r="M893" s="315"/>
      <c r="N893" s="315"/>
      <c r="O893" s="315"/>
      <c r="P893" s="315"/>
      <c r="Q893" s="315"/>
      <c r="R893" s="315"/>
      <c r="S893" s="315"/>
      <c r="T893" s="315"/>
      <c r="U893" s="315"/>
      <c r="V893" s="315"/>
      <c r="W893" s="315"/>
      <c r="X893" s="315"/>
      <c r="Y893" s="435"/>
      <c r="Z893" s="448"/>
      <c r="AA893" s="448"/>
      <c r="AB893" s="448"/>
      <c r="AC893" s="448"/>
      <c r="AD893" s="448"/>
      <c r="AE893" s="448"/>
      <c r="AF893" s="448"/>
      <c r="AG893" s="448"/>
      <c r="AH893" s="448"/>
      <c r="AI893" s="448"/>
      <c r="AJ893" s="448"/>
      <c r="AK893" s="448"/>
      <c r="AL893" s="448"/>
      <c r="AM893" s="330"/>
    </row>
    <row r="894" spans="1:39" ht="15.6" hidden="1" outlineLevel="2">
      <c r="A894" s="545"/>
      <c r="B894" s="713" t="s">
        <v>514</v>
      </c>
      <c r="C894" s="315"/>
      <c r="D894" s="315"/>
      <c r="E894" s="315"/>
      <c r="F894" s="315"/>
      <c r="G894" s="315"/>
      <c r="H894" s="315"/>
      <c r="I894" s="315"/>
      <c r="J894" s="315"/>
      <c r="K894" s="315"/>
      <c r="L894" s="315"/>
      <c r="M894" s="315"/>
      <c r="N894" s="315"/>
      <c r="O894" s="315"/>
      <c r="P894" s="315"/>
      <c r="Q894" s="315"/>
      <c r="R894" s="315"/>
      <c r="S894" s="315"/>
      <c r="T894" s="315"/>
      <c r="U894" s="315"/>
      <c r="V894" s="315"/>
      <c r="W894" s="315"/>
      <c r="X894" s="315"/>
      <c r="Y894" s="435"/>
      <c r="Z894" s="448"/>
      <c r="AA894" s="448"/>
      <c r="AB894" s="448"/>
      <c r="AC894" s="448"/>
      <c r="AD894" s="448"/>
      <c r="AE894" s="448"/>
      <c r="AF894" s="448"/>
      <c r="AG894" s="448"/>
      <c r="AH894" s="448"/>
      <c r="AI894" s="448"/>
      <c r="AJ894" s="448"/>
      <c r="AK894" s="448"/>
      <c r="AL894" s="448"/>
      <c r="AM894" s="330"/>
    </row>
    <row r="895" spans="1:39" ht="30" hidden="1" outlineLevel="2">
      <c r="A895" s="545">
        <v>36</v>
      </c>
      <c r="B895" s="700" t="s">
        <v>129</v>
      </c>
      <c r="C895" s="315" t="s">
        <v>25</v>
      </c>
      <c r="D895" s="319"/>
      <c r="E895" s="319"/>
      <c r="F895" s="319"/>
      <c r="G895" s="319"/>
      <c r="H895" s="319"/>
      <c r="I895" s="319"/>
      <c r="J895" s="319"/>
      <c r="K895" s="319"/>
      <c r="L895" s="319"/>
      <c r="M895" s="319"/>
      <c r="N895" s="319">
        <v>0</v>
      </c>
      <c r="O895" s="319"/>
      <c r="P895" s="319"/>
      <c r="Q895" s="319"/>
      <c r="R895" s="319"/>
      <c r="S895" s="319"/>
      <c r="T895" s="319"/>
      <c r="U895" s="319"/>
      <c r="V895" s="319"/>
      <c r="W895" s="319"/>
      <c r="X895" s="319"/>
      <c r="Y895" s="449"/>
      <c r="Z895" s="438"/>
      <c r="AA895" s="438"/>
      <c r="AB895" s="438"/>
      <c r="AC895" s="438"/>
      <c r="AD895" s="438"/>
      <c r="AE895" s="438"/>
      <c r="AF895" s="438"/>
      <c r="AG895" s="438"/>
      <c r="AH895" s="438"/>
      <c r="AI895" s="438"/>
      <c r="AJ895" s="438"/>
      <c r="AK895" s="438"/>
      <c r="AL895" s="438"/>
      <c r="AM895" s="320">
        <f>SUM(Y895:AL895)</f>
        <v>0</v>
      </c>
    </row>
    <row r="896" spans="1:39" ht="15" hidden="1" outlineLevel="2">
      <c r="A896" s="545"/>
      <c r="B896" s="676" t="s">
        <v>345</v>
      </c>
      <c r="C896" s="315" t="s">
        <v>164</v>
      </c>
      <c r="D896" s="319"/>
      <c r="E896" s="319"/>
      <c r="F896" s="319"/>
      <c r="G896" s="319"/>
      <c r="H896" s="319"/>
      <c r="I896" s="319"/>
      <c r="J896" s="319"/>
      <c r="K896" s="319"/>
      <c r="L896" s="319"/>
      <c r="M896" s="319"/>
      <c r="N896" s="319">
        <f>N895</f>
        <v>0</v>
      </c>
      <c r="O896" s="319"/>
      <c r="P896" s="319"/>
      <c r="Q896" s="319"/>
      <c r="R896" s="319"/>
      <c r="S896" s="319"/>
      <c r="T896" s="319"/>
      <c r="U896" s="319"/>
      <c r="V896" s="319"/>
      <c r="W896" s="319"/>
      <c r="X896" s="319"/>
      <c r="Y896" s="434">
        <f>Y895</f>
        <v>0</v>
      </c>
      <c r="Z896" s="434">
        <f t="shared" ref="Z896" si="2673">Z895</f>
        <v>0</v>
      </c>
      <c r="AA896" s="434">
        <f t="shared" ref="AA896" si="2674">AA895</f>
        <v>0</v>
      </c>
      <c r="AB896" s="434">
        <f t="shared" ref="AB896" si="2675">AB895</f>
        <v>0</v>
      </c>
      <c r="AC896" s="434">
        <f t="shared" ref="AC896" si="2676">AC895</f>
        <v>0</v>
      </c>
      <c r="AD896" s="434">
        <f t="shared" ref="AD896" si="2677">AD895</f>
        <v>0</v>
      </c>
      <c r="AE896" s="434">
        <f t="shared" ref="AE896" si="2678">AE895</f>
        <v>0</v>
      </c>
      <c r="AF896" s="434">
        <f t="shared" ref="AF896" si="2679">AF895</f>
        <v>0</v>
      </c>
      <c r="AG896" s="434">
        <f t="shared" ref="AG896" si="2680">AG895</f>
        <v>0</v>
      </c>
      <c r="AH896" s="434">
        <f t="shared" ref="AH896" si="2681">AH895</f>
        <v>0</v>
      </c>
      <c r="AI896" s="434">
        <f t="shared" ref="AI896" si="2682">AI895</f>
        <v>0</v>
      </c>
      <c r="AJ896" s="434">
        <f t="shared" ref="AJ896" si="2683">AJ895</f>
        <v>0</v>
      </c>
      <c r="AK896" s="434">
        <f t="shared" ref="AK896" si="2684">AK895</f>
        <v>0</v>
      </c>
      <c r="AL896" s="434">
        <f t="shared" ref="AL896" si="2685">AL895</f>
        <v>0</v>
      </c>
      <c r="AM896" s="330"/>
    </row>
    <row r="897" spans="1:39" ht="15" hidden="1" outlineLevel="2">
      <c r="A897" s="545"/>
      <c r="B897" s="700"/>
      <c r="C897" s="315"/>
      <c r="D897" s="315"/>
      <c r="E897" s="315"/>
      <c r="F897" s="315"/>
      <c r="G897" s="315"/>
      <c r="H897" s="315"/>
      <c r="I897" s="315"/>
      <c r="J897" s="315"/>
      <c r="K897" s="315"/>
      <c r="L897" s="315"/>
      <c r="M897" s="315"/>
      <c r="N897" s="315"/>
      <c r="O897" s="315"/>
      <c r="P897" s="315"/>
      <c r="Q897" s="315"/>
      <c r="R897" s="315"/>
      <c r="S897" s="315"/>
      <c r="T897" s="315"/>
      <c r="U897" s="315"/>
      <c r="V897" s="315"/>
      <c r="W897" s="315"/>
      <c r="X897" s="315"/>
      <c r="Y897" s="435"/>
      <c r="Z897" s="448"/>
      <c r="AA897" s="448"/>
      <c r="AB897" s="448"/>
      <c r="AC897" s="448"/>
      <c r="AD897" s="448"/>
      <c r="AE897" s="448"/>
      <c r="AF897" s="448"/>
      <c r="AG897" s="448"/>
      <c r="AH897" s="448"/>
      <c r="AI897" s="448"/>
      <c r="AJ897" s="448"/>
      <c r="AK897" s="448"/>
      <c r="AL897" s="448"/>
      <c r="AM897" s="330"/>
    </row>
    <row r="898" spans="1:39" ht="15" hidden="1" outlineLevel="2">
      <c r="A898" s="545">
        <v>37</v>
      </c>
      <c r="B898" s="700" t="s">
        <v>130</v>
      </c>
      <c r="C898" s="315" t="s">
        <v>25</v>
      </c>
      <c r="D898" s="319"/>
      <c r="E898" s="319"/>
      <c r="F898" s="319"/>
      <c r="G898" s="319"/>
      <c r="H898" s="319"/>
      <c r="I898" s="319"/>
      <c r="J898" s="319"/>
      <c r="K898" s="319"/>
      <c r="L898" s="319"/>
      <c r="M898" s="319"/>
      <c r="N898" s="319">
        <v>0</v>
      </c>
      <c r="O898" s="319"/>
      <c r="P898" s="319"/>
      <c r="Q898" s="319"/>
      <c r="R898" s="319"/>
      <c r="S898" s="319"/>
      <c r="T898" s="319"/>
      <c r="U898" s="319"/>
      <c r="V898" s="319"/>
      <c r="W898" s="319"/>
      <c r="X898" s="319"/>
      <c r="Y898" s="449"/>
      <c r="Z898" s="438"/>
      <c r="AA898" s="438"/>
      <c r="AB898" s="438"/>
      <c r="AC898" s="438"/>
      <c r="AD898" s="438"/>
      <c r="AE898" s="438"/>
      <c r="AF898" s="438"/>
      <c r="AG898" s="438"/>
      <c r="AH898" s="438"/>
      <c r="AI898" s="438"/>
      <c r="AJ898" s="438"/>
      <c r="AK898" s="438"/>
      <c r="AL898" s="438"/>
      <c r="AM898" s="320">
        <f>SUM(Y898:AL898)</f>
        <v>0</v>
      </c>
    </row>
    <row r="899" spans="1:39" ht="15" hidden="1" outlineLevel="2">
      <c r="A899" s="545"/>
      <c r="B899" s="676" t="s">
        <v>345</v>
      </c>
      <c r="C899" s="315" t="s">
        <v>164</v>
      </c>
      <c r="D899" s="319"/>
      <c r="E899" s="319"/>
      <c r="F899" s="319"/>
      <c r="G899" s="319"/>
      <c r="H899" s="319"/>
      <c r="I899" s="319"/>
      <c r="J899" s="319"/>
      <c r="K899" s="319"/>
      <c r="L899" s="319"/>
      <c r="M899" s="319"/>
      <c r="N899" s="319">
        <f>N898</f>
        <v>0</v>
      </c>
      <c r="O899" s="319"/>
      <c r="P899" s="319"/>
      <c r="Q899" s="319"/>
      <c r="R899" s="319"/>
      <c r="S899" s="319"/>
      <c r="T899" s="319"/>
      <c r="U899" s="319"/>
      <c r="V899" s="319"/>
      <c r="W899" s="319"/>
      <c r="X899" s="319"/>
      <c r="Y899" s="434">
        <f>Y898</f>
        <v>0</v>
      </c>
      <c r="Z899" s="434">
        <f t="shared" ref="Z899" si="2686">Z898</f>
        <v>0</v>
      </c>
      <c r="AA899" s="434">
        <f t="shared" ref="AA899" si="2687">AA898</f>
        <v>0</v>
      </c>
      <c r="AB899" s="434">
        <f t="shared" ref="AB899" si="2688">AB898</f>
        <v>0</v>
      </c>
      <c r="AC899" s="434">
        <f t="shared" ref="AC899" si="2689">AC898</f>
        <v>0</v>
      </c>
      <c r="AD899" s="434">
        <f t="shared" ref="AD899" si="2690">AD898</f>
        <v>0</v>
      </c>
      <c r="AE899" s="434">
        <f t="shared" ref="AE899" si="2691">AE898</f>
        <v>0</v>
      </c>
      <c r="AF899" s="434">
        <f t="shared" ref="AF899" si="2692">AF898</f>
        <v>0</v>
      </c>
      <c r="AG899" s="434">
        <f t="shared" ref="AG899" si="2693">AG898</f>
        <v>0</v>
      </c>
      <c r="AH899" s="434">
        <f t="shared" ref="AH899" si="2694">AH898</f>
        <v>0</v>
      </c>
      <c r="AI899" s="434">
        <f t="shared" ref="AI899" si="2695">AI898</f>
        <v>0</v>
      </c>
      <c r="AJ899" s="434">
        <f t="shared" ref="AJ899" si="2696">AJ898</f>
        <v>0</v>
      </c>
      <c r="AK899" s="434">
        <f t="shared" ref="AK899" si="2697">AK898</f>
        <v>0</v>
      </c>
      <c r="AL899" s="434">
        <f t="shared" ref="AL899" si="2698">AL898</f>
        <v>0</v>
      </c>
      <c r="AM899" s="330"/>
    </row>
    <row r="900" spans="1:39" ht="15" hidden="1" outlineLevel="2">
      <c r="A900" s="545"/>
      <c r="B900" s="700"/>
      <c r="C900" s="315"/>
      <c r="D900" s="315"/>
      <c r="E900" s="315"/>
      <c r="F900" s="315"/>
      <c r="G900" s="315"/>
      <c r="H900" s="315"/>
      <c r="I900" s="315"/>
      <c r="J900" s="315"/>
      <c r="K900" s="315"/>
      <c r="L900" s="315"/>
      <c r="M900" s="315"/>
      <c r="N900" s="315"/>
      <c r="O900" s="315"/>
      <c r="P900" s="315"/>
      <c r="Q900" s="315"/>
      <c r="R900" s="315"/>
      <c r="S900" s="315"/>
      <c r="T900" s="315"/>
      <c r="U900" s="315"/>
      <c r="V900" s="315"/>
      <c r="W900" s="315"/>
      <c r="X900" s="315"/>
      <c r="Y900" s="435"/>
      <c r="Z900" s="448"/>
      <c r="AA900" s="448"/>
      <c r="AB900" s="448"/>
      <c r="AC900" s="448"/>
      <c r="AD900" s="448"/>
      <c r="AE900" s="448"/>
      <c r="AF900" s="448"/>
      <c r="AG900" s="448"/>
      <c r="AH900" s="448"/>
      <c r="AI900" s="448"/>
      <c r="AJ900" s="448"/>
      <c r="AK900" s="448"/>
      <c r="AL900" s="448"/>
      <c r="AM900" s="330"/>
    </row>
    <row r="901" spans="1:39" ht="15" hidden="1" outlineLevel="2">
      <c r="A901" s="545">
        <v>38</v>
      </c>
      <c r="B901" s="700" t="s">
        <v>131</v>
      </c>
      <c r="C901" s="315" t="s">
        <v>25</v>
      </c>
      <c r="D901" s="319"/>
      <c r="E901" s="319"/>
      <c r="F901" s="319"/>
      <c r="G901" s="319"/>
      <c r="H901" s="319"/>
      <c r="I901" s="319"/>
      <c r="J901" s="319"/>
      <c r="K901" s="319"/>
      <c r="L901" s="319"/>
      <c r="M901" s="319"/>
      <c r="N901" s="319">
        <v>0</v>
      </c>
      <c r="O901" s="319"/>
      <c r="P901" s="319"/>
      <c r="Q901" s="319"/>
      <c r="R901" s="319"/>
      <c r="S901" s="319"/>
      <c r="T901" s="319"/>
      <c r="U901" s="319"/>
      <c r="V901" s="319"/>
      <c r="W901" s="319"/>
      <c r="X901" s="319"/>
      <c r="Y901" s="449"/>
      <c r="Z901" s="438"/>
      <c r="AA901" s="438"/>
      <c r="AB901" s="438"/>
      <c r="AC901" s="438"/>
      <c r="AD901" s="438"/>
      <c r="AE901" s="438"/>
      <c r="AF901" s="438"/>
      <c r="AG901" s="438"/>
      <c r="AH901" s="438"/>
      <c r="AI901" s="438"/>
      <c r="AJ901" s="438"/>
      <c r="AK901" s="438"/>
      <c r="AL901" s="438"/>
      <c r="AM901" s="320">
        <f>SUM(Y901:AL901)</f>
        <v>0</v>
      </c>
    </row>
    <row r="902" spans="1:39" ht="15" hidden="1" outlineLevel="2">
      <c r="A902" s="545"/>
      <c r="B902" s="676" t="s">
        <v>345</v>
      </c>
      <c r="C902" s="315" t="s">
        <v>164</v>
      </c>
      <c r="D902" s="319"/>
      <c r="E902" s="319"/>
      <c r="F902" s="319"/>
      <c r="G902" s="319"/>
      <c r="H902" s="319"/>
      <c r="I902" s="319"/>
      <c r="J902" s="319"/>
      <c r="K902" s="319"/>
      <c r="L902" s="319"/>
      <c r="M902" s="319"/>
      <c r="N902" s="319">
        <f>N901</f>
        <v>0</v>
      </c>
      <c r="O902" s="319"/>
      <c r="P902" s="319"/>
      <c r="Q902" s="319"/>
      <c r="R902" s="319"/>
      <c r="S902" s="319"/>
      <c r="T902" s="319"/>
      <c r="U902" s="319"/>
      <c r="V902" s="319"/>
      <c r="W902" s="319"/>
      <c r="X902" s="319"/>
      <c r="Y902" s="434">
        <f>Y901</f>
        <v>0</v>
      </c>
      <c r="Z902" s="434">
        <f t="shared" ref="Z902" si="2699">Z901</f>
        <v>0</v>
      </c>
      <c r="AA902" s="434">
        <f t="shared" ref="AA902" si="2700">AA901</f>
        <v>0</v>
      </c>
      <c r="AB902" s="434">
        <f t="shared" ref="AB902" si="2701">AB901</f>
        <v>0</v>
      </c>
      <c r="AC902" s="434">
        <f t="shared" ref="AC902" si="2702">AC901</f>
        <v>0</v>
      </c>
      <c r="AD902" s="434">
        <f t="shared" ref="AD902" si="2703">AD901</f>
        <v>0</v>
      </c>
      <c r="AE902" s="434">
        <f t="shared" ref="AE902" si="2704">AE901</f>
        <v>0</v>
      </c>
      <c r="AF902" s="434">
        <f t="shared" ref="AF902" si="2705">AF901</f>
        <v>0</v>
      </c>
      <c r="AG902" s="434">
        <f t="shared" ref="AG902" si="2706">AG901</f>
        <v>0</v>
      </c>
      <c r="AH902" s="434">
        <f t="shared" ref="AH902" si="2707">AH901</f>
        <v>0</v>
      </c>
      <c r="AI902" s="434">
        <f t="shared" ref="AI902" si="2708">AI901</f>
        <v>0</v>
      </c>
      <c r="AJ902" s="434">
        <f t="shared" ref="AJ902" si="2709">AJ901</f>
        <v>0</v>
      </c>
      <c r="AK902" s="434">
        <f t="shared" ref="AK902" si="2710">AK901</f>
        <v>0</v>
      </c>
      <c r="AL902" s="434">
        <f t="shared" ref="AL902" si="2711">AL901</f>
        <v>0</v>
      </c>
      <c r="AM902" s="330"/>
    </row>
    <row r="903" spans="1:39" ht="15" hidden="1" outlineLevel="2">
      <c r="A903" s="545"/>
      <c r="B903" s="700"/>
      <c r="C903" s="315"/>
      <c r="D903" s="315"/>
      <c r="E903" s="315"/>
      <c r="F903" s="315"/>
      <c r="G903" s="315"/>
      <c r="H903" s="315"/>
      <c r="I903" s="315"/>
      <c r="J903" s="315"/>
      <c r="K903" s="315"/>
      <c r="L903" s="315"/>
      <c r="M903" s="315"/>
      <c r="N903" s="315"/>
      <c r="O903" s="315"/>
      <c r="P903" s="315"/>
      <c r="Q903" s="315"/>
      <c r="R903" s="315"/>
      <c r="S903" s="315"/>
      <c r="T903" s="315"/>
      <c r="U903" s="315"/>
      <c r="V903" s="315"/>
      <c r="W903" s="315"/>
      <c r="X903" s="315"/>
      <c r="Y903" s="435"/>
      <c r="Z903" s="448"/>
      <c r="AA903" s="448"/>
      <c r="AB903" s="448"/>
      <c r="AC903" s="448"/>
      <c r="AD903" s="448"/>
      <c r="AE903" s="448"/>
      <c r="AF903" s="448"/>
      <c r="AG903" s="448"/>
      <c r="AH903" s="448"/>
      <c r="AI903" s="448"/>
      <c r="AJ903" s="448"/>
      <c r="AK903" s="448"/>
      <c r="AL903" s="448"/>
      <c r="AM903" s="330"/>
    </row>
    <row r="904" spans="1:39" ht="15" hidden="1" outlineLevel="2">
      <c r="A904" s="545">
        <v>39</v>
      </c>
      <c r="B904" s="700" t="s">
        <v>132</v>
      </c>
      <c r="C904" s="315" t="s">
        <v>25</v>
      </c>
      <c r="D904" s="319"/>
      <c r="E904" s="319"/>
      <c r="F904" s="319"/>
      <c r="G904" s="319"/>
      <c r="H904" s="319"/>
      <c r="I904" s="319"/>
      <c r="J904" s="319"/>
      <c r="K904" s="319"/>
      <c r="L904" s="319"/>
      <c r="M904" s="319"/>
      <c r="N904" s="319">
        <v>0</v>
      </c>
      <c r="O904" s="319"/>
      <c r="P904" s="319"/>
      <c r="Q904" s="319"/>
      <c r="R904" s="319"/>
      <c r="S904" s="319"/>
      <c r="T904" s="319"/>
      <c r="U904" s="319"/>
      <c r="V904" s="319"/>
      <c r="W904" s="319"/>
      <c r="X904" s="319"/>
      <c r="Y904" s="449"/>
      <c r="Z904" s="438"/>
      <c r="AA904" s="438"/>
      <c r="AB904" s="438"/>
      <c r="AC904" s="438"/>
      <c r="AD904" s="438"/>
      <c r="AE904" s="438"/>
      <c r="AF904" s="438"/>
      <c r="AG904" s="438"/>
      <c r="AH904" s="438"/>
      <c r="AI904" s="438"/>
      <c r="AJ904" s="438"/>
      <c r="AK904" s="438"/>
      <c r="AL904" s="438"/>
      <c r="AM904" s="320">
        <f>SUM(Y904:AL904)</f>
        <v>0</v>
      </c>
    </row>
    <row r="905" spans="1:39" ht="15" hidden="1" outlineLevel="2">
      <c r="A905" s="545"/>
      <c r="B905" s="676" t="s">
        <v>345</v>
      </c>
      <c r="C905" s="315" t="s">
        <v>164</v>
      </c>
      <c r="D905" s="319"/>
      <c r="E905" s="319"/>
      <c r="F905" s="319"/>
      <c r="G905" s="319"/>
      <c r="H905" s="319"/>
      <c r="I905" s="319"/>
      <c r="J905" s="319"/>
      <c r="K905" s="319"/>
      <c r="L905" s="319"/>
      <c r="M905" s="319"/>
      <c r="N905" s="319">
        <f>N904</f>
        <v>0</v>
      </c>
      <c r="O905" s="319"/>
      <c r="P905" s="319"/>
      <c r="Q905" s="319"/>
      <c r="R905" s="319"/>
      <c r="S905" s="319"/>
      <c r="T905" s="319"/>
      <c r="U905" s="319"/>
      <c r="V905" s="319"/>
      <c r="W905" s="319"/>
      <c r="X905" s="319"/>
      <c r="Y905" s="434">
        <f>Y904</f>
        <v>0</v>
      </c>
      <c r="Z905" s="434">
        <f t="shared" ref="Z905" si="2712">Z904</f>
        <v>0</v>
      </c>
      <c r="AA905" s="434">
        <f t="shared" ref="AA905" si="2713">AA904</f>
        <v>0</v>
      </c>
      <c r="AB905" s="434">
        <f t="shared" ref="AB905" si="2714">AB904</f>
        <v>0</v>
      </c>
      <c r="AC905" s="434">
        <f t="shared" ref="AC905" si="2715">AC904</f>
        <v>0</v>
      </c>
      <c r="AD905" s="434">
        <f t="shared" ref="AD905" si="2716">AD904</f>
        <v>0</v>
      </c>
      <c r="AE905" s="434">
        <f t="shared" ref="AE905" si="2717">AE904</f>
        <v>0</v>
      </c>
      <c r="AF905" s="434">
        <f t="shared" ref="AF905" si="2718">AF904</f>
        <v>0</v>
      </c>
      <c r="AG905" s="434">
        <f t="shared" ref="AG905" si="2719">AG904</f>
        <v>0</v>
      </c>
      <c r="AH905" s="434">
        <f t="shared" ref="AH905" si="2720">AH904</f>
        <v>0</v>
      </c>
      <c r="AI905" s="434">
        <f t="shared" ref="AI905" si="2721">AI904</f>
        <v>0</v>
      </c>
      <c r="AJ905" s="434">
        <f t="shared" ref="AJ905" si="2722">AJ904</f>
        <v>0</v>
      </c>
      <c r="AK905" s="434">
        <f t="shared" ref="AK905" si="2723">AK904</f>
        <v>0</v>
      </c>
      <c r="AL905" s="434">
        <f t="shared" ref="AL905" si="2724">AL904</f>
        <v>0</v>
      </c>
      <c r="AM905" s="330"/>
    </row>
    <row r="906" spans="1:39" ht="15" hidden="1" outlineLevel="2">
      <c r="A906" s="545"/>
      <c r="B906" s="700"/>
      <c r="C906" s="315"/>
      <c r="D906" s="315"/>
      <c r="E906" s="315"/>
      <c r="F906" s="315"/>
      <c r="G906" s="315"/>
      <c r="H906" s="315"/>
      <c r="I906" s="315"/>
      <c r="J906" s="315"/>
      <c r="K906" s="315"/>
      <c r="L906" s="315"/>
      <c r="M906" s="315"/>
      <c r="N906" s="315"/>
      <c r="O906" s="315"/>
      <c r="P906" s="315"/>
      <c r="Q906" s="315"/>
      <c r="R906" s="315"/>
      <c r="S906" s="315"/>
      <c r="T906" s="315"/>
      <c r="U906" s="315"/>
      <c r="V906" s="315"/>
      <c r="W906" s="315"/>
      <c r="X906" s="315"/>
      <c r="Y906" s="435"/>
      <c r="Z906" s="448"/>
      <c r="AA906" s="448"/>
      <c r="AB906" s="448"/>
      <c r="AC906" s="448"/>
      <c r="AD906" s="448"/>
      <c r="AE906" s="448"/>
      <c r="AF906" s="448"/>
      <c r="AG906" s="448"/>
      <c r="AH906" s="448"/>
      <c r="AI906" s="448"/>
      <c r="AJ906" s="448"/>
      <c r="AK906" s="448"/>
      <c r="AL906" s="448"/>
      <c r="AM906" s="330"/>
    </row>
    <row r="907" spans="1:39" ht="15" hidden="1" outlineLevel="2">
      <c r="A907" s="545">
        <v>40</v>
      </c>
      <c r="B907" s="700" t="s">
        <v>133</v>
      </c>
      <c r="C907" s="315" t="s">
        <v>25</v>
      </c>
      <c r="D907" s="319"/>
      <c r="E907" s="319"/>
      <c r="F907" s="319"/>
      <c r="G907" s="319"/>
      <c r="H907" s="319"/>
      <c r="I907" s="319"/>
      <c r="J907" s="319"/>
      <c r="K907" s="319"/>
      <c r="L907" s="319"/>
      <c r="M907" s="319"/>
      <c r="N907" s="319">
        <v>0</v>
      </c>
      <c r="O907" s="319"/>
      <c r="P907" s="319"/>
      <c r="Q907" s="319"/>
      <c r="R907" s="319"/>
      <c r="S907" s="319"/>
      <c r="T907" s="319"/>
      <c r="U907" s="319"/>
      <c r="V907" s="319"/>
      <c r="W907" s="319"/>
      <c r="X907" s="319"/>
      <c r="Y907" s="449"/>
      <c r="Z907" s="438"/>
      <c r="AA907" s="438"/>
      <c r="AB907" s="438"/>
      <c r="AC907" s="438"/>
      <c r="AD907" s="438"/>
      <c r="AE907" s="438"/>
      <c r="AF907" s="438"/>
      <c r="AG907" s="438"/>
      <c r="AH907" s="438"/>
      <c r="AI907" s="438"/>
      <c r="AJ907" s="438"/>
      <c r="AK907" s="438"/>
      <c r="AL907" s="438"/>
      <c r="AM907" s="320">
        <f>SUM(Y907:AL907)</f>
        <v>0</v>
      </c>
    </row>
    <row r="908" spans="1:39" ht="15" hidden="1" outlineLevel="2">
      <c r="A908" s="545"/>
      <c r="B908" s="676" t="s">
        <v>345</v>
      </c>
      <c r="C908" s="315" t="s">
        <v>164</v>
      </c>
      <c r="D908" s="319"/>
      <c r="E908" s="319"/>
      <c r="F908" s="319"/>
      <c r="G908" s="319"/>
      <c r="H908" s="319"/>
      <c r="I908" s="319"/>
      <c r="J908" s="319"/>
      <c r="K908" s="319"/>
      <c r="L908" s="319"/>
      <c r="M908" s="319"/>
      <c r="N908" s="319">
        <f>N907</f>
        <v>0</v>
      </c>
      <c r="O908" s="319"/>
      <c r="P908" s="319"/>
      <c r="Q908" s="319"/>
      <c r="R908" s="319"/>
      <c r="S908" s="319"/>
      <c r="T908" s="319"/>
      <c r="U908" s="319"/>
      <c r="V908" s="319"/>
      <c r="W908" s="319"/>
      <c r="X908" s="319"/>
      <c r="Y908" s="434">
        <f>Y907</f>
        <v>0</v>
      </c>
      <c r="Z908" s="434">
        <f t="shared" ref="Z908" si="2725">Z907</f>
        <v>0</v>
      </c>
      <c r="AA908" s="434">
        <f t="shared" ref="AA908" si="2726">AA907</f>
        <v>0</v>
      </c>
      <c r="AB908" s="434">
        <f t="shared" ref="AB908" si="2727">AB907</f>
        <v>0</v>
      </c>
      <c r="AC908" s="434">
        <f t="shared" ref="AC908" si="2728">AC907</f>
        <v>0</v>
      </c>
      <c r="AD908" s="434">
        <f t="shared" ref="AD908" si="2729">AD907</f>
        <v>0</v>
      </c>
      <c r="AE908" s="434">
        <f t="shared" ref="AE908" si="2730">AE907</f>
        <v>0</v>
      </c>
      <c r="AF908" s="434">
        <f t="shared" ref="AF908" si="2731">AF907</f>
        <v>0</v>
      </c>
      <c r="AG908" s="434">
        <f t="shared" ref="AG908" si="2732">AG907</f>
        <v>0</v>
      </c>
      <c r="AH908" s="434">
        <f t="shared" ref="AH908" si="2733">AH907</f>
        <v>0</v>
      </c>
      <c r="AI908" s="434">
        <f t="shared" ref="AI908" si="2734">AI907</f>
        <v>0</v>
      </c>
      <c r="AJ908" s="434">
        <f t="shared" ref="AJ908" si="2735">AJ907</f>
        <v>0</v>
      </c>
      <c r="AK908" s="434">
        <f t="shared" ref="AK908" si="2736">AK907</f>
        <v>0</v>
      </c>
      <c r="AL908" s="434">
        <f t="shared" ref="AL908" si="2737">AL907</f>
        <v>0</v>
      </c>
      <c r="AM908" s="330"/>
    </row>
    <row r="909" spans="1:39" ht="15" hidden="1" outlineLevel="2">
      <c r="A909" s="545"/>
      <c r="B909" s="700"/>
      <c r="C909" s="315"/>
      <c r="D909" s="315"/>
      <c r="E909" s="315"/>
      <c r="F909" s="315"/>
      <c r="G909" s="315"/>
      <c r="H909" s="315"/>
      <c r="I909" s="315"/>
      <c r="J909" s="315"/>
      <c r="K909" s="315"/>
      <c r="L909" s="315"/>
      <c r="M909" s="315"/>
      <c r="N909" s="315"/>
      <c r="O909" s="315"/>
      <c r="P909" s="315"/>
      <c r="Q909" s="315"/>
      <c r="R909" s="315"/>
      <c r="S909" s="315"/>
      <c r="T909" s="315"/>
      <c r="U909" s="315"/>
      <c r="V909" s="315"/>
      <c r="W909" s="315"/>
      <c r="X909" s="315"/>
      <c r="Y909" s="435"/>
      <c r="Z909" s="448"/>
      <c r="AA909" s="448"/>
      <c r="AB909" s="448"/>
      <c r="AC909" s="448"/>
      <c r="AD909" s="448"/>
      <c r="AE909" s="448"/>
      <c r="AF909" s="448"/>
      <c r="AG909" s="448"/>
      <c r="AH909" s="448"/>
      <c r="AI909" s="448"/>
      <c r="AJ909" s="448"/>
      <c r="AK909" s="448"/>
      <c r="AL909" s="448"/>
      <c r="AM909" s="330"/>
    </row>
    <row r="910" spans="1:39" ht="30" hidden="1" outlineLevel="2">
      <c r="A910" s="545">
        <v>41</v>
      </c>
      <c r="B910" s="700" t="s">
        <v>134</v>
      </c>
      <c r="C910" s="315" t="s">
        <v>25</v>
      </c>
      <c r="D910" s="319"/>
      <c r="E910" s="319"/>
      <c r="F910" s="319"/>
      <c r="G910" s="319"/>
      <c r="H910" s="319"/>
      <c r="I910" s="319"/>
      <c r="J910" s="319"/>
      <c r="K910" s="319"/>
      <c r="L910" s="319"/>
      <c r="M910" s="319"/>
      <c r="N910" s="319">
        <v>0</v>
      </c>
      <c r="O910" s="319"/>
      <c r="P910" s="319"/>
      <c r="Q910" s="319"/>
      <c r="R910" s="319"/>
      <c r="S910" s="319"/>
      <c r="T910" s="319"/>
      <c r="U910" s="319"/>
      <c r="V910" s="319"/>
      <c r="W910" s="319"/>
      <c r="X910" s="319"/>
      <c r="Y910" s="449"/>
      <c r="Z910" s="438"/>
      <c r="AA910" s="438"/>
      <c r="AB910" s="438"/>
      <c r="AC910" s="438"/>
      <c r="AD910" s="438"/>
      <c r="AE910" s="438"/>
      <c r="AF910" s="438"/>
      <c r="AG910" s="438"/>
      <c r="AH910" s="438"/>
      <c r="AI910" s="438"/>
      <c r="AJ910" s="438"/>
      <c r="AK910" s="438"/>
      <c r="AL910" s="438"/>
      <c r="AM910" s="320">
        <f>SUM(Y910:AL910)</f>
        <v>0</v>
      </c>
    </row>
    <row r="911" spans="1:39" ht="15" hidden="1" outlineLevel="2">
      <c r="A911" s="545"/>
      <c r="B911" s="676" t="s">
        <v>345</v>
      </c>
      <c r="C911" s="315" t="s">
        <v>164</v>
      </c>
      <c r="D911" s="319"/>
      <c r="E911" s="319"/>
      <c r="F911" s="319"/>
      <c r="G911" s="319"/>
      <c r="H911" s="319"/>
      <c r="I911" s="319"/>
      <c r="J911" s="319"/>
      <c r="K911" s="319"/>
      <c r="L911" s="319"/>
      <c r="M911" s="319"/>
      <c r="N911" s="319">
        <f>N910</f>
        <v>0</v>
      </c>
      <c r="O911" s="319"/>
      <c r="P911" s="319"/>
      <c r="Q911" s="319"/>
      <c r="R911" s="319"/>
      <c r="S911" s="319"/>
      <c r="T911" s="319"/>
      <c r="U911" s="319"/>
      <c r="V911" s="319"/>
      <c r="W911" s="319"/>
      <c r="X911" s="319"/>
      <c r="Y911" s="434">
        <f>Y910</f>
        <v>0</v>
      </c>
      <c r="Z911" s="434">
        <f t="shared" ref="Z911" si="2738">Z910</f>
        <v>0</v>
      </c>
      <c r="AA911" s="434">
        <f t="shared" ref="AA911" si="2739">AA910</f>
        <v>0</v>
      </c>
      <c r="AB911" s="434">
        <f t="shared" ref="AB911" si="2740">AB910</f>
        <v>0</v>
      </c>
      <c r="AC911" s="434">
        <f t="shared" ref="AC911" si="2741">AC910</f>
        <v>0</v>
      </c>
      <c r="AD911" s="434">
        <f t="shared" ref="AD911" si="2742">AD910</f>
        <v>0</v>
      </c>
      <c r="AE911" s="434">
        <f t="shared" ref="AE911" si="2743">AE910</f>
        <v>0</v>
      </c>
      <c r="AF911" s="434">
        <f t="shared" ref="AF911" si="2744">AF910</f>
        <v>0</v>
      </c>
      <c r="AG911" s="434">
        <f t="shared" ref="AG911" si="2745">AG910</f>
        <v>0</v>
      </c>
      <c r="AH911" s="434">
        <f t="shared" ref="AH911" si="2746">AH910</f>
        <v>0</v>
      </c>
      <c r="AI911" s="434">
        <f t="shared" ref="AI911" si="2747">AI910</f>
        <v>0</v>
      </c>
      <c r="AJ911" s="434">
        <f t="shared" ref="AJ911" si="2748">AJ910</f>
        <v>0</v>
      </c>
      <c r="AK911" s="434">
        <f t="shared" ref="AK911" si="2749">AK910</f>
        <v>0</v>
      </c>
      <c r="AL911" s="434">
        <f t="shared" ref="AL911" si="2750">AL910</f>
        <v>0</v>
      </c>
      <c r="AM911" s="330"/>
    </row>
    <row r="912" spans="1:39" ht="15" hidden="1" outlineLevel="2">
      <c r="A912" s="545"/>
      <c r="B912" s="700"/>
      <c r="C912" s="315"/>
      <c r="D912" s="315"/>
      <c r="E912" s="315"/>
      <c r="F912" s="315"/>
      <c r="G912" s="315"/>
      <c r="H912" s="315"/>
      <c r="I912" s="315"/>
      <c r="J912" s="315"/>
      <c r="K912" s="315"/>
      <c r="L912" s="315"/>
      <c r="M912" s="315"/>
      <c r="N912" s="315"/>
      <c r="O912" s="315"/>
      <c r="P912" s="315"/>
      <c r="Q912" s="315"/>
      <c r="R912" s="315"/>
      <c r="S912" s="315"/>
      <c r="T912" s="315"/>
      <c r="U912" s="315"/>
      <c r="V912" s="315"/>
      <c r="W912" s="315"/>
      <c r="X912" s="315"/>
      <c r="Y912" s="435"/>
      <c r="Z912" s="448"/>
      <c r="AA912" s="448"/>
      <c r="AB912" s="448"/>
      <c r="AC912" s="448"/>
      <c r="AD912" s="448"/>
      <c r="AE912" s="448"/>
      <c r="AF912" s="448"/>
      <c r="AG912" s="448"/>
      <c r="AH912" s="448"/>
      <c r="AI912" s="448"/>
      <c r="AJ912" s="448"/>
      <c r="AK912" s="448"/>
      <c r="AL912" s="448"/>
      <c r="AM912" s="330"/>
    </row>
    <row r="913" spans="1:39" ht="30" hidden="1" outlineLevel="2">
      <c r="A913" s="545">
        <v>42</v>
      </c>
      <c r="B913" s="700" t="s">
        <v>135</v>
      </c>
      <c r="C913" s="315" t="s">
        <v>25</v>
      </c>
      <c r="D913" s="319"/>
      <c r="E913" s="319"/>
      <c r="F913" s="319"/>
      <c r="G913" s="319"/>
      <c r="H913" s="319"/>
      <c r="I913" s="319"/>
      <c r="J913" s="319"/>
      <c r="K913" s="319"/>
      <c r="L913" s="319"/>
      <c r="M913" s="319"/>
      <c r="N913" s="315"/>
      <c r="O913" s="319"/>
      <c r="P913" s="319"/>
      <c r="Q913" s="319"/>
      <c r="R913" s="319"/>
      <c r="S913" s="319"/>
      <c r="T913" s="319"/>
      <c r="U913" s="319"/>
      <c r="V913" s="319"/>
      <c r="W913" s="319"/>
      <c r="X913" s="319"/>
      <c r="Y913" s="449"/>
      <c r="Z913" s="438"/>
      <c r="AA913" s="438"/>
      <c r="AB913" s="438"/>
      <c r="AC913" s="438"/>
      <c r="AD913" s="438"/>
      <c r="AE913" s="438"/>
      <c r="AF913" s="438"/>
      <c r="AG913" s="438"/>
      <c r="AH913" s="438"/>
      <c r="AI913" s="438"/>
      <c r="AJ913" s="438"/>
      <c r="AK913" s="438"/>
      <c r="AL913" s="438"/>
      <c r="AM913" s="320">
        <f>SUM(Y913:AL913)</f>
        <v>0</v>
      </c>
    </row>
    <row r="914" spans="1:39" ht="15" hidden="1" outlineLevel="2">
      <c r="A914" s="545"/>
      <c r="B914" s="676" t="s">
        <v>345</v>
      </c>
      <c r="C914" s="315" t="s">
        <v>164</v>
      </c>
      <c r="D914" s="319"/>
      <c r="E914" s="319"/>
      <c r="F914" s="319"/>
      <c r="G914" s="319"/>
      <c r="H914" s="319"/>
      <c r="I914" s="319"/>
      <c r="J914" s="319"/>
      <c r="K914" s="319"/>
      <c r="L914" s="319"/>
      <c r="M914" s="319"/>
      <c r="N914" s="484"/>
      <c r="O914" s="319"/>
      <c r="P914" s="319"/>
      <c r="Q914" s="319"/>
      <c r="R914" s="319"/>
      <c r="S914" s="319"/>
      <c r="T914" s="319"/>
      <c r="U914" s="319"/>
      <c r="V914" s="319"/>
      <c r="W914" s="319"/>
      <c r="X914" s="319"/>
      <c r="Y914" s="434">
        <f>Y913</f>
        <v>0</v>
      </c>
      <c r="Z914" s="434">
        <f t="shared" ref="Z914" si="2751">Z913</f>
        <v>0</v>
      </c>
      <c r="AA914" s="434">
        <f t="shared" ref="AA914" si="2752">AA913</f>
        <v>0</v>
      </c>
      <c r="AB914" s="434">
        <f t="shared" ref="AB914" si="2753">AB913</f>
        <v>0</v>
      </c>
      <c r="AC914" s="434">
        <f t="shared" ref="AC914" si="2754">AC913</f>
        <v>0</v>
      </c>
      <c r="AD914" s="434">
        <f t="shared" ref="AD914" si="2755">AD913</f>
        <v>0</v>
      </c>
      <c r="AE914" s="434">
        <f t="shared" ref="AE914" si="2756">AE913</f>
        <v>0</v>
      </c>
      <c r="AF914" s="434">
        <f t="shared" ref="AF914" si="2757">AF913</f>
        <v>0</v>
      </c>
      <c r="AG914" s="434">
        <f t="shared" ref="AG914" si="2758">AG913</f>
        <v>0</v>
      </c>
      <c r="AH914" s="434">
        <f t="shared" ref="AH914" si="2759">AH913</f>
        <v>0</v>
      </c>
      <c r="AI914" s="434">
        <f t="shared" ref="AI914" si="2760">AI913</f>
        <v>0</v>
      </c>
      <c r="AJ914" s="434">
        <f t="shared" ref="AJ914" si="2761">AJ913</f>
        <v>0</v>
      </c>
      <c r="AK914" s="434">
        <f t="shared" ref="AK914" si="2762">AK913</f>
        <v>0</v>
      </c>
      <c r="AL914" s="434">
        <f t="shared" ref="AL914" si="2763">AL913</f>
        <v>0</v>
      </c>
      <c r="AM914" s="330"/>
    </row>
    <row r="915" spans="1:39" ht="15" hidden="1" outlineLevel="2">
      <c r="A915" s="545"/>
      <c r="B915" s="700"/>
      <c r="C915" s="315"/>
      <c r="D915" s="315"/>
      <c r="E915" s="315"/>
      <c r="F915" s="315"/>
      <c r="G915" s="315"/>
      <c r="H915" s="315"/>
      <c r="I915" s="315"/>
      <c r="J915" s="315"/>
      <c r="K915" s="315"/>
      <c r="L915" s="315"/>
      <c r="M915" s="315"/>
      <c r="N915" s="315"/>
      <c r="O915" s="315"/>
      <c r="P915" s="315"/>
      <c r="Q915" s="315"/>
      <c r="R915" s="315"/>
      <c r="S915" s="315"/>
      <c r="T915" s="315"/>
      <c r="U915" s="315"/>
      <c r="V915" s="315"/>
      <c r="W915" s="315"/>
      <c r="X915" s="315"/>
      <c r="Y915" s="435"/>
      <c r="Z915" s="448"/>
      <c r="AA915" s="448"/>
      <c r="AB915" s="448"/>
      <c r="AC915" s="448"/>
      <c r="AD915" s="448"/>
      <c r="AE915" s="448"/>
      <c r="AF915" s="448"/>
      <c r="AG915" s="448"/>
      <c r="AH915" s="448"/>
      <c r="AI915" s="448"/>
      <c r="AJ915" s="448"/>
      <c r="AK915" s="448"/>
      <c r="AL915" s="448"/>
      <c r="AM915" s="330"/>
    </row>
    <row r="916" spans="1:39" ht="15" hidden="1" outlineLevel="2">
      <c r="A916" s="545">
        <v>43</v>
      </c>
      <c r="B916" s="700" t="s">
        <v>136</v>
      </c>
      <c r="C916" s="315" t="s">
        <v>25</v>
      </c>
      <c r="D916" s="319"/>
      <c r="E916" s="319"/>
      <c r="F916" s="319"/>
      <c r="G916" s="319"/>
      <c r="H916" s="319"/>
      <c r="I916" s="319"/>
      <c r="J916" s="319"/>
      <c r="K916" s="319"/>
      <c r="L916" s="319"/>
      <c r="M916" s="319"/>
      <c r="N916" s="319">
        <v>0</v>
      </c>
      <c r="O916" s="319"/>
      <c r="P916" s="319"/>
      <c r="Q916" s="319"/>
      <c r="R916" s="319"/>
      <c r="S916" s="319"/>
      <c r="T916" s="319"/>
      <c r="U916" s="319"/>
      <c r="V916" s="319"/>
      <c r="W916" s="319"/>
      <c r="X916" s="319"/>
      <c r="Y916" s="449"/>
      <c r="Z916" s="438"/>
      <c r="AA916" s="438"/>
      <c r="AB916" s="438"/>
      <c r="AC916" s="438"/>
      <c r="AD916" s="438"/>
      <c r="AE916" s="438"/>
      <c r="AF916" s="438"/>
      <c r="AG916" s="438"/>
      <c r="AH916" s="438"/>
      <c r="AI916" s="438"/>
      <c r="AJ916" s="438"/>
      <c r="AK916" s="438"/>
      <c r="AL916" s="438"/>
      <c r="AM916" s="320">
        <f>SUM(Y916:AL916)</f>
        <v>0</v>
      </c>
    </row>
    <row r="917" spans="1:39" ht="15" hidden="1" outlineLevel="2">
      <c r="A917" s="545"/>
      <c r="B917" s="676" t="s">
        <v>345</v>
      </c>
      <c r="C917" s="315" t="s">
        <v>164</v>
      </c>
      <c r="D917" s="319"/>
      <c r="E917" s="319"/>
      <c r="F917" s="319"/>
      <c r="G917" s="319"/>
      <c r="H917" s="319"/>
      <c r="I917" s="319"/>
      <c r="J917" s="319"/>
      <c r="K917" s="319"/>
      <c r="L917" s="319"/>
      <c r="M917" s="319"/>
      <c r="N917" s="319">
        <f>N916</f>
        <v>0</v>
      </c>
      <c r="O917" s="319"/>
      <c r="P917" s="319"/>
      <c r="Q917" s="319"/>
      <c r="R917" s="319"/>
      <c r="S917" s="319"/>
      <c r="T917" s="319"/>
      <c r="U917" s="319"/>
      <c r="V917" s="319"/>
      <c r="W917" s="319"/>
      <c r="X917" s="319"/>
      <c r="Y917" s="434">
        <f>Y916</f>
        <v>0</v>
      </c>
      <c r="Z917" s="434">
        <f t="shared" ref="Z917" si="2764">Z916</f>
        <v>0</v>
      </c>
      <c r="AA917" s="434">
        <f t="shared" ref="AA917" si="2765">AA916</f>
        <v>0</v>
      </c>
      <c r="AB917" s="434">
        <f t="shared" ref="AB917" si="2766">AB916</f>
        <v>0</v>
      </c>
      <c r="AC917" s="434">
        <f t="shared" ref="AC917" si="2767">AC916</f>
        <v>0</v>
      </c>
      <c r="AD917" s="434">
        <f t="shared" ref="AD917" si="2768">AD916</f>
        <v>0</v>
      </c>
      <c r="AE917" s="434">
        <f t="shared" ref="AE917" si="2769">AE916</f>
        <v>0</v>
      </c>
      <c r="AF917" s="434">
        <f t="shared" ref="AF917" si="2770">AF916</f>
        <v>0</v>
      </c>
      <c r="AG917" s="434">
        <f t="shared" ref="AG917" si="2771">AG916</f>
        <v>0</v>
      </c>
      <c r="AH917" s="434">
        <f t="shared" ref="AH917" si="2772">AH916</f>
        <v>0</v>
      </c>
      <c r="AI917" s="434">
        <f t="shared" ref="AI917" si="2773">AI916</f>
        <v>0</v>
      </c>
      <c r="AJ917" s="434">
        <f t="shared" ref="AJ917" si="2774">AJ916</f>
        <v>0</v>
      </c>
      <c r="AK917" s="434">
        <f t="shared" ref="AK917" si="2775">AK916</f>
        <v>0</v>
      </c>
      <c r="AL917" s="434">
        <f t="shared" ref="AL917" si="2776">AL916</f>
        <v>0</v>
      </c>
      <c r="AM917" s="330"/>
    </row>
    <row r="918" spans="1:39" ht="15" hidden="1" outlineLevel="2">
      <c r="A918" s="545"/>
      <c r="B918" s="700"/>
      <c r="C918" s="315"/>
      <c r="D918" s="315"/>
      <c r="E918" s="315"/>
      <c r="F918" s="315"/>
      <c r="G918" s="315"/>
      <c r="H918" s="315"/>
      <c r="I918" s="315"/>
      <c r="J918" s="315"/>
      <c r="K918" s="315"/>
      <c r="L918" s="315"/>
      <c r="M918" s="315"/>
      <c r="N918" s="315"/>
      <c r="O918" s="315"/>
      <c r="P918" s="315"/>
      <c r="Q918" s="315"/>
      <c r="R918" s="315"/>
      <c r="S918" s="315"/>
      <c r="T918" s="315"/>
      <c r="U918" s="315"/>
      <c r="V918" s="315"/>
      <c r="W918" s="315"/>
      <c r="X918" s="315"/>
      <c r="Y918" s="435"/>
      <c r="Z918" s="448"/>
      <c r="AA918" s="448"/>
      <c r="AB918" s="448"/>
      <c r="AC918" s="448"/>
      <c r="AD918" s="448"/>
      <c r="AE918" s="448"/>
      <c r="AF918" s="448"/>
      <c r="AG918" s="448"/>
      <c r="AH918" s="448"/>
      <c r="AI918" s="448"/>
      <c r="AJ918" s="448"/>
      <c r="AK918" s="448"/>
      <c r="AL918" s="448"/>
      <c r="AM918" s="330"/>
    </row>
    <row r="919" spans="1:39" ht="30" hidden="1" outlineLevel="2">
      <c r="A919" s="545">
        <v>44</v>
      </c>
      <c r="B919" s="700" t="s">
        <v>137</v>
      </c>
      <c r="C919" s="315" t="s">
        <v>25</v>
      </c>
      <c r="D919" s="319"/>
      <c r="E919" s="319"/>
      <c r="F919" s="319"/>
      <c r="G919" s="319"/>
      <c r="H919" s="319"/>
      <c r="I919" s="319"/>
      <c r="J919" s="319"/>
      <c r="K919" s="319"/>
      <c r="L919" s="319"/>
      <c r="M919" s="319"/>
      <c r="N919" s="319">
        <v>0</v>
      </c>
      <c r="O919" s="319"/>
      <c r="P919" s="319"/>
      <c r="Q919" s="319"/>
      <c r="R919" s="319"/>
      <c r="S919" s="319"/>
      <c r="T919" s="319"/>
      <c r="U919" s="319"/>
      <c r="V919" s="319"/>
      <c r="W919" s="319"/>
      <c r="X919" s="319"/>
      <c r="Y919" s="449"/>
      <c r="Z919" s="438"/>
      <c r="AA919" s="438"/>
      <c r="AB919" s="438"/>
      <c r="AC919" s="438"/>
      <c r="AD919" s="438"/>
      <c r="AE919" s="438"/>
      <c r="AF919" s="438"/>
      <c r="AG919" s="438"/>
      <c r="AH919" s="438"/>
      <c r="AI919" s="438"/>
      <c r="AJ919" s="438"/>
      <c r="AK919" s="438"/>
      <c r="AL919" s="438"/>
      <c r="AM919" s="320">
        <f>SUM(Y919:AL919)</f>
        <v>0</v>
      </c>
    </row>
    <row r="920" spans="1:39" ht="15" hidden="1" outlineLevel="2">
      <c r="A920" s="545"/>
      <c r="B920" s="676" t="s">
        <v>345</v>
      </c>
      <c r="C920" s="315" t="s">
        <v>164</v>
      </c>
      <c r="D920" s="319"/>
      <c r="E920" s="319"/>
      <c r="F920" s="319"/>
      <c r="G920" s="319"/>
      <c r="H920" s="319"/>
      <c r="I920" s="319"/>
      <c r="J920" s="319"/>
      <c r="K920" s="319"/>
      <c r="L920" s="319"/>
      <c r="M920" s="319"/>
      <c r="N920" s="319">
        <f>N919</f>
        <v>0</v>
      </c>
      <c r="O920" s="319"/>
      <c r="P920" s="319"/>
      <c r="Q920" s="319"/>
      <c r="R920" s="319"/>
      <c r="S920" s="319"/>
      <c r="T920" s="319"/>
      <c r="U920" s="319"/>
      <c r="V920" s="319"/>
      <c r="W920" s="319"/>
      <c r="X920" s="319"/>
      <c r="Y920" s="434">
        <f>Y919</f>
        <v>0</v>
      </c>
      <c r="Z920" s="434">
        <f t="shared" ref="Z920" si="2777">Z919</f>
        <v>0</v>
      </c>
      <c r="AA920" s="434">
        <f t="shared" ref="AA920" si="2778">AA919</f>
        <v>0</v>
      </c>
      <c r="AB920" s="434">
        <f t="shared" ref="AB920" si="2779">AB919</f>
        <v>0</v>
      </c>
      <c r="AC920" s="434">
        <f t="shared" ref="AC920" si="2780">AC919</f>
        <v>0</v>
      </c>
      <c r="AD920" s="434">
        <f t="shared" ref="AD920" si="2781">AD919</f>
        <v>0</v>
      </c>
      <c r="AE920" s="434">
        <f t="shared" ref="AE920" si="2782">AE919</f>
        <v>0</v>
      </c>
      <c r="AF920" s="434">
        <f t="shared" ref="AF920" si="2783">AF919</f>
        <v>0</v>
      </c>
      <c r="AG920" s="434">
        <f t="shared" ref="AG920" si="2784">AG919</f>
        <v>0</v>
      </c>
      <c r="AH920" s="434">
        <f t="shared" ref="AH920" si="2785">AH919</f>
        <v>0</v>
      </c>
      <c r="AI920" s="434">
        <f t="shared" ref="AI920" si="2786">AI919</f>
        <v>0</v>
      </c>
      <c r="AJ920" s="434">
        <f t="shared" ref="AJ920" si="2787">AJ919</f>
        <v>0</v>
      </c>
      <c r="AK920" s="434">
        <f t="shared" ref="AK920" si="2788">AK919</f>
        <v>0</v>
      </c>
      <c r="AL920" s="434">
        <f t="shared" ref="AL920" si="2789">AL919</f>
        <v>0</v>
      </c>
      <c r="AM920" s="330"/>
    </row>
    <row r="921" spans="1:39" ht="15" hidden="1" outlineLevel="2">
      <c r="A921" s="545"/>
      <c r="B921" s="700"/>
      <c r="C921" s="315"/>
      <c r="D921" s="315"/>
      <c r="E921" s="315"/>
      <c r="F921" s="315"/>
      <c r="G921" s="315"/>
      <c r="H921" s="315"/>
      <c r="I921" s="315"/>
      <c r="J921" s="315"/>
      <c r="K921" s="315"/>
      <c r="L921" s="315"/>
      <c r="M921" s="315"/>
      <c r="N921" s="315"/>
      <c r="O921" s="315"/>
      <c r="P921" s="315"/>
      <c r="Q921" s="315"/>
      <c r="R921" s="315"/>
      <c r="S921" s="315"/>
      <c r="T921" s="315"/>
      <c r="U921" s="315"/>
      <c r="V921" s="315"/>
      <c r="W921" s="315"/>
      <c r="X921" s="315"/>
      <c r="Y921" s="435"/>
      <c r="Z921" s="448"/>
      <c r="AA921" s="448"/>
      <c r="AB921" s="448"/>
      <c r="AC921" s="448"/>
      <c r="AD921" s="448"/>
      <c r="AE921" s="448"/>
      <c r="AF921" s="448"/>
      <c r="AG921" s="448"/>
      <c r="AH921" s="448"/>
      <c r="AI921" s="448"/>
      <c r="AJ921" s="448"/>
      <c r="AK921" s="448"/>
      <c r="AL921" s="448"/>
      <c r="AM921" s="330"/>
    </row>
    <row r="922" spans="1:39" ht="15" hidden="1" outlineLevel="2">
      <c r="A922" s="545">
        <v>45</v>
      </c>
      <c r="B922" s="700" t="s">
        <v>138</v>
      </c>
      <c r="C922" s="315" t="s">
        <v>25</v>
      </c>
      <c r="D922" s="319"/>
      <c r="E922" s="319"/>
      <c r="F922" s="319"/>
      <c r="G922" s="319"/>
      <c r="H922" s="319"/>
      <c r="I922" s="319"/>
      <c r="J922" s="319"/>
      <c r="K922" s="319"/>
      <c r="L922" s="319"/>
      <c r="M922" s="319"/>
      <c r="N922" s="319">
        <v>0</v>
      </c>
      <c r="O922" s="319"/>
      <c r="P922" s="319"/>
      <c r="Q922" s="319"/>
      <c r="R922" s="319"/>
      <c r="S922" s="319"/>
      <c r="T922" s="319"/>
      <c r="U922" s="319"/>
      <c r="V922" s="319"/>
      <c r="W922" s="319"/>
      <c r="X922" s="319"/>
      <c r="Y922" s="449"/>
      <c r="Z922" s="438"/>
      <c r="AA922" s="438"/>
      <c r="AB922" s="438"/>
      <c r="AC922" s="438"/>
      <c r="AD922" s="438"/>
      <c r="AE922" s="438"/>
      <c r="AF922" s="438"/>
      <c r="AG922" s="438"/>
      <c r="AH922" s="438"/>
      <c r="AI922" s="438"/>
      <c r="AJ922" s="438"/>
      <c r="AK922" s="438"/>
      <c r="AL922" s="438"/>
      <c r="AM922" s="320">
        <f>SUM(Y922:AL922)</f>
        <v>0</v>
      </c>
    </row>
    <row r="923" spans="1:39" ht="15" hidden="1" outlineLevel="2">
      <c r="A923" s="545"/>
      <c r="B923" s="676" t="s">
        <v>345</v>
      </c>
      <c r="C923" s="315" t="s">
        <v>164</v>
      </c>
      <c r="D923" s="319"/>
      <c r="E923" s="319"/>
      <c r="F923" s="319"/>
      <c r="G923" s="319"/>
      <c r="H923" s="319"/>
      <c r="I923" s="319"/>
      <c r="J923" s="319"/>
      <c r="K923" s="319"/>
      <c r="L923" s="319"/>
      <c r="M923" s="319"/>
      <c r="N923" s="319">
        <f>N922</f>
        <v>0</v>
      </c>
      <c r="O923" s="319"/>
      <c r="P923" s="319"/>
      <c r="Q923" s="319"/>
      <c r="R923" s="319"/>
      <c r="S923" s="319"/>
      <c r="T923" s="319"/>
      <c r="U923" s="319"/>
      <c r="V923" s="319"/>
      <c r="W923" s="319"/>
      <c r="X923" s="319"/>
      <c r="Y923" s="434">
        <f>Y922</f>
        <v>0</v>
      </c>
      <c r="Z923" s="434">
        <f t="shared" ref="Z923" si="2790">Z922</f>
        <v>0</v>
      </c>
      <c r="AA923" s="434">
        <f t="shared" ref="AA923" si="2791">AA922</f>
        <v>0</v>
      </c>
      <c r="AB923" s="434">
        <f t="shared" ref="AB923" si="2792">AB922</f>
        <v>0</v>
      </c>
      <c r="AC923" s="434">
        <f t="shared" ref="AC923" si="2793">AC922</f>
        <v>0</v>
      </c>
      <c r="AD923" s="434">
        <f t="shared" ref="AD923" si="2794">AD922</f>
        <v>0</v>
      </c>
      <c r="AE923" s="434">
        <f t="shared" ref="AE923" si="2795">AE922</f>
        <v>0</v>
      </c>
      <c r="AF923" s="434">
        <f t="shared" ref="AF923" si="2796">AF922</f>
        <v>0</v>
      </c>
      <c r="AG923" s="434">
        <f t="shared" ref="AG923" si="2797">AG922</f>
        <v>0</v>
      </c>
      <c r="AH923" s="434">
        <f t="shared" ref="AH923" si="2798">AH922</f>
        <v>0</v>
      </c>
      <c r="AI923" s="434">
        <f t="shared" ref="AI923" si="2799">AI922</f>
        <v>0</v>
      </c>
      <c r="AJ923" s="434">
        <f t="shared" ref="AJ923" si="2800">AJ922</f>
        <v>0</v>
      </c>
      <c r="AK923" s="434">
        <f t="shared" ref="AK923" si="2801">AK922</f>
        <v>0</v>
      </c>
      <c r="AL923" s="434">
        <f t="shared" ref="AL923" si="2802">AL922</f>
        <v>0</v>
      </c>
      <c r="AM923" s="330"/>
    </row>
    <row r="924" spans="1:39" ht="15" hidden="1" outlineLevel="2">
      <c r="A924" s="545"/>
      <c r="B924" s="700"/>
      <c r="C924" s="315"/>
      <c r="D924" s="315"/>
      <c r="E924" s="315"/>
      <c r="F924" s="315"/>
      <c r="G924" s="315"/>
      <c r="H924" s="315"/>
      <c r="I924" s="315"/>
      <c r="J924" s="315"/>
      <c r="K924" s="315"/>
      <c r="L924" s="315"/>
      <c r="M924" s="315"/>
      <c r="N924" s="315"/>
      <c r="O924" s="315"/>
      <c r="P924" s="315"/>
      <c r="Q924" s="315"/>
      <c r="R924" s="315"/>
      <c r="S924" s="315"/>
      <c r="T924" s="315"/>
      <c r="U924" s="315"/>
      <c r="V924" s="315"/>
      <c r="W924" s="315"/>
      <c r="X924" s="315"/>
      <c r="Y924" s="435"/>
      <c r="Z924" s="448"/>
      <c r="AA924" s="448"/>
      <c r="AB924" s="448"/>
      <c r="AC924" s="448"/>
      <c r="AD924" s="448"/>
      <c r="AE924" s="448"/>
      <c r="AF924" s="448"/>
      <c r="AG924" s="448"/>
      <c r="AH924" s="448"/>
      <c r="AI924" s="448"/>
      <c r="AJ924" s="448"/>
      <c r="AK924" s="448"/>
      <c r="AL924" s="448"/>
      <c r="AM924" s="330"/>
    </row>
    <row r="925" spans="1:39" ht="15" hidden="1" outlineLevel="2">
      <c r="A925" s="545">
        <v>46</v>
      </c>
      <c r="B925" s="700" t="s">
        <v>139</v>
      </c>
      <c r="C925" s="315" t="s">
        <v>25</v>
      </c>
      <c r="D925" s="319"/>
      <c r="E925" s="319"/>
      <c r="F925" s="319"/>
      <c r="G925" s="319"/>
      <c r="H925" s="319"/>
      <c r="I925" s="319"/>
      <c r="J925" s="319"/>
      <c r="K925" s="319"/>
      <c r="L925" s="319"/>
      <c r="M925" s="319"/>
      <c r="N925" s="319">
        <v>0</v>
      </c>
      <c r="O925" s="319"/>
      <c r="P925" s="319"/>
      <c r="Q925" s="319"/>
      <c r="R925" s="319"/>
      <c r="S925" s="319"/>
      <c r="T925" s="319"/>
      <c r="U925" s="319"/>
      <c r="V925" s="319"/>
      <c r="W925" s="319"/>
      <c r="X925" s="319"/>
      <c r="Y925" s="449"/>
      <c r="Z925" s="438"/>
      <c r="AA925" s="438"/>
      <c r="AB925" s="438"/>
      <c r="AC925" s="438"/>
      <c r="AD925" s="438"/>
      <c r="AE925" s="438"/>
      <c r="AF925" s="438"/>
      <c r="AG925" s="438"/>
      <c r="AH925" s="438"/>
      <c r="AI925" s="438"/>
      <c r="AJ925" s="438"/>
      <c r="AK925" s="438"/>
      <c r="AL925" s="438"/>
      <c r="AM925" s="320">
        <f>SUM(Y925:AL925)</f>
        <v>0</v>
      </c>
    </row>
    <row r="926" spans="1:39" ht="15" hidden="1" outlineLevel="2">
      <c r="A926" s="545"/>
      <c r="B926" s="676" t="s">
        <v>345</v>
      </c>
      <c r="C926" s="315" t="s">
        <v>164</v>
      </c>
      <c r="D926" s="319"/>
      <c r="E926" s="319"/>
      <c r="F926" s="319"/>
      <c r="G926" s="319"/>
      <c r="H926" s="319"/>
      <c r="I926" s="319"/>
      <c r="J926" s="319"/>
      <c r="K926" s="319"/>
      <c r="L926" s="319"/>
      <c r="M926" s="319"/>
      <c r="N926" s="319">
        <f>N925</f>
        <v>0</v>
      </c>
      <c r="O926" s="319"/>
      <c r="P926" s="319"/>
      <c r="Q926" s="319"/>
      <c r="R926" s="319"/>
      <c r="S926" s="319"/>
      <c r="T926" s="319"/>
      <c r="U926" s="319"/>
      <c r="V926" s="319"/>
      <c r="W926" s="319"/>
      <c r="X926" s="319"/>
      <c r="Y926" s="434">
        <f>Y925</f>
        <v>0</v>
      </c>
      <c r="Z926" s="434">
        <f t="shared" ref="Z926" si="2803">Z925</f>
        <v>0</v>
      </c>
      <c r="AA926" s="434">
        <f t="shared" ref="AA926" si="2804">AA925</f>
        <v>0</v>
      </c>
      <c r="AB926" s="434">
        <f t="shared" ref="AB926" si="2805">AB925</f>
        <v>0</v>
      </c>
      <c r="AC926" s="434">
        <f t="shared" ref="AC926" si="2806">AC925</f>
        <v>0</v>
      </c>
      <c r="AD926" s="434">
        <f t="shared" ref="AD926" si="2807">AD925</f>
        <v>0</v>
      </c>
      <c r="AE926" s="434">
        <f t="shared" ref="AE926" si="2808">AE925</f>
        <v>0</v>
      </c>
      <c r="AF926" s="434">
        <f t="shared" ref="AF926" si="2809">AF925</f>
        <v>0</v>
      </c>
      <c r="AG926" s="434">
        <f t="shared" ref="AG926" si="2810">AG925</f>
        <v>0</v>
      </c>
      <c r="AH926" s="434">
        <f t="shared" ref="AH926" si="2811">AH925</f>
        <v>0</v>
      </c>
      <c r="AI926" s="434">
        <f t="shared" ref="AI926" si="2812">AI925</f>
        <v>0</v>
      </c>
      <c r="AJ926" s="434">
        <f t="shared" ref="AJ926" si="2813">AJ925</f>
        <v>0</v>
      </c>
      <c r="AK926" s="434">
        <f t="shared" ref="AK926" si="2814">AK925</f>
        <v>0</v>
      </c>
      <c r="AL926" s="434">
        <f t="shared" ref="AL926" si="2815">AL925</f>
        <v>0</v>
      </c>
      <c r="AM926" s="330"/>
    </row>
    <row r="927" spans="1:39" ht="15" hidden="1" outlineLevel="2">
      <c r="A927" s="545"/>
      <c r="B927" s="700"/>
      <c r="C927" s="315"/>
      <c r="D927" s="315"/>
      <c r="E927" s="315"/>
      <c r="F927" s="315"/>
      <c r="G927" s="315"/>
      <c r="H927" s="315"/>
      <c r="I927" s="315"/>
      <c r="J927" s="315"/>
      <c r="K927" s="315"/>
      <c r="L927" s="315"/>
      <c r="M927" s="315"/>
      <c r="N927" s="315"/>
      <c r="O927" s="315"/>
      <c r="P927" s="315"/>
      <c r="Q927" s="315"/>
      <c r="R927" s="315"/>
      <c r="S927" s="315"/>
      <c r="T927" s="315"/>
      <c r="U927" s="315"/>
      <c r="V927" s="315"/>
      <c r="W927" s="315"/>
      <c r="X927" s="315"/>
      <c r="Y927" s="435"/>
      <c r="Z927" s="448"/>
      <c r="AA927" s="448"/>
      <c r="AB927" s="448"/>
      <c r="AC927" s="448"/>
      <c r="AD927" s="448"/>
      <c r="AE927" s="448"/>
      <c r="AF927" s="448"/>
      <c r="AG927" s="448"/>
      <c r="AH927" s="448"/>
      <c r="AI927" s="448"/>
      <c r="AJ927" s="448"/>
      <c r="AK927" s="448"/>
      <c r="AL927" s="448"/>
      <c r="AM927" s="330"/>
    </row>
    <row r="928" spans="1:39" ht="30" hidden="1" outlineLevel="2">
      <c r="A928" s="545">
        <v>47</v>
      </c>
      <c r="B928" s="700" t="s">
        <v>140</v>
      </c>
      <c r="C928" s="315" t="s">
        <v>25</v>
      </c>
      <c r="D928" s="319"/>
      <c r="E928" s="319"/>
      <c r="F928" s="319"/>
      <c r="G928" s="319"/>
      <c r="H928" s="319"/>
      <c r="I928" s="319"/>
      <c r="J928" s="319"/>
      <c r="K928" s="319"/>
      <c r="L928" s="319"/>
      <c r="M928" s="319"/>
      <c r="N928" s="319">
        <v>0</v>
      </c>
      <c r="O928" s="319"/>
      <c r="P928" s="319"/>
      <c r="Q928" s="319"/>
      <c r="R928" s="319"/>
      <c r="S928" s="319"/>
      <c r="T928" s="319"/>
      <c r="U928" s="319"/>
      <c r="V928" s="319"/>
      <c r="W928" s="319"/>
      <c r="X928" s="319"/>
      <c r="Y928" s="449"/>
      <c r="Z928" s="438"/>
      <c r="AA928" s="438"/>
      <c r="AB928" s="438"/>
      <c r="AC928" s="438"/>
      <c r="AD928" s="438"/>
      <c r="AE928" s="438"/>
      <c r="AF928" s="438"/>
      <c r="AG928" s="438"/>
      <c r="AH928" s="438"/>
      <c r="AI928" s="438"/>
      <c r="AJ928" s="438"/>
      <c r="AK928" s="438"/>
      <c r="AL928" s="438"/>
      <c r="AM928" s="320">
        <f>SUM(Y928:AL928)</f>
        <v>0</v>
      </c>
    </row>
    <row r="929" spans="1:39" ht="15" hidden="1" outlineLevel="2">
      <c r="A929" s="545"/>
      <c r="B929" s="676" t="s">
        <v>345</v>
      </c>
      <c r="C929" s="315" t="s">
        <v>164</v>
      </c>
      <c r="D929" s="319"/>
      <c r="E929" s="319"/>
      <c r="F929" s="319"/>
      <c r="G929" s="319"/>
      <c r="H929" s="319"/>
      <c r="I929" s="319"/>
      <c r="J929" s="319"/>
      <c r="K929" s="319"/>
      <c r="L929" s="319"/>
      <c r="M929" s="319"/>
      <c r="N929" s="319">
        <f>N928</f>
        <v>0</v>
      </c>
      <c r="O929" s="319"/>
      <c r="P929" s="319"/>
      <c r="Q929" s="319"/>
      <c r="R929" s="319"/>
      <c r="S929" s="319"/>
      <c r="T929" s="319"/>
      <c r="U929" s="319"/>
      <c r="V929" s="319"/>
      <c r="W929" s="319"/>
      <c r="X929" s="319"/>
      <c r="Y929" s="434">
        <f>Y928</f>
        <v>0</v>
      </c>
      <c r="Z929" s="434">
        <f t="shared" ref="Z929" si="2816">Z928</f>
        <v>0</v>
      </c>
      <c r="AA929" s="434">
        <f t="shared" ref="AA929" si="2817">AA928</f>
        <v>0</v>
      </c>
      <c r="AB929" s="434">
        <f t="shared" ref="AB929" si="2818">AB928</f>
        <v>0</v>
      </c>
      <c r="AC929" s="434">
        <f t="shared" ref="AC929" si="2819">AC928</f>
        <v>0</v>
      </c>
      <c r="AD929" s="434">
        <f t="shared" ref="AD929" si="2820">AD928</f>
        <v>0</v>
      </c>
      <c r="AE929" s="434">
        <f t="shared" ref="AE929" si="2821">AE928</f>
        <v>0</v>
      </c>
      <c r="AF929" s="434">
        <f t="shared" ref="AF929" si="2822">AF928</f>
        <v>0</v>
      </c>
      <c r="AG929" s="434">
        <f t="shared" ref="AG929" si="2823">AG928</f>
        <v>0</v>
      </c>
      <c r="AH929" s="434">
        <f t="shared" ref="AH929" si="2824">AH928</f>
        <v>0</v>
      </c>
      <c r="AI929" s="434">
        <f t="shared" ref="AI929" si="2825">AI928</f>
        <v>0</v>
      </c>
      <c r="AJ929" s="434">
        <f t="shared" ref="AJ929" si="2826">AJ928</f>
        <v>0</v>
      </c>
      <c r="AK929" s="434">
        <f t="shared" ref="AK929" si="2827">AK928</f>
        <v>0</v>
      </c>
      <c r="AL929" s="434">
        <f t="shared" ref="AL929" si="2828">AL928</f>
        <v>0</v>
      </c>
      <c r="AM929" s="330"/>
    </row>
    <row r="930" spans="1:39" ht="15" hidden="1" outlineLevel="2">
      <c r="A930" s="545"/>
      <c r="B930" s="700"/>
      <c r="C930" s="315"/>
      <c r="D930" s="315"/>
      <c r="E930" s="315"/>
      <c r="F930" s="315"/>
      <c r="G930" s="315"/>
      <c r="H930" s="315"/>
      <c r="I930" s="315"/>
      <c r="J930" s="315"/>
      <c r="K930" s="315"/>
      <c r="L930" s="315"/>
      <c r="M930" s="315"/>
      <c r="N930" s="315"/>
      <c r="O930" s="315"/>
      <c r="P930" s="315"/>
      <c r="Q930" s="315"/>
      <c r="R930" s="315"/>
      <c r="S930" s="315"/>
      <c r="T930" s="315"/>
      <c r="U930" s="315"/>
      <c r="V930" s="315"/>
      <c r="W930" s="315"/>
      <c r="X930" s="315"/>
      <c r="Y930" s="435"/>
      <c r="Z930" s="448"/>
      <c r="AA930" s="448"/>
      <c r="AB930" s="448"/>
      <c r="AC930" s="448"/>
      <c r="AD930" s="448"/>
      <c r="AE930" s="448"/>
      <c r="AF930" s="448"/>
      <c r="AG930" s="448"/>
      <c r="AH930" s="448"/>
      <c r="AI930" s="448"/>
      <c r="AJ930" s="448"/>
      <c r="AK930" s="448"/>
      <c r="AL930" s="448"/>
      <c r="AM930" s="330"/>
    </row>
    <row r="931" spans="1:39" ht="30" hidden="1" outlineLevel="2">
      <c r="A931" s="545">
        <v>48</v>
      </c>
      <c r="B931" s="700" t="s">
        <v>141</v>
      </c>
      <c r="C931" s="315" t="s">
        <v>25</v>
      </c>
      <c r="D931" s="319"/>
      <c r="E931" s="319"/>
      <c r="F931" s="319"/>
      <c r="G931" s="319"/>
      <c r="H931" s="319"/>
      <c r="I931" s="319"/>
      <c r="J931" s="319"/>
      <c r="K931" s="319"/>
      <c r="L931" s="319"/>
      <c r="M931" s="319"/>
      <c r="N931" s="319">
        <v>0</v>
      </c>
      <c r="O931" s="319"/>
      <c r="P931" s="319"/>
      <c r="Q931" s="319"/>
      <c r="R931" s="319"/>
      <c r="S931" s="319"/>
      <c r="T931" s="319"/>
      <c r="U931" s="319"/>
      <c r="V931" s="319"/>
      <c r="W931" s="319"/>
      <c r="X931" s="319"/>
      <c r="Y931" s="449"/>
      <c r="Z931" s="438"/>
      <c r="AA931" s="438"/>
      <c r="AB931" s="438"/>
      <c r="AC931" s="438"/>
      <c r="AD931" s="438"/>
      <c r="AE931" s="438"/>
      <c r="AF931" s="438"/>
      <c r="AG931" s="438"/>
      <c r="AH931" s="438"/>
      <c r="AI931" s="438"/>
      <c r="AJ931" s="438"/>
      <c r="AK931" s="438"/>
      <c r="AL931" s="438"/>
      <c r="AM931" s="320">
        <f>SUM(Y931:AL931)</f>
        <v>0</v>
      </c>
    </row>
    <row r="932" spans="1:39" ht="15" hidden="1" outlineLevel="2">
      <c r="A932" s="545"/>
      <c r="B932" s="676" t="s">
        <v>345</v>
      </c>
      <c r="C932" s="315" t="s">
        <v>164</v>
      </c>
      <c r="D932" s="319"/>
      <c r="E932" s="319"/>
      <c r="F932" s="319"/>
      <c r="G932" s="319"/>
      <c r="H932" s="319"/>
      <c r="I932" s="319"/>
      <c r="J932" s="319"/>
      <c r="K932" s="319"/>
      <c r="L932" s="319"/>
      <c r="M932" s="319"/>
      <c r="N932" s="319">
        <f>N931</f>
        <v>0</v>
      </c>
      <c r="O932" s="319"/>
      <c r="P932" s="319"/>
      <c r="Q932" s="319"/>
      <c r="R932" s="319"/>
      <c r="S932" s="319"/>
      <c r="T932" s="319"/>
      <c r="U932" s="319"/>
      <c r="V932" s="319"/>
      <c r="W932" s="319"/>
      <c r="X932" s="319"/>
      <c r="Y932" s="434">
        <f>Y931</f>
        <v>0</v>
      </c>
      <c r="Z932" s="434">
        <f t="shared" ref="Z932" si="2829">Z931</f>
        <v>0</v>
      </c>
      <c r="AA932" s="434">
        <f t="shared" ref="AA932" si="2830">AA931</f>
        <v>0</v>
      </c>
      <c r="AB932" s="434">
        <f t="shared" ref="AB932" si="2831">AB931</f>
        <v>0</v>
      </c>
      <c r="AC932" s="434">
        <f t="shared" ref="AC932" si="2832">AC931</f>
        <v>0</v>
      </c>
      <c r="AD932" s="434">
        <f t="shared" ref="AD932" si="2833">AD931</f>
        <v>0</v>
      </c>
      <c r="AE932" s="434">
        <f t="shared" ref="AE932" si="2834">AE931</f>
        <v>0</v>
      </c>
      <c r="AF932" s="434">
        <f t="shared" ref="AF932" si="2835">AF931</f>
        <v>0</v>
      </c>
      <c r="AG932" s="434">
        <f t="shared" ref="AG932" si="2836">AG931</f>
        <v>0</v>
      </c>
      <c r="AH932" s="434">
        <f t="shared" ref="AH932" si="2837">AH931</f>
        <v>0</v>
      </c>
      <c r="AI932" s="434">
        <f t="shared" ref="AI932" si="2838">AI931</f>
        <v>0</v>
      </c>
      <c r="AJ932" s="434">
        <f t="shared" ref="AJ932" si="2839">AJ931</f>
        <v>0</v>
      </c>
      <c r="AK932" s="434">
        <f t="shared" ref="AK932" si="2840">AK931</f>
        <v>0</v>
      </c>
      <c r="AL932" s="434">
        <f t="shared" ref="AL932" si="2841">AL931</f>
        <v>0</v>
      </c>
      <c r="AM932" s="330"/>
    </row>
    <row r="933" spans="1:39" ht="15" hidden="1" outlineLevel="2">
      <c r="A933" s="545"/>
      <c r="B933" s="700"/>
      <c r="C933" s="315"/>
      <c r="D933" s="315"/>
      <c r="E933" s="315"/>
      <c r="F933" s="315"/>
      <c r="G933" s="315"/>
      <c r="H933" s="315"/>
      <c r="I933" s="315"/>
      <c r="J933" s="315"/>
      <c r="K933" s="315"/>
      <c r="L933" s="315"/>
      <c r="M933" s="315"/>
      <c r="N933" s="315"/>
      <c r="O933" s="315"/>
      <c r="P933" s="315"/>
      <c r="Q933" s="315"/>
      <c r="R933" s="315"/>
      <c r="S933" s="315"/>
      <c r="T933" s="315"/>
      <c r="U933" s="315"/>
      <c r="V933" s="315"/>
      <c r="W933" s="315"/>
      <c r="X933" s="315"/>
      <c r="Y933" s="435"/>
      <c r="Z933" s="448"/>
      <c r="AA933" s="448"/>
      <c r="AB933" s="448"/>
      <c r="AC933" s="448"/>
      <c r="AD933" s="448"/>
      <c r="AE933" s="448"/>
      <c r="AF933" s="448"/>
      <c r="AG933" s="448"/>
      <c r="AH933" s="448"/>
      <c r="AI933" s="448"/>
      <c r="AJ933" s="448"/>
      <c r="AK933" s="448"/>
      <c r="AL933" s="448"/>
      <c r="AM933" s="330"/>
    </row>
    <row r="934" spans="1:39" ht="15" hidden="1" outlineLevel="2">
      <c r="A934" s="545">
        <v>49</v>
      </c>
      <c r="B934" s="700" t="s">
        <v>142</v>
      </c>
      <c r="C934" s="315" t="s">
        <v>25</v>
      </c>
      <c r="D934" s="319"/>
      <c r="E934" s="319"/>
      <c r="F934" s="319"/>
      <c r="G934" s="319"/>
      <c r="H934" s="319"/>
      <c r="I934" s="319"/>
      <c r="J934" s="319"/>
      <c r="K934" s="319"/>
      <c r="L934" s="319"/>
      <c r="M934" s="319"/>
      <c r="N934" s="319">
        <v>0</v>
      </c>
      <c r="O934" s="319"/>
      <c r="P934" s="319"/>
      <c r="Q934" s="319"/>
      <c r="R934" s="319"/>
      <c r="S934" s="319"/>
      <c r="T934" s="319"/>
      <c r="U934" s="319"/>
      <c r="V934" s="319"/>
      <c r="W934" s="319"/>
      <c r="X934" s="319"/>
      <c r="Y934" s="449"/>
      <c r="Z934" s="438"/>
      <c r="AA934" s="438"/>
      <c r="AB934" s="438"/>
      <c r="AC934" s="438"/>
      <c r="AD934" s="438"/>
      <c r="AE934" s="438"/>
      <c r="AF934" s="438"/>
      <c r="AG934" s="438"/>
      <c r="AH934" s="438"/>
      <c r="AI934" s="438"/>
      <c r="AJ934" s="438"/>
      <c r="AK934" s="438"/>
      <c r="AL934" s="438"/>
      <c r="AM934" s="320">
        <f>SUM(Y934:AL934)</f>
        <v>0</v>
      </c>
    </row>
    <row r="935" spans="1:39" ht="15" hidden="1" outlineLevel="2">
      <c r="A935" s="545"/>
      <c r="B935" s="676" t="s">
        <v>345</v>
      </c>
      <c r="C935" s="315" t="s">
        <v>164</v>
      </c>
      <c r="D935" s="319"/>
      <c r="E935" s="319"/>
      <c r="F935" s="319"/>
      <c r="G935" s="319"/>
      <c r="H935" s="319"/>
      <c r="I935" s="319"/>
      <c r="J935" s="319"/>
      <c r="K935" s="319"/>
      <c r="L935" s="319"/>
      <c r="M935" s="319"/>
      <c r="N935" s="319">
        <f>N934</f>
        <v>0</v>
      </c>
      <c r="O935" s="319"/>
      <c r="P935" s="319"/>
      <c r="Q935" s="319"/>
      <c r="R935" s="319"/>
      <c r="S935" s="319"/>
      <c r="T935" s="319"/>
      <c r="U935" s="319"/>
      <c r="V935" s="319"/>
      <c r="W935" s="319"/>
      <c r="X935" s="319"/>
      <c r="Y935" s="434">
        <f>Y934</f>
        <v>0</v>
      </c>
      <c r="Z935" s="434">
        <f t="shared" ref="Z935" si="2842">Z934</f>
        <v>0</v>
      </c>
      <c r="AA935" s="434">
        <f t="shared" ref="AA935" si="2843">AA934</f>
        <v>0</v>
      </c>
      <c r="AB935" s="434">
        <f t="shared" ref="AB935" si="2844">AB934</f>
        <v>0</v>
      </c>
      <c r="AC935" s="434">
        <f t="shared" ref="AC935" si="2845">AC934</f>
        <v>0</v>
      </c>
      <c r="AD935" s="434">
        <f t="shared" ref="AD935" si="2846">AD934</f>
        <v>0</v>
      </c>
      <c r="AE935" s="434">
        <f t="shared" ref="AE935" si="2847">AE934</f>
        <v>0</v>
      </c>
      <c r="AF935" s="434">
        <f t="shared" ref="AF935" si="2848">AF934</f>
        <v>0</v>
      </c>
      <c r="AG935" s="434">
        <f t="shared" ref="AG935" si="2849">AG934</f>
        <v>0</v>
      </c>
      <c r="AH935" s="434">
        <f t="shared" ref="AH935" si="2850">AH934</f>
        <v>0</v>
      </c>
      <c r="AI935" s="434">
        <f t="shared" ref="AI935" si="2851">AI934</f>
        <v>0</v>
      </c>
      <c r="AJ935" s="434">
        <f t="shared" ref="AJ935" si="2852">AJ934</f>
        <v>0</v>
      </c>
      <c r="AK935" s="434">
        <f t="shared" ref="AK935" si="2853">AK934</f>
        <v>0</v>
      </c>
      <c r="AL935" s="434">
        <f t="shared" ref="AL935" si="2854">AL934</f>
        <v>0</v>
      </c>
      <c r="AM935" s="330"/>
    </row>
    <row r="936" spans="1:39" ht="15" hidden="1" outlineLevel="2">
      <c r="A936" s="545"/>
      <c r="B936" s="676"/>
      <c r="C936" s="329"/>
      <c r="D936" s="315"/>
      <c r="E936" s="315"/>
      <c r="F936" s="315"/>
      <c r="G936" s="315"/>
      <c r="H936" s="315"/>
      <c r="I936" s="315"/>
      <c r="J936" s="315"/>
      <c r="K936" s="315"/>
      <c r="L936" s="315"/>
      <c r="M936" s="315"/>
      <c r="N936" s="315"/>
      <c r="O936" s="315"/>
      <c r="P936" s="315"/>
      <c r="Q936" s="315"/>
      <c r="R936" s="315"/>
      <c r="S936" s="315"/>
      <c r="T936" s="315"/>
      <c r="U936" s="315"/>
      <c r="V936" s="315"/>
      <c r="W936" s="315"/>
      <c r="X936" s="315"/>
      <c r="Y936" s="325"/>
      <c r="Z936" s="325"/>
      <c r="AA936" s="325"/>
      <c r="AB936" s="325"/>
      <c r="AC936" s="325"/>
      <c r="AD936" s="325"/>
      <c r="AE936" s="325"/>
      <c r="AF936" s="325"/>
      <c r="AG936" s="325"/>
      <c r="AH936" s="325"/>
      <c r="AI936" s="325"/>
      <c r="AJ936" s="325"/>
      <c r="AK936" s="325"/>
      <c r="AL936" s="325"/>
      <c r="AM936" s="330"/>
    </row>
    <row r="937" spans="1:39" ht="15.6" hidden="1" outlineLevel="1" collapsed="1">
      <c r="B937" s="723" t="s">
        <v>331</v>
      </c>
      <c r="C937" s="352"/>
      <c r="D937" s="352">
        <f>SUM(D780:D935)</f>
        <v>0</v>
      </c>
      <c r="E937" s="352"/>
      <c r="F937" s="352"/>
      <c r="G937" s="352"/>
      <c r="H937" s="352"/>
      <c r="I937" s="352"/>
      <c r="J937" s="352"/>
      <c r="K937" s="352"/>
      <c r="L937" s="352"/>
      <c r="M937" s="352"/>
      <c r="N937" s="352"/>
      <c r="O937" s="352">
        <f>SUM(O780:X935)</f>
        <v>0</v>
      </c>
      <c r="P937" s="352"/>
      <c r="Q937" s="352"/>
      <c r="R937" s="352"/>
      <c r="S937" s="352"/>
      <c r="T937" s="352"/>
      <c r="U937" s="352"/>
      <c r="V937" s="352"/>
      <c r="W937" s="352"/>
      <c r="X937" s="352"/>
      <c r="Y937" s="352">
        <f>IF(Y778="kWh",SUMPRODUCT(D780:D935,Y780:Y935))</f>
        <v>0</v>
      </c>
      <c r="Z937" s="352">
        <f>IF(Z778="kWh",SUMPRODUCT(D780:D935,Z780:Z935))</f>
        <v>0</v>
      </c>
      <c r="AA937" s="352">
        <f>IF(AA778="kw",SUMPRODUCT(N780:N935,O780:O935,AA780:AA935),SUMPRODUCT(D780:D935,AA780:AA935))</f>
        <v>0</v>
      </c>
      <c r="AB937" s="352">
        <f>IF(AB778="kw",SUMPRODUCT(N780:N935,O780:O935,AB780:AB935),SUMPRODUCT(D780:D935,AB780:AB935))</f>
        <v>0</v>
      </c>
      <c r="AC937" s="352">
        <f>IF(AC778="kw",SUMPRODUCT(N780:N935,O780:O935,AC780:AC935),SUMPRODUCT(D780:D935,AC780:AC935))</f>
        <v>0</v>
      </c>
      <c r="AD937" s="352">
        <f>IF(AD778="kw",SUMPRODUCT(N780:N935,O780:O935,AD780:AD935),SUMPRODUCT(D780:D935,AD780:AD935))</f>
        <v>0</v>
      </c>
      <c r="AE937" s="352">
        <f>IF(AE778="kw",SUMPRODUCT(N780:N935,O780:O935,AE780:AE935),SUMPRODUCT(D780:D935,AE780:AE935))</f>
        <v>0</v>
      </c>
      <c r="AF937" s="352">
        <f>IF(AF778="kw",SUMPRODUCT(N780:N935,O780:O935,AF780:AF935),SUMPRODUCT(D780:D935,AF780:AF935))</f>
        <v>0</v>
      </c>
      <c r="AG937" s="352">
        <f>IF(AG778="kw",SUMPRODUCT(N780:N935,O780:O935,AG780:AG935),SUMPRODUCT(D780:D935,AG780:AG935))</f>
        <v>0</v>
      </c>
      <c r="AH937" s="352">
        <f>IF(AH778="kw",SUMPRODUCT(N780:N935,O780:O935,AH780:AH935),SUMPRODUCT(D780:D935,AH780:AH935))</f>
        <v>0</v>
      </c>
      <c r="AI937" s="352">
        <f>IF(AI778="kw",SUMPRODUCT(N780:N935,O780:O935,AI780:AI935),SUMPRODUCT(D780:D935,AI780:AI935))</f>
        <v>0</v>
      </c>
      <c r="AJ937" s="352">
        <f>IF(AJ778="kw",SUMPRODUCT(N780:N935,O780:O935,AJ780:AJ935),SUMPRODUCT(D780:D935,AJ780:AJ935))</f>
        <v>0</v>
      </c>
      <c r="AK937" s="352">
        <f>IF(AK778="kw",SUMPRODUCT(N780:N935,O780:O935,AK780:AK935),SUMPRODUCT(D780:D935,AK780:AK935))</f>
        <v>0</v>
      </c>
      <c r="AL937" s="352">
        <f>IF(AL778="kw",SUMPRODUCT(N780:N935,O780:O935,AL780:AL935),SUMPRODUCT(D780:D935,AL780:AL935))</f>
        <v>0</v>
      </c>
      <c r="AM937" s="353"/>
    </row>
    <row r="938" spans="1:39" ht="15.6" hidden="1" outlineLevel="1">
      <c r="B938" s="724" t="s">
        <v>332</v>
      </c>
      <c r="C938" s="415"/>
      <c r="D938" s="415"/>
      <c r="E938" s="415"/>
      <c r="F938" s="415"/>
      <c r="G938" s="415"/>
      <c r="H938" s="415"/>
      <c r="I938" s="415"/>
      <c r="J938" s="415"/>
      <c r="K938" s="415"/>
      <c r="L938" s="415"/>
      <c r="M938" s="415"/>
      <c r="N938" s="415"/>
      <c r="O938" s="415"/>
      <c r="P938" s="415"/>
      <c r="Q938" s="415"/>
      <c r="R938" s="415"/>
      <c r="S938" s="415"/>
      <c r="T938" s="415"/>
      <c r="U938" s="415"/>
      <c r="V938" s="415"/>
      <c r="W938" s="415"/>
      <c r="X938" s="415"/>
      <c r="Y938" s="415">
        <f>HLOOKUP(Y594,'2. LRAMVA Threshold'!$B$27:$Q$38,11,FALSE)</f>
        <v>0</v>
      </c>
      <c r="Z938" s="415">
        <f>HLOOKUP(Z594,'2. LRAMVA Threshold'!$B$27:$Q$38,11,FALSE)</f>
        <v>0</v>
      </c>
      <c r="AA938" s="415">
        <f>HLOOKUP(AA594,'2. LRAMVA Threshold'!$B$27:$Q$38,11,FALSE)</f>
        <v>0</v>
      </c>
      <c r="AB938" s="415">
        <f>HLOOKUP(AB594,'2. LRAMVA Threshold'!$B$27:$Q$38,11,FALSE)</f>
        <v>0</v>
      </c>
      <c r="AC938" s="415">
        <f>HLOOKUP(AC594,'2. LRAMVA Threshold'!$B$27:$Q$38,11,FALSE)</f>
        <v>0</v>
      </c>
      <c r="AD938" s="415">
        <f>HLOOKUP(AD594,'2. LRAMVA Threshold'!$B$27:$Q$38,11,FALSE)</f>
        <v>0</v>
      </c>
      <c r="AE938" s="415">
        <f>HLOOKUP(AE594,'2. LRAMVA Threshold'!$B$27:$Q$38,11,FALSE)</f>
        <v>0</v>
      </c>
      <c r="AF938" s="415">
        <f>HLOOKUP(AF594,'2. LRAMVA Threshold'!$B$27:$Q$38,11,FALSE)</f>
        <v>0</v>
      </c>
      <c r="AG938" s="415">
        <f>HLOOKUP(AG594,'2. LRAMVA Threshold'!$B$27:$Q$38,11,FALSE)</f>
        <v>0</v>
      </c>
      <c r="AH938" s="415">
        <f>HLOOKUP(AH594,'2. LRAMVA Threshold'!$B$27:$Q$38,11,FALSE)</f>
        <v>0</v>
      </c>
      <c r="AI938" s="415">
        <f>HLOOKUP(AI594,'2. LRAMVA Threshold'!$B$27:$Q$38,11,FALSE)</f>
        <v>0</v>
      </c>
      <c r="AJ938" s="415">
        <f>HLOOKUP(AJ594,'2. LRAMVA Threshold'!$B$27:$Q$38,11,FALSE)</f>
        <v>0</v>
      </c>
      <c r="AK938" s="415">
        <f>HLOOKUP(AK594,'2. LRAMVA Threshold'!$B$27:$Q$38,11,FALSE)</f>
        <v>0</v>
      </c>
      <c r="AL938" s="415">
        <f>HLOOKUP(AL594,'2. LRAMVA Threshold'!$B$27:$Q$38,11,FALSE)</f>
        <v>0</v>
      </c>
      <c r="AM938" s="459"/>
    </row>
    <row r="939" spans="1:39" ht="15" hidden="1" outlineLevel="1">
      <c r="B939" s="729"/>
      <c r="C939" s="452"/>
      <c r="D939" s="453"/>
      <c r="E939" s="453"/>
      <c r="F939" s="453"/>
      <c r="G939" s="453"/>
      <c r="H939" s="453"/>
      <c r="I939" s="453"/>
      <c r="J939" s="453"/>
      <c r="K939" s="453"/>
      <c r="L939" s="453"/>
      <c r="M939" s="453"/>
      <c r="N939" s="453"/>
      <c r="O939" s="454"/>
      <c r="P939" s="453"/>
      <c r="Q939" s="453"/>
      <c r="R939" s="453"/>
      <c r="S939" s="455"/>
      <c r="T939" s="455"/>
      <c r="U939" s="455"/>
      <c r="V939" s="455"/>
      <c r="W939" s="453"/>
      <c r="X939" s="453"/>
      <c r="Y939" s="456"/>
      <c r="Z939" s="456"/>
      <c r="AA939" s="456"/>
      <c r="AB939" s="456"/>
      <c r="AC939" s="456"/>
      <c r="AD939" s="456"/>
      <c r="AE939" s="456"/>
      <c r="AF939" s="422"/>
      <c r="AG939" s="422"/>
      <c r="AH939" s="422"/>
      <c r="AI939" s="422"/>
      <c r="AJ939" s="422"/>
      <c r="AK939" s="422"/>
      <c r="AL939" s="422"/>
      <c r="AM939" s="423"/>
    </row>
    <row r="940" spans="1:39" ht="15" hidden="1" outlineLevel="1">
      <c r="B940" s="720" t="s">
        <v>333</v>
      </c>
      <c r="C940" s="361"/>
      <c r="D940" s="361"/>
      <c r="E940" s="399"/>
      <c r="F940" s="399"/>
      <c r="G940" s="399"/>
      <c r="H940" s="399"/>
      <c r="I940" s="399"/>
      <c r="J940" s="399"/>
      <c r="K940" s="399"/>
      <c r="L940" s="399"/>
      <c r="M940" s="399"/>
      <c r="N940" s="399"/>
      <c r="O940" s="315"/>
      <c r="P940" s="363"/>
      <c r="Q940" s="363"/>
      <c r="R940" s="363"/>
      <c r="S940" s="362"/>
      <c r="T940" s="362"/>
      <c r="U940" s="362"/>
      <c r="V940" s="362"/>
      <c r="W940" s="363"/>
      <c r="X940" s="363"/>
      <c r="Y940" s="364">
        <f>HLOOKUP(Y$35,'3.  Distribution Rates'!$C$122:$P$133,11,FALSE)</f>
        <v>0</v>
      </c>
      <c r="Z940" s="364">
        <f>HLOOKUP(Z$35,'3.  Distribution Rates'!$C$122:$P$133,11,FALSE)</f>
        <v>0</v>
      </c>
      <c r="AA940" s="364">
        <f>HLOOKUP(AA$35,'3.  Distribution Rates'!$C$122:$P$133,11,FALSE)</f>
        <v>0</v>
      </c>
      <c r="AB940" s="364">
        <f>HLOOKUP(AB$35,'3.  Distribution Rates'!$C$122:$P$133,11,FALSE)</f>
        <v>0</v>
      </c>
      <c r="AC940" s="364">
        <f>HLOOKUP(AC$35,'3.  Distribution Rates'!$C$122:$P$133,11,FALSE)</f>
        <v>0</v>
      </c>
      <c r="AD940" s="364">
        <f>HLOOKUP(AD$35,'3.  Distribution Rates'!$C$122:$P$133,11,FALSE)</f>
        <v>0</v>
      </c>
      <c r="AE940" s="364">
        <f>HLOOKUP(AE$35,'3.  Distribution Rates'!$C$122:$P$133,11,FALSE)</f>
        <v>0</v>
      </c>
      <c r="AF940" s="364">
        <f>HLOOKUP(AF$35,'3.  Distribution Rates'!$C$122:$P$133,11,FALSE)</f>
        <v>0</v>
      </c>
      <c r="AG940" s="364">
        <f>HLOOKUP(AG$35,'3.  Distribution Rates'!$C$122:$P$133,11,FALSE)</f>
        <v>0</v>
      </c>
      <c r="AH940" s="364">
        <f>HLOOKUP(AH$35,'3.  Distribution Rates'!$C$122:$P$133,11,FALSE)</f>
        <v>0</v>
      </c>
      <c r="AI940" s="364">
        <f>HLOOKUP(AI$35,'3.  Distribution Rates'!$C$122:$P$133,11,FALSE)</f>
        <v>0</v>
      </c>
      <c r="AJ940" s="364">
        <f>HLOOKUP(AJ$35,'3.  Distribution Rates'!$C$122:$P$133,11,FALSE)</f>
        <v>0</v>
      </c>
      <c r="AK940" s="364">
        <f>HLOOKUP(AK$35,'3.  Distribution Rates'!$C$122:$P$133,11,FALSE)</f>
        <v>0</v>
      </c>
      <c r="AL940" s="364">
        <f>HLOOKUP(AL$35,'3.  Distribution Rates'!$C$122:$P$133,11,FALSE)</f>
        <v>0</v>
      </c>
      <c r="AM940" s="400"/>
    </row>
    <row r="941" spans="1:39" ht="15" hidden="1" outlineLevel="1">
      <c r="B941" s="720" t="s">
        <v>334</v>
      </c>
      <c r="C941" s="368"/>
      <c r="D941" s="333"/>
      <c r="E941" s="303"/>
      <c r="F941" s="303"/>
      <c r="G941" s="303"/>
      <c r="H941" s="303"/>
      <c r="I941" s="303"/>
      <c r="J941" s="303"/>
      <c r="K941" s="303"/>
      <c r="L941" s="303"/>
      <c r="M941" s="303"/>
      <c r="N941" s="303"/>
      <c r="O941" s="315"/>
      <c r="P941" s="303"/>
      <c r="Q941" s="303"/>
      <c r="R941" s="303"/>
      <c r="S941" s="333"/>
      <c r="T941" s="333"/>
      <c r="U941" s="333"/>
      <c r="V941" s="333"/>
      <c r="W941" s="303"/>
      <c r="X941" s="303"/>
      <c r="Y941" s="401">
        <f>'4.  2011-2014 LRAM'!Y142*Y940</f>
        <v>0</v>
      </c>
      <c r="Z941" s="401">
        <f>'4.  2011-2014 LRAM'!Z142*Z940</f>
        <v>0</v>
      </c>
      <c r="AA941" s="401">
        <f>'4.  2011-2014 LRAM'!AA142*AA940</f>
        <v>0</v>
      </c>
      <c r="AB941" s="401">
        <f>'4.  2011-2014 LRAM'!AB142*AB940</f>
        <v>0</v>
      </c>
      <c r="AC941" s="401">
        <f>'4.  2011-2014 LRAM'!AC142*AC940</f>
        <v>0</v>
      </c>
      <c r="AD941" s="401">
        <f>'4.  2011-2014 LRAM'!AD142*AD940</f>
        <v>0</v>
      </c>
      <c r="AE941" s="401">
        <f>'4.  2011-2014 LRAM'!AE142*AE940</f>
        <v>0</v>
      </c>
      <c r="AF941" s="401">
        <f>'4.  2011-2014 LRAM'!AF142*AF940</f>
        <v>0</v>
      </c>
      <c r="AG941" s="401">
        <f>'4.  2011-2014 LRAM'!AG142*AG940</f>
        <v>0</v>
      </c>
      <c r="AH941" s="401">
        <f>'4.  2011-2014 LRAM'!AH142*AH940</f>
        <v>0</v>
      </c>
      <c r="AI941" s="401">
        <f>'4.  2011-2014 LRAM'!AI142*AI940</f>
        <v>0</v>
      </c>
      <c r="AJ941" s="401">
        <f>'4.  2011-2014 LRAM'!AJ142*AJ940</f>
        <v>0</v>
      </c>
      <c r="AK941" s="401">
        <f>'4.  2011-2014 LRAM'!AK142*AK940</f>
        <v>0</v>
      </c>
      <c r="AL941" s="401">
        <f>'4.  2011-2014 LRAM'!AL142*AL940</f>
        <v>0</v>
      </c>
      <c r="AM941" s="400">
        <f t="shared" ref="AM941:AM949" si="2855">SUM(Y941:AL941)</f>
        <v>0</v>
      </c>
    </row>
    <row r="942" spans="1:39" ht="15" hidden="1" outlineLevel="1">
      <c r="B942" s="720" t="s">
        <v>335</v>
      </c>
      <c r="C942" s="368"/>
      <c r="D942" s="333"/>
      <c r="E942" s="303"/>
      <c r="F942" s="303"/>
      <c r="G942" s="303"/>
      <c r="H942" s="303"/>
      <c r="I942" s="303"/>
      <c r="J942" s="303"/>
      <c r="K942" s="303"/>
      <c r="L942" s="303"/>
      <c r="M942" s="303"/>
      <c r="N942" s="303"/>
      <c r="O942" s="315"/>
      <c r="P942" s="303"/>
      <c r="Q942" s="303"/>
      <c r="R942" s="303"/>
      <c r="S942" s="333"/>
      <c r="T942" s="333"/>
      <c r="U942" s="333"/>
      <c r="V942" s="333"/>
      <c r="W942" s="303"/>
      <c r="X942" s="303"/>
      <c r="Y942" s="401">
        <f>'4.  2011-2014 LRAM'!Y271*Y940</f>
        <v>0</v>
      </c>
      <c r="Z942" s="401">
        <f>'4.  2011-2014 LRAM'!Z271*Z940</f>
        <v>0</v>
      </c>
      <c r="AA942" s="401">
        <f>'4.  2011-2014 LRAM'!AA271*AA940</f>
        <v>0</v>
      </c>
      <c r="AB942" s="401">
        <f>'4.  2011-2014 LRAM'!AB271*AB940</f>
        <v>0</v>
      </c>
      <c r="AC942" s="401">
        <f>'4.  2011-2014 LRAM'!AC271*AC940</f>
        <v>0</v>
      </c>
      <c r="AD942" s="401">
        <f>'4.  2011-2014 LRAM'!AD271*AD940</f>
        <v>0</v>
      </c>
      <c r="AE942" s="401">
        <f>'4.  2011-2014 LRAM'!AE271*AE940</f>
        <v>0</v>
      </c>
      <c r="AF942" s="401">
        <f>'4.  2011-2014 LRAM'!AF271*AF940</f>
        <v>0</v>
      </c>
      <c r="AG942" s="401">
        <f>'4.  2011-2014 LRAM'!AG271*AG940</f>
        <v>0</v>
      </c>
      <c r="AH942" s="401">
        <f>'4.  2011-2014 LRAM'!AH271*AH940</f>
        <v>0</v>
      </c>
      <c r="AI942" s="401">
        <f>'4.  2011-2014 LRAM'!AI271*AI940</f>
        <v>0</v>
      </c>
      <c r="AJ942" s="401">
        <f>'4.  2011-2014 LRAM'!AJ271*AJ940</f>
        <v>0</v>
      </c>
      <c r="AK942" s="401">
        <f>'4.  2011-2014 LRAM'!AK271*AK940</f>
        <v>0</v>
      </c>
      <c r="AL942" s="401">
        <f>'4.  2011-2014 LRAM'!AL271*AL940</f>
        <v>0</v>
      </c>
      <c r="AM942" s="400">
        <f t="shared" si="2855"/>
        <v>0</v>
      </c>
    </row>
    <row r="943" spans="1:39" ht="15" hidden="1" outlineLevel="1">
      <c r="B943" s="720" t="s">
        <v>336</v>
      </c>
      <c r="C943" s="368"/>
      <c r="D943" s="333"/>
      <c r="E943" s="303"/>
      <c r="F943" s="303"/>
      <c r="G943" s="303"/>
      <c r="H943" s="303"/>
      <c r="I943" s="303"/>
      <c r="J943" s="303"/>
      <c r="K943" s="303"/>
      <c r="L943" s="303"/>
      <c r="M943" s="303"/>
      <c r="N943" s="303"/>
      <c r="O943" s="315"/>
      <c r="P943" s="303"/>
      <c r="Q943" s="303"/>
      <c r="R943" s="303"/>
      <c r="S943" s="333"/>
      <c r="T943" s="333"/>
      <c r="U943" s="333"/>
      <c r="V943" s="333"/>
      <c r="W943" s="303"/>
      <c r="X943" s="303"/>
      <c r="Y943" s="401">
        <f>'4.  2011-2014 LRAM'!Y400*Y940</f>
        <v>0</v>
      </c>
      <c r="Z943" s="401">
        <f>'4.  2011-2014 LRAM'!Z400*Z940</f>
        <v>0</v>
      </c>
      <c r="AA943" s="401">
        <f>'4.  2011-2014 LRAM'!AA400*AA940</f>
        <v>0</v>
      </c>
      <c r="AB943" s="401">
        <f>'4.  2011-2014 LRAM'!AB400*AB940</f>
        <v>0</v>
      </c>
      <c r="AC943" s="401">
        <f>'4.  2011-2014 LRAM'!AC400*AC940</f>
        <v>0</v>
      </c>
      <c r="AD943" s="401">
        <f>'4.  2011-2014 LRAM'!AD400*AD940</f>
        <v>0</v>
      </c>
      <c r="AE943" s="401">
        <f>'4.  2011-2014 LRAM'!AE400*AE940</f>
        <v>0</v>
      </c>
      <c r="AF943" s="401">
        <f>'4.  2011-2014 LRAM'!AF400*AF940</f>
        <v>0</v>
      </c>
      <c r="AG943" s="401">
        <f>'4.  2011-2014 LRAM'!AG400*AG940</f>
        <v>0</v>
      </c>
      <c r="AH943" s="401">
        <f>'4.  2011-2014 LRAM'!AH400*AH940</f>
        <v>0</v>
      </c>
      <c r="AI943" s="401">
        <f>'4.  2011-2014 LRAM'!AI400*AI940</f>
        <v>0</v>
      </c>
      <c r="AJ943" s="401">
        <f>'4.  2011-2014 LRAM'!AJ400*AJ940</f>
        <v>0</v>
      </c>
      <c r="AK943" s="401">
        <f>'4.  2011-2014 LRAM'!AK400*AK940</f>
        <v>0</v>
      </c>
      <c r="AL943" s="401">
        <f>'4.  2011-2014 LRAM'!AL400*AL940</f>
        <v>0</v>
      </c>
      <c r="AM943" s="400">
        <f t="shared" si="2855"/>
        <v>0</v>
      </c>
    </row>
    <row r="944" spans="1:39" ht="15" hidden="1" outlineLevel="1">
      <c r="B944" s="720" t="s">
        <v>337</v>
      </c>
      <c r="C944" s="368"/>
      <c r="D944" s="333"/>
      <c r="E944" s="303"/>
      <c r="F944" s="303"/>
      <c r="G944" s="303"/>
      <c r="H944" s="303"/>
      <c r="I944" s="303"/>
      <c r="J944" s="303"/>
      <c r="K944" s="303"/>
      <c r="L944" s="303"/>
      <c r="M944" s="303"/>
      <c r="N944" s="303"/>
      <c r="O944" s="315"/>
      <c r="P944" s="303"/>
      <c r="Q944" s="303"/>
      <c r="R944" s="303"/>
      <c r="S944" s="333"/>
      <c r="T944" s="333"/>
      <c r="U944" s="333"/>
      <c r="V944" s="333"/>
      <c r="W944" s="303"/>
      <c r="X944" s="303"/>
      <c r="Y944" s="401">
        <f>'4.  2011-2014 LRAM'!Y530*Y940</f>
        <v>0</v>
      </c>
      <c r="Z944" s="401">
        <f>'4.  2011-2014 LRAM'!Z530*Z940</f>
        <v>0</v>
      </c>
      <c r="AA944" s="401">
        <f>'4.  2011-2014 LRAM'!AA530*AA940</f>
        <v>0</v>
      </c>
      <c r="AB944" s="401">
        <f>'4.  2011-2014 LRAM'!AB530*AB940</f>
        <v>0</v>
      </c>
      <c r="AC944" s="401">
        <f>'4.  2011-2014 LRAM'!AC530*AC940</f>
        <v>0</v>
      </c>
      <c r="AD944" s="401">
        <f>'4.  2011-2014 LRAM'!AD530*AD940</f>
        <v>0</v>
      </c>
      <c r="AE944" s="401">
        <f>'4.  2011-2014 LRAM'!AE530*AE940</f>
        <v>0</v>
      </c>
      <c r="AF944" s="401">
        <f>'4.  2011-2014 LRAM'!AF530*AF940</f>
        <v>0</v>
      </c>
      <c r="AG944" s="401">
        <f>'4.  2011-2014 LRAM'!AG530*AG940</f>
        <v>0</v>
      </c>
      <c r="AH944" s="401">
        <f>'4.  2011-2014 LRAM'!AH530*AH940</f>
        <v>0</v>
      </c>
      <c r="AI944" s="401">
        <f>'4.  2011-2014 LRAM'!AI530*AI940</f>
        <v>0</v>
      </c>
      <c r="AJ944" s="401">
        <f>'4.  2011-2014 LRAM'!AJ530*AJ940</f>
        <v>0</v>
      </c>
      <c r="AK944" s="401">
        <f>'4.  2011-2014 LRAM'!AK530*AK940</f>
        <v>0</v>
      </c>
      <c r="AL944" s="401">
        <f>'4.  2011-2014 LRAM'!AL530*AL940</f>
        <v>0</v>
      </c>
      <c r="AM944" s="400">
        <f t="shared" si="2855"/>
        <v>0</v>
      </c>
    </row>
    <row r="945" spans="2:39" ht="15" hidden="1" outlineLevel="1">
      <c r="B945" s="720" t="s">
        <v>338</v>
      </c>
      <c r="C945" s="368"/>
      <c r="D945" s="333"/>
      <c r="E945" s="303"/>
      <c r="F945" s="303"/>
      <c r="G945" s="303"/>
      <c r="H945" s="303"/>
      <c r="I945" s="303"/>
      <c r="J945" s="303"/>
      <c r="K945" s="303"/>
      <c r="L945" s="303"/>
      <c r="M945" s="303"/>
      <c r="N945" s="303"/>
      <c r="O945" s="315"/>
      <c r="P945" s="303"/>
      <c r="Q945" s="303"/>
      <c r="R945" s="303"/>
      <c r="S945" s="333"/>
      <c r="T945" s="333"/>
      <c r="U945" s="333"/>
      <c r="V945" s="333"/>
      <c r="W945" s="303"/>
      <c r="X945" s="303"/>
      <c r="Y945" s="401">
        <f t="shared" ref="Y945:AL945" si="2856">Y211*Y940</f>
        <v>0</v>
      </c>
      <c r="Z945" s="401">
        <f t="shared" si="2856"/>
        <v>0</v>
      </c>
      <c r="AA945" s="401">
        <f t="shared" si="2856"/>
        <v>0</v>
      </c>
      <c r="AB945" s="401">
        <f t="shared" si="2856"/>
        <v>0</v>
      </c>
      <c r="AC945" s="401">
        <f t="shared" si="2856"/>
        <v>0</v>
      </c>
      <c r="AD945" s="401">
        <f t="shared" si="2856"/>
        <v>0</v>
      </c>
      <c r="AE945" s="401">
        <f t="shared" si="2856"/>
        <v>0</v>
      </c>
      <c r="AF945" s="401">
        <f t="shared" si="2856"/>
        <v>0</v>
      </c>
      <c r="AG945" s="401">
        <f t="shared" si="2856"/>
        <v>0</v>
      </c>
      <c r="AH945" s="401">
        <f t="shared" si="2856"/>
        <v>0</v>
      </c>
      <c r="AI945" s="401">
        <f t="shared" si="2856"/>
        <v>0</v>
      </c>
      <c r="AJ945" s="401">
        <f t="shared" si="2856"/>
        <v>0</v>
      </c>
      <c r="AK945" s="401">
        <f t="shared" si="2856"/>
        <v>0</v>
      </c>
      <c r="AL945" s="401">
        <f t="shared" si="2856"/>
        <v>0</v>
      </c>
      <c r="AM945" s="400">
        <f t="shared" si="2855"/>
        <v>0</v>
      </c>
    </row>
    <row r="946" spans="2:39" ht="15" hidden="1" outlineLevel="1">
      <c r="B946" s="720" t="s">
        <v>339</v>
      </c>
      <c r="C946" s="368"/>
      <c r="D946" s="333"/>
      <c r="E946" s="303"/>
      <c r="F946" s="303"/>
      <c r="G946" s="303"/>
      <c r="H946" s="303"/>
      <c r="I946" s="303"/>
      <c r="J946" s="303"/>
      <c r="K946" s="303"/>
      <c r="L946" s="303"/>
      <c r="M946" s="303"/>
      <c r="N946" s="303"/>
      <c r="O946" s="315"/>
      <c r="P946" s="303"/>
      <c r="Q946" s="303"/>
      <c r="R946" s="303"/>
      <c r="S946" s="333"/>
      <c r="T946" s="333"/>
      <c r="U946" s="333"/>
      <c r="V946" s="333"/>
      <c r="W946" s="303"/>
      <c r="X946" s="303"/>
      <c r="Y946" s="401">
        <f t="shared" ref="Y946:AL946" si="2857">Y400*Y940</f>
        <v>0</v>
      </c>
      <c r="Z946" s="401">
        <f t="shared" si="2857"/>
        <v>0</v>
      </c>
      <c r="AA946" s="401">
        <f t="shared" si="2857"/>
        <v>0</v>
      </c>
      <c r="AB946" s="401">
        <f t="shared" si="2857"/>
        <v>0</v>
      </c>
      <c r="AC946" s="401">
        <f t="shared" si="2857"/>
        <v>0</v>
      </c>
      <c r="AD946" s="401">
        <f t="shared" si="2857"/>
        <v>0</v>
      </c>
      <c r="AE946" s="401">
        <f t="shared" si="2857"/>
        <v>0</v>
      </c>
      <c r="AF946" s="401">
        <f t="shared" si="2857"/>
        <v>0</v>
      </c>
      <c r="AG946" s="401">
        <f t="shared" si="2857"/>
        <v>0</v>
      </c>
      <c r="AH946" s="401">
        <f t="shared" si="2857"/>
        <v>0</v>
      </c>
      <c r="AI946" s="401">
        <f t="shared" si="2857"/>
        <v>0</v>
      </c>
      <c r="AJ946" s="401">
        <f t="shared" si="2857"/>
        <v>0</v>
      </c>
      <c r="AK946" s="401">
        <f t="shared" si="2857"/>
        <v>0</v>
      </c>
      <c r="AL946" s="401">
        <f t="shared" si="2857"/>
        <v>0</v>
      </c>
      <c r="AM946" s="400">
        <f t="shared" si="2855"/>
        <v>0</v>
      </c>
    </row>
    <row r="947" spans="2:39" ht="15" hidden="1" outlineLevel="1">
      <c r="B947" s="720" t="s">
        <v>340</v>
      </c>
      <c r="C947" s="368"/>
      <c r="D947" s="333"/>
      <c r="E947" s="303"/>
      <c r="F947" s="303"/>
      <c r="G947" s="303"/>
      <c r="H947" s="303"/>
      <c r="I947" s="303"/>
      <c r="J947" s="303"/>
      <c r="K947" s="303"/>
      <c r="L947" s="303"/>
      <c r="M947" s="303"/>
      <c r="N947" s="303"/>
      <c r="O947" s="315"/>
      <c r="P947" s="303"/>
      <c r="Q947" s="303"/>
      <c r="R947" s="303"/>
      <c r="S947" s="333"/>
      <c r="T947" s="333"/>
      <c r="U947" s="333"/>
      <c r="V947" s="333"/>
      <c r="W947" s="303"/>
      <c r="X947" s="303"/>
      <c r="Y947" s="401">
        <f t="shared" ref="Y947:AL947" si="2858">Y587*Y940</f>
        <v>0</v>
      </c>
      <c r="Z947" s="401">
        <f t="shared" si="2858"/>
        <v>0</v>
      </c>
      <c r="AA947" s="401">
        <f t="shared" si="2858"/>
        <v>0</v>
      </c>
      <c r="AB947" s="401">
        <f t="shared" si="2858"/>
        <v>0</v>
      </c>
      <c r="AC947" s="401">
        <f t="shared" si="2858"/>
        <v>0</v>
      </c>
      <c r="AD947" s="401">
        <f t="shared" si="2858"/>
        <v>0</v>
      </c>
      <c r="AE947" s="401">
        <f t="shared" si="2858"/>
        <v>0</v>
      </c>
      <c r="AF947" s="401">
        <f t="shared" si="2858"/>
        <v>0</v>
      </c>
      <c r="AG947" s="401">
        <f t="shared" si="2858"/>
        <v>0</v>
      </c>
      <c r="AH947" s="401">
        <f t="shared" si="2858"/>
        <v>0</v>
      </c>
      <c r="AI947" s="401">
        <f t="shared" si="2858"/>
        <v>0</v>
      </c>
      <c r="AJ947" s="401">
        <f t="shared" si="2858"/>
        <v>0</v>
      </c>
      <c r="AK947" s="401">
        <f t="shared" si="2858"/>
        <v>0</v>
      </c>
      <c r="AL947" s="401">
        <f t="shared" si="2858"/>
        <v>0</v>
      </c>
      <c r="AM947" s="400">
        <f t="shared" si="2855"/>
        <v>0</v>
      </c>
    </row>
    <row r="948" spans="2:39" ht="15" hidden="1" outlineLevel="1">
      <c r="B948" s="720" t="s">
        <v>341</v>
      </c>
      <c r="C948" s="368"/>
      <c r="D948" s="333"/>
      <c r="E948" s="303"/>
      <c r="F948" s="303"/>
      <c r="G948" s="303"/>
      <c r="H948" s="303"/>
      <c r="I948" s="303"/>
      <c r="J948" s="303"/>
      <c r="K948" s="303"/>
      <c r="L948" s="303"/>
      <c r="M948" s="303"/>
      <c r="N948" s="303"/>
      <c r="O948" s="315"/>
      <c r="P948" s="303"/>
      <c r="Q948" s="303"/>
      <c r="R948" s="303"/>
      <c r="S948" s="333"/>
      <c r="T948" s="333"/>
      <c r="U948" s="333"/>
      <c r="V948" s="333"/>
      <c r="W948" s="303"/>
      <c r="X948" s="303"/>
      <c r="Y948" s="401">
        <f t="shared" ref="Y948:AL948" si="2859">Y770*Y940</f>
        <v>0</v>
      </c>
      <c r="Z948" s="401">
        <f t="shared" si="2859"/>
        <v>0</v>
      </c>
      <c r="AA948" s="401">
        <f t="shared" si="2859"/>
        <v>0</v>
      </c>
      <c r="AB948" s="401">
        <f t="shared" si="2859"/>
        <v>0</v>
      </c>
      <c r="AC948" s="401">
        <f t="shared" si="2859"/>
        <v>0</v>
      </c>
      <c r="AD948" s="401">
        <f t="shared" si="2859"/>
        <v>0</v>
      </c>
      <c r="AE948" s="401">
        <f t="shared" si="2859"/>
        <v>0</v>
      </c>
      <c r="AF948" s="401">
        <f t="shared" si="2859"/>
        <v>0</v>
      </c>
      <c r="AG948" s="401">
        <f t="shared" si="2859"/>
        <v>0</v>
      </c>
      <c r="AH948" s="401">
        <f t="shared" si="2859"/>
        <v>0</v>
      </c>
      <c r="AI948" s="401">
        <f t="shared" si="2859"/>
        <v>0</v>
      </c>
      <c r="AJ948" s="401">
        <f t="shared" si="2859"/>
        <v>0</v>
      </c>
      <c r="AK948" s="401">
        <f t="shared" si="2859"/>
        <v>0</v>
      </c>
      <c r="AL948" s="401">
        <f t="shared" si="2859"/>
        <v>0</v>
      </c>
      <c r="AM948" s="400">
        <f t="shared" si="2855"/>
        <v>0</v>
      </c>
    </row>
    <row r="949" spans="2:39" ht="15" hidden="1" outlineLevel="1">
      <c r="B949" s="720" t="s">
        <v>342</v>
      </c>
      <c r="C949" s="368"/>
      <c r="D949" s="333"/>
      <c r="E949" s="303"/>
      <c r="F949" s="303"/>
      <c r="G949" s="303"/>
      <c r="H949" s="303"/>
      <c r="I949" s="303"/>
      <c r="J949" s="303"/>
      <c r="K949" s="303"/>
      <c r="L949" s="303"/>
      <c r="M949" s="303"/>
      <c r="N949" s="303"/>
      <c r="O949" s="315"/>
      <c r="P949" s="303"/>
      <c r="Q949" s="303"/>
      <c r="R949" s="303"/>
      <c r="S949" s="333"/>
      <c r="T949" s="333"/>
      <c r="U949" s="333"/>
      <c r="V949" s="333"/>
      <c r="W949" s="303"/>
      <c r="X949" s="303"/>
      <c r="Y949" s="401">
        <f>Y937*Y940</f>
        <v>0</v>
      </c>
      <c r="Z949" s="401">
        <f t="shared" ref="Z949:AL949" si="2860">Z937*Z940</f>
        <v>0</v>
      </c>
      <c r="AA949" s="401">
        <f t="shared" si="2860"/>
        <v>0</v>
      </c>
      <c r="AB949" s="401">
        <f t="shared" si="2860"/>
        <v>0</v>
      </c>
      <c r="AC949" s="401">
        <f t="shared" si="2860"/>
        <v>0</v>
      </c>
      <c r="AD949" s="401">
        <f t="shared" si="2860"/>
        <v>0</v>
      </c>
      <c r="AE949" s="401">
        <f t="shared" si="2860"/>
        <v>0</v>
      </c>
      <c r="AF949" s="401">
        <f t="shared" si="2860"/>
        <v>0</v>
      </c>
      <c r="AG949" s="401">
        <f t="shared" si="2860"/>
        <v>0</v>
      </c>
      <c r="AH949" s="401">
        <f t="shared" si="2860"/>
        <v>0</v>
      </c>
      <c r="AI949" s="401">
        <f t="shared" si="2860"/>
        <v>0</v>
      </c>
      <c r="AJ949" s="401">
        <f t="shared" si="2860"/>
        <v>0</v>
      </c>
      <c r="AK949" s="401">
        <f t="shared" si="2860"/>
        <v>0</v>
      </c>
      <c r="AL949" s="401">
        <f t="shared" si="2860"/>
        <v>0</v>
      </c>
      <c r="AM949" s="400">
        <f t="shared" si="2855"/>
        <v>0</v>
      </c>
    </row>
    <row r="950" spans="2:39" ht="15.6" hidden="1" outlineLevel="1">
      <c r="B950" s="726" t="s">
        <v>346</v>
      </c>
      <c r="C950" s="368"/>
      <c r="D950" s="359"/>
      <c r="E950" s="357"/>
      <c r="F950" s="357"/>
      <c r="G950" s="357"/>
      <c r="H950" s="357"/>
      <c r="I950" s="357"/>
      <c r="J950" s="357"/>
      <c r="K950" s="357"/>
      <c r="L950" s="357"/>
      <c r="M950" s="357"/>
      <c r="N950" s="357"/>
      <c r="O950" s="324"/>
      <c r="P950" s="357"/>
      <c r="Q950" s="357"/>
      <c r="R950" s="357"/>
      <c r="S950" s="359"/>
      <c r="T950" s="359"/>
      <c r="U950" s="359"/>
      <c r="V950" s="359"/>
      <c r="W950" s="357"/>
      <c r="X950" s="357"/>
      <c r="Y950" s="369">
        <f>SUM(Y941:Y949)</f>
        <v>0</v>
      </c>
      <c r="Z950" s="369">
        <f t="shared" ref="Z950:AE950" si="2861">SUM(Z941:Z949)</f>
        <v>0</v>
      </c>
      <c r="AA950" s="369">
        <f t="shared" si="2861"/>
        <v>0</v>
      </c>
      <c r="AB950" s="369">
        <f t="shared" si="2861"/>
        <v>0</v>
      </c>
      <c r="AC950" s="369">
        <f t="shared" si="2861"/>
        <v>0</v>
      </c>
      <c r="AD950" s="369">
        <f t="shared" si="2861"/>
        <v>0</v>
      </c>
      <c r="AE950" s="369">
        <f t="shared" si="2861"/>
        <v>0</v>
      </c>
      <c r="AF950" s="369">
        <f>SUM(AF941:AF949)</f>
        <v>0</v>
      </c>
      <c r="AG950" s="369">
        <f t="shared" ref="AG950:AL950" si="2862">SUM(AG941:AG949)</f>
        <v>0</v>
      </c>
      <c r="AH950" s="369">
        <f t="shared" si="2862"/>
        <v>0</v>
      </c>
      <c r="AI950" s="369">
        <f t="shared" si="2862"/>
        <v>0</v>
      </c>
      <c r="AJ950" s="369">
        <f t="shared" si="2862"/>
        <v>0</v>
      </c>
      <c r="AK950" s="369">
        <f t="shared" si="2862"/>
        <v>0</v>
      </c>
      <c r="AL950" s="369">
        <f t="shared" si="2862"/>
        <v>0</v>
      </c>
      <c r="AM950" s="371">
        <f>SUM(AM941:AM949)</f>
        <v>0</v>
      </c>
    </row>
    <row r="951" spans="2:39" ht="15.6" hidden="1" outlineLevel="1">
      <c r="B951" s="726" t="s">
        <v>347</v>
      </c>
      <c r="C951" s="368"/>
      <c r="D951" s="373"/>
      <c r="E951" s="357"/>
      <c r="F951" s="357"/>
      <c r="G951" s="357"/>
      <c r="H951" s="357"/>
      <c r="I951" s="357"/>
      <c r="J951" s="357"/>
      <c r="K951" s="357"/>
      <c r="L951" s="357"/>
      <c r="M951" s="357"/>
      <c r="N951" s="357"/>
      <c r="O951" s="324"/>
      <c r="P951" s="357"/>
      <c r="Q951" s="357"/>
      <c r="R951" s="357"/>
      <c r="S951" s="359"/>
      <c r="T951" s="359"/>
      <c r="U951" s="359"/>
      <c r="V951" s="359"/>
      <c r="W951" s="357"/>
      <c r="X951" s="357"/>
      <c r="Y951" s="370">
        <f>Y938*Y940</f>
        <v>0</v>
      </c>
      <c r="Z951" s="370">
        <f t="shared" ref="Z951:AE951" si="2863">Z938*Z940</f>
        <v>0</v>
      </c>
      <c r="AA951" s="370">
        <f t="shared" si="2863"/>
        <v>0</v>
      </c>
      <c r="AB951" s="370">
        <f t="shared" si="2863"/>
        <v>0</v>
      </c>
      <c r="AC951" s="370">
        <f t="shared" si="2863"/>
        <v>0</v>
      </c>
      <c r="AD951" s="370">
        <f t="shared" si="2863"/>
        <v>0</v>
      </c>
      <c r="AE951" s="370">
        <f t="shared" si="2863"/>
        <v>0</v>
      </c>
      <c r="AF951" s="370">
        <f>AF938*AF940</f>
        <v>0</v>
      </c>
      <c r="AG951" s="370">
        <f t="shared" ref="AG951:AL951" si="2864">AG938*AG940</f>
        <v>0</v>
      </c>
      <c r="AH951" s="370">
        <f t="shared" si="2864"/>
        <v>0</v>
      </c>
      <c r="AI951" s="370">
        <f t="shared" si="2864"/>
        <v>0</v>
      </c>
      <c r="AJ951" s="370">
        <f t="shared" si="2864"/>
        <v>0</v>
      </c>
      <c r="AK951" s="370">
        <f t="shared" si="2864"/>
        <v>0</v>
      </c>
      <c r="AL951" s="370">
        <f t="shared" si="2864"/>
        <v>0</v>
      </c>
      <c r="AM951" s="371">
        <f>SUM(Y951:AL951)</f>
        <v>0</v>
      </c>
    </row>
    <row r="952" spans="2:39" ht="15.6" hidden="1" outlineLevel="1">
      <c r="B952" s="726" t="s">
        <v>348</v>
      </c>
      <c r="C952" s="368"/>
      <c r="D952" s="373"/>
      <c r="E952" s="357"/>
      <c r="F952" s="357"/>
      <c r="G952" s="357"/>
      <c r="H952" s="357"/>
      <c r="I952" s="357"/>
      <c r="J952" s="357"/>
      <c r="K952" s="357"/>
      <c r="L952" s="357"/>
      <c r="M952" s="357"/>
      <c r="N952" s="357"/>
      <c r="O952" s="324"/>
      <c r="P952" s="357"/>
      <c r="Q952" s="357"/>
      <c r="R952" s="357"/>
      <c r="S952" s="373"/>
      <c r="T952" s="373"/>
      <c r="U952" s="373"/>
      <c r="V952" s="373"/>
      <c r="W952" s="357"/>
      <c r="X952" s="357"/>
      <c r="Y952" s="374"/>
      <c r="Z952" s="374"/>
      <c r="AA952" s="374"/>
      <c r="AB952" s="374"/>
      <c r="AC952" s="374"/>
      <c r="AD952" s="374"/>
      <c r="AE952" s="374"/>
      <c r="AF952" s="374"/>
      <c r="AG952" s="374"/>
      <c r="AH952" s="374"/>
      <c r="AI952" s="374"/>
      <c r="AJ952" s="374"/>
      <c r="AK952" s="374"/>
      <c r="AL952" s="374"/>
      <c r="AM952" s="371">
        <f>AM950-AM951</f>
        <v>0</v>
      </c>
    </row>
    <row r="953" spans="2:39" ht="15" hidden="1" outlineLevel="1">
      <c r="B953" s="720"/>
      <c r="C953" s="373"/>
      <c r="D953" s="373"/>
      <c r="E953" s="357"/>
      <c r="F953" s="357"/>
      <c r="G953" s="357"/>
      <c r="H953" s="357"/>
      <c r="I953" s="357"/>
      <c r="J953" s="357"/>
      <c r="K953" s="357"/>
      <c r="L953" s="357"/>
      <c r="M953" s="357"/>
      <c r="N953" s="357"/>
      <c r="O953" s="324"/>
      <c r="P953" s="357"/>
      <c r="Q953" s="357"/>
      <c r="R953" s="357"/>
      <c r="S953" s="373"/>
      <c r="T953" s="368"/>
      <c r="U953" s="373"/>
      <c r="V953" s="373"/>
      <c r="W953" s="357"/>
      <c r="X953" s="357"/>
      <c r="Y953" s="375"/>
      <c r="Z953" s="375"/>
      <c r="AA953" s="375"/>
      <c r="AB953" s="375"/>
      <c r="AC953" s="375"/>
      <c r="AD953" s="375"/>
      <c r="AE953" s="375"/>
      <c r="AF953" s="375"/>
      <c r="AG953" s="375"/>
      <c r="AH953" s="375"/>
      <c r="AI953" s="375"/>
      <c r="AJ953" s="375"/>
      <c r="AK953" s="375"/>
      <c r="AL953" s="375"/>
      <c r="AM953" s="360"/>
    </row>
    <row r="954" spans="2:39" ht="15" hidden="1" outlineLevel="1">
      <c r="B954" s="731" t="s">
        <v>343</v>
      </c>
      <c r="C954" s="387"/>
      <c r="D954" s="407"/>
      <c r="E954" s="407"/>
      <c r="F954" s="407"/>
      <c r="G954" s="407"/>
      <c r="H954" s="407"/>
      <c r="I954" s="407"/>
      <c r="J954" s="407"/>
      <c r="K954" s="407"/>
      <c r="L954" s="407"/>
      <c r="M954" s="407"/>
      <c r="N954" s="407"/>
      <c r="O954" s="406"/>
      <c r="P954" s="407"/>
      <c r="Q954" s="407"/>
      <c r="R954" s="407"/>
      <c r="S954" s="387"/>
      <c r="T954" s="408"/>
      <c r="U954" s="408"/>
      <c r="V954" s="407"/>
      <c r="W954" s="407"/>
      <c r="X954" s="408"/>
      <c r="Y954" s="349">
        <f>SUMPRODUCT(E780:E935,Y780:Y935)</f>
        <v>0</v>
      </c>
      <c r="Z954" s="349">
        <f>SUMPRODUCT(E780:E935,Z780:Z935)</f>
        <v>0</v>
      </c>
      <c r="AA954" s="349">
        <f t="shared" ref="AA954:AL954" si="2865">IF(AA778="kw",SUMPRODUCT($N$780:$N$935,$P$780:$P$935,AA780:AA935),SUMPRODUCT($E$780:$E$935,AA780:AA935))</f>
        <v>0</v>
      </c>
      <c r="AB954" s="349">
        <f t="shared" si="2865"/>
        <v>0</v>
      </c>
      <c r="AC954" s="349">
        <f t="shared" si="2865"/>
        <v>0</v>
      </c>
      <c r="AD954" s="349">
        <f t="shared" si="2865"/>
        <v>0</v>
      </c>
      <c r="AE954" s="349">
        <f t="shared" si="2865"/>
        <v>0</v>
      </c>
      <c r="AF954" s="349">
        <f t="shared" si="2865"/>
        <v>0</v>
      </c>
      <c r="AG954" s="349">
        <f t="shared" si="2865"/>
        <v>0</v>
      </c>
      <c r="AH954" s="349">
        <f t="shared" si="2865"/>
        <v>0</v>
      </c>
      <c r="AI954" s="349">
        <f t="shared" si="2865"/>
        <v>0</v>
      </c>
      <c r="AJ954" s="349">
        <f t="shared" si="2865"/>
        <v>0</v>
      </c>
      <c r="AK954" s="349">
        <f t="shared" si="2865"/>
        <v>0</v>
      </c>
      <c r="AL954" s="349">
        <f t="shared" si="2865"/>
        <v>0</v>
      </c>
      <c r="AM954" s="409"/>
    </row>
    <row r="955" spans="2:39" ht="18.75" hidden="1" customHeight="1" outlineLevel="1">
      <c r="B955" s="728" t="s">
        <v>226</v>
      </c>
      <c r="C955" s="410"/>
      <c r="D955" s="411"/>
      <c r="E955" s="411"/>
      <c r="F955" s="411"/>
      <c r="G955" s="411"/>
      <c r="H955" s="411"/>
      <c r="I955" s="411"/>
      <c r="J955" s="411"/>
      <c r="K955" s="411"/>
      <c r="L955" s="411"/>
      <c r="M955" s="411"/>
      <c r="N955" s="411"/>
      <c r="O955" s="411"/>
      <c r="P955" s="411"/>
      <c r="Q955" s="411"/>
      <c r="R955" s="411"/>
      <c r="S955" s="394"/>
      <c r="T955" s="395"/>
      <c r="U955" s="411"/>
      <c r="V955" s="411"/>
      <c r="W955" s="411"/>
      <c r="X955" s="411"/>
      <c r="Y955" s="432"/>
      <c r="Z955" s="432"/>
      <c r="AA955" s="432"/>
      <c r="AB955" s="432"/>
      <c r="AC955" s="432"/>
      <c r="AD955" s="432"/>
      <c r="AE955" s="432"/>
      <c r="AF955" s="432"/>
      <c r="AG955" s="432"/>
      <c r="AH955" s="432"/>
      <c r="AI955" s="432"/>
      <c r="AJ955" s="432"/>
      <c r="AK955" s="432"/>
      <c r="AL955" s="432"/>
      <c r="AM955" s="412"/>
    </row>
    <row r="956" spans="2:39" hidden="1" outlineLevel="1" collapsed="1"/>
    <row r="957" spans="2:39" hidden="1" outlineLevel="1"/>
    <row r="958" spans="2:39" ht="15.6" hidden="1" outlineLevel="1">
      <c r="B958" s="711" t="s">
        <v>344</v>
      </c>
      <c r="C958" s="305"/>
      <c r="D958" s="601" t="s">
        <v>576</v>
      </c>
      <c r="E958" s="277"/>
      <c r="F958" s="601" t="s">
        <v>587</v>
      </c>
      <c r="G958" s="277"/>
      <c r="H958" s="277"/>
      <c r="I958" s="277"/>
      <c r="J958" s="277"/>
      <c r="K958" s="277"/>
      <c r="L958" s="277"/>
      <c r="M958" s="277"/>
      <c r="N958" s="277"/>
      <c r="O958" s="305"/>
      <c r="P958" s="277"/>
      <c r="Q958" s="277"/>
      <c r="R958" s="277"/>
      <c r="S958" s="277"/>
      <c r="T958" s="277"/>
      <c r="U958" s="277"/>
      <c r="V958" s="277"/>
      <c r="W958" s="277"/>
      <c r="X958" s="277"/>
      <c r="Y958" s="294"/>
      <c r="Z958" s="291"/>
      <c r="AA958" s="291"/>
      <c r="AB958" s="291"/>
      <c r="AC958" s="291"/>
      <c r="AD958" s="291"/>
      <c r="AE958" s="291"/>
      <c r="AF958" s="291"/>
      <c r="AG958" s="291"/>
      <c r="AH958" s="291"/>
      <c r="AI958" s="291"/>
      <c r="AJ958" s="291"/>
      <c r="AK958" s="291"/>
      <c r="AL958" s="291"/>
    </row>
    <row r="959" spans="2:39" ht="39.75" hidden="1" customHeight="1" outlineLevel="1">
      <c r="B959" s="829" t="s">
        <v>213</v>
      </c>
      <c r="C959" s="817" t="s">
        <v>33</v>
      </c>
      <c r="D959" s="308" t="s">
        <v>425</v>
      </c>
      <c r="E959" s="819" t="s">
        <v>211</v>
      </c>
      <c r="F959" s="820"/>
      <c r="G959" s="820"/>
      <c r="H959" s="820"/>
      <c r="I959" s="820"/>
      <c r="J959" s="820"/>
      <c r="K959" s="820"/>
      <c r="L959" s="820"/>
      <c r="M959" s="821"/>
      <c r="N959" s="822" t="s">
        <v>215</v>
      </c>
      <c r="O959" s="308" t="s">
        <v>426</v>
      </c>
      <c r="P959" s="819" t="s">
        <v>214</v>
      </c>
      <c r="Q959" s="820"/>
      <c r="R959" s="820"/>
      <c r="S959" s="820"/>
      <c r="T959" s="820"/>
      <c r="U959" s="820"/>
      <c r="V959" s="820"/>
      <c r="W959" s="820"/>
      <c r="X959" s="821"/>
      <c r="Y959" s="812" t="s">
        <v>246</v>
      </c>
      <c r="Z959" s="813"/>
      <c r="AA959" s="813"/>
      <c r="AB959" s="813"/>
      <c r="AC959" s="813"/>
      <c r="AD959" s="813"/>
      <c r="AE959" s="813"/>
      <c r="AF959" s="813"/>
      <c r="AG959" s="813"/>
      <c r="AH959" s="813"/>
      <c r="AI959" s="813"/>
      <c r="AJ959" s="813"/>
      <c r="AK959" s="813"/>
      <c r="AL959" s="813"/>
      <c r="AM959" s="814"/>
    </row>
    <row r="960" spans="2:39" ht="65.25" hidden="1" customHeight="1" outlineLevel="1">
      <c r="B960" s="830"/>
      <c r="C960" s="818"/>
      <c r="D960" s="309">
        <v>2020</v>
      </c>
      <c r="E960" s="309">
        <v>2021</v>
      </c>
      <c r="F960" s="309">
        <v>2022</v>
      </c>
      <c r="G960" s="309">
        <v>2023</v>
      </c>
      <c r="H960" s="309">
        <v>2024</v>
      </c>
      <c r="I960" s="309">
        <v>2025</v>
      </c>
      <c r="J960" s="309">
        <v>2026</v>
      </c>
      <c r="K960" s="309">
        <v>2027</v>
      </c>
      <c r="L960" s="309">
        <v>2028</v>
      </c>
      <c r="M960" s="309">
        <v>2029</v>
      </c>
      <c r="N960" s="823"/>
      <c r="O960" s="309">
        <v>2020</v>
      </c>
      <c r="P960" s="309">
        <v>2021</v>
      </c>
      <c r="Q960" s="309">
        <v>2022</v>
      </c>
      <c r="R960" s="309">
        <v>2023</v>
      </c>
      <c r="S960" s="309">
        <v>2024</v>
      </c>
      <c r="T960" s="309">
        <v>2025</v>
      </c>
      <c r="U960" s="309">
        <v>2026</v>
      </c>
      <c r="V960" s="309">
        <v>2027</v>
      </c>
      <c r="W960" s="309">
        <v>2028</v>
      </c>
      <c r="X960" s="309">
        <v>2029</v>
      </c>
      <c r="Y960" s="309" t="str">
        <f>'1.  LRAMVA Summary'!D51</f>
        <v>Residential</v>
      </c>
      <c r="Z960" s="309" t="str">
        <f>'1.  LRAMVA Summary'!E51</f>
        <v>GS&lt;50 kW</v>
      </c>
      <c r="AA960" s="309" t="str">
        <f>'1.  LRAMVA Summary'!F51</f>
        <v>General Service 50 to 4,999 kW</v>
      </c>
      <c r="AB960" s="309" t="str">
        <f>'1.  LRAMVA Summary'!G51</f>
        <v>Large Use</v>
      </c>
      <c r="AC960" s="309" t="str">
        <f>'1.  LRAMVA Summary'!H51</f>
        <v>Large Use</v>
      </c>
      <c r="AD960" s="309" t="str">
        <f>'1.  LRAMVA Summary'!I51</f>
        <v>Street Lighting</v>
      </c>
      <c r="AE960" s="309" t="str">
        <f>'1.  LRAMVA Summary'!J51</f>
        <v>Unmetered Scattered Load</v>
      </c>
      <c r="AF960" s="309" t="str">
        <f>'1.  LRAMVA Summary'!K51</f>
        <v/>
      </c>
      <c r="AG960" s="309" t="str">
        <f>'1.  LRAMVA Summary'!L51</f>
        <v/>
      </c>
      <c r="AH960" s="309" t="str">
        <f>'1.  LRAMVA Summary'!M51</f>
        <v/>
      </c>
      <c r="AI960" s="309" t="str">
        <f>'1.  LRAMVA Summary'!N51</f>
        <v/>
      </c>
      <c r="AJ960" s="309" t="str">
        <f>'1.  LRAMVA Summary'!O51</f>
        <v/>
      </c>
      <c r="AK960" s="309" t="str">
        <f>'1.  LRAMVA Summary'!P51</f>
        <v/>
      </c>
      <c r="AL960" s="309" t="str">
        <f>'1.  LRAMVA Summary'!Q51</f>
        <v/>
      </c>
      <c r="AM960" s="311" t="str">
        <f>'1.  LRAMVA Summary'!R51</f>
        <v>Total</v>
      </c>
    </row>
    <row r="961" spans="1:39" ht="15" hidden="1" customHeight="1" outlineLevel="1">
      <c r="A961" s="545"/>
      <c r="B961" s="712" t="s">
        <v>516</v>
      </c>
      <c r="C961" s="313"/>
      <c r="D961" s="313"/>
      <c r="E961" s="313"/>
      <c r="F961" s="313"/>
      <c r="G961" s="313"/>
      <c r="H961" s="313"/>
      <c r="I961" s="313"/>
      <c r="J961" s="313"/>
      <c r="K961" s="313"/>
      <c r="L961" s="313"/>
      <c r="M961" s="313"/>
      <c r="N961" s="314"/>
      <c r="O961" s="313"/>
      <c r="P961" s="313"/>
      <c r="Q961" s="313"/>
      <c r="R961" s="313"/>
      <c r="S961" s="313"/>
      <c r="T961" s="313"/>
      <c r="U961" s="313"/>
      <c r="V961" s="313"/>
      <c r="W961" s="313"/>
      <c r="X961" s="313"/>
      <c r="Y961" s="315" t="str">
        <f>'1.  LRAMVA Summary'!D52</f>
        <v>kWh</v>
      </c>
      <c r="Z961" s="315" t="str">
        <f>'1.  LRAMVA Summary'!E52</f>
        <v>kWh</v>
      </c>
      <c r="AA961" s="315" t="str">
        <f>'1.  LRAMVA Summary'!F52</f>
        <v>kW</v>
      </c>
      <c r="AB961" s="315" t="str">
        <f>'1.  LRAMVA Summary'!G52</f>
        <v>kW</v>
      </c>
      <c r="AC961" s="315" t="str">
        <f>'1.  LRAMVA Summary'!H52</f>
        <v>kW</v>
      </c>
      <c r="AD961" s="315" t="str">
        <f>'1.  LRAMVA Summary'!I52</f>
        <v>kW</v>
      </c>
      <c r="AE961" s="315" t="str">
        <f>'1.  LRAMVA Summary'!J52</f>
        <v>kWh</v>
      </c>
      <c r="AF961" s="315" t="str">
        <f>'1.  LRAMVA Summary'!K52</f>
        <v/>
      </c>
      <c r="AG961" s="315" t="str">
        <f>'1.  LRAMVA Summary'!L52</f>
        <v/>
      </c>
      <c r="AH961" s="315" t="str">
        <f>'1.  LRAMVA Summary'!M52</f>
        <v/>
      </c>
      <c r="AI961" s="315" t="str">
        <f>'1.  LRAMVA Summary'!N52</f>
        <v/>
      </c>
      <c r="AJ961" s="315" t="str">
        <f>'1.  LRAMVA Summary'!O52</f>
        <v/>
      </c>
      <c r="AK961" s="315" t="str">
        <f>'1.  LRAMVA Summary'!P52</f>
        <v/>
      </c>
      <c r="AL961" s="315" t="str">
        <f>'1.  LRAMVA Summary'!Q52</f>
        <v/>
      </c>
      <c r="AM961" s="316"/>
    </row>
    <row r="962" spans="1:39" ht="15" hidden="1" customHeight="1" outlineLevel="2">
      <c r="A962" s="545"/>
      <c r="B962" s="733" t="s">
        <v>509</v>
      </c>
      <c r="C962" s="313"/>
      <c r="D962" s="313"/>
      <c r="E962" s="313"/>
      <c r="F962" s="313"/>
      <c r="G962" s="313"/>
      <c r="H962" s="313"/>
      <c r="I962" s="313"/>
      <c r="J962" s="313"/>
      <c r="K962" s="313"/>
      <c r="L962" s="313"/>
      <c r="M962" s="313"/>
      <c r="N962" s="314"/>
      <c r="O962" s="313"/>
      <c r="P962" s="313"/>
      <c r="Q962" s="313"/>
      <c r="R962" s="313"/>
      <c r="S962" s="313"/>
      <c r="T962" s="313"/>
      <c r="U962" s="313"/>
      <c r="V962" s="313"/>
      <c r="W962" s="313"/>
      <c r="X962" s="313"/>
      <c r="Y962" s="315"/>
      <c r="Z962" s="315"/>
      <c r="AA962" s="315"/>
      <c r="AB962" s="315"/>
      <c r="AC962" s="315"/>
      <c r="AD962" s="315"/>
      <c r="AE962" s="315"/>
      <c r="AF962" s="315"/>
      <c r="AG962" s="315"/>
      <c r="AH962" s="315"/>
      <c r="AI962" s="315"/>
      <c r="AJ962" s="315"/>
      <c r="AK962" s="315"/>
      <c r="AL962" s="315"/>
      <c r="AM962" s="316"/>
    </row>
    <row r="963" spans="1:39" ht="15" hidden="1" customHeight="1" outlineLevel="2">
      <c r="A963" s="545">
        <v>1</v>
      </c>
      <c r="B963" s="700" t="s">
        <v>95</v>
      </c>
      <c r="C963" s="315" t="s">
        <v>25</v>
      </c>
      <c r="D963" s="319"/>
      <c r="E963" s="319"/>
      <c r="F963" s="319"/>
      <c r="G963" s="319"/>
      <c r="H963" s="319"/>
      <c r="I963" s="319"/>
      <c r="J963" s="319"/>
      <c r="K963" s="319"/>
      <c r="L963" s="319"/>
      <c r="M963" s="319"/>
      <c r="N963" s="315"/>
      <c r="O963" s="319"/>
      <c r="P963" s="319"/>
      <c r="Q963" s="319"/>
      <c r="R963" s="319"/>
      <c r="S963" s="319"/>
      <c r="T963" s="319"/>
      <c r="U963" s="319"/>
      <c r="V963" s="319"/>
      <c r="W963" s="319"/>
      <c r="X963" s="319"/>
      <c r="Y963" s="438"/>
      <c r="Z963" s="438"/>
      <c r="AA963" s="438"/>
      <c r="AB963" s="438"/>
      <c r="AC963" s="438"/>
      <c r="AD963" s="438"/>
      <c r="AE963" s="438"/>
      <c r="AF963" s="433"/>
      <c r="AG963" s="433"/>
      <c r="AH963" s="433"/>
      <c r="AI963" s="433"/>
      <c r="AJ963" s="433"/>
      <c r="AK963" s="433"/>
      <c r="AL963" s="433"/>
      <c r="AM963" s="320">
        <f>SUM(Y963:AL963)</f>
        <v>0</v>
      </c>
    </row>
    <row r="964" spans="1:39" ht="15" hidden="1" customHeight="1" outlineLevel="2">
      <c r="A964" s="545"/>
      <c r="B964" s="676" t="s">
        <v>349</v>
      </c>
      <c r="C964" s="315" t="s">
        <v>164</v>
      </c>
      <c r="D964" s="319"/>
      <c r="E964" s="319"/>
      <c r="F964" s="319"/>
      <c r="G964" s="319"/>
      <c r="H964" s="319"/>
      <c r="I964" s="319"/>
      <c r="J964" s="319"/>
      <c r="K964" s="319"/>
      <c r="L964" s="319"/>
      <c r="M964" s="319"/>
      <c r="N964" s="484"/>
      <c r="O964" s="319"/>
      <c r="P964" s="319"/>
      <c r="Q964" s="319"/>
      <c r="R964" s="319"/>
      <c r="S964" s="319"/>
      <c r="T964" s="319"/>
      <c r="U964" s="319"/>
      <c r="V964" s="319"/>
      <c r="W964" s="319"/>
      <c r="X964" s="319"/>
      <c r="Y964" s="434">
        <f>Y963</f>
        <v>0</v>
      </c>
      <c r="Z964" s="434">
        <f t="shared" ref="Z964" si="2866">Z963</f>
        <v>0</v>
      </c>
      <c r="AA964" s="434">
        <f t="shared" ref="AA964" si="2867">AA963</f>
        <v>0</v>
      </c>
      <c r="AB964" s="434">
        <f t="shared" ref="AB964" si="2868">AB963</f>
        <v>0</v>
      </c>
      <c r="AC964" s="434">
        <f t="shared" ref="AC964" si="2869">AC963</f>
        <v>0</v>
      </c>
      <c r="AD964" s="434">
        <f t="shared" ref="AD964" si="2870">AD963</f>
        <v>0</v>
      </c>
      <c r="AE964" s="434">
        <f t="shared" ref="AE964" si="2871">AE963</f>
        <v>0</v>
      </c>
      <c r="AF964" s="434">
        <f t="shared" ref="AF964" si="2872">AF963</f>
        <v>0</v>
      </c>
      <c r="AG964" s="434">
        <f t="shared" ref="AG964" si="2873">AG963</f>
        <v>0</v>
      </c>
      <c r="AH964" s="434">
        <f t="shared" ref="AH964" si="2874">AH963</f>
        <v>0</v>
      </c>
      <c r="AI964" s="434">
        <f t="shared" ref="AI964" si="2875">AI963</f>
        <v>0</v>
      </c>
      <c r="AJ964" s="434">
        <f t="shared" ref="AJ964" si="2876">AJ963</f>
        <v>0</v>
      </c>
      <c r="AK964" s="434">
        <f t="shared" ref="AK964" si="2877">AK963</f>
        <v>0</v>
      </c>
      <c r="AL964" s="434">
        <f t="shared" ref="AL964" si="2878">AL963</f>
        <v>0</v>
      </c>
      <c r="AM964" s="321"/>
    </row>
    <row r="965" spans="1:39" ht="15" hidden="1" customHeight="1" outlineLevel="2">
      <c r="A965" s="545"/>
      <c r="B965" s="715"/>
      <c r="C965" s="323"/>
      <c r="D965" s="323"/>
      <c r="E965" s="323"/>
      <c r="F965" s="323"/>
      <c r="G965" s="323"/>
      <c r="H965" s="323"/>
      <c r="I965" s="323"/>
      <c r="J965" s="323"/>
      <c r="K965" s="323"/>
      <c r="L965" s="323"/>
      <c r="M965" s="323"/>
      <c r="N965" s="324"/>
      <c r="O965" s="323"/>
      <c r="P965" s="323"/>
      <c r="Q965" s="323"/>
      <c r="R965" s="323"/>
      <c r="S965" s="323"/>
      <c r="T965" s="323"/>
      <c r="U965" s="323"/>
      <c r="V965" s="323"/>
      <c r="W965" s="323"/>
      <c r="X965" s="323"/>
      <c r="Y965" s="435"/>
      <c r="Z965" s="436"/>
      <c r="AA965" s="436"/>
      <c r="AB965" s="436"/>
      <c r="AC965" s="436"/>
      <c r="AD965" s="436"/>
      <c r="AE965" s="436"/>
      <c r="AF965" s="436"/>
      <c r="AG965" s="436"/>
      <c r="AH965" s="436"/>
      <c r="AI965" s="436"/>
      <c r="AJ965" s="436"/>
      <c r="AK965" s="436"/>
      <c r="AL965" s="436"/>
      <c r="AM965" s="326"/>
    </row>
    <row r="966" spans="1:39" ht="15" hidden="1" customHeight="1" outlineLevel="2">
      <c r="A966" s="545">
        <v>2</v>
      </c>
      <c r="B966" s="700" t="s">
        <v>96</v>
      </c>
      <c r="C966" s="315" t="s">
        <v>25</v>
      </c>
      <c r="D966" s="319"/>
      <c r="E966" s="319"/>
      <c r="F966" s="319"/>
      <c r="G966" s="319"/>
      <c r="H966" s="319"/>
      <c r="I966" s="319"/>
      <c r="J966" s="319"/>
      <c r="K966" s="319"/>
      <c r="L966" s="319"/>
      <c r="M966" s="319"/>
      <c r="N966" s="315"/>
      <c r="O966" s="319"/>
      <c r="P966" s="319"/>
      <c r="Q966" s="319"/>
      <c r="R966" s="319"/>
      <c r="S966" s="319"/>
      <c r="T966" s="319"/>
      <c r="U966" s="319"/>
      <c r="V966" s="319"/>
      <c r="W966" s="319"/>
      <c r="X966" s="319"/>
      <c r="Y966" s="438"/>
      <c r="Z966" s="438"/>
      <c r="AA966" s="438"/>
      <c r="AB966" s="438"/>
      <c r="AC966" s="438"/>
      <c r="AD966" s="438"/>
      <c r="AE966" s="438"/>
      <c r="AF966" s="433"/>
      <c r="AG966" s="433"/>
      <c r="AH966" s="433"/>
      <c r="AI966" s="433"/>
      <c r="AJ966" s="433"/>
      <c r="AK966" s="433"/>
      <c r="AL966" s="433"/>
      <c r="AM966" s="320">
        <f>SUM(Y966:AL966)</f>
        <v>0</v>
      </c>
    </row>
    <row r="967" spans="1:39" ht="15" hidden="1" customHeight="1" outlineLevel="2">
      <c r="A967" s="545"/>
      <c r="B967" s="676" t="s">
        <v>349</v>
      </c>
      <c r="C967" s="315" t="s">
        <v>164</v>
      </c>
      <c r="D967" s="319"/>
      <c r="E967" s="319"/>
      <c r="F967" s="319"/>
      <c r="G967" s="319"/>
      <c r="H967" s="319"/>
      <c r="I967" s="319"/>
      <c r="J967" s="319"/>
      <c r="K967" s="319"/>
      <c r="L967" s="319"/>
      <c r="M967" s="319"/>
      <c r="N967" s="484"/>
      <c r="O967" s="319"/>
      <c r="P967" s="319"/>
      <c r="Q967" s="319"/>
      <c r="R967" s="319"/>
      <c r="S967" s="319"/>
      <c r="T967" s="319"/>
      <c r="U967" s="319"/>
      <c r="V967" s="319"/>
      <c r="W967" s="319"/>
      <c r="X967" s="319"/>
      <c r="Y967" s="434">
        <f>Y966</f>
        <v>0</v>
      </c>
      <c r="Z967" s="434">
        <f t="shared" ref="Z967" si="2879">Z966</f>
        <v>0</v>
      </c>
      <c r="AA967" s="434">
        <f t="shared" ref="AA967" si="2880">AA966</f>
        <v>0</v>
      </c>
      <c r="AB967" s="434">
        <f t="shared" ref="AB967" si="2881">AB966</f>
        <v>0</v>
      </c>
      <c r="AC967" s="434">
        <f t="shared" ref="AC967" si="2882">AC966</f>
        <v>0</v>
      </c>
      <c r="AD967" s="434">
        <f t="shared" ref="AD967" si="2883">AD966</f>
        <v>0</v>
      </c>
      <c r="AE967" s="434">
        <f t="shared" ref="AE967" si="2884">AE966</f>
        <v>0</v>
      </c>
      <c r="AF967" s="434">
        <f t="shared" ref="AF967" si="2885">AF966</f>
        <v>0</v>
      </c>
      <c r="AG967" s="434">
        <f t="shared" ref="AG967" si="2886">AG966</f>
        <v>0</v>
      </c>
      <c r="AH967" s="434">
        <f t="shared" ref="AH967" si="2887">AH966</f>
        <v>0</v>
      </c>
      <c r="AI967" s="434">
        <f t="shared" ref="AI967" si="2888">AI966</f>
        <v>0</v>
      </c>
      <c r="AJ967" s="434">
        <f t="shared" ref="AJ967" si="2889">AJ966</f>
        <v>0</v>
      </c>
      <c r="AK967" s="434">
        <f t="shared" ref="AK967" si="2890">AK966</f>
        <v>0</v>
      </c>
      <c r="AL967" s="434">
        <f t="shared" ref="AL967" si="2891">AL966</f>
        <v>0</v>
      </c>
      <c r="AM967" s="321"/>
    </row>
    <row r="968" spans="1:39" ht="15" hidden="1" customHeight="1" outlineLevel="2">
      <c r="A968" s="545"/>
      <c r="B968" s="715"/>
      <c r="C968" s="323"/>
      <c r="D968" s="328"/>
      <c r="E968" s="328"/>
      <c r="F968" s="328"/>
      <c r="G968" s="328"/>
      <c r="H968" s="328"/>
      <c r="I968" s="328"/>
      <c r="J968" s="328"/>
      <c r="K968" s="328"/>
      <c r="L968" s="328"/>
      <c r="M968" s="328"/>
      <c r="N968" s="324"/>
      <c r="O968" s="328"/>
      <c r="P968" s="328"/>
      <c r="Q968" s="328"/>
      <c r="R968" s="328"/>
      <c r="S968" s="328"/>
      <c r="T968" s="328"/>
      <c r="U968" s="328"/>
      <c r="V968" s="328"/>
      <c r="W968" s="328"/>
      <c r="X968" s="328"/>
      <c r="Y968" s="435"/>
      <c r="Z968" s="436"/>
      <c r="AA968" s="436"/>
      <c r="AB968" s="436"/>
      <c r="AC968" s="436"/>
      <c r="AD968" s="436"/>
      <c r="AE968" s="436"/>
      <c r="AF968" s="436"/>
      <c r="AG968" s="436"/>
      <c r="AH968" s="436"/>
      <c r="AI968" s="436"/>
      <c r="AJ968" s="436"/>
      <c r="AK968" s="436"/>
      <c r="AL968" s="436"/>
      <c r="AM968" s="326"/>
    </row>
    <row r="969" spans="1:39" ht="15" hidden="1" customHeight="1" outlineLevel="2">
      <c r="A969" s="545">
        <v>3</v>
      </c>
      <c r="B969" s="700" t="s">
        <v>97</v>
      </c>
      <c r="C969" s="315" t="s">
        <v>25</v>
      </c>
      <c r="D969" s="319"/>
      <c r="E969" s="319"/>
      <c r="F969" s="319"/>
      <c r="G969" s="319"/>
      <c r="H969" s="319"/>
      <c r="I969" s="319"/>
      <c r="J969" s="319"/>
      <c r="K969" s="319"/>
      <c r="L969" s="319"/>
      <c r="M969" s="319"/>
      <c r="N969" s="315"/>
      <c r="O969" s="319"/>
      <c r="P969" s="319"/>
      <c r="Q969" s="319"/>
      <c r="R969" s="319"/>
      <c r="S969" s="319"/>
      <c r="T969" s="319"/>
      <c r="U969" s="319"/>
      <c r="V969" s="319"/>
      <c r="W969" s="319"/>
      <c r="X969" s="319"/>
      <c r="Y969" s="438"/>
      <c r="Z969" s="438"/>
      <c r="AA969" s="438"/>
      <c r="AB969" s="438"/>
      <c r="AC969" s="438"/>
      <c r="AD969" s="438"/>
      <c r="AE969" s="438"/>
      <c r="AF969" s="433"/>
      <c r="AG969" s="433"/>
      <c r="AH969" s="433"/>
      <c r="AI969" s="433"/>
      <c r="AJ969" s="433"/>
      <c r="AK969" s="433"/>
      <c r="AL969" s="433"/>
      <c r="AM969" s="320">
        <f>SUM(Y969:AL969)</f>
        <v>0</v>
      </c>
    </row>
    <row r="970" spans="1:39" ht="15" hidden="1" customHeight="1" outlineLevel="2">
      <c r="A970" s="545"/>
      <c r="B970" s="676" t="s">
        <v>349</v>
      </c>
      <c r="C970" s="315" t="s">
        <v>164</v>
      </c>
      <c r="D970" s="319"/>
      <c r="E970" s="319"/>
      <c r="F970" s="319"/>
      <c r="G970" s="319"/>
      <c r="H970" s="319"/>
      <c r="I970" s="319"/>
      <c r="J970" s="319"/>
      <c r="K970" s="319"/>
      <c r="L970" s="319"/>
      <c r="M970" s="319"/>
      <c r="N970" s="484"/>
      <c r="O970" s="319"/>
      <c r="P970" s="319"/>
      <c r="Q970" s="319"/>
      <c r="R970" s="319"/>
      <c r="S970" s="319"/>
      <c r="T970" s="319"/>
      <c r="U970" s="319"/>
      <c r="V970" s="319"/>
      <c r="W970" s="319"/>
      <c r="X970" s="319"/>
      <c r="Y970" s="434">
        <f>Y969</f>
        <v>0</v>
      </c>
      <c r="Z970" s="434">
        <f t="shared" ref="Z970" si="2892">Z969</f>
        <v>0</v>
      </c>
      <c r="AA970" s="434">
        <f t="shared" ref="AA970" si="2893">AA969</f>
        <v>0</v>
      </c>
      <c r="AB970" s="434">
        <f t="shared" ref="AB970" si="2894">AB969</f>
        <v>0</v>
      </c>
      <c r="AC970" s="434">
        <f t="shared" ref="AC970" si="2895">AC969</f>
        <v>0</v>
      </c>
      <c r="AD970" s="434">
        <f t="shared" ref="AD970" si="2896">AD969</f>
        <v>0</v>
      </c>
      <c r="AE970" s="434">
        <f t="shared" ref="AE970" si="2897">AE969</f>
        <v>0</v>
      </c>
      <c r="AF970" s="434">
        <f t="shared" ref="AF970" si="2898">AF969</f>
        <v>0</v>
      </c>
      <c r="AG970" s="434">
        <f t="shared" ref="AG970" si="2899">AG969</f>
        <v>0</v>
      </c>
      <c r="AH970" s="434">
        <f t="shared" ref="AH970" si="2900">AH969</f>
        <v>0</v>
      </c>
      <c r="AI970" s="434">
        <f t="shared" ref="AI970" si="2901">AI969</f>
        <v>0</v>
      </c>
      <c r="AJ970" s="434">
        <f t="shared" ref="AJ970" si="2902">AJ969</f>
        <v>0</v>
      </c>
      <c r="AK970" s="434">
        <f t="shared" ref="AK970" si="2903">AK969</f>
        <v>0</v>
      </c>
      <c r="AL970" s="434">
        <f t="shared" ref="AL970" si="2904">AL969</f>
        <v>0</v>
      </c>
      <c r="AM970" s="321"/>
    </row>
    <row r="971" spans="1:39" ht="15" hidden="1" customHeight="1" outlineLevel="2">
      <c r="A971" s="545"/>
      <c r="B971" s="676"/>
      <c r="C971" s="329"/>
      <c r="D971" s="315"/>
      <c r="E971" s="315"/>
      <c r="F971" s="315"/>
      <c r="G971" s="315"/>
      <c r="H971" s="315"/>
      <c r="I971" s="315"/>
      <c r="J971" s="315"/>
      <c r="K971" s="315"/>
      <c r="L971" s="315"/>
      <c r="M971" s="315"/>
      <c r="N971" s="315"/>
      <c r="O971" s="315"/>
      <c r="P971" s="315"/>
      <c r="Q971" s="315"/>
      <c r="R971" s="315"/>
      <c r="S971" s="315"/>
      <c r="T971" s="315"/>
      <c r="U971" s="315"/>
      <c r="V971" s="315"/>
      <c r="W971" s="315"/>
      <c r="X971" s="315"/>
      <c r="Y971" s="435"/>
      <c r="Z971" s="435"/>
      <c r="AA971" s="435"/>
      <c r="AB971" s="435"/>
      <c r="AC971" s="435"/>
      <c r="AD971" s="435"/>
      <c r="AE971" s="435"/>
      <c r="AF971" s="435"/>
      <c r="AG971" s="435"/>
      <c r="AH971" s="435"/>
      <c r="AI971" s="435"/>
      <c r="AJ971" s="435"/>
      <c r="AK971" s="435"/>
      <c r="AL971" s="435"/>
      <c r="AM971" s="330"/>
    </row>
    <row r="972" spans="1:39" ht="15" hidden="1" customHeight="1" outlineLevel="2">
      <c r="A972" s="545">
        <v>4</v>
      </c>
      <c r="B972" s="700" t="s">
        <v>98</v>
      </c>
      <c r="C972" s="315" t="s">
        <v>25</v>
      </c>
      <c r="D972" s="319"/>
      <c r="E972" s="319"/>
      <c r="F972" s="319"/>
      <c r="G972" s="319"/>
      <c r="H972" s="319"/>
      <c r="I972" s="319"/>
      <c r="J972" s="319"/>
      <c r="K972" s="319"/>
      <c r="L972" s="319"/>
      <c r="M972" s="319"/>
      <c r="N972" s="315"/>
      <c r="O972" s="319"/>
      <c r="P972" s="319"/>
      <c r="Q972" s="319"/>
      <c r="R972" s="319"/>
      <c r="S972" s="319"/>
      <c r="T972" s="319"/>
      <c r="U972" s="319"/>
      <c r="V972" s="319"/>
      <c r="W972" s="319"/>
      <c r="X972" s="319"/>
      <c r="Y972" s="438"/>
      <c r="Z972" s="438"/>
      <c r="AA972" s="438"/>
      <c r="AB972" s="438"/>
      <c r="AC972" s="438"/>
      <c r="AD972" s="438"/>
      <c r="AE972" s="438"/>
      <c r="AF972" s="433"/>
      <c r="AG972" s="433"/>
      <c r="AH972" s="433"/>
      <c r="AI972" s="433"/>
      <c r="AJ972" s="433"/>
      <c r="AK972" s="433"/>
      <c r="AL972" s="433"/>
      <c r="AM972" s="320">
        <f>SUM(Y972:AL972)</f>
        <v>0</v>
      </c>
    </row>
    <row r="973" spans="1:39" ht="15" hidden="1" customHeight="1" outlineLevel="2">
      <c r="A973" s="545"/>
      <c r="B973" s="676" t="s">
        <v>349</v>
      </c>
      <c r="C973" s="315" t="s">
        <v>164</v>
      </c>
      <c r="D973" s="319"/>
      <c r="E973" s="319"/>
      <c r="F973" s="319"/>
      <c r="G973" s="319"/>
      <c r="H973" s="319"/>
      <c r="I973" s="319"/>
      <c r="J973" s="319"/>
      <c r="K973" s="319"/>
      <c r="L973" s="319"/>
      <c r="M973" s="319"/>
      <c r="N973" s="484"/>
      <c r="O973" s="319"/>
      <c r="P973" s="319"/>
      <c r="Q973" s="319"/>
      <c r="R973" s="319"/>
      <c r="S973" s="319"/>
      <c r="T973" s="319"/>
      <c r="U973" s="319"/>
      <c r="V973" s="319"/>
      <c r="W973" s="319"/>
      <c r="X973" s="319"/>
      <c r="Y973" s="434">
        <f>Y972</f>
        <v>0</v>
      </c>
      <c r="Z973" s="434">
        <f t="shared" ref="Z973" si="2905">Z972</f>
        <v>0</v>
      </c>
      <c r="AA973" s="434">
        <f t="shared" ref="AA973" si="2906">AA972</f>
        <v>0</v>
      </c>
      <c r="AB973" s="434">
        <f t="shared" ref="AB973" si="2907">AB972</f>
        <v>0</v>
      </c>
      <c r="AC973" s="434">
        <f t="shared" ref="AC973" si="2908">AC972</f>
        <v>0</v>
      </c>
      <c r="AD973" s="434">
        <f t="shared" ref="AD973" si="2909">AD972</f>
        <v>0</v>
      </c>
      <c r="AE973" s="434">
        <f t="shared" ref="AE973" si="2910">AE972</f>
        <v>0</v>
      </c>
      <c r="AF973" s="434">
        <f t="shared" ref="AF973" si="2911">AF972</f>
        <v>0</v>
      </c>
      <c r="AG973" s="434">
        <f t="shared" ref="AG973" si="2912">AG972</f>
        <v>0</v>
      </c>
      <c r="AH973" s="434">
        <f t="shared" ref="AH973" si="2913">AH972</f>
        <v>0</v>
      </c>
      <c r="AI973" s="434">
        <f t="shared" ref="AI973" si="2914">AI972</f>
        <v>0</v>
      </c>
      <c r="AJ973" s="434">
        <f t="shared" ref="AJ973" si="2915">AJ972</f>
        <v>0</v>
      </c>
      <c r="AK973" s="434">
        <f t="shared" ref="AK973" si="2916">AK972</f>
        <v>0</v>
      </c>
      <c r="AL973" s="434">
        <f t="shared" ref="AL973" si="2917">AL972</f>
        <v>0</v>
      </c>
      <c r="AM973" s="321"/>
    </row>
    <row r="974" spans="1:39" ht="15" hidden="1" customHeight="1" outlineLevel="2">
      <c r="A974" s="545"/>
      <c r="B974" s="676"/>
      <c r="C974" s="329"/>
      <c r="D974" s="328"/>
      <c r="E974" s="328"/>
      <c r="F974" s="328"/>
      <c r="G974" s="328"/>
      <c r="H974" s="328"/>
      <c r="I974" s="328"/>
      <c r="J974" s="328"/>
      <c r="K974" s="328"/>
      <c r="L974" s="328"/>
      <c r="M974" s="328"/>
      <c r="N974" s="315"/>
      <c r="O974" s="328"/>
      <c r="P974" s="328"/>
      <c r="Q974" s="328"/>
      <c r="R974" s="328"/>
      <c r="S974" s="328"/>
      <c r="T974" s="328"/>
      <c r="U974" s="328"/>
      <c r="V974" s="328"/>
      <c r="W974" s="328"/>
      <c r="X974" s="328"/>
      <c r="Y974" s="435"/>
      <c r="Z974" s="435"/>
      <c r="AA974" s="435"/>
      <c r="AB974" s="435"/>
      <c r="AC974" s="435"/>
      <c r="AD974" s="435"/>
      <c r="AE974" s="435"/>
      <c r="AF974" s="435"/>
      <c r="AG974" s="435"/>
      <c r="AH974" s="435"/>
      <c r="AI974" s="435"/>
      <c r="AJ974" s="435"/>
      <c r="AK974" s="435"/>
      <c r="AL974" s="435"/>
      <c r="AM974" s="330"/>
    </row>
    <row r="975" spans="1:39" ht="15" hidden="1" customHeight="1" outlineLevel="2">
      <c r="A975" s="545">
        <v>5</v>
      </c>
      <c r="B975" s="700" t="s">
        <v>99</v>
      </c>
      <c r="C975" s="315" t="s">
        <v>25</v>
      </c>
      <c r="D975" s="319"/>
      <c r="E975" s="319"/>
      <c r="F975" s="319"/>
      <c r="G975" s="319"/>
      <c r="H975" s="319"/>
      <c r="I975" s="319"/>
      <c r="J975" s="319"/>
      <c r="K975" s="319"/>
      <c r="L975" s="319"/>
      <c r="M975" s="319"/>
      <c r="N975" s="315"/>
      <c r="O975" s="319"/>
      <c r="P975" s="319"/>
      <c r="Q975" s="319"/>
      <c r="R975" s="319"/>
      <c r="S975" s="319"/>
      <c r="T975" s="319"/>
      <c r="U975" s="319"/>
      <c r="V975" s="319"/>
      <c r="W975" s="319"/>
      <c r="X975" s="319"/>
      <c r="Y975" s="438"/>
      <c r="Z975" s="438"/>
      <c r="AA975" s="438"/>
      <c r="AB975" s="438"/>
      <c r="AC975" s="438"/>
      <c r="AD975" s="438"/>
      <c r="AE975" s="438"/>
      <c r="AF975" s="433"/>
      <c r="AG975" s="433"/>
      <c r="AH975" s="433"/>
      <c r="AI975" s="433"/>
      <c r="AJ975" s="433"/>
      <c r="AK975" s="433"/>
      <c r="AL975" s="433"/>
      <c r="AM975" s="320">
        <f>SUM(Y975:AL975)</f>
        <v>0</v>
      </c>
    </row>
    <row r="976" spans="1:39" ht="15" hidden="1" customHeight="1" outlineLevel="2">
      <c r="A976" s="545"/>
      <c r="B976" s="676" t="s">
        <v>349</v>
      </c>
      <c r="C976" s="315" t="s">
        <v>164</v>
      </c>
      <c r="D976" s="319"/>
      <c r="E976" s="319"/>
      <c r="F976" s="319"/>
      <c r="G976" s="319"/>
      <c r="H976" s="319"/>
      <c r="I976" s="319"/>
      <c r="J976" s="319"/>
      <c r="K976" s="319"/>
      <c r="L976" s="319"/>
      <c r="M976" s="319"/>
      <c r="N976" s="484"/>
      <c r="O976" s="319"/>
      <c r="P976" s="319"/>
      <c r="Q976" s="319"/>
      <c r="R976" s="319"/>
      <c r="S976" s="319"/>
      <c r="T976" s="319"/>
      <c r="U976" s="319"/>
      <c r="V976" s="319"/>
      <c r="W976" s="319"/>
      <c r="X976" s="319"/>
      <c r="Y976" s="434">
        <f>Y975</f>
        <v>0</v>
      </c>
      <c r="Z976" s="434">
        <f t="shared" ref="Z976" si="2918">Z975</f>
        <v>0</v>
      </c>
      <c r="AA976" s="434">
        <f t="shared" ref="AA976" si="2919">AA975</f>
        <v>0</v>
      </c>
      <c r="AB976" s="434">
        <f t="shared" ref="AB976" si="2920">AB975</f>
        <v>0</v>
      </c>
      <c r="AC976" s="434">
        <f t="shared" ref="AC976" si="2921">AC975</f>
        <v>0</v>
      </c>
      <c r="AD976" s="434">
        <f t="shared" ref="AD976" si="2922">AD975</f>
        <v>0</v>
      </c>
      <c r="AE976" s="434">
        <f t="shared" ref="AE976" si="2923">AE975</f>
        <v>0</v>
      </c>
      <c r="AF976" s="434">
        <f t="shared" ref="AF976" si="2924">AF975</f>
        <v>0</v>
      </c>
      <c r="AG976" s="434">
        <f t="shared" ref="AG976" si="2925">AG975</f>
        <v>0</v>
      </c>
      <c r="AH976" s="434">
        <f t="shared" ref="AH976" si="2926">AH975</f>
        <v>0</v>
      </c>
      <c r="AI976" s="434">
        <f t="shared" ref="AI976" si="2927">AI975</f>
        <v>0</v>
      </c>
      <c r="AJ976" s="434">
        <f t="shared" ref="AJ976" si="2928">AJ975</f>
        <v>0</v>
      </c>
      <c r="AK976" s="434">
        <f t="shared" ref="AK976" si="2929">AK975</f>
        <v>0</v>
      </c>
      <c r="AL976" s="434">
        <f t="shared" ref="AL976" si="2930">AL975</f>
        <v>0</v>
      </c>
      <c r="AM976" s="321"/>
    </row>
    <row r="977" spans="1:39" ht="15" hidden="1" customHeight="1" outlineLevel="2">
      <c r="A977" s="545"/>
      <c r="B977" s="676"/>
      <c r="C977" s="315"/>
      <c r="D977" s="315"/>
      <c r="E977" s="315"/>
      <c r="F977" s="315"/>
      <c r="G977" s="315"/>
      <c r="H977" s="315"/>
      <c r="I977" s="315"/>
      <c r="J977" s="315"/>
      <c r="K977" s="315"/>
      <c r="L977" s="315"/>
      <c r="M977" s="315"/>
      <c r="N977" s="315"/>
      <c r="O977" s="315"/>
      <c r="P977" s="315"/>
      <c r="Q977" s="315"/>
      <c r="R977" s="315"/>
      <c r="S977" s="315"/>
      <c r="T977" s="315"/>
      <c r="U977" s="315"/>
      <c r="V977" s="315"/>
      <c r="W977" s="315"/>
      <c r="X977" s="315"/>
      <c r="Y977" s="445"/>
      <c r="Z977" s="446"/>
      <c r="AA977" s="446"/>
      <c r="AB977" s="446"/>
      <c r="AC977" s="446"/>
      <c r="AD977" s="446"/>
      <c r="AE977" s="446"/>
      <c r="AF977" s="446"/>
      <c r="AG977" s="446"/>
      <c r="AH977" s="446"/>
      <c r="AI977" s="446"/>
      <c r="AJ977" s="446"/>
      <c r="AK977" s="446"/>
      <c r="AL977" s="446"/>
      <c r="AM977" s="321"/>
    </row>
    <row r="978" spans="1:39" ht="15.6" hidden="1" outlineLevel="2">
      <c r="A978" s="545"/>
      <c r="B978" s="716" t="s">
        <v>510</v>
      </c>
      <c r="C978" s="313"/>
      <c r="D978" s="313"/>
      <c r="E978" s="313"/>
      <c r="F978" s="313"/>
      <c r="G978" s="313"/>
      <c r="H978" s="313"/>
      <c r="I978" s="313"/>
      <c r="J978" s="313"/>
      <c r="K978" s="313"/>
      <c r="L978" s="313"/>
      <c r="M978" s="313"/>
      <c r="N978" s="314"/>
      <c r="O978" s="313"/>
      <c r="P978" s="313"/>
      <c r="Q978" s="313"/>
      <c r="R978" s="313"/>
      <c r="S978" s="313"/>
      <c r="T978" s="313"/>
      <c r="U978" s="313"/>
      <c r="V978" s="313"/>
      <c r="W978" s="313"/>
      <c r="X978" s="313"/>
      <c r="Y978" s="437"/>
      <c r="Z978" s="437"/>
      <c r="AA978" s="437"/>
      <c r="AB978" s="437"/>
      <c r="AC978" s="437"/>
      <c r="AD978" s="437"/>
      <c r="AE978" s="437"/>
      <c r="AF978" s="437"/>
      <c r="AG978" s="437"/>
      <c r="AH978" s="437"/>
      <c r="AI978" s="437"/>
      <c r="AJ978" s="437"/>
      <c r="AK978" s="437"/>
      <c r="AL978" s="437"/>
      <c r="AM978" s="316"/>
    </row>
    <row r="979" spans="1:39" ht="15" hidden="1" customHeight="1" outlineLevel="2">
      <c r="A979" s="545">
        <v>6</v>
      </c>
      <c r="B979" s="700" t="s">
        <v>100</v>
      </c>
      <c r="C979" s="315" t="s">
        <v>25</v>
      </c>
      <c r="D979" s="319"/>
      <c r="E979" s="319"/>
      <c r="F979" s="319"/>
      <c r="G979" s="319"/>
      <c r="H979" s="319"/>
      <c r="I979" s="319"/>
      <c r="J979" s="319"/>
      <c r="K979" s="319"/>
      <c r="L979" s="319"/>
      <c r="M979" s="319"/>
      <c r="N979" s="319">
        <v>12</v>
      </c>
      <c r="O979" s="319"/>
      <c r="P979" s="319"/>
      <c r="Q979" s="319"/>
      <c r="R979" s="319"/>
      <c r="S979" s="319"/>
      <c r="T979" s="319"/>
      <c r="U979" s="319"/>
      <c r="V979" s="319"/>
      <c r="W979" s="319"/>
      <c r="X979" s="319"/>
      <c r="Y979" s="438"/>
      <c r="Z979" s="438"/>
      <c r="AA979" s="438"/>
      <c r="AB979" s="438"/>
      <c r="AC979" s="438"/>
      <c r="AD979" s="438"/>
      <c r="AE979" s="438"/>
      <c r="AF979" s="438"/>
      <c r="AG979" s="438"/>
      <c r="AH979" s="438"/>
      <c r="AI979" s="438"/>
      <c r="AJ979" s="438"/>
      <c r="AK979" s="438"/>
      <c r="AL979" s="438"/>
      <c r="AM979" s="320">
        <f>SUM(Y979:AL979)</f>
        <v>0</v>
      </c>
    </row>
    <row r="980" spans="1:39" ht="15" hidden="1" customHeight="1" outlineLevel="2">
      <c r="A980" s="545"/>
      <c r="B980" s="676" t="s">
        <v>349</v>
      </c>
      <c r="C980" s="315" t="s">
        <v>164</v>
      </c>
      <c r="D980" s="319"/>
      <c r="E980" s="319"/>
      <c r="F980" s="319"/>
      <c r="G980" s="319"/>
      <c r="H980" s="319"/>
      <c r="I980" s="319"/>
      <c r="J980" s="319"/>
      <c r="K980" s="319"/>
      <c r="L980" s="319"/>
      <c r="M980" s="319"/>
      <c r="N980" s="319">
        <f>N979</f>
        <v>12</v>
      </c>
      <c r="O980" s="319"/>
      <c r="P980" s="319"/>
      <c r="Q980" s="319"/>
      <c r="R980" s="319"/>
      <c r="S980" s="319"/>
      <c r="T980" s="319"/>
      <c r="U980" s="319"/>
      <c r="V980" s="319"/>
      <c r="W980" s="319"/>
      <c r="X980" s="319"/>
      <c r="Y980" s="434">
        <f>Y979</f>
        <v>0</v>
      </c>
      <c r="Z980" s="434">
        <f t="shared" ref="Z980" si="2931">Z979</f>
        <v>0</v>
      </c>
      <c r="AA980" s="434">
        <f t="shared" ref="AA980" si="2932">AA979</f>
        <v>0</v>
      </c>
      <c r="AB980" s="434">
        <f t="shared" ref="AB980" si="2933">AB979</f>
        <v>0</v>
      </c>
      <c r="AC980" s="434">
        <f t="shared" ref="AC980" si="2934">AC979</f>
        <v>0</v>
      </c>
      <c r="AD980" s="434">
        <f t="shared" ref="AD980" si="2935">AD979</f>
        <v>0</v>
      </c>
      <c r="AE980" s="434">
        <f t="shared" ref="AE980" si="2936">AE979</f>
        <v>0</v>
      </c>
      <c r="AF980" s="434">
        <f t="shared" ref="AF980" si="2937">AF979</f>
        <v>0</v>
      </c>
      <c r="AG980" s="434">
        <f t="shared" ref="AG980" si="2938">AG979</f>
        <v>0</v>
      </c>
      <c r="AH980" s="434">
        <f t="shared" ref="AH980" si="2939">AH979</f>
        <v>0</v>
      </c>
      <c r="AI980" s="434">
        <f t="shared" ref="AI980" si="2940">AI979</f>
        <v>0</v>
      </c>
      <c r="AJ980" s="434">
        <f t="shared" ref="AJ980" si="2941">AJ979</f>
        <v>0</v>
      </c>
      <c r="AK980" s="434">
        <f t="shared" ref="AK980" si="2942">AK979</f>
        <v>0</v>
      </c>
      <c r="AL980" s="434">
        <f t="shared" ref="AL980" si="2943">AL979</f>
        <v>0</v>
      </c>
      <c r="AM980" s="335"/>
    </row>
    <row r="981" spans="1:39" ht="15" hidden="1" customHeight="1" outlineLevel="2">
      <c r="A981" s="545"/>
      <c r="B981" s="717"/>
      <c r="C981" s="336"/>
      <c r="D981" s="315"/>
      <c r="E981" s="315"/>
      <c r="F981" s="315"/>
      <c r="G981" s="315"/>
      <c r="H981" s="315"/>
      <c r="I981" s="315"/>
      <c r="J981" s="315"/>
      <c r="K981" s="315"/>
      <c r="L981" s="315"/>
      <c r="M981" s="315"/>
      <c r="N981" s="315"/>
      <c r="O981" s="315"/>
      <c r="P981" s="315"/>
      <c r="Q981" s="315"/>
      <c r="R981" s="315"/>
      <c r="S981" s="315"/>
      <c r="T981" s="315"/>
      <c r="U981" s="315"/>
      <c r="V981" s="315"/>
      <c r="W981" s="315"/>
      <c r="X981" s="315"/>
      <c r="Y981" s="439"/>
      <c r="Z981" s="439"/>
      <c r="AA981" s="439"/>
      <c r="AB981" s="439"/>
      <c r="AC981" s="439"/>
      <c r="AD981" s="439"/>
      <c r="AE981" s="439"/>
      <c r="AF981" s="439"/>
      <c r="AG981" s="439"/>
      <c r="AH981" s="439"/>
      <c r="AI981" s="439"/>
      <c r="AJ981" s="439"/>
      <c r="AK981" s="439"/>
      <c r="AL981" s="439"/>
      <c r="AM981" s="337"/>
    </row>
    <row r="982" spans="1:39" ht="15" hidden="1" customHeight="1" outlineLevel="2">
      <c r="A982" s="545">
        <v>7</v>
      </c>
      <c r="B982" s="700" t="s">
        <v>101</v>
      </c>
      <c r="C982" s="315" t="s">
        <v>25</v>
      </c>
      <c r="D982" s="319"/>
      <c r="E982" s="319"/>
      <c r="F982" s="319"/>
      <c r="G982" s="319"/>
      <c r="H982" s="319"/>
      <c r="I982" s="319"/>
      <c r="J982" s="319"/>
      <c r="K982" s="319"/>
      <c r="L982" s="319"/>
      <c r="M982" s="319"/>
      <c r="N982" s="319">
        <v>12</v>
      </c>
      <c r="O982" s="319"/>
      <c r="P982" s="319"/>
      <c r="Q982" s="319"/>
      <c r="R982" s="319"/>
      <c r="S982" s="319"/>
      <c r="T982" s="319"/>
      <c r="U982" s="319"/>
      <c r="V982" s="319"/>
      <c r="W982" s="319"/>
      <c r="X982" s="319"/>
      <c r="Y982" s="438"/>
      <c r="Z982" s="438"/>
      <c r="AA982" s="438"/>
      <c r="AB982" s="438"/>
      <c r="AC982" s="438"/>
      <c r="AD982" s="438"/>
      <c r="AE982" s="438"/>
      <c r="AF982" s="438"/>
      <c r="AG982" s="438"/>
      <c r="AH982" s="438"/>
      <c r="AI982" s="438"/>
      <c r="AJ982" s="438"/>
      <c r="AK982" s="438"/>
      <c r="AL982" s="438"/>
      <c r="AM982" s="320">
        <f>SUM(Y982:AL982)</f>
        <v>0</v>
      </c>
    </row>
    <row r="983" spans="1:39" ht="15" hidden="1" customHeight="1" outlineLevel="2">
      <c r="A983" s="545"/>
      <c r="B983" s="676" t="s">
        <v>349</v>
      </c>
      <c r="C983" s="315" t="s">
        <v>164</v>
      </c>
      <c r="D983" s="319"/>
      <c r="E983" s="319"/>
      <c r="F983" s="319"/>
      <c r="G983" s="319"/>
      <c r="H983" s="319"/>
      <c r="I983" s="319"/>
      <c r="J983" s="319"/>
      <c r="K983" s="319"/>
      <c r="L983" s="319"/>
      <c r="M983" s="319"/>
      <c r="N983" s="319">
        <f>N982</f>
        <v>12</v>
      </c>
      <c r="O983" s="319"/>
      <c r="P983" s="319"/>
      <c r="Q983" s="319"/>
      <c r="R983" s="319"/>
      <c r="S983" s="319"/>
      <c r="T983" s="319"/>
      <c r="U983" s="319"/>
      <c r="V983" s="319"/>
      <c r="W983" s="319"/>
      <c r="X983" s="319"/>
      <c r="Y983" s="434">
        <f>Y982</f>
        <v>0</v>
      </c>
      <c r="Z983" s="434">
        <f t="shared" ref="Z983" si="2944">Z982</f>
        <v>0</v>
      </c>
      <c r="AA983" s="434">
        <f t="shared" ref="AA983" si="2945">AA982</f>
        <v>0</v>
      </c>
      <c r="AB983" s="434">
        <f t="shared" ref="AB983" si="2946">AB982</f>
        <v>0</v>
      </c>
      <c r="AC983" s="434">
        <f t="shared" ref="AC983" si="2947">AC982</f>
        <v>0</v>
      </c>
      <c r="AD983" s="434">
        <f t="shared" ref="AD983" si="2948">AD982</f>
        <v>0</v>
      </c>
      <c r="AE983" s="434">
        <f t="shared" ref="AE983" si="2949">AE982</f>
        <v>0</v>
      </c>
      <c r="AF983" s="434">
        <f t="shared" ref="AF983" si="2950">AF982</f>
        <v>0</v>
      </c>
      <c r="AG983" s="434">
        <f t="shared" ref="AG983" si="2951">AG982</f>
        <v>0</v>
      </c>
      <c r="AH983" s="434">
        <f t="shared" ref="AH983" si="2952">AH982</f>
        <v>0</v>
      </c>
      <c r="AI983" s="434">
        <f t="shared" ref="AI983" si="2953">AI982</f>
        <v>0</v>
      </c>
      <c r="AJ983" s="434">
        <f t="shared" ref="AJ983" si="2954">AJ982</f>
        <v>0</v>
      </c>
      <c r="AK983" s="434">
        <f t="shared" ref="AK983" si="2955">AK982</f>
        <v>0</v>
      </c>
      <c r="AL983" s="434">
        <f t="shared" ref="AL983" si="2956">AL982</f>
        <v>0</v>
      </c>
      <c r="AM983" s="335"/>
    </row>
    <row r="984" spans="1:39" ht="15" hidden="1" customHeight="1" outlineLevel="2">
      <c r="A984" s="545"/>
      <c r="B984" s="718"/>
      <c r="C984" s="336"/>
      <c r="D984" s="315"/>
      <c r="E984" s="315"/>
      <c r="F984" s="315"/>
      <c r="G984" s="315"/>
      <c r="H984" s="315"/>
      <c r="I984" s="315"/>
      <c r="J984" s="315"/>
      <c r="K984" s="315"/>
      <c r="L984" s="315"/>
      <c r="M984" s="315"/>
      <c r="N984" s="315"/>
      <c r="O984" s="315"/>
      <c r="P984" s="315"/>
      <c r="Q984" s="315"/>
      <c r="R984" s="315"/>
      <c r="S984" s="315"/>
      <c r="T984" s="315"/>
      <c r="U984" s="315"/>
      <c r="V984" s="315"/>
      <c r="W984" s="315"/>
      <c r="X984" s="315"/>
      <c r="Y984" s="439"/>
      <c r="Z984" s="440"/>
      <c r="AA984" s="439"/>
      <c r="AB984" s="439"/>
      <c r="AC984" s="439"/>
      <c r="AD984" s="439"/>
      <c r="AE984" s="439"/>
      <c r="AF984" s="439"/>
      <c r="AG984" s="439"/>
      <c r="AH984" s="439"/>
      <c r="AI984" s="439"/>
      <c r="AJ984" s="439"/>
      <c r="AK984" s="439"/>
      <c r="AL984" s="439"/>
      <c r="AM984" s="337"/>
    </row>
    <row r="985" spans="1:39" ht="15" hidden="1" customHeight="1" outlineLevel="2">
      <c r="A985" s="545">
        <v>8</v>
      </c>
      <c r="B985" s="700" t="s">
        <v>102</v>
      </c>
      <c r="C985" s="315" t="s">
        <v>25</v>
      </c>
      <c r="D985" s="319"/>
      <c r="E985" s="319"/>
      <c r="F985" s="319"/>
      <c r="G985" s="319"/>
      <c r="H985" s="319"/>
      <c r="I985" s="319"/>
      <c r="J985" s="319"/>
      <c r="K985" s="319"/>
      <c r="L985" s="319"/>
      <c r="M985" s="319"/>
      <c r="N985" s="319">
        <v>12</v>
      </c>
      <c r="O985" s="319"/>
      <c r="P985" s="319"/>
      <c r="Q985" s="319"/>
      <c r="R985" s="319"/>
      <c r="S985" s="319"/>
      <c r="T985" s="319"/>
      <c r="U985" s="319"/>
      <c r="V985" s="319"/>
      <c r="W985" s="319"/>
      <c r="X985" s="319"/>
      <c r="Y985" s="438"/>
      <c r="Z985" s="438"/>
      <c r="AA985" s="438"/>
      <c r="AB985" s="438"/>
      <c r="AC985" s="438"/>
      <c r="AD985" s="438"/>
      <c r="AE985" s="438"/>
      <c r="AF985" s="438"/>
      <c r="AG985" s="438"/>
      <c r="AH985" s="438"/>
      <c r="AI985" s="438"/>
      <c r="AJ985" s="438"/>
      <c r="AK985" s="438"/>
      <c r="AL985" s="438"/>
      <c r="AM985" s="320">
        <f>SUM(Y985:AL985)</f>
        <v>0</v>
      </c>
    </row>
    <row r="986" spans="1:39" ht="15" hidden="1" customHeight="1" outlineLevel="2">
      <c r="A986" s="545"/>
      <c r="B986" s="676" t="s">
        <v>349</v>
      </c>
      <c r="C986" s="315" t="s">
        <v>164</v>
      </c>
      <c r="D986" s="319"/>
      <c r="E986" s="319"/>
      <c r="F986" s="319"/>
      <c r="G986" s="319"/>
      <c r="H986" s="319"/>
      <c r="I986" s="319"/>
      <c r="J986" s="319"/>
      <c r="K986" s="319"/>
      <c r="L986" s="319"/>
      <c r="M986" s="319"/>
      <c r="N986" s="319">
        <f>N985</f>
        <v>12</v>
      </c>
      <c r="O986" s="319"/>
      <c r="P986" s="319"/>
      <c r="Q986" s="319"/>
      <c r="R986" s="319"/>
      <c r="S986" s="319"/>
      <c r="T986" s="319"/>
      <c r="U986" s="319"/>
      <c r="V986" s="319"/>
      <c r="W986" s="319"/>
      <c r="X986" s="319"/>
      <c r="Y986" s="434">
        <f>Y985</f>
        <v>0</v>
      </c>
      <c r="Z986" s="434">
        <f t="shared" ref="Z986" si="2957">Z985</f>
        <v>0</v>
      </c>
      <c r="AA986" s="434">
        <f t="shared" ref="AA986" si="2958">AA985</f>
        <v>0</v>
      </c>
      <c r="AB986" s="434">
        <f t="shared" ref="AB986" si="2959">AB985</f>
        <v>0</v>
      </c>
      <c r="AC986" s="434">
        <f t="shared" ref="AC986" si="2960">AC985</f>
        <v>0</v>
      </c>
      <c r="AD986" s="434">
        <f t="shared" ref="AD986" si="2961">AD985</f>
        <v>0</v>
      </c>
      <c r="AE986" s="434">
        <f t="shared" ref="AE986" si="2962">AE985</f>
        <v>0</v>
      </c>
      <c r="AF986" s="434">
        <f t="shared" ref="AF986" si="2963">AF985</f>
        <v>0</v>
      </c>
      <c r="AG986" s="434">
        <f t="shared" ref="AG986" si="2964">AG985</f>
        <v>0</v>
      </c>
      <c r="AH986" s="434">
        <f t="shared" ref="AH986" si="2965">AH985</f>
        <v>0</v>
      </c>
      <c r="AI986" s="434">
        <f t="shared" ref="AI986" si="2966">AI985</f>
        <v>0</v>
      </c>
      <c r="AJ986" s="434">
        <f t="shared" ref="AJ986" si="2967">AJ985</f>
        <v>0</v>
      </c>
      <c r="AK986" s="434">
        <f t="shared" ref="AK986" si="2968">AK985</f>
        <v>0</v>
      </c>
      <c r="AL986" s="434">
        <f t="shared" ref="AL986" si="2969">AL985</f>
        <v>0</v>
      </c>
      <c r="AM986" s="335"/>
    </row>
    <row r="987" spans="1:39" ht="15" hidden="1" customHeight="1" outlineLevel="2">
      <c r="A987" s="545"/>
      <c r="B987" s="718"/>
      <c r="C987" s="336"/>
      <c r="D987" s="340"/>
      <c r="E987" s="340"/>
      <c r="F987" s="340"/>
      <c r="G987" s="340"/>
      <c r="H987" s="340"/>
      <c r="I987" s="340"/>
      <c r="J987" s="340"/>
      <c r="K987" s="340"/>
      <c r="L987" s="340"/>
      <c r="M987" s="340"/>
      <c r="N987" s="315"/>
      <c r="O987" s="340"/>
      <c r="P987" s="340"/>
      <c r="Q987" s="340"/>
      <c r="R987" s="340"/>
      <c r="S987" s="340"/>
      <c r="T987" s="340"/>
      <c r="U987" s="340"/>
      <c r="V987" s="340"/>
      <c r="W987" s="340"/>
      <c r="X987" s="340"/>
      <c r="Y987" s="439"/>
      <c r="Z987" s="440"/>
      <c r="AA987" s="439"/>
      <c r="AB987" s="439"/>
      <c r="AC987" s="439"/>
      <c r="AD987" s="439"/>
      <c r="AE987" s="439"/>
      <c r="AF987" s="439"/>
      <c r="AG987" s="439"/>
      <c r="AH987" s="439"/>
      <c r="AI987" s="439"/>
      <c r="AJ987" s="439"/>
      <c r="AK987" s="439"/>
      <c r="AL987" s="439"/>
      <c r="AM987" s="337"/>
    </row>
    <row r="988" spans="1:39" ht="15" hidden="1" customHeight="1" outlineLevel="2">
      <c r="A988" s="545">
        <v>9</v>
      </c>
      <c r="B988" s="700" t="s">
        <v>103</v>
      </c>
      <c r="C988" s="315" t="s">
        <v>25</v>
      </c>
      <c r="D988" s="319"/>
      <c r="E988" s="319"/>
      <c r="F988" s="319"/>
      <c r="G988" s="319"/>
      <c r="H988" s="319"/>
      <c r="I988" s="319"/>
      <c r="J988" s="319"/>
      <c r="K988" s="319"/>
      <c r="L988" s="319"/>
      <c r="M988" s="319"/>
      <c r="N988" s="319">
        <v>12</v>
      </c>
      <c r="O988" s="319"/>
      <c r="P988" s="319"/>
      <c r="Q988" s="319"/>
      <c r="R988" s="319"/>
      <c r="S988" s="319"/>
      <c r="T988" s="319"/>
      <c r="U988" s="319"/>
      <c r="V988" s="319"/>
      <c r="W988" s="319"/>
      <c r="X988" s="319"/>
      <c r="Y988" s="438"/>
      <c r="Z988" s="438"/>
      <c r="AA988" s="438"/>
      <c r="AB988" s="438"/>
      <c r="AC988" s="438"/>
      <c r="AD988" s="438"/>
      <c r="AE988" s="438"/>
      <c r="AF988" s="438"/>
      <c r="AG988" s="438"/>
      <c r="AH988" s="438"/>
      <c r="AI988" s="438"/>
      <c r="AJ988" s="438"/>
      <c r="AK988" s="438"/>
      <c r="AL988" s="438"/>
      <c r="AM988" s="320">
        <f>SUM(Y988:AL988)</f>
        <v>0</v>
      </c>
    </row>
    <row r="989" spans="1:39" ht="15" hidden="1" customHeight="1" outlineLevel="2">
      <c r="A989" s="545"/>
      <c r="B989" s="676" t="s">
        <v>349</v>
      </c>
      <c r="C989" s="315" t="s">
        <v>164</v>
      </c>
      <c r="D989" s="319"/>
      <c r="E989" s="319"/>
      <c r="F989" s="319"/>
      <c r="G989" s="319"/>
      <c r="H989" s="319"/>
      <c r="I989" s="319"/>
      <c r="J989" s="319"/>
      <c r="K989" s="319"/>
      <c r="L989" s="319"/>
      <c r="M989" s="319"/>
      <c r="N989" s="319">
        <f>N988</f>
        <v>12</v>
      </c>
      <c r="O989" s="319"/>
      <c r="P989" s="319"/>
      <c r="Q989" s="319"/>
      <c r="R989" s="319"/>
      <c r="S989" s="319"/>
      <c r="T989" s="319"/>
      <c r="U989" s="319"/>
      <c r="V989" s="319"/>
      <c r="W989" s="319"/>
      <c r="X989" s="319"/>
      <c r="Y989" s="434">
        <f>Y988</f>
        <v>0</v>
      </c>
      <c r="Z989" s="434">
        <f t="shared" ref="Z989" si="2970">Z988</f>
        <v>0</v>
      </c>
      <c r="AA989" s="434">
        <f t="shared" ref="AA989" si="2971">AA988</f>
        <v>0</v>
      </c>
      <c r="AB989" s="434">
        <f t="shared" ref="AB989" si="2972">AB988</f>
        <v>0</v>
      </c>
      <c r="AC989" s="434">
        <f t="shared" ref="AC989" si="2973">AC988</f>
        <v>0</v>
      </c>
      <c r="AD989" s="434">
        <f t="shared" ref="AD989" si="2974">AD988</f>
        <v>0</v>
      </c>
      <c r="AE989" s="434">
        <f t="shared" ref="AE989" si="2975">AE988</f>
        <v>0</v>
      </c>
      <c r="AF989" s="434">
        <f t="shared" ref="AF989" si="2976">AF988</f>
        <v>0</v>
      </c>
      <c r="AG989" s="434">
        <f t="shared" ref="AG989" si="2977">AG988</f>
        <v>0</v>
      </c>
      <c r="AH989" s="434">
        <f t="shared" ref="AH989" si="2978">AH988</f>
        <v>0</v>
      </c>
      <c r="AI989" s="434">
        <f t="shared" ref="AI989" si="2979">AI988</f>
        <v>0</v>
      </c>
      <c r="AJ989" s="434">
        <f t="shared" ref="AJ989" si="2980">AJ988</f>
        <v>0</v>
      </c>
      <c r="AK989" s="434">
        <f t="shared" ref="AK989" si="2981">AK988</f>
        <v>0</v>
      </c>
      <c r="AL989" s="434">
        <f t="shared" ref="AL989" si="2982">AL988</f>
        <v>0</v>
      </c>
      <c r="AM989" s="335"/>
    </row>
    <row r="990" spans="1:39" ht="15" hidden="1" customHeight="1" outlineLevel="2">
      <c r="A990" s="545"/>
      <c r="B990" s="718"/>
      <c r="C990" s="336"/>
      <c r="D990" s="340"/>
      <c r="E990" s="340"/>
      <c r="F990" s="340"/>
      <c r="G990" s="340"/>
      <c r="H990" s="340"/>
      <c r="I990" s="340"/>
      <c r="J990" s="340"/>
      <c r="K990" s="340"/>
      <c r="L990" s="340"/>
      <c r="M990" s="340"/>
      <c r="N990" s="315"/>
      <c r="O990" s="340"/>
      <c r="P990" s="340"/>
      <c r="Q990" s="340"/>
      <c r="R990" s="340"/>
      <c r="S990" s="340"/>
      <c r="T990" s="340"/>
      <c r="U990" s="340"/>
      <c r="V990" s="340"/>
      <c r="W990" s="340"/>
      <c r="X990" s="340"/>
      <c r="Y990" s="439"/>
      <c r="Z990" s="439"/>
      <c r="AA990" s="439"/>
      <c r="AB990" s="439"/>
      <c r="AC990" s="439"/>
      <c r="AD990" s="439"/>
      <c r="AE990" s="439"/>
      <c r="AF990" s="439"/>
      <c r="AG990" s="439"/>
      <c r="AH990" s="439"/>
      <c r="AI990" s="439"/>
      <c r="AJ990" s="439"/>
      <c r="AK990" s="439"/>
      <c r="AL990" s="439"/>
      <c r="AM990" s="337"/>
    </row>
    <row r="991" spans="1:39" ht="15" hidden="1" customHeight="1" outlineLevel="2">
      <c r="A991" s="545">
        <v>10</v>
      </c>
      <c r="B991" s="700" t="s">
        <v>104</v>
      </c>
      <c r="C991" s="315" t="s">
        <v>25</v>
      </c>
      <c r="D991" s="319"/>
      <c r="E991" s="319"/>
      <c r="F991" s="319"/>
      <c r="G991" s="319"/>
      <c r="H991" s="319"/>
      <c r="I991" s="319"/>
      <c r="J991" s="319"/>
      <c r="K991" s="319"/>
      <c r="L991" s="319"/>
      <c r="M991" s="319"/>
      <c r="N991" s="319">
        <v>3</v>
      </c>
      <c r="O991" s="319"/>
      <c r="P991" s="319"/>
      <c r="Q991" s="319"/>
      <c r="R991" s="319"/>
      <c r="S991" s="319"/>
      <c r="T991" s="319"/>
      <c r="U991" s="319"/>
      <c r="V991" s="319"/>
      <c r="W991" s="319"/>
      <c r="X991" s="319"/>
      <c r="Y991" s="438"/>
      <c r="Z991" s="438"/>
      <c r="AA991" s="438"/>
      <c r="AB991" s="438"/>
      <c r="AC991" s="438"/>
      <c r="AD991" s="438"/>
      <c r="AE991" s="438"/>
      <c r="AF991" s="438"/>
      <c r="AG991" s="438"/>
      <c r="AH991" s="438"/>
      <c r="AI991" s="438"/>
      <c r="AJ991" s="438"/>
      <c r="AK991" s="438"/>
      <c r="AL991" s="438"/>
      <c r="AM991" s="320">
        <f>SUM(Y991:AL991)</f>
        <v>0</v>
      </c>
    </row>
    <row r="992" spans="1:39" ht="15" hidden="1" customHeight="1" outlineLevel="2">
      <c r="A992" s="545"/>
      <c r="B992" s="676" t="s">
        <v>349</v>
      </c>
      <c r="C992" s="315" t="s">
        <v>164</v>
      </c>
      <c r="D992" s="319"/>
      <c r="E992" s="319"/>
      <c r="F992" s="319"/>
      <c r="G992" s="319"/>
      <c r="H992" s="319"/>
      <c r="I992" s="319"/>
      <c r="J992" s="319"/>
      <c r="K992" s="319"/>
      <c r="L992" s="319"/>
      <c r="M992" s="319"/>
      <c r="N992" s="319">
        <f>N991</f>
        <v>3</v>
      </c>
      <c r="O992" s="319"/>
      <c r="P992" s="319"/>
      <c r="Q992" s="319"/>
      <c r="R992" s="319"/>
      <c r="S992" s="319"/>
      <c r="T992" s="319"/>
      <c r="U992" s="319"/>
      <c r="V992" s="319"/>
      <c r="W992" s="319"/>
      <c r="X992" s="319"/>
      <c r="Y992" s="434">
        <f>Y991</f>
        <v>0</v>
      </c>
      <c r="Z992" s="434">
        <f t="shared" ref="Z992" si="2983">Z991</f>
        <v>0</v>
      </c>
      <c r="AA992" s="434">
        <f t="shared" ref="AA992" si="2984">AA991</f>
        <v>0</v>
      </c>
      <c r="AB992" s="434">
        <f t="shared" ref="AB992" si="2985">AB991</f>
        <v>0</v>
      </c>
      <c r="AC992" s="434">
        <f t="shared" ref="AC992" si="2986">AC991</f>
        <v>0</v>
      </c>
      <c r="AD992" s="434">
        <f t="shared" ref="AD992" si="2987">AD991</f>
        <v>0</v>
      </c>
      <c r="AE992" s="434">
        <f t="shared" ref="AE992" si="2988">AE991</f>
        <v>0</v>
      </c>
      <c r="AF992" s="434">
        <f t="shared" ref="AF992" si="2989">AF991</f>
        <v>0</v>
      </c>
      <c r="AG992" s="434">
        <f t="shared" ref="AG992" si="2990">AG991</f>
        <v>0</v>
      </c>
      <c r="AH992" s="434">
        <f t="shared" ref="AH992" si="2991">AH991</f>
        <v>0</v>
      </c>
      <c r="AI992" s="434">
        <f t="shared" ref="AI992" si="2992">AI991</f>
        <v>0</v>
      </c>
      <c r="AJ992" s="434">
        <f t="shared" ref="AJ992" si="2993">AJ991</f>
        <v>0</v>
      </c>
      <c r="AK992" s="434">
        <f t="shared" ref="AK992" si="2994">AK991</f>
        <v>0</v>
      </c>
      <c r="AL992" s="434">
        <f t="shared" ref="AL992" si="2995">AL991</f>
        <v>0</v>
      </c>
      <c r="AM992" s="335"/>
    </row>
    <row r="993" spans="1:39" ht="15" hidden="1" customHeight="1" outlineLevel="2">
      <c r="A993" s="545"/>
      <c r="B993" s="718"/>
      <c r="C993" s="336"/>
      <c r="D993" s="340"/>
      <c r="E993" s="340"/>
      <c r="F993" s="340"/>
      <c r="G993" s="340"/>
      <c r="H993" s="340"/>
      <c r="I993" s="340"/>
      <c r="J993" s="340"/>
      <c r="K993" s="340"/>
      <c r="L993" s="340"/>
      <c r="M993" s="340"/>
      <c r="N993" s="315"/>
      <c r="O993" s="340"/>
      <c r="P993" s="340"/>
      <c r="Q993" s="340"/>
      <c r="R993" s="340"/>
      <c r="S993" s="340"/>
      <c r="T993" s="340"/>
      <c r="U993" s="340"/>
      <c r="V993" s="340"/>
      <c r="W993" s="340"/>
      <c r="X993" s="340"/>
      <c r="Y993" s="439"/>
      <c r="Z993" s="440"/>
      <c r="AA993" s="439"/>
      <c r="AB993" s="439"/>
      <c r="AC993" s="439"/>
      <c r="AD993" s="439"/>
      <c r="AE993" s="439"/>
      <c r="AF993" s="439"/>
      <c r="AG993" s="439"/>
      <c r="AH993" s="439"/>
      <c r="AI993" s="439"/>
      <c r="AJ993" s="439"/>
      <c r="AK993" s="439"/>
      <c r="AL993" s="439"/>
      <c r="AM993" s="337"/>
    </row>
    <row r="994" spans="1:39" ht="15" hidden="1" customHeight="1" outlineLevel="2">
      <c r="A994" s="545"/>
      <c r="B994" s="713" t="s">
        <v>10</v>
      </c>
      <c r="C994" s="313"/>
      <c r="D994" s="313"/>
      <c r="E994" s="313"/>
      <c r="F994" s="313"/>
      <c r="G994" s="313"/>
      <c r="H994" s="313"/>
      <c r="I994" s="313"/>
      <c r="J994" s="313"/>
      <c r="K994" s="313"/>
      <c r="L994" s="313"/>
      <c r="M994" s="313"/>
      <c r="N994" s="314"/>
      <c r="O994" s="313"/>
      <c r="P994" s="313"/>
      <c r="Q994" s="313"/>
      <c r="R994" s="313"/>
      <c r="S994" s="313"/>
      <c r="T994" s="313"/>
      <c r="U994" s="313"/>
      <c r="V994" s="313"/>
      <c r="W994" s="313"/>
      <c r="X994" s="313"/>
      <c r="Y994" s="437"/>
      <c r="Z994" s="437"/>
      <c r="AA994" s="437"/>
      <c r="AB994" s="437"/>
      <c r="AC994" s="437"/>
      <c r="AD994" s="437"/>
      <c r="AE994" s="437"/>
      <c r="AF994" s="437"/>
      <c r="AG994" s="437"/>
      <c r="AH994" s="437"/>
      <c r="AI994" s="437"/>
      <c r="AJ994" s="437"/>
      <c r="AK994" s="437"/>
      <c r="AL994" s="437"/>
      <c r="AM994" s="316"/>
    </row>
    <row r="995" spans="1:39" ht="15" hidden="1" customHeight="1" outlineLevel="2">
      <c r="A995" s="545">
        <v>11</v>
      </c>
      <c r="B995" s="700" t="s">
        <v>105</v>
      </c>
      <c r="C995" s="315" t="s">
        <v>25</v>
      </c>
      <c r="D995" s="319"/>
      <c r="E995" s="319"/>
      <c r="F995" s="319"/>
      <c r="G995" s="319"/>
      <c r="H995" s="319"/>
      <c r="I995" s="319"/>
      <c r="J995" s="319"/>
      <c r="K995" s="319"/>
      <c r="L995" s="319"/>
      <c r="M995" s="319"/>
      <c r="N995" s="319">
        <v>12</v>
      </c>
      <c r="O995" s="319"/>
      <c r="P995" s="319"/>
      <c r="Q995" s="319"/>
      <c r="R995" s="319"/>
      <c r="S995" s="319"/>
      <c r="T995" s="319"/>
      <c r="U995" s="319"/>
      <c r="V995" s="319"/>
      <c r="W995" s="319"/>
      <c r="X995" s="319"/>
      <c r="Y995" s="449"/>
      <c r="Z995" s="438"/>
      <c r="AA995" s="438"/>
      <c r="AB995" s="438"/>
      <c r="AC995" s="438"/>
      <c r="AD995" s="438"/>
      <c r="AE995" s="438"/>
      <c r="AF995" s="438"/>
      <c r="AG995" s="438"/>
      <c r="AH995" s="438"/>
      <c r="AI995" s="438"/>
      <c r="AJ995" s="438"/>
      <c r="AK995" s="438"/>
      <c r="AL995" s="438"/>
      <c r="AM995" s="320">
        <f>SUM(Y995:AL995)</f>
        <v>0</v>
      </c>
    </row>
    <row r="996" spans="1:39" ht="15" hidden="1" customHeight="1" outlineLevel="2">
      <c r="A996" s="545"/>
      <c r="B996" s="676" t="s">
        <v>349</v>
      </c>
      <c r="C996" s="315" t="s">
        <v>164</v>
      </c>
      <c r="D996" s="319"/>
      <c r="E996" s="319"/>
      <c r="F996" s="319"/>
      <c r="G996" s="319"/>
      <c r="H996" s="319"/>
      <c r="I996" s="319"/>
      <c r="J996" s="319"/>
      <c r="K996" s="319"/>
      <c r="L996" s="319"/>
      <c r="M996" s="319"/>
      <c r="N996" s="319">
        <f>N995</f>
        <v>12</v>
      </c>
      <c r="O996" s="319"/>
      <c r="P996" s="319"/>
      <c r="Q996" s="319"/>
      <c r="R996" s="319"/>
      <c r="S996" s="319"/>
      <c r="T996" s="319"/>
      <c r="U996" s="319"/>
      <c r="V996" s="319"/>
      <c r="W996" s="319"/>
      <c r="X996" s="319"/>
      <c r="Y996" s="434">
        <f>Y995</f>
        <v>0</v>
      </c>
      <c r="Z996" s="434">
        <f t="shared" ref="Z996" si="2996">Z995</f>
        <v>0</v>
      </c>
      <c r="AA996" s="434">
        <f t="shared" ref="AA996" si="2997">AA995</f>
        <v>0</v>
      </c>
      <c r="AB996" s="434">
        <f t="shared" ref="AB996" si="2998">AB995</f>
        <v>0</v>
      </c>
      <c r="AC996" s="434">
        <f t="shared" ref="AC996" si="2999">AC995</f>
        <v>0</v>
      </c>
      <c r="AD996" s="434">
        <f t="shared" ref="AD996" si="3000">AD995</f>
        <v>0</v>
      </c>
      <c r="AE996" s="434">
        <f t="shared" ref="AE996" si="3001">AE995</f>
        <v>0</v>
      </c>
      <c r="AF996" s="434">
        <f t="shared" ref="AF996" si="3002">AF995</f>
        <v>0</v>
      </c>
      <c r="AG996" s="434">
        <f t="shared" ref="AG996" si="3003">AG995</f>
        <v>0</v>
      </c>
      <c r="AH996" s="434">
        <f t="shared" ref="AH996" si="3004">AH995</f>
        <v>0</v>
      </c>
      <c r="AI996" s="434">
        <f t="shared" ref="AI996" si="3005">AI995</f>
        <v>0</v>
      </c>
      <c r="AJ996" s="434">
        <f t="shared" ref="AJ996" si="3006">AJ995</f>
        <v>0</v>
      </c>
      <c r="AK996" s="434">
        <f t="shared" ref="AK996" si="3007">AK995</f>
        <v>0</v>
      </c>
      <c r="AL996" s="434">
        <f t="shared" ref="AL996" si="3008">AL995</f>
        <v>0</v>
      </c>
      <c r="AM996" s="321"/>
    </row>
    <row r="997" spans="1:39" ht="15" hidden="1" customHeight="1" outlineLevel="2">
      <c r="A997" s="545"/>
      <c r="B997" s="719"/>
      <c r="C997" s="329"/>
      <c r="D997" s="315"/>
      <c r="E997" s="315"/>
      <c r="F997" s="315"/>
      <c r="G997" s="315"/>
      <c r="H997" s="315"/>
      <c r="I997" s="315"/>
      <c r="J997" s="315"/>
      <c r="K997" s="315"/>
      <c r="L997" s="315"/>
      <c r="M997" s="315"/>
      <c r="N997" s="315"/>
      <c r="O997" s="315"/>
      <c r="P997" s="315"/>
      <c r="Q997" s="315"/>
      <c r="R997" s="315"/>
      <c r="S997" s="315"/>
      <c r="T997" s="315"/>
      <c r="U997" s="315"/>
      <c r="V997" s="315"/>
      <c r="W997" s="315"/>
      <c r="X997" s="315"/>
      <c r="Y997" s="435"/>
      <c r="Z997" s="444"/>
      <c r="AA997" s="444"/>
      <c r="AB997" s="444"/>
      <c r="AC997" s="444"/>
      <c r="AD997" s="444"/>
      <c r="AE997" s="444"/>
      <c r="AF997" s="444"/>
      <c r="AG997" s="444"/>
      <c r="AH997" s="444"/>
      <c r="AI997" s="444"/>
      <c r="AJ997" s="444"/>
      <c r="AK997" s="444"/>
      <c r="AL997" s="444"/>
      <c r="AM997" s="330"/>
    </row>
    <row r="998" spans="1:39" ht="28.5" hidden="1" customHeight="1" outlineLevel="2">
      <c r="A998" s="545">
        <v>12</v>
      </c>
      <c r="B998" s="700" t="s">
        <v>106</v>
      </c>
      <c r="C998" s="315" t="s">
        <v>25</v>
      </c>
      <c r="D998" s="319"/>
      <c r="E998" s="319"/>
      <c r="F998" s="319"/>
      <c r="G998" s="319"/>
      <c r="H998" s="319"/>
      <c r="I998" s="319"/>
      <c r="J998" s="319"/>
      <c r="K998" s="319"/>
      <c r="L998" s="319"/>
      <c r="M998" s="319"/>
      <c r="N998" s="319">
        <v>12</v>
      </c>
      <c r="O998" s="319"/>
      <c r="P998" s="319"/>
      <c r="Q998" s="319"/>
      <c r="R998" s="319"/>
      <c r="S998" s="319"/>
      <c r="T998" s="319"/>
      <c r="U998" s="319"/>
      <c r="V998" s="319"/>
      <c r="W998" s="319"/>
      <c r="X998" s="319"/>
      <c r="Y998" s="433"/>
      <c r="Z998" s="438"/>
      <c r="AA998" s="438"/>
      <c r="AB998" s="438"/>
      <c r="AC998" s="438"/>
      <c r="AD998" s="438"/>
      <c r="AE998" s="438"/>
      <c r="AF998" s="438"/>
      <c r="AG998" s="438"/>
      <c r="AH998" s="438"/>
      <c r="AI998" s="438"/>
      <c r="AJ998" s="438"/>
      <c r="AK998" s="438"/>
      <c r="AL998" s="438"/>
      <c r="AM998" s="320">
        <f>SUM(Y998:AL998)</f>
        <v>0</v>
      </c>
    </row>
    <row r="999" spans="1:39" ht="15" hidden="1" customHeight="1" outlineLevel="2">
      <c r="A999" s="545"/>
      <c r="B999" s="676" t="s">
        <v>349</v>
      </c>
      <c r="C999" s="315" t="s">
        <v>164</v>
      </c>
      <c r="D999" s="319"/>
      <c r="E999" s="319"/>
      <c r="F999" s="319"/>
      <c r="G999" s="319"/>
      <c r="H999" s="319"/>
      <c r="I999" s="319"/>
      <c r="J999" s="319"/>
      <c r="K999" s="319"/>
      <c r="L999" s="319"/>
      <c r="M999" s="319"/>
      <c r="N999" s="319">
        <f>N998</f>
        <v>12</v>
      </c>
      <c r="O999" s="319"/>
      <c r="P999" s="319"/>
      <c r="Q999" s="319"/>
      <c r="R999" s="319"/>
      <c r="S999" s="319"/>
      <c r="T999" s="319"/>
      <c r="U999" s="319"/>
      <c r="V999" s="319"/>
      <c r="W999" s="319"/>
      <c r="X999" s="319"/>
      <c r="Y999" s="434">
        <f>Y998</f>
        <v>0</v>
      </c>
      <c r="Z999" s="434">
        <f t="shared" ref="Z999" si="3009">Z998</f>
        <v>0</v>
      </c>
      <c r="AA999" s="434">
        <f t="shared" ref="AA999" si="3010">AA998</f>
        <v>0</v>
      </c>
      <c r="AB999" s="434">
        <f t="shared" ref="AB999" si="3011">AB998</f>
        <v>0</v>
      </c>
      <c r="AC999" s="434">
        <f t="shared" ref="AC999" si="3012">AC998</f>
        <v>0</v>
      </c>
      <c r="AD999" s="434">
        <f t="shared" ref="AD999" si="3013">AD998</f>
        <v>0</v>
      </c>
      <c r="AE999" s="434">
        <f t="shared" ref="AE999" si="3014">AE998</f>
        <v>0</v>
      </c>
      <c r="AF999" s="434">
        <f t="shared" ref="AF999" si="3015">AF998</f>
        <v>0</v>
      </c>
      <c r="AG999" s="434">
        <f t="shared" ref="AG999" si="3016">AG998</f>
        <v>0</v>
      </c>
      <c r="AH999" s="434">
        <f t="shared" ref="AH999" si="3017">AH998</f>
        <v>0</v>
      </c>
      <c r="AI999" s="434">
        <f t="shared" ref="AI999" si="3018">AI998</f>
        <v>0</v>
      </c>
      <c r="AJ999" s="434">
        <f t="shared" ref="AJ999" si="3019">AJ998</f>
        <v>0</v>
      </c>
      <c r="AK999" s="434">
        <f t="shared" ref="AK999" si="3020">AK998</f>
        <v>0</v>
      </c>
      <c r="AL999" s="434">
        <f t="shared" ref="AL999" si="3021">AL998</f>
        <v>0</v>
      </c>
      <c r="AM999" s="321"/>
    </row>
    <row r="1000" spans="1:39" ht="15" hidden="1" customHeight="1" outlineLevel="2">
      <c r="A1000" s="545"/>
      <c r="B1000" s="719"/>
      <c r="C1000" s="329"/>
      <c r="D1000" s="315"/>
      <c r="E1000" s="315"/>
      <c r="F1000" s="315"/>
      <c r="G1000" s="315"/>
      <c r="H1000" s="315"/>
      <c r="I1000" s="315"/>
      <c r="J1000" s="315"/>
      <c r="K1000" s="315"/>
      <c r="L1000" s="315"/>
      <c r="M1000" s="315"/>
      <c r="N1000" s="315"/>
      <c r="O1000" s="315"/>
      <c r="P1000" s="315"/>
      <c r="Q1000" s="315"/>
      <c r="R1000" s="315"/>
      <c r="S1000" s="315"/>
      <c r="T1000" s="315"/>
      <c r="U1000" s="315"/>
      <c r="V1000" s="315"/>
      <c r="W1000" s="315"/>
      <c r="X1000" s="315"/>
      <c r="Y1000" s="445"/>
      <c r="Z1000" s="445"/>
      <c r="AA1000" s="435"/>
      <c r="AB1000" s="435"/>
      <c r="AC1000" s="435"/>
      <c r="AD1000" s="435"/>
      <c r="AE1000" s="435"/>
      <c r="AF1000" s="435"/>
      <c r="AG1000" s="435"/>
      <c r="AH1000" s="435"/>
      <c r="AI1000" s="435"/>
      <c r="AJ1000" s="435"/>
      <c r="AK1000" s="435"/>
      <c r="AL1000" s="435"/>
      <c r="AM1000" s="330"/>
    </row>
    <row r="1001" spans="1:39" ht="15" hidden="1" customHeight="1" outlineLevel="2">
      <c r="A1001" s="545">
        <v>13</v>
      </c>
      <c r="B1001" s="700" t="s">
        <v>107</v>
      </c>
      <c r="C1001" s="315" t="s">
        <v>25</v>
      </c>
      <c r="D1001" s="319"/>
      <c r="E1001" s="319"/>
      <c r="F1001" s="319"/>
      <c r="G1001" s="319"/>
      <c r="H1001" s="319"/>
      <c r="I1001" s="319"/>
      <c r="J1001" s="319"/>
      <c r="K1001" s="319"/>
      <c r="L1001" s="319"/>
      <c r="M1001" s="319"/>
      <c r="N1001" s="319">
        <v>12</v>
      </c>
      <c r="O1001" s="319"/>
      <c r="P1001" s="319"/>
      <c r="Q1001" s="319"/>
      <c r="R1001" s="319"/>
      <c r="S1001" s="319"/>
      <c r="T1001" s="319"/>
      <c r="U1001" s="319"/>
      <c r="V1001" s="319"/>
      <c r="W1001" s="319"/>
      <c r="X1001" s="319"/>
      <c r="Y1001" s="433"/>
      <c r="Z1001" s="438"/>
      <c r="AA1001" s="438"/>
      <c r="AB1001" s="438"/>
      <c r="AC1001" s="438"/>
      <c r="AD1001" s="438"/>
      <c r="AE1001" s="438"/>
      <c r="AF1001" s="438"/>
      <c r="AG1001" s="438"/>
      <c r="AH1001" s="438"/>
      <c r="AI1001" s="438"/>
      <c r="AJ1001" s="438"/>
      <c r="AK1001" s="438"/>
      <c r="AL1001" s="438"/>
      <c r="AM1001" s="320">
        <f>SUM(Y1001:AL1001)</f>
        <v>0</v>
      </c>
    </row>
    <row r="1002" spans="1:39" ht="15" hidden="1" customHeight="1" outlineLevel="2">
      <c r="A1002" s="545"/>
      <c r="B1002" s="676" t="s">
        <v>349</v>
      </c>
      <c r="C1002" s="315" t="s">
        <v>164</v>
      </c>
      <c r="D1002" s="319"/>
      <c r="E1002" s="319"/>
      <c r="F1002" s="319"/>
      <c r="G1002" s="319"/>
      <c r="H1002" s="319"/>
      <c r="I1002" s="319"/>
      <c r="J1002" s="319"/>
      <c r="K1002" s="319"/>
      <c r="L1002" s="319"/>
      <c r="M1002" s="319"/>
      <c r="N1002" s="319">
        <f>N1001</f>
        <v>12</v>
      </c>
      <c r="O1002" s="319"/>
      <c r="P1002" s="319"/>
      <c r="Q1002" s="319"/>
      <c r="R1002" s="319"/>
      <c r="S1002" s="319"/>
      <c r="T1002" s="319"/>
      <c r="U1002" s="319"/>
      <c r="V1002" s="319"/>
      <c r="W1002" s="319"/>
      <c r="X1002" s="319"/>
      <c r="Y1002" s="434">
        <f>Y1001</f>
        <v>0</v>
      </c>
      <c r="Z1002" s="434">
        <f t="shared" ref="Z1002" si="3022">Z1001</f>
        <v>0</v>
      </c>
      <c r="AA1002" s="434">
        <f t="shared" ref="AA1002" si="3023">AA1001</f>
        <v>0</v>
      </c>
      <c r="AB1002" s="434">
        <f t="shared" ref="AB1002" si="3024">AB1001</f>
        <v>0</v>
      </c>
      <c r="AC1002" s="434">
        <f t="shared" ref="AC1002" si="3025">AC1001</f>
        <v>0</v>
      </c>
      <c r="AD1002" s="434">
        <f t="shared" ref="AD1002" si="3026">AD1001</f>
        <v>0</v>
      </c>
      <c r="AE1002" s="434">
        <f t="shared" ref="AE1002" si="3027">AE1001</f>
        <v>0</v>
      </c>
      <c r="AF1002" s="434">
        <f t="shared" ref="AF1002" si="3028">AF1001</f>
        <v>0</v>
      </c>
      <c r="AG1002" s="434">
        <f t="shared" ref="AG1002" si="3029">AG1001</f>
        <v>0</v>
      </c>
      <c r="AH1002" s="434">
        <f t="shared" ref="AH1002" si="3030">AH1001</f>
        <v>0</v>
      </c>
      <c r="AI1002" s="434">
        <f t="shared" ref="AI1002" si="3031">AI1001</f>
        <v>0</v>
      </c>
      <c r="AJ1002" s="434">
        <f t="shared" ref="AJ1002" si="3032">AJ1001</f>
        <v>0</v>
      </c>
      <c r="AK1002" s="434">
        <f t="shared" ref="AK1002" si="3033">AK1001</f>
        <v>0</v>
      </c>
      <c r="AL1002" s="434">
        <f t="shared" ref="AL1002" si="3034">AL1001</f>
        <v>0</v>
      </c>
      <c r="AM1002" s="330"/>
    </row>
    <row r="1003" spans="1:39" ht="15" hidden="1" customHeight="1" outlineLevel="2">
      <c r="A1003" s="545"/>
      <c r="B1003" s="719"/>
      <c r="C1003" s="329"/>
      <c r="D1003" s="315"/>
      <c r="E1003" s="315"/>
      <c r="F1003" s="315"/>
      <c r="G1003" s="315"/>
      <c r="H1003" s="315"/>
      <c r="I1003" s="315"/>
      <c r="J1003" s="315"/>
      <c r="K1003" s="315"/>
      <c r="L1003" s="315"/>
      <c r="M1003" s="315"/>
      <c r="N1003" s="315"/>
      <c r="O1003" s="315"/>
      <c r="P1003" s="315"/>
      <c r="Q1003" s="315"/>
      <c r="R1003" s="315"/>
      <c r="S1003" s="315"/>
      <c r="T1003" s="315"/>
      <c r="U1003" s="315"/>
      <c r="V1003" s="315"/>
      <c r="W1003" s="315"/>
      <c r="X1003" s="315"/>
      <c r="Y1003" s="435"/>
      <c r="Z1003" s="435"/>
      <c r="AA1003" s="435"/>
      <c r="AB1003" s="435"/>
      <c r="AC1003" s="435"/>
      <c r="AD1003" s="435"/>
      <c r="AE1003" s="435"/>
      <c r="AF1003" s="435"/>
      <c r="AG1003" s="435"/>
      <c r="AH1003" s="435"/>
      <c r="AI1003" s="435"/>
      <c r="AJ1003" s="435"/>
      <c r="AK1003" s="435"/>
      <c r="AL1003" s="435"/>
      <c r="AM1003" s="330"/>
    </row>
    <row r="1004" spans="1:39" ht="15" hidden="1" customHeight="1" outlineLevel="2">
      <c r="A1004" s="545"/>
      <c r="B1004" s="713" t="s">
        <v>108</v>
      </c>
      <c r="C1004" s="313"/>
      <c r="D1004" s="314"/>
      <c r="E1004" s="314"/>
      <c r="F1004" s="314"/>
      <c r="G1004" s="314"/>
      <c r="H1004" s="314"/>
      <c r="I1004" s="314"/>
      <c r="J1004" s="314"/>
      <c r="K1004" s="314"/>
      <c r="L1004" s="314"/>
      <c r="M1004" s="314"/>
      <c r="N1004" s="314"/>
      <c r="O1004" s="314"/>
      <c r="P1004" s="313"/>
      <c r="Q1004" s="313"/>
      <c r="R1004" s="313"/>
      <c r="S1004" s="313"/>
      <c r="T1004" s="313"/>
      <c r="U1004" s="313"/>
      <c r="V1004" s="313"/>
      <c r="W1004" s="313"/>
      <c r="X1004" s="313"/>
      <c r="Y1004" s="437"/>
      <c r="Z1004" s="437"/>
      <c r="AA1004" s="437"/>
      <c r="AB1004" s="437"/>
      <c r="AC1004" s="437"/>
      <c r="AD1004" s="437"/>
      <c r="AE1004" s="437"/>
      <c r="AF1004" s="437"/>
      <c r="AG1004" s="437"/>
      <c r="AH1004" s="437"/>
      <c r="AI1004" s="437"/>
      <c r="AJ1004" s="437"/>
      <c r="AK1004" s="437"/>
      <c r="AL1004" s="437"/>
      <c r="AM1004" s="316"/>
    </row>
    <row r="1005" spans="1:39" ht="15" hidden="1" customHeight="1" outlineLevel="2">
      <c r="A1005" s="545">
        <v>14</v>
      </c>
      <c r="B1005" s="719" t="s">
        <v>109</v>
      </c>
      <c r="C1005" s="315" t="s">
        <v>25</v>
      </c>
      <c r="D1005" s="319"/>
      <c r="E1005" s="319"/>
      <c r="F1005" s="319"/>
      <c r="G1005" s="319"/>
      <c r="H1005" s="319"/>
      <c r="I1005" s="319"/>
      <c r="J1005" s="319"/>
      <c r="K1005" s="319"/>
      <c r="L1005" s="319"/>
      <c r="M1005" s="319"/>
      <c r="N1005" s="319">
        <v>12</v>
      </c>
      <c r="O1005" s="319"/>
      <c r="P1005" s="319"/>
      <c r="Q1005" s="319"/>
      <c r="R1005" s="319"/>
      <c r="S1005" s="319"/>
      <c r="T1005" s="319"/>
      <c r="U1005" s="319"/>
      <c r="V1005" s="319"/>
      <c r="W1005" s="319"/>
      <c r="X1005" s="319"/>
      <c r="Y1005" s="433"/>
      <c r="Z1005" s="433"/>
      <c r="AA1005" s="433"/>
      <c r="AB1005" s="433"/>
      <c r="AC1005" s="433"/>
      <c r="AD1005" s="433"/>
      <c r="AE1005" s="433"/>
      <c r="AF1005" s="433"/>
      <c r="AG1005" s="433"/>
      <c r="AH1005" s="433"/>
      <c r="AI1005" s="433"/>
      <c r="AJ1005" s="433"/>
      <c r="AK1005" s="433"/>
      <c r="AL1005" s="433"/>
      <c r="AM1005" s="320">
        <f>SUM(Y1005:AL1005)</f>
        <v>0</v>
      </c>
    </row>
    <row r="1006" spans="1:39" ht="15" hidden="1" customHeight="1" outlineLevel="2">
      <c r="A1006" s="545"/>
      <c r="B1006" s="676" t="s">
        <v>349</v>
      </c>
      <c r="C1006" s="315" t="s">
        <v>164</v>
      </c>
      <c r="D1006" s="319"/>
      <c r="E1006" s="319"/>
      <c r="F1006" s="319"/>
      <c r="G1006" s="319"/>
      <c r="H1006" s="319"/>
      <c r="I1006" s="319"/>
      <c r="J1006" s="319"/>
      <c r="K1006" s="319"/>
      <c r="L1006" s="319"/>
      <c r="M1006" s="319"/>
      <c r="N1006" s="319">
        <f>N1005</f>
        <v>12</v>
      </c>
      <c r="O1006" s="319"/>
      <c r="P1006" s="319"/>
      <c r="Q1006" s="319"/>
      <c r="R1006" s="319"/>
      <c r="S1006" s="319"/>
      <c r="T1006" s="319"/>
      <c r="U1006" s="319"/>
      <c r="V1006" s="319"/>
      <c r="W1006" s="319"/>
      <c r="X1006" s="319"/>
      <c r="Y1006" s="434">
        <f>Y1005</f>
        <v>0</v>
      </c>
      <c r="Z1006" s="434">
        <f t="shared" ref="Z1006" si="3035">Z1005</f>
        <v>0</v>
      </c>
      <c r="AA1006" s="434">
        <f t="shared" ref="AA1006" si="3036">AA1005</f>
        <v>0</v>
      </c>
      <c r="AB1006" s="434">
        <f t="shared" ref="AB1006" si="3037">AB1005</f>
        <v>0</v>
      </c>
      <c r="AC1006" s="434">
        <f t="shared" ref="AC1006" si="3038">AC1005</f>
        <v>0</v>
      </c>
      <c r="AD1006" s="434">
        <f t="shared" ref="AD1006" si="3039">AD1005</f>
        <v>0</v>
      </c>
      <c r="AE1006" s="434">
        <f t="shared" ref="AE1006" si="3040">AE1005</f>
        <v>0</v>
      </c>
      <c r="AF1006" s="434">
        <f t="shared" ref="AF1006" si="3041">AF1005</f>
        <v>0</v>
      </c>
      <c r="AG1006" s="434">
        <f t="shared" ref="AG1006" si="3042">AG1005</f>
        <v>0</v>
      </c>
      <c r="AH1006" s="434">
        <f t="shared" ref="AH1006" si="3043">AH1005</f>
        <v>0</v>
      </c>
      <c r="AI1006" s="434">
        <f t="shared" ref="AI1006" si="3044">AI1005</f>
        <v>0</v>
      </c>
      <c r="AJ1006" s="434">
        <f t="shared" ref="AJ1006" si="3045">AJ1005</f>
        <v>0</v>
      </c>
      <c r="AK1006" s="434">
        <f t="shared" ref="AK1006" si="3046">AK1005</f>
        <v>0</v>
      </c>
      <c r="AL1006" s="434">
        <f t="shared" ref="AL1006" si="3047">AL1005</f>
        <v>0</v>
      </c>
      <c r="AM1006" s="321"/>
    </row>
    <row r="1007" spans="1:39" ht="15" hidden="1" customHeight="1" outlineLevel="2">
      <c r="A1007" s="545"/>
      <c r="B1007" s="719"/>
      <c r="C1007" s="329"/>
      <c r="D1007" s="315"/>
      <c r="E1007" s="315"/>
      <c r="F1007" s="315"/>
      <c r="G1007" s="315"/>
      <c r="H1007" s="315"/>
      <c r="I1007" s="315"/>
      <c r="J1007" s="315"/>
      <c r="K1007" s="315"/>
      <c r="L1007" s="315"/>
      <c r="M1007" s="315"/>
      <c r="N1007" s="484"/>
      <c r="O1007" s="315"/>
      <c r="P1007" s="315"/>
      <c r="Q1007" s="315"/>
      <c r="R1007" s="315"/>
      <c r="S1007" s="315"/>
      <c r="T1007" s="315"/>
      <c r="U1007" s="315"/>
      <c r="V1007" s="315"/>
      <c r="W1007" s="315"/>
      <c r="X1007" s="315"/>
      <c r="Y1007" s="435"/>
      <c r="Z1007" s="435"/>
      <c r="AA1007" s="435"/>
      <c r="AB1007" s="435"/>
      <c r="AC1007" s="435"/>
      <c r="AD1007" s="435"/>
      <c r="AE1007" s="435"/>
      <c r="AF1007" s="435"/>
      <c r="AG1007" s="435"/>
      <c r="AH1007" s="435"/>
      <c r="AI1007" s="435"/>
      <c r="AJ1007" s="435"/>
      <c r="AK1007" s="435"/>
      <c r="AL1007" s="435"/>
      <c r="AM1007" s="330"/>
    </row>
    <row r="1008" spans="1:39" s="333" customFormat="1" ht="15.6" hidden="1" outlineLevel="2">
      <c r="A1008" s="545"/>
      <c r="B1008" s="713" t="s">
        <v>502</v>
      </c>
      <c r="C1008" s="315"/>
      <c r="D1008" s="315"/>
      <c r="E1008" s="315"/>
      <c r="F1008" s="315"/>
      <c r="G1008" s="315"/>
      <c r="H1008" s="315"/>
      <c r="I1008" s="315"/>
      <c r="J1008" s="315"/>
      <c r="K1008" s="315"/>
      <c r="L1008" s="315"/>
      <c r="M1008" s="315"/>
      <c r="N1008" s="315"/>
      <c r="O1008" s="315"/>
      <c r="P1008" s="315"/>
      <c r="Q1008" s="315"/>
      <c r="R1008" s="315"/>
      <c r="S1008" s="315"/>
      <c r="T1008" s="315"/>
      <c r="U1008" s="315"/>
      <c r="V1008" s="315"/>
      <c r="W1008" s="315"/>
      <c r="X1008" s="315"/>
      <c r="Y1008" s="435"/>
      <c r="Z1008" s="435"/>
      <c r="AA1008" s="435"/>
      <c r="AB1008" s="435"/>
      <c r="AC1008" s="435"/>
      <c r="AD1008" s="435"/>
      <c r="AE1008" s="439"/>
      <c r="AF1008" s="439"/>
      <c r="AG1008" s="439"/>
      <c r="AH1008" s="439"/>
      <c r="AI1008" s="439"/>
      <c r="AJ1008" s="439"/>
      <c r="AK1008" s="439"/>
      <c r="AL1008" s="439"/>
      <c r="AM1008" s="540"/>
    </row>
    <row r="1009" spans="1:39" ht="15" hidden="1" outlineLevel="2">
      <c r="A1009" s="545">
        <v>15</v>
      </c>
      <c r="B1009" s="676" t="s">
        <v>507</v>
      </c>
      <c r="C1009" s="315" t="s">
        <v>25</v>
      </c>
      <c r="D1009" s="319"/>
      <c r="E1009" s="319"/>
      <c r="F1009" s="319"/>
      <c r="G1009" s="319"/>
      <c r="H1009" s="319"/>
      <c r="I1009" s="319"/>
      <c r="J1009" s="319"/>
      <c r="K1009" s="319"/>
      <c r="L1009" s="319"/>
      <c r="M1009" s="319"/>
      <c r="N1009" s="319">
        <v>0</v>
      </c>
      <c r="O1009" s="319"/>
      <c r="P1009" s="319"/>
      <c r="Q1009" s="319"/>
      <c r="R1009" s="319"/>
      <c r="S1009" s="319"/>
      <c r="T1009" s="319"/>
      <c r="U1009" s="319"/>
      <c r="V1009" s="319"/>
      <c r="W1009" s="319"/>
      <c r="X1009" s="319"/>
      <c r="Y1009" s="433"/>
      <c r="Z1009" s="433"/>
      <c r="AA1009" s="433"/>
      <c r="AB1009" s="433"/>
      <c r="AC1009" s="433"/>
      <c r="AD1009" s="433"/>
      <c r="AE1009" s="433"/>
      <c r="AF1009" s="433"/>
      <c r="AG1009" s="433"/>
      <c r="AH1009" s="433"/>
      <c r="AI1009" s="433"/>
      <c r="AJ1009" s="433"/>
      <c r="AK1009" s="433"/>
      <c r="AL1009" s="433"/>
      <c r="AM1009" s="320">
        <f>SUM(Y1009:AL1009)</f>
        <v>0</v>
      </c>
    </row>
    <row r="1010" spans="1:39" ht="15" hidden="1" outlineLevel="2">
      <c r="A1010" s="545"/>
      <c r="B1010" s="676" t="s">
        <v>345</v>
      </c>
      <c r="C1010" s="315" t="s">
        <v>164</v>
      </c>
      <c r="D1010" s="319"/>
      <c r="E1010" s="319"/>
      <c r="F1010" s="319"/>
      <c r="G1010" s="319"/>
      <c r="H1010" s="319"/>
      <c r="I1010" s="319"/>
      <c r="J1010" s="319"/>
      <c r="K1010" s="319"/>
      <c r="L1010" s="319"/>
      <c r="M1010" s="319"/>
      <c r="N1010" s="319">
        <f>N1009</f>
        <v>0</v>
      </c>
      <c r="O1010" s="319"/>
      <c r="P1010" s="319"/>
      <c r="Q1010" s="319"/>
      <c r="R1010" s="319"/>
      <c r="S1010" s="319"/>
      <c r="T1010" s="319"/>
      <c r="U1010" s="319"/>
      <c r="V1010" s="319"/>
      <c r="W1010" s="319"/>
      <c r="X1010" s="319"/>
      <c r="Y1010" s="434">
        <f>Y1009</f>
        <v>0</v>
      </c>
      <c r="Z1010" s="434">
        <f>Z1009</f>
        <v>0</v>
      </c>
      <c r="AA1010" s="434">
        <f t="shared" ref="AA1010:AL1010" si="3048">AA1009</f>
        <v>0</v>
      </c>
      <c r="AB1010" s="434">
        <f t="shared" si="3048"/>
        <v>0</v>
      </c>
      <c r="AC1010" s="434">
        <f t="shared" si="3048"/>
        <v>0</v>
      </c>
      <c r="AD1010" s="434">
        <f>AD1009</f>
        <v>0</v>
      </c>
      <c r="AE1010" s="434">
        <f t="shared" si="3048"/>
        <v>0</v>
      </c>
      <c r="AF1010" s="434">
        <f t="shared" si="3048"/>
        <v>0</v>
      </c>
      <c r="AG1010" s="434">
        <f t="shared" si="3048"/>
        <v>0</v>
      </c>
      <c r="AH1010" s="434">
        <f t="shared" si="3048"/>
        <v>0</v>
      </c>
      <c r="AI1010" s="434">
        <f t="shared" si="3048"/>
        <v>0</v>
      </c>
      <c r="AJ1010" s="434">
        <f t="shared" si="3048"/>
        <v>0</v>
      </c>
      <c r="AK1010" s="434">
        <f t="shared" si="3048"/>
        <v>0</v>
      </c>
      <c r="AL1010" s="434">
        <f t="shared" si="3048"/>
        <v>0</v>
      </c>
      <c r="AM1010" s="321"/>
    </row>
    <row r="1011" spans="1:39" ht="15" hidden="1" outlineLevel="2">
      <c r="A1011" s="545"/>
      <c r="B1011" s="719"/>
      <c r="C1011" s="329"/>
      <c r="D1011" s="315"/>
      <c r="E1011" s="315"/>
      <c r="F1011" s="315"/>
      <c r="G1011" s="315"/>
      <c r="H1011" s="315"/>
      <c r="I1011" s="315"/>
      <c r="J1011" s="315"/>
      <c r="K1011" s="315"/>
      <c r="L1011" s="315"/>
      <c r="M1011" s="315"/>
      <c r="N1011" s="315"/>
      <c r="O1011" s="315"/>
      <c r="P1011" s="315"/>
      <c r="Q1011" s="315"/>
      <c r="R1011" s="315"/>
      <c r="S1011" s="315"/>
      <c r="T1011" s="315"/>
      <c r="U1011" s="315"/>
      <c r="V1011" s="315"/>
      <c r="W1011" s="315"/>
      <c r="X1011" s="315"/>
      <c r="Y1011" s="435"/>
      <c r="Z1011" s="435"/>
      <c r="AA1011" s="435"/>
      <c r="AB1011" s="435"/>
      <c r="AC1011" s="435"/>
      <c r="AD1011" s="435"/>
      <c r="AE1011" s="435"/>
      <c r="AF1011" s="435"/>
      <c r="AG1011" s="435"/>
      <c r="AH1011" s="435"/>
      <c r="AI1011" s="435"/>
      <c r="AJ1011" s="435"/>
      <c r="AK1011" s="435"/>
      <c r="AL1011" s="435"/>
      <c r="AM1011" s="330"/>
    </row>
    <row r="1012" spans="1:39" s="307" customFormat="1" ht="15" hidden="1" outlineLevel="2">
      <c r="A1012" s="545">
        <v>16</v>
      </c>
      <c r="B1012" s="720" t="s">
        <v>503</v>
      </c>
      <c r="C1012" s="315" t="s">
        <v>25</v>
      </c>
      <c r="D1012" s="319"/>
      <c r="E1012" s="319"/>
      <c r="F1012" s="319"/>
      <c r="G1012" s="319"/>
      <c r="H1012" s="319"/>
      <c r="I1012" s="319"/>
      <c r="J1012" s="319"/>
      <c r="K1012" s="319"/>
      <c r="L1012" s="319"/>
      <c r="M1012" s="319"/>
      <c r="N1012" s="319">
        <v>0</v>
      </c>
      <c r="O1012" s="319"/>
      <c r="P1012" s="319"/>
      <c r="Q1012" s="319"/>
      <c r="R1012" s="319"/>
      <c r="S1012" s="319"/>
      <c r="T1012" s="319"/>
      <c r="U1012" s="319"/>
      <c r="V1012" s="319"/>
      <c r="W1012" s="319"/>
      <c r="X1012" s="319"/>
      <c r="Y1012" s="433"/>
      <c r="Z1012" s="433"/>
      <c r="AA1012" s="433"/>
      <c r="AB1012" s="433"/>
      <c r="AC1012" s="433"/>
      <c r="AD1012" s="433"/>
      <c r="AE1012" s="433"/>
      <c r="AF1012" s="433"/>
      <c r="AG1012" s="433"/>
      <c r="AH1012" s="433"/>
      <c r="AI1012" s="433"/>
      <c r="AJ1012" s="433"/>
      <c r="AK1012" s="433"/>
      <c r="AL1012" s="433"/>
      <c r="AM1012" s="320">
        <f>SUM(Y1012:AL1012)</f>
        <v>0</v>
      </c>
    </row>
    <row r="1013" spans="1:39" s="307" customFormat="1" ht="15" hidden="1" outlineLevel="2">
      <c r="A1013" s="545"/>
      <c r="B1013" s="676" t="s">
        <v>345</v>
      </c>
      <c r="C1013" s="315" t="s">
        <v>164</v>
      </c>
      <c r="D1013" s="319"/>
      <c r="E1013" s="319"/>
      <c r="F1013" s="319"/>
      <c r="G1013" s="319"/>
      <c r="H1013" s="319"/>
      <c r="I1013" s="319"/>
      <c r="J1013" s="319"/>
      <c r="K1013" s="319"/>
      <c r="L1013" s="319"/>
      <c r="M1013" s="319"/>
      <c r="N1013" s="319">
        <f>N1012</f>
        <v>0</v>
      </c>
      <c r="O1013" s="319"/>
      <c r="P1013" s="319"/>
      <c r="Q1013" s="319"/>
      <c r="R1013" s="319"/>
      <c r="S1013" s="319"/>
      <c r="T1013" s="319"/>
      <c r="U1013" s="319"/>
      <c r="V1013" s="319"/>
      <c r="W1013" s="319"/>
      <c r="X1013" s="319"/>
      <c r="Y1013" s="434">
        <f>Y1012</f>
        <v>0</v>
      </c>
      <c r="Z1013" s="434">
        <f t="shared" ref="Z1013:AK1013" si="3049">Z1012</f>
        <v>0</v>
      </c>
      <c r="AA1013" s="434">
        <f t="shared" si="3049"/>
        <v>0</v>
      </c>
      <c r="AB1013" s="434">
        <f t="shared" si="3049"/>
        <v>0</v>
      </c>
      <c r="AC1013" s="434">
        <f t="shared" si="3049"/>
        <v>0</v>
      </c>
      <c r="AD1013" s="434">
        <f t="shared" si="3049"/>
        <v>0</v>
      </c>
      <c r="AE1013" s="434">
        <f t="shared" si="3049"/>
        <v>0</v>
      </c>
      <c r="AF1013" s="434">
        <f t="shared" si="3049"/>
        <v>0</v>
      </c>
      <c r="AG1013" s="434">
        <f t="shared" si="3049"/>
        <v>0</v>
      </c>
      <c r="AH1013" s="434">
        <f t="shared" si="3049"/>
        <v>0</v>
      </c>
      <c r="AI1013" s="434">
        <f t="shared" si="3049"/>
        <v>0</v>
      </c>
      <c r="AJ1013" s="434">
        <f t="shared" si="3049"/>
        <v>0</v>
      </c>
      <c r="AK1013" s="434">
        <f t="shared" si="3049"/>
        <v>0</v>
      </c>
      <c r="AL1013" s="434">
        <f>AL1012</f>
        <v>0</v>
      </c>
      <c r="AM1013" s="321"/>
    </row>
    <row r="1014" spans="1:39" s="307" customFormat="1" ht="15" hidden="1" outlineLevel="2">
      <c r="A1014" s="545"/>
      <c r="B1014" s="720"/>
      <c r="C1014" s="315"/>
      <c r="D1014" s="315"/>
      <c r="E1014" s="315"/>
      <c r="F1014" s="315"/>
      <c r="G1014" s="315"/>
      <c r="H1014" s="315"/>
      <c r="I1014" s="315"/>
      <c r="J1014" s="315"/>
      <c r="K1014" s="315"/>
      <c r="L1014" s="315"/>
      <c r="M1014" s="315"/>
      <c r="N1014" s="315"/>
      <c r="O1014" s="315"/>
      <c r="P1014" s="315"/>
      <c r="Q1014" s="315"/>
      <c r="R1014" s="315"/>
      <c r="S1014" s="315"/>
      <c r="T1014" s="315"/>
      <c r="U1014" s="315"/>
      <c r="V1014" s="315"/>
      <c r="W1014" s="315"/>
      <c r="X1014" s="315"/>
      <c r="Y1014" s="435"/>
      <c r="Z1014" s="435"/>
      <c r="AA1014" s="435"/>
      <c r="AB1014" s="435"/>
      <c r="AC1014" s="435"/>
      <c r="AD1014" s="435"/>
      <c r="AE1014" s="439"/>
      <c r="AF1014" s="439"/>
      <c r="AG1014" s="439"/>
      <c r="AH1014" s="439"/>
      <c r="AI1014" s="439"/>
      <c r="AJ1014" s="439"/>
      <c r="AK1014" s="439"/>
      <c r="AL1014" s="439"/>
      <c r="AM1014" s="337"/>
    </row>
    <row r="1015" spans="1:39" ht="15.6" hidden="1" outlineLevel="2">
      <c r="A1015" s="545"/>
      <c r="B1015" s="541" t="s">
        <v>508</v>
      </c>
      <c r="C1015" s="343"/>
      <c r="D1015" s="314"/>
      <c r="E1015" s="313"/>
      <c r="F1015" s="313"/>
      <c r="G1015" s="313"/>
      <c r="H1015" s="313"/>
      <c r="I1015" s="313"/>
      <c r="J1015" s="313"/>
      <c r="K1015" s="313"/>
      <c r="L1015" s="313"/>
      <c r="M1015" s="313"/>
      <c r="N1015" s="314"/>
      <c r="O1015" s="313"/>
      <c r="P1015" s="313"/>
      <c r="Q1015" s="313"/>
      <c r="R1015" s="313"/>
      <c r="S1015" s="313"/>
      <c r="T1015" s="313"/>
      <c r="U1015" s="313"/>
      <c r="V1015" s="313"/>
      <c r="W1015" s="313"/>
      <c r="X1015" s="313"/>
      <c r="Y1015" s="437"/>
      <c r="Z1015" s="437"/>
      <c r="AA1015" s="437"/>
      <c r="AB1015" s="437"/>
      <c r="AC1015" s="437"/>
      <c r="AD1015" s="437"/>
      <c r="AE1015" s="437"/>
      <c r="AF1015" s="437"/>
      <c r="AG1015" s="437"/>
      <c r="AH1015" s="437"/>
      <c r="AI1015" s="437"/>
      <c r="AJ1015" s="437"/>
      <c r="AK1015" s="437"/>
      <c r="AL1015" s="437"/>
      <c r="AM1015" s="316"/>
    </row>
    <row r="1016" spans="1:39" ht="15" hidden="1" outlineLevel="2">
      <c r="A1016" s="545">
        <v>17</v>
      </c>
      <c r="B1016" s="700" t="s">
        <v>113</v>
      </c>
      <c r="C1016" s="315" t="s">
        <v>25</v>
      </c>
      <c r="D1016" s="319"/>
      <c r="E1016" s="319"/>
      <c r="F1016" s="319"/>
      <c r="G1016" s="319"/>
      <c r="H1016" s="319"/>
      <c r="I1016" s="319"/>
      <c r="J1016" s="319"/>
      <c r="K1016" s="319"/>
      <c r="L1016" s="319"/>
      <c r="M1016" s="319"/>
      <c r="N1016" s="319">
        <v>0</v>
      </c>
      <c r="O1016" s="319"/>
      <c r="P1016" s="319"/>
      <c r="Q1016" s="319"/>
      <c r="R1016" s="319"/>
      <c r="S1016" s="319"/>
      <c r="T1016" s="319"/>
      <c r="U1016" s="319"/>
      <c r="V1016" s="319"/>
      <c r="W1016" s="319"/>
      <c r="X1016" s="319"/>
      <c r="Y1016" s="449"/>
      <c r="Z1016" s="433"/>
      <c r="AA1016" s="433"/>
      <c r="AB1016" s="433"/>
      <c r="AC1016" s="433"/>
      <c r="AD1016" s="433"/>
      <c r="AE1016" s="433"/>
      <c r="AF1016" s="438"/>
      <c r="AG1016" s="438"/>
      <c r="AH1016" s="438"/>
      <c r="AI1016" s="438"/>
      <c r="AJ1016" s="438"/>
      <c r="AK1016" s="438"/>
      <c r="AL1016" s="438"/>
      <c r="AM1016" s="320">
        <f>SUM(Y1016:AL1016)</f>
        <v>0</v>
      </c>
    </row>
    <row r="1017" spans="1:39" ht="15" hidden="1" outlineLevel="2">
      <c r="A1017" s="545"/>
      <c r="B1017" s="676" t="s">
        <v>345</v>
      </c>
      <c r="C1017" s="315" t="s">
        <v>164</v>
      </c>
      <c r="D1017" s="319"/>
      <c r="E1017" s="319"/>
      <c r="F1017" s="319"/>
      <c r="G1017" s="319"/>
      <c r="H1017" s="319"/>
      <c r="I1017" s="319"/>
      <c r="J1017" s="319"/>
      <c r="K1017" s="319"/>
      <c r="L1017" s="319"/>
      <c r="M1017" s="319"/>
      <c r="N1017" s="319">
        <f>N1016</f>
        <v>0</v>
      </c>
      <c r="O1017" s="319"/>
      <c r="P1017" s="319"/>
      <c r="Q1017" s="319"/>
      <c r="R1017" s="319"/>
      <c r="S1017" s="319"/>
      <c r="T1017" s="319"/>
      <c r="U1017" s="319"/>
      <c r="V1017" s="319"/>
      <c r="W1017" s="319"/>
      <c r="X1017" s="319"/>
      <c r="Y1017" s="434">
        <f>Y1016</f>
        <v>0</v>
      </c>
      <c r="Z1017" s="434">
        <f t="shared" ref="Z1017:AL1017" si="3050">Z1016</f>
        <v>0</v>
      </c>
      <c r="AA1017" s="434">
        <f t="shared" si="3050"/>
        <v>0</v>
      </c>
      <c r="AB1017" s="434">
        <f t="shared" si="3050"/>
        <v>0</v>
      </c>
      <c r="AC1017" s="434">
        <f t="shared" si="3050"/>
        <v>0</v>
      </c>
      <c r="AD1017" s="434">
        <f t="shared" si="3050"/>
        <v>0</v>
      </c>
      <c r="AE1017" s="434">
        <f t="shared" si="3050"/>
        <v>0</v>
      </c>
      <c r="AF1017" s="434">
        <f t="shared" si="3050"/>
        <v>0</v>
      </c>
      <c r="AG1017" s="434">
        <f t="shared" si="3050"/>
        <v>0</v>
      </c>
      <c r="AH1017" s="434">
        <f t="shared" si="3050"/>
        <v>0</v>
      </c>
      <c r="AI1017" s="434">
        <f t="shared" si="3050"/>
        <v>0</v>
      </c>
      <c r="AJ1017" s="434">
        <f t="shared" si="3050"/>
        <v>0</v>
      </c>
      <c r="AK1017" s="434">
        <f t="shared" si="3050"/>
        <v>0</v>
      </c>
      <c r="AL1017" s="434">
        <f t="shared" si="3050"/>
        <v>0</v>
      </c>
      <c r="AM1017" s="330"/>
    </row>
    <row r="1018" spans="1:39" ht="15" hidden="1" outlineLevel="2">
      <c r="A1018" s="545"/>
      <c r="B1018" s="676"/>
      <c r="C1018" s="315"/>
      <c r="D1018" s="315"/>
      <c r="E1018" s="315"/>
      <c r="F1018" s="315"/>
      <c r="G1018" s="315"/>
      <c r="H1018" s="315"/>
      <c r="I1018" s="315"/>
      <c r="J1018" s="315"/>
      <c r="K1018" s="315"/>
      <c r="L1018" s="315"/>
      <c r="M1018" s="315"/>
      <c r="N1018" s="315"/>
      <c r="O1018" s="315"/>
      <c r="P1018" s="315"/>
      <c r="Q1018" s="315"/>
      <c r="R1018" s="315"/>
      <c r="S1018" s="315"/>
      <c r="T1018" s="315"/>
      <c r="U1018" s="315"/>
      <c r="V1018" s="315"/>
      <c r="W1018" s="315"/>
      <c r="X1018" s="315"/>
      <c r="Y1018" s="445"/>
      <c r="Z1018" s="448"/>
      <c r="AA1018" s="448"/>
      <c r="AB1018" s="448"/>
      <c r="AC1018" s="448"/>
      <c r="AD1018" s="448"/>
      <c r="AE1018" s="448"/>
      <c r="AF1018" s="448"/>
      <c r="AG1018" s="448"/>
      <c r="AH1018" s="448"/>
      <c r="AI1018" s="448"/>
      <c r="AJ1018" s="448"/>
      <c r="AK1018" s="448"/>
      <c r="AL1018" s="448"/>
      <c r="AM1018" s="330"/>
    </row>
    <row r="1019" spans="1:39" ht="15" hidden="1" outlineLevel="2">
      <c r="A1019" s="545">
        <v>18</v>
      </c>
      <c r="B1019" s="700" t="s">
        <v>110</v>
      </c>
      <c r="C1019" s="315" t="s">
        <v>25</v>
      </c>
      <c r="D1019" s="319"/>
      <c r="E1019" s="319"/>
      <c r="F1019" s="319"/>
      <c r="G1019" s="319"/>
      <c r="H1019" s="319"/>
      <c r="I1019" s="319"/>
      <c r="J1019" s="319"/>
      <c r="K1019" s="319"/>
      <c r="L1019" s="319"/>
      <c r="M1019" s="319"/>
      <c r="N1019" s="319">
        <v>0</v>
      </c>
      <c r="O1019" s="319"/>
      <c r="P1019" s="319"/>
      <c r="Q1019" s="319"/>
      <c r="R1019" s="319"/>
      <c r="S1019" s="319"/>
      <c r="T1019" s="319"/>
      <c r="U1019" s="319"/>
      <c r="V1019" s="319"/>
      <c r="W1019" s="319"/>
      <c r="X1019" s="319"/>
      <c r="Y1019" s="449"/>
      <c r="Z1019" s="433"/>
      <c r="AA1019" s="433"/>
      <c r="AB1019" s="433"/>
      <c r="AC1019" s="433"/>
      <c r="AD1019" s="433"/>
      <c r="AE1019" s="433"/>
      <c r="AF1019" s="438"/>
      <c r="AG1019" s="438"/>
      <c r="AH1019" s="438"/>
      <c r="AI1019" s="438"/>
      <c r="AJ1019" s="438"/>
      <c r="AK1019" s="438"/>
      <c r="AL1019" s="438"/>
      <c r="AM1019" s="320">
        <f>SUM(Y1019:AL1019)</f>
        <v>0</v>
      </c>
    </row>
    <row r="1020" spans="1:39" ht="15" hidden="1" outlineLevel="2">
      <c r="A1020" s="545"/>
      <c r="B1020" s="676" t="s">
        <v>345</v>
      </c>
      <c r="C1020" s="315" t="s">
        <v>164</v>
      </c>
      <c r="D1020" s="319"/>
      <c r="E1020" s="319"/>
      <c r="F1020" s="319"/>
      <c r="G1020" s="319"/>
      <c r="H1020" s="319"/>
      <c r="I1020" s="319"/>
      <c r="J1020" s="319"/>
      <c r="K1020" s="319"/>
      <c r="L1020" s="319"/>
      <c r="M1020" s="319"/>
      <c r="N1020" s="319">
        <f>N1019</f>
        <v>0</v>
      </c>
      <c r="O1020" s="319"/>
      <c r="P1020" s="319"/>
      <c r="Q1020" s="319"/>
      <c r="R1020" s="319"/>
      <c r="S1020" s="319"/>
      <c r="T1020" s="319"/>
      <c r="U1020" s="319"/>
      <c r="V1020" s="319"/>
      <c r="W1020" s="319"/>
      <c r="X1020" s="319"/>
      <c r="Y1020" s="434">
        <f>Y1019</f>
        <v>0</v>
      </c>
      <c r="Z1020" s="434">
        <f t="shared" ref="Z1020:AL1020" si="3051">Z1019</f>
        <v>0</v>
      </c>
      <c r="AA1020" s="434">
        <f t="shared" si="3051"/>
        <v>0</v>
      </c>
      <c r="AB1020" s="434">
        <f t="shared" si="3051"/>
        <v>0</v>
      </c>
      <c r="AC1020" s="434">
        <f t="shared" si="3051"/>
        <v>0</v>
      </c>
      <c r="AD1020" s="434">
        <f t="shared" si="3051"/>
        <v>0</v>
      </c>
      <c r="AE1020" s="434">
        <f t="shared" si="3051"/>
        <v>0</v>
      </c>
      <c r="AF1020" s="434">
        <f t="shared" si="3051"/>
        <v>0</v>
      </c>
      <c r="AG1020" s="434">
        <f t="shared" si="3051"/>
        <v>0</v>
      </c>
      <c r="AH1020" s="434">
        <f t="shared" si="3051"/>
        <v>0</v>
      </c>
      <c r="AI1020" s="434">
        <f t="shared" si="3051"/>
        <v>0</v>
      </c>
      <c r="AJ1020" s="434">
        <f t="shared" si="3051"/>
        <v>0</v>
      </c>
      <c r="AK1020" s="434">
        <f t="shared" si="3051"/>
        <v>0</v>
      </c>
      <c r="AL1020" s="434">
        <f t="shared" si="3051"/>
        <v>0</v>
      </c>
      <c r="AM1020" s="330"/>
    </row>
    <row r="1021" spans="1:39" ht="15" hidden="1" outlineLevel="2">
      <c r="A1021" s="545"/>
      <c r="B1021" s="721"/>
      <c r="C1021" s="315"/>
      <c r="D1021" s="315"/>
      <c r="E1021" s="315"/>
      <c r="F1021" s="315"/>
      <c r="G1021" s="315"/>
      <c r="H1021" s="315"/>
      <c r="I1021" s="315"/>
      <c r="J1021" s="315"/>
      <c r="K1021" s="315"/>
      <c r="L1021" s="315"/>
      <c r="M1021" s="315"/>
      <c r="N1021" s="315"/>
      <c r="O1021" s="315"/>
      <c r="P1021" s="315"/>
      <c r="Q1021" s="315"/>
      <c r="R1021" s="315"/>
      <c r="S1021" s="315"/>
      <c r="T1021" s="315"/>
      <c r="U1021" s="315"/>
      <c r="V1021" s="315"/>
      <c r="W1021" s="315"/>
      <c r="X1021" s="315"/>
      <c r="Y1021" s="446"/>
      <c r="Z1021" s="447"/>
      <c r="AA1021" s="447"/>
      <c r="AB1021" s="447"/>
      <c r="AC1021" s="447"/>
      <c r="AD1021" s="447"/>
      <c r="AE1021" s="447"/>
      <c r="AF1021" s="447"/>
      <c r="AG1021" s="447"/>
      <c r="AH1021" s="447"/>
      <c r="AI1021" s="447"/>
      <c r="AJ1021" s="447"/>
      <c r="AK1021" s="447"/>
      <c r="AL1021" s="447"/>
      <c r="AM1021" s="321"/>
    </row>
    <row r="1022" spans="1:39" ht="15" hidden="1" outlineLevel="2">
      <c r="A1022" s="545">
        <v>19</v>
      </c>
      <c r="B1022" s="700" t="s">
        <v>112</v>
      </c>
      <c r="C1022" s="315" t="s">
        <v>25</v>
      </c>
      <c r="D1022" s="319"/>
      <c r="E1022" s="319"/>
      <c r="F1022" s="319"/>
      <c r="G1022" s="319"/>
      <c r="H1022" s="319"/>
      <c r="I1022" s="319"/>
      <c r="J1022" s="319"/>
      <c r="K1022" s="319"/>
      <c r="L1022" s="319"/>
      <c r="M1022" s="319"/>
      <c r="N1022" s="319">
        <v>0</v>
      </c>
      <c r="O1022" s="319"/>
      <c r="P1022" s="319"/>
      <c r="Q1022" s="319"/>
      <c r="R1022" s="319"/>
      <c r="S1022" s="319"/>
      <c r="T1022" s="319"/>
      <c r="U1022" s="319"/>
      <c r="V1022" s="319"/>
      <c r="W1022" s="319"/>
      <c r="X1022" s="319"/>
      <c r="Y1022" s="449"/>
      <c r="Z1022" s="433"/>
      <c r="AA1022" s="433"/>
      <c r="AB1022" s="433"/>
      <c r="AC1022" s="433"/>
      <c r="AD1022" s="433"/>
      <c r="AE1022" s="433"/>
      <c r="AF1022" s="438"/>
      <c r="AG1022" s="438"/>
      <c r="AH1022" s="438"/>
      <c r="AI1022" s="438"/>
      <c r="AJ1022" s="438"/>
      <c r="AK1022" s="438"/>
      <c r="AL1022" s="438"/>
      <c r="AM1022" s="320">
        <f>SUM(Y1022:AL1022)</f>
        <v>0</v>
      </c>
    </row>
    <row r="1023" spans="1:39" ht="15" hidden="1" outlineLevel="2">
      <c r="A1023" s="545"/>
      <c r="B1023" s="676" t="s">
        <v>345</v>
      </c>
      <c r="C1023" s="315" t="s">
        <v>164</v>
      </c>
      <c r="D1023" s="319"/>
      <c r="E1023" s="319"/>
      <c r="F1023" s="319"/>
      <c r="G1023" s="319"/>
      <c r="H1023" s="319"/>
      <c r="I1023" s="319"/>
      <c r="J1023" s="319"/>
      <c r="K1023" s="319"/>
      <c r="L1023" s="319"/>
      <c r="M1023" s="319"/>
      <c r="N1023" s="319">
        <f>N1022</f>
        <v>0</v>
      </c>
      <c r="O1023" s="319"/>
      <c r="P1023" s="319"/>
      <c r="Q1023" s="319"/>
      <c r="R1023" s="319"/>
      <c r="S1023" s="319"/>
      <c r="T1023" s="319"/>
      <c r="U1023" s="319"/>
      <c r="V1023" s="319"/>
      <c r="W1023" s="319"/>
      <c r="X1023" s="319"/>
      <c r="Y1023" s="434">
        <f>Y1022</f>
        <v>0</v>
      </c>
      <c r="Z1023" s="434">
        <f t="shared" ref="Z1023:AL1023" si="3052">Z1022</f>
        <v>0</v>
      </c>
      <c r="AA1023" s="434">
        <f t="shared" si="3052"/>
        <v>0</v>
      </c>
      <c r="AB1023" s="434">
        <f t="shared" si="3052"/>
        <v>0</v>
      </c>
      <c r="AC1023" s="434">
        <f t="shared" si="3052"/>
        <v>0</v>
      </c>
      <c r="AD1023" s="434">
        <f t="shared" si="3052"/>
        <v>0</v>
      </c>
      <c r="AE1023" s="434">
        <f t="shared" si="3052"/>
        <v>0</v>
      </c>
      <c r="AF1023" s="434">
        <f t="shared" si="3052"/>
        <v>0</v>
      </c>
      <c r="AG1023" s="434">
        <f t="shared" si="3052"/>
        <v>0</v>
      </c>
      <c r="AH1023" s="434">
        <f t="shared" si="3052"/>
        <v>0</v>
      </c>
      <c r="AI1023" s="434">
        <f t="shared" si="3052"/>
        <v>0</v>
      </c>
      <c r="AJ1023" s="434">
        <f t="shared" si="3052"/>
        <v>0</v>
      </c>
      <c r="AK1023" s="434">
        <f t="shared" si="3052"/>
        <v>0</v>
      </c>
      <c r="AL1023" s="434">
        <f t="shared" si="3052"/>
        <v>0</v>
      </c>
      <c r="AM1023" s="321"/>
    </row>
    <row r="1024" spans="1:39" ht="15" hidden="1" outlineLevel="2">
      <c r="A1024" s="545"/>
      <c r="B1024" s="721"/>
      <c r="C1024" s="315"/>
      <c r="D1024" s="315"/>
      <c r="E1024" s="315"/>
      <c r="F1024" s="315"/>
      <c r="G1024" s="315"/>
      <c r="H1024" s="315"/>
      <c r="I1024" s="315"/>
      <c r="J1024" s="315"/>
      <c r="K1024" s="315"/>
      <c r="L1024" s="315"/>
      <c r="M1024" s="315"/>
      <c r="N1024" s="315"/>
      <c r="O1024" s="315"/>
      <c r="P1024" s="315"/>
      <c r="Q1024" s="315"/>
      <c r="R1024" s="315"/>
      <c r="S1024" s="315"/>
      <c r="T1024" s="315"/>
      <c r="U1024" s="315"/>
      <c r="V1024" s="315"/>
      <c r="W1024" s="315"/>
      <c r="X1024" s="315"/>
      <c r="Y1024" s="435"/>
      <c r="Z1024" s="435"/>
      <c r="AA1024" s="435"/>
      <c r="AB1024" s="435"/>
      <c r="AC1024" s="435"/>
      <c r="AD1024" s="435"/>
      <c r="AE1024" s="435"/>
      <c r="AF1024" s="435"/>
      <c r="AG1024" s="435"/>
      <c r="AH1024" s="435"/>
      <c r="AI1024" s="435"/>
      <c r="AJ1024" s="435"/>
      <c r="AK1024" s="435"/>
      <c r="AL1024" s="435"/>
      <c r="AM1024" s="330"/>
    </row>
    <row r="1025" spans="1:39" ht="15" hidden="1" outlineLevel="2">
      <c r="A1025" s="545">
        <v>20</v>
      </c>
      <c r="B1025" s="700" t="s">
        <v>111</v>
      </c>
      <c r="C1025" s="315" t="s">
        <v>25</v>
      </c>
      <c r="D1025" s="319"/>
      <c r="E1025" s="319"/>
      <c r="F1025" s="319"/>
      <c r="G1025" s="319"/>
      <c r="H1025" s="319"/>
      <c r="I1025" s="319"/>
      <c r="J1025" s="319"/>
      <c r="K1025" s="319"/>
      <c r="L1025" s="319"/>
      <c r="M1025" s="319"/>
      <c r="N1025" s="319">
        <v>0</v>
      </c>
      <c r="O1025" s="319"/>
      <c r="P1025" s="319"/>
      <c r="Q1025" s="319"/>
      <c r="R1025" s="319"/>
      <c r="S1025" s="319"/>
      <c r="T1025" s="319"/>
      <c r="U1025" s="319"/>
      <c r="V1025" s="319"/>
      <c r="W1025" s="319"/>
      <c r="X1025" s="319"/>
      <c r="Y1025" s="449"/>
      <c r="Z1025" s="433"/>
      <c r="AA1025" s="433"/>
      <c r="AB1025" s="433"/>
      <c r="AC1025" s="433"/>
      <c r="AD1025" s="433"/>
      <c r="AE1025" s="433"/>
      <c r="AF1025" s="438"/>
      <c r="AG1025" s="438"/>
      <c r="AH1025" s="438"/>
      <c r="AI1025" s="438"/>
      <c r="AJ1025" s="438"/>
      <c r="AK1025" s="438"/>
      <c r="AL1025" s="438"/>
      <c r="AM1025" s="320">
        <f>SUM(Y1025:AL1025)</f>
        <v>0</v>
      </c>
    </row>
    <row r="1026" spans="1:39" ht="15" hidden="1" outlineLevel="2">
      <c r="A1026" s="545"/>
      <c r="B1026" s="676" t="s">
        <v>345</v>
      </c>
      <c r="C1026" s="315" t="s">
        <v>164</v>
      </c>
      <c r="D1026" s="319"/>
      <c r="E1026" s="319"/>
      <c r="F1026" s="319"/>
      <c r="G1026" s="319"/>
      <c r="H1026" s="319"/>
      <c r="I1026" s="319"/>
      <c r="J1026" s="319"/>
      <c r="K1026" s="319"/>
      <c r="L1026" s="319"/>
      <c r="M1026" s="319"/>
      <c r="N1026" s="319">
        <f>N1025</f>
        <v>0</v>
      </c>
      <c r="O1026" s="319"/>
      <c r="P1026" s="319"/>
      <c r="Q1026" s="319"/>
      <c r="R1026" s="319"/>
      <c r="S1026" s="319"/>
      <c r="T1026" s="319"/>
      <c r="U1026" s="319"/>
      <c r="V1026" s="319"/>
      <c r="W1026" s="319"/>
      <c r="X1026" s="319"/>
      <c r="Y1026" s="434">
        <f t="shared" ref="Y1026:AL1026" si="3053">Y1025</f>
        <v>0</v>
      </c>
      <c r="Z1026" s="434">
        <f t="shared" si="3053"/>
        <v>0</v>
      </c>
      <c r="AA1026" s="434">
        <f t="shared" si="3053"/>
        <v>0</v>
      </c>
      <c r="AB1026" s="434">
        <f t="shared" si="3053"/>
        <v>0</v>
      </c>
      <c r="AC1026" s="434">
        <f t="shared" si="3053"/>
        <v>0</v>
      </c>
      <c r="AD1026" s="434">
        <f t="shared" si="3053"/>
        <v>0</v>
      </c>
      <c r="AE1026" s="434">
        <f t="shared" si="3053"/>
        <v>0</v>
      </c>
      <c r="AF1026" s="434">
        <f t="shared" si="3053"/>
        <v>0</v>
      </c>
      <c r="AG1026" s="434">
        <f t="shared" si="3053"/>
        <v>0</v>
      </c>
      <c r="AH1026" s="434">
        <f t="shared" si="3053"/>
        <v>0</v>
      </c>
      <c r="AI1026" s="434">
        <f t="shared" si="3053"/>
        <v>0</v>
      </c>
      <c r="AJ1026" s="434">
        <f t="shared" si="3053"/>
        <v>0</v>
      </c>
      <c r="AK1026" s="434">
        <f t="shared" si="3053"/>
        <v>0</v>
      </c>
      <c r="AL1026" s="434">
        <f t="shared" si="3053"/>
        <v>0</v>
      </c>
      <c r="AM1026" s="330"/>
    </row>
    <row r="1027" spans="1:39" ht="15.6" hidden="1" outlineLevel="2">
      <c r="A1027" s="545"/>
      <c r="B1027" s="722"/>
      <c r="C1027" s="324"/>
      <c r="D1027" s="315"/>
      <c r="E1027" s="315"/>
      <c r="F1027" s="315"/>
      <c r="G1027" s="315"/>
      <c r="H1027" s="315"/>
      <c r="I1027" s="315"/>
      <c r="J1027" s="315"/>
      <c r="K1027" s="315"/>
      <c r="L1027" s="315"/>
      <c r="M1027" s="315"/>
      <c r="N1027" s="324"/>
      <c r="O1027" s="315"/>
      <c r="P1027" s="315"/>
      <c r="Q1027" s="315"/>
      <c r="R1027" s="315"/>
      <c r="S1027" s="315"/>
      <c r="T1027" s="315"/>
      <c r="U1027" s="315"/>
      <c r="V1027" s="315"/>
      <c r="W1027" s="315"/>
      <c r="X1027" s="315"/>
      <c r="Y1027" s="435"/>
      <c r="Z1027" s="435"/>
      <c r="AA1027" s="435"/>
      <c r="AB1027" s="435"/>
      <c r="AC1027" s="435"/>
      <c r="AD1027" s="435"/>
      <c r="AE1027" s="435"/>
      <c r="AF1027" s="435"/>
      <c r="AG1027" s="435"/>
      <c r="AH1027" s="435"/>
      <c r="AI1027" s="435"/>
      <c r="AJ1027" s="435"/>
      <c r="AK1027" s="435"/>
      <c r="AL1027" s="435"/>
      <c r="AM1027" s="330"/>
    </row>
    <row r="1028" spans="1:39" ht="15.6" hidden="1" outlineLevel="2">
      <c r="A1028" s="545"/>
      <c r="B1028" s="712" t="s">
        <v>515</v>
      </c>
      <c r="C1028" s="315"/>
      <c r="D1028" s="315"/>
      <c r="E1028" s="315"/>
      <c r="F1028" s="315"/>
      <c r="G1028" s="315"/>
      <c r="H1028" s="315"/>
      <c r="I1028" s="315"/>
      <c r="J1028" s="315"/>
      <c r="K1028" s="315"/>
      <c r="L1028" s="315"/>
      <c r="M1028" s="315"/>
      <c r="N1028" s="315"/>
      <c r="O1028" s="315"/>
      <c r="P1028" s="315"/>
      <c r="Q1028" s="315"/>
      <c r="R1028" s="315"/>
      <c r="S1028" s="315"/>
      <c r="T1028" s="315"/>
      <c r="U1028" s="315"/>
      <c r="V1028" s="315"/>
      <c r="W1028" s="315"/>
      <c r="X1028" s="315"/>
      <c r="Y1028" s="445"/>
      <c r="Z1028" s="448"/>
      <c r="AA1028" s="448"/>
      <c r="AB1028" s="448"/>
      <c r="AC1028" s="448"/>
      <c r="AD1028" s="448"/>
      <c r="AE1028" s="448"/>
      <c r="AF1028" s="448"/>
      <c r="AG1028" s="448"/>
      <c r="AH1028" s="448"/>
      <c r="AI1028" s="448"/>
      <c r="AJ1028" s="448"/>
      <c r="AK1028" s="448"/>
      <c r="AL1028" s="448"/>
      <c r="AM1028" s="330"/>
    </row>
    <row r="1029" spans="1:39" ht="15.6" hidden="1" outlineLevel="2">
      <c r="A1029" s="545"/>
      <c r="B1029" s="733" t="s">
        <v>511</v>
      </c>
      <c r="C1029" s="315"/>
      <c r="D1029" s="315"/>
      <c r="E1029" s="315"/>
      <c r="F1029" s="315"/>
      <c r="G1029" s="315"/>
      <c r="H1029" s="315"/>
      <c r="I1029" s="315"/>
      <c r="J1029" s="315"/>
      <c r="K1029" s="315"/>
      <c r="L1029" s="315"/>
      <c r="M1029" s="315"/>
      <c r="N1029" s="315"/>
      <c r="O1029" s="315"/>
      <c r="P1029" s="315"/>
      <c r="Q1029" s="315"/>
      <c r="R1029" s="315"/>
      <c r="S1029" s="315"/>
      <c r="T1029" s="315"/>
      <c r="U1029" s="315"/>
      <c r="V1029" s="315"/>
      <c r="W1029" s="315"/>
      <c r="X1029" s="315"/>
      <c r="Y1029" s="445"/>
      <c r="Z1029" s="448"/>
      <c r="AA1029" s="448"/>
      <c r="AB1029" s="448"/>
      <c r="AC1029" s="448"/>
      <c r="AD1029" s="448"/>
      <c r="AE1029" s="448"/>
      <c r="AF1029" s="448"/>
      <c r="AG1029" s="448"/>
      <c r="AH1029" s="448"/>
      <c r="AI1029" s="448"/>
      <c r="AJ1029" s="448"/>
      <c r="AK1029" s="448"/>
      <c r="AL1029" s="448"/>
      <c r="AM1029" s="330"/>
    </row>
    <row r="1030" spans="1:39" ht="15" hidden="1" customHeight="1" outlineLevel="2">
      <c r="A1030" s="545">
        <v>21</v>
      </c>
      <c r="B1030" s="700" t="s">
        <v>114</v>
      </c>
      <c r="C1030" s="315" t="s">
        <v>25</v>
      </c>
      <c r="D1030" s="319"/>
      <c r="E1030" s="319"/>
      <c r="F1030" s="319"/>
      <c r="G1030" s="319"/>
      <c r="H1030" s="319"/>
      <c r="I1030" s="319"/>
      <c r="J1030" s="319"/>
      <c r="K1030" s="319"/>
      <c r="L1030" s="319"/>
      <c r="M1030" s="319"/>
      <c r="N1030" s="315"/>
      <c r="O1030" s="319"/>
      <c r="P1030" s="319"/>
      <c r="Q1030" s="319"/>
      <c r="R1030" s="319"/>
      <c r="S1030" s="319"/>
      <c r="T1030" s="319"/>
      <c r="U1030" s="319"/>
      <c r="V1030" s="319"/>
      <c r="W1030" s="319"/>
      <c r="X1030" s="319"/>
      <c r="Y1030" s="433"/>
      <c r="Z1030" s="433"/>
      <c r="AA1030" s="433"/>
      <c r="AB1030" s="433"/>
      <c r="AC1030" s="433"/>
      <c r="AD1030" s="433"/>
      <c r="AE1030" s="433"/>
      <c r="AF1030" s="433"/>
      <c r="AG1030" s="433"/>
      <c r="AH1030" s="433"/>
      <c r="AI1030" s="433"/>
      <c r="AJ1030" s="433"/>
      <c r="AK1030" s="433"/>
      <c r="AL1030" s="433"/>
      <c r="AM1030" s="320">
        <f>SUM(Y1030:AL1030)</f>
        <v>0</v>
      </c>
    </row>
    <row r="1031" spans="1:39" ht="15" hidden="1" customHeight="1" outlineLevel="2">
      <c r="A1031" s="545"/>
      <c r="B1031" s="676" t="s">
        <v>349</v>
      </c>
      <c r="C1031" s="315" t="s">
        <v>164</v>
      </c>
      <c r="D1031" s="319"/>
      <c r="E1031" s="319"/>
      <c r="F1031" s="319"/>
      <c r="G1031" s="319"/>
      <c r="H1031" s="319"/>
      <c r="I1031" s="319"/>
      <c r="J1031" s="319"/>
      <c r="K1031" s="319"/>
      <c r="L1031" s="319"/>
      <c r="M1031" s="319"/>
      <c r="N1031" s="315"/>
      <c r="O1031" s="319"/>
      <c r="P1031" s="319"/>
      <c r="Q1031" s="319"/>
      <c r="R1031" s="319"/>
      <c r="S1031" s="319"/>
      <c r="T1031" s="319"/>
      <c r="U1031" s="319"/>
      <c r="V1031" s="319"/>
      <c r="W1031" s="319"/>
      <c r="X1031" s="319"/>
      <c r="Y1031" s="434">
        <f>Y1030</f>
        <v>0</v>
      </c>
      <c r="Z1031" s="434">
        <f t="shared" ref="Z1031" si="3054">Z1030</f>
        <v>0</v>
      </c>
      <c r="AA1031" s="434">
        <f t="shared" ref="AA1031" si="3055">AA1030</f>
        <v>0</v>
      </c>
      <c r="AB1031" s="434">
        <f t="shared" ref="AB1031" si="3056">AB1030</f>
        <v>0</v>
      </c>
      <c r="AC1031" s="434">
        <f t="shared" ref="AC1031" si="3057">AC1030</f>
        <v>0</v>
      </c>
      <c r="AD1031" s="434">
        <f t="shared" ref="AD1031" si="3058">AD1030</f>
        <v>0</v>
      </c>
      <c r="AE1031" s="434">
        <f t="shared" ref="AE1031" si="3059">AE1030</f>
        <v>0</v>
      </c>
      <c r="AF1031" s="434">
        <f t="shared" ref="AF1031" si="3060">AF1030</f>
        <v>0</v>
      </c>
      <c r="AG1031" s="434">
        <f t="shared" ref="AG1031" si="3061">AG1030</f>
        <v>0</v>
      </c>
      <c r="AH1031" s="434">
        <f t="shared" ref="AH1031" si="3062">AH1030</f>
        <v>0</v>
      </c>
      <c r="AI1031" s="434">
        <f t="shared" ref="AI1031" si="3063">AI1030</f>
        <v>0</v>
      </c>
      <c r="AJ1031" s="434">
        <f t="shared" ref="AJ1031" si="3064">AJ1030</f>
        <v>0</v>
      </c>
      <c r="AK1031" s="434">
        <f t="shared" ref="AK1031" si="3065">AK1030</f>
        <v>0</v>
      </c>
      <c r="AL1031" s="434">
        <f t="shared" ref="AL1031" si="3066">AL1030</f>
        <v>0</v>
      </c>
      <c r="AM1031" s="330"/>
    </row>
    <row r="1032" spans="1:39" ht="15" hidden="1" customHeight="1" outlineLevel="2">
      <c r="A1032" s="545"/>
      <c r="B1032" s="676"/>
      <c r="C1032" s="315"/>
      <c r="D1032" s="315"/>
      <c r="E1032" s="315"/>
      <c r="F1032" s="315"/>
      <c r="G1032" s="315"/>
      <c r="H1032" s="315"/>
      <c r="I1032" s="315"/>
      <c r="J1032" s="315"/>
      <c r="K1032" s="315"/>
      <c r="L1032" s="315"/>
      <c r="M1032" s="315"/>
      <c r="N1032" s="315"/>
      <c r="O1032" s="315"/>
      <c r="P1032" s="315"/>
      <c r="Q1032" s="315"/>
      <c r="R1032" s="315"/>
      <c r="S1032" s="315"/>
      <c r="T1032" s="315"/>
      <c r="U1032" s="315"/>
      <c r="V1032" s="315"/>
      <c r="W1032" s="315"/>
      <c r="X1032" s="315"/>
      <c r="Y1032" s="445"/>
      <c r="Z1032" s="448"/>
      <c r="AA1032" s="448"/>
      <c r="AB1032" s="448"/>
      <c r="AC1032" s="448"/>
      <c r="AD1032" s="448"/>
      <c r="AE1032" s="448"/>
      <c r="AF1032" s="448"/>
      <c r="AG1032" s="448"/>
      <c r="AH1032" s="448"/>
      <c r="AI1032" s="448"/>
      <c r="AJ1032" s="448"/>
      <c r="AK1032" s="448"/>
      <c r="AL1032" s="448"/>
      <c r="AM1032" s="330"/>
    </row>
    <row r="1033" spans="1:39" ht="15" hidden="1" customHeight="1" outlineLevel="2">
      <c r="A1033" s="545">
        <v>22</v>
      </c>
      <c r="B1033" s="700" t="s">
        <v>115</v>
      </c>
      <c r="C1033" s="315" t="s">
        <v>25</v>
      </c>
      <c r="D1033" s="319"/>
      <c r="E1033" s="319"/>
      <c r="F1033" s="319"/>
      <c r="G1033" s="319"/>
      <c r="H1033" s="319"/>
      <c r="I1033" s="319"/>
      <c r="J1033" s="319"/>
      <c r="K1033" s="319"/>
      <c r="L1033" s="319"/>
      <c r="M1033" s="319"/>
      <c r="N1033" s="315"/>
      <c r="O1033" s="319"/>
      <c r="P1033" s="319"/>
      <c r="Q1033" s="319"/>
      <c r="R1033" s="319"/>
      <c r="S1033" s="319"/>
      <c r="T1033" s="319"/>
      <c r="U1033" s="319"/>
      <c r="V1033" s="319"/>
      <c r="W1033" s="319"/>
      <c r="X1033" s="319"/>
      <c r="Y1033" s="433"/>
      <c r="Z1033" s="433"/>
      <c r="AA1033" s="433"/>
      <c r="AB1033" s="433"/>
      <c r="AC1033" s="433"/>
      <c r="AD1033" s="433"/>
      <c r="AE1033" s="433"/>
      <c r="AF1033" s="433"/>
      <c r="AG1033" s="433"/>
      <c r="AH1033" s="433"/>
      <c r="AI1033" s="433"/>
      <c r="AJ1033" s="433"/>
      <c r="AK1033" s="433"/>
      <c r="AL1033" s="433"/>
      <c r="AM1033" s="320">
        <f>SUM(Y1033:AL1033)</f>
        <v>0</v>
      </c>
    </row>
    <row r="1034" spans="1:39" ht="15" hidden="1" customHeight="1" outlineLevel="2">
      <c r="A1034" s="545"/>
      <c r="B1034" s="676" t="s">
        <v>349</v>
      </c>
      <c r="C1034" s="315" t="s">
        <v>164</v>
      </c>
      <c r="D1034" s="319"/>
      <c r="E1034" s="319"/>
      <c r="F1034" s="319"/>
      <c r="G1034" s="319"/>
      <c r="H1034" s="319"/>
      <c r="I1034" s="319"/>
      <c r="J1034" s="319"/>
      <c r="K1034" s="319"/>
      <c r="L1034" s="319"/>
      <c r="M1034" s="319"/>
      <c r="N1034" s="315"/>
      <c r="O1034" s="319"/>
      <c r="P1034" s="319"/>
      <c r="Q1034" s="319"/>
      <c r="R1034" s="319"/>
      <c r="S1034" s="319"/>
      <c r="T1034" s="319"/>
      <c r="U1034" s="319"/>
      <c r="V1034" s="319"/>
      <c r="W1034" s="319"/>
      <c r="X1034" s="319"/>
      <c r="Y1034" s="434">
        <f>Y1033</f>
        <v>0</v>
      </c>
      <c r="Z1034" s="434">
        <f t="shared" ref="Z1034" si="3067">Z1033</f>
        <v>0</v>
      </c>
      <c r="AA1034" s="434">
        <f t="shared" ref="AA1034" si="3068">AA1033</f>
        <v>0</v>
      </c>
      <c r="AB1034" s="434">
        <f t="shared" ref="AB1034" si="3069">AB1033</f>
        <v>0</v>
      </c>
      <c r="AC1034" s="434">
        <f t="shared" ref="AC1034" si="3070">AC1033</f>
        <v>0</v>
      </c>
      <c r="AD1034" s="434">
        <f t="shared" ref="AD1034" si="3071">AD1033</f>
        <v>0</v>
      </c>
      <c r="AE1034" s="434">
        <f t="shared" ref="AE1034" si="3072">AE1033</f>
        <v>0</v>
      </c>
      <c r="AF1034" s="434">
        <f t="shared" ref="AF1034" si="3073">AF1033</f>
        <v>0</v>
      </c>
      <c r="AG1034" s="434">
        <f t="shared" ref="AG1034" si="3074">AG1033</f>
        <v>0</v>
      </c>
      <c r="AH1034" s="434">
        <f t="shared" ref="AH1034" si="3075">AH1033</f>
        <v>0</v>
      </c>
      <c r="AI1034" s="434">
        <f t="shared" ref="AI1034" si="3076">AI1033</f>
        <v>0</v>
      </c>
      <c r="AJ1034" s="434">
        <f t="shared" ref="AJ1034" si="3077">AJ1033</f>
        <v>0</v>
      </c>
      <c r="AK1034" s="434">
        <f t="shared" ref="AK1034" si="3078">AK1033</f>
        <v>0</v>
      </c>
      <c r="AL1034" s="434">
        <f t="shared" ref="AL1034" si="3079">AL1033</f>
        <v>0</v>
      </c>
      <c r="AM1034" s="330"/>
    </row>
    <row r="1035" spans="1:39" ht="15" hidden="1" customHeight="1" outlineLevel="2">
      <c r="A1035" s="545"/>
      <c r="B1035" s="676"/>
      <c r="C1035" s="315"/>
      <c r="D1035" s="315"/>
      <c r="E1035" s="315"/>
      <c r="F1035" s="315"/>
      <c r="G1035" s="315"/>
      <c r="H1035" s="315"/>
      <c r="I1035" s="315"/>
      <c r="J1035" s="315"/>
      <c r="K1035" s="315"/>
      <c r="L1035" s="315"/>
      <c r="M1035" s="315"/>
      <c r="N1035" s="315"/>
      <c r="O1035" s="315"/>
      <c r="P1035" s="315"/>
      <c r="Q1035" s="315"/>
      <c r="R1035" s="315"/>
      <c r="S1035" s="315"/>
      <c r="T1035" s="315"/>
      <c r="U1035" s="315"/>
      <c r="V1035" s="315"/>
      <c r="W1035" s="315"/>
      <c r="X1035" s="315"/>
      <c r="Y1035" s="445"/>
      <c r="Z1035" s="448"/>
      <c r="AA1035" s="448"/>
      <c r="AB1035" s="448"/>
      <c r="AC1035" s="448"/>
      <c r="AD1035" s="448"/>
      <c r="AE1035" s="448"/>
      <c r="AF1035" s="448"/>
      <c r="AG1035" s="448"/>
      <c r="AH1035" s="448"/>
      <c r="AI1035" s="448"/>
      <c r="AJ1035" s="448"/>
      <c r="AK1035" s="448"/>
      <c r="AL1035" s="448"/>
      <c r="AM1035" s="330"/>
    </row>
    <row r="1036" spans="1:39" ht="15" hidden="1" customHeight="1" outlineLevel="2">
      <c r="A1036" s="545">
        <v>23</v>
      </c>
      <c r="B1036" s="700" t="s">
        <v>116</v>
      </c>
      <c r="C1036" s="315" t="s">
        <v>25</v>
      </c>
      <c r="D1036" s="319"/>
      <c r="E1036" s="319"/>
      <c r="F1036" s="319"/>
      <c r="G1036" s="319"/>
      <c r="H1036" s="319"/>
      <c r="I1036" s="319"/>
      <c r="J1036" s="319"/>
      <c r="K1036" s="319"/>
      <c r="L1036" s="319"/>
      <c r="M1036" s="319"/>
      <c r="N1036" s="315"/>
      <c r="O1036" s="319"/>
      <c r="P1036" s="319"/>
      <c r="Q1036" s="319"/>
      <c r="R1036" s="319"/>
      <c r="S1036" s="319"/>
      <c r="T1036" s="319"/>
      <c r="U1036" s="319"/>
      <c r="V1036" s="319"/>
      <c r="W1036" s="319"/>
      <c r="X1036" s="319"/>
      <c r="Y1036" s="433"/>
      <c r="Z1036" s="433"/>
      <c r="AA1036" s="433"/>
      <c r="AB1036" s="433"/>
      <c r="AC1036" s="433"/>
      <c r="AD1036" s="433"/>
      <c r="AE1036" s="433"/>
      <c r="AF1036" s="433"/>
      <c r="AG1036" s="433"/>
      <c r="AH1036" s="433"/>
      <c r="AI1036" s="433"/>
      <c r="AJ1036" s="433"/>
      <c r="AK1036" s="433"/>
      <c r="AL1036" s="433"/>
      <c r="AM1036" s="320">
        <f>SUM(Y1036:AL1036)</f>
        <v>0</v>
      </c>
    </row>
    <row r="1037" spans="1:39" ht="15" hidden="1" customHeight="1" outlineLevel="2">
      <c r="A1037" s="545"/>
      <c r="B1037" s="676" t="s">
        <v>349</v>
      </c>
      <c r="C1037" s="315" t="s">
        <v>164</v>
      </c>
      <c r="D1037" s="319"/>
      <c r="E1037" s="319"/>
      <c r="F1037" s="319"/>
      <c r="G1037" s="319"/>
      <c r="H1037" s="319"/>
      <c r="I1037" s="319"/>
      <c r="J1037" s="319"/>
      <c r="K1037" s="319"/>
      <c r="L1037" s="319"/>
      <c r="M1037" s="319"/>
      <c r="N1037" s="315"/>
      <c r="O1037" s="319"/>
      <c r="P1037" s="319"/>
      <c r="Q1037" s="319"/>
      <c r="R1037" s="319"/>
      <c r="S1037" s="319"/>
      <c r="T1037" s="319"/>
      <c r="U1037" s="319"/>
      <c r="V1037" s="319"/>
      <c r="W1037" s="319"/>
      <c r="X1037" s="319"/>
      <c r="Y1037" s="434">
        <f>Y1036</f>
        <v>0</v>
      </c>
      <c r="Z1037" s="434">
        <f t="shared" ref="Z1037" si="3080">Z1036</f>
        <v>0</v>
      </c>
      <c r="AA1037" s="434">
        <f t="shared" ref="AA1037" si="3081">AA1036</f>
        <v>0</v>
      </c>
      <c r="AB1037" s="434">
        <f t="shared" ref="AB1037" si="3082">AB1036</f>
        <v>0</v>
      </c>
      <c r="AC1037" s="434">
        <f t="shared" ref="AC1037" si="3083">AC1036</f>
        <v>0</v>
      </c>
      <c r="AD1037" s="434">
        <f t="shared" ref="AD1037" si="3084">AD1036</f>
        <v>0</v>
      </c>
      <c r="AE1037" s="434">
        <f t="shared" ref="AE1037" si="3085">AE1036</f>
        <v>0</v>
      </c>
      <c r="AF1037" s="434">
        <f t="shared" ref="AF1037" si="3086">AF1036</f>
        <v>0</v>
      </c>
      <c r="AG1037" s="434">
        <f t="shared" ref="AG1037" si="3087">AG1036</f>
        <v>0</v>
      </c>
      <c r="AH1037" s="434">
        <f t="shared" ref="AH1037" si="3088">AH1036</f>
        <v>0</v>
      </c>
      <c r="AI1037" s="434">
        <f t="shared" ref="AI1037" si="3089">AI1036</f>
        <v>0</v>
      </c>
      <c r="AJ1037" s="434">
        <f t="shared" ref="AJ1037" si="3090">AJ1036</f>
        <v>0</v>
      </c>
      <c r="AK1037" s="434">
        <f t="shared" ref="AK1037" si="3091">AK1036</f>
        <v>0</v>
      </c>
      <c r="AL1037" s="434">
        <f t="shared" ref="AL1037" si="3092">AL1036</f>
        <v>0</v>
      </c>
      <c r="AM1037" s="330"/>
    </row>
    <row r="1038" spans="1:39" ht="15" hidden="1" customHeight="1" outlineLevel="2">
      <c r="A1038" s="545"/>
      <c r="B1038" s="740"/>
      <c r="C1038" s="315"/>
      <c r="D1038" s="315"/>
      <c r="E1038" s="315"/>
      <c r="F1038" s="315"/>
      <c r="G1038" s="315"/>
      <c r="H1038" s="315"/>
      <c r="I1038" s="315"/>
      <c r="J1038" s="315"/>
      <c r="K1038" s="315"/>
      <c r="L1038" s="315"/>
      <c r="M1038" s="315"/>
      <c r="N1038" s="315"/>
      <c r="O1038" s="315"/>
      <c r="P1038" s="315"/>
      <c r="Q1038" s="315"/>
      <c r="R1038" s="315"/>
      <c r="S1038" s="315"/>
      <c r="T1038" s="315"/>
      <c r="U1038" s="315"/>
      <c r="V1038" s="315"/>
      <c r="W1038" s="315"/>
      <c r="X1038" s="315"/>
      <c r="Y1038" s="445"/>
      <c r="Z1038" s="448"/>
      <c r="AA1038" s="448"/>
      <c r="AB1038" s="448"/>
      <c r="AC1038" s="448"/>
      <c r="AD1038" s="448"/>
      <c r="AE1038" s="448"/>
      <c r="AF1038" s="448"/>
      <c r="AG1038" s="448"/>
      <c r="AH1038" s="448"/>
      <c r="AI1038" s="448"/>
      <c r="AJ1038" s="448"/>
      <c r="AK1038" s="448"/>
      <c r="AL1038" s="448"/>
      <c r="AM1038" s="330"/>
    </row>
    <row r="1039" spans="1:39" ht="15" hidden="1" customHeight="1" outlineLevel="2">
      <c r="A1039" s="545">
        <v>24</v>
      </c>
      <c r="B1039" s="700" t="s">
        <v>117</v>
      </c>
      <c r="C1039" s="315" t="s">
        <v>25</v>
      </c>
      <c r="D1039" s="319"/>
      <c r="E1039" s="319"/>
      <c r="F1039" s="319"/>
      <c r="G1039" s="319"/>
      <c r="H1039" s="319"/>
      <c r="I1039" s="319"/>
      <c r="J1039" s="319"/>
      <c r="K1039" s="319"/>
      <c r="L1039" s="319"/>
      <c r="M1039" s="319"/>
      <c r="N1039" s="315"/>
      <c r="O1039" s="319"/>
      <c r="P1039" s="319"/>
      <c r="Q1039" s="319"/>
      <c r="R1039" s="319"/>
      <c r="S1039" s="319"/>
      <c r="T1039" s="319"/>
      <c r="U1039" s="319"/>
      <c r="V1039" s="319"/>
      <c r="W1039" s="319"/>
      <c r="X1039" s="319"/>
      <c r="Y1039" s="433"/>
      <c r="Z1039" s="433"/>
      <c r="AA1039" s="433"/>
      <c r="AB1039" s="433"/>
      <c r="AC1039" s="433"/>
      <c r="AD1039" s="433"/>
      <c r="AE1039" s="433"/>
      <c r="AF1039" s="433"/>
      <c r="AG1039" s="433"/>
      <c r="AH1039" s="433"/>
      <c r="AI1039" s="433"/>
      <c r="AJ1039" s="433"/>
      <c r="AK1039" s="433"/>
      <c r="AL1039" s="433"/>
      <c r="AM1039" s="320">
        <f>SUM(Y1039:AL1039)</f>
        <v>0</v>
      </c>
    </row>
    <row r="1040" spans="1:39" ht="15" hidden="1" customHeight="1" outlineLevel="2">
      <c r="A1040" s="545"/>
      <c r="B1040" s="676" t="s">
        <v>349</v>
      </c>
      <c r="C1040" s="315" t="s">
        <v>164</v>
      </c>
      <c r="D1040" s="319"/>
      <c r="E1040" s="319"/>
      <c r="F1040" s="319"/>
      <c r="G1040" s="319"/>
      <c r="H1040" s="319"/>
      <c r="I1040" s="319"/>
      <c r="J1040" s="319"/>
      <c r="K1040" s="319"/>
      <c r="L1040" s="319"/>
      <c r="M1040" s="319"/>
      <c r="N1040" s="315"/>
      <c r="O1040" s="319"/>
      <c r="P1040" s="319"/>
      <c r="Q1040" s="319"/>
      <c r="R1040" s="319"/>
      <c r="S1040" s="319"/>
      <c r="T1040" s="319"/>
      <c r="U1040" s="319"/>
      <c r="V1040" s="319"/>
      <c r="W1040" s="319"/>
      <c r="X1040" s="319"/>
      <c r="Y1040" s="434">
        <f>Y1039</f>
        <v>0</v>
      </c>
      <c r="Z1040" s="434">
        <f t="shared" ref="Z1040" si="3093">Z1039</f>
        <v>0</v>
      </c>
      <c r="AA1040" s="434">
        <f t="shared" ref="AA1040" si="3094">AA1039</f>
        <v>0</v>
      </c>
      <c r="AB1040" s="434">
        <f t="shared" ref="AB1040" si="3095">AB1039</f>
        <v>0</v>
      </c>
      <c r="AC1040" s="434">
        <f t="shared" ref="AC1040" si="3096">AC1039</f>
        <v>0</v>
      </c>
      <c r="AD1040" s="434">
        <f t="shared" ref="AD1040" si="3097">AD1039</f>
        <v>0</v>
      </c>
      <c r="AE1040" s="434">
        <f t="shared" ref="AE1040" si="3098">AE1039</f>
        <v>0</v>
      </c>
      <c r="AF1040" s="434">
        <f t="shared" ref="AF1040" si="3099">AF1039</f>
        <v>0</v>
      </c>
      <c r="AG1040" s="434">
        <f t="shared" ref="AG1040" si="3100">AG1039</f>
        <v>0</v>
      </c>
      <c r="AH1040" s="434">
        <f t="shared" ref="AH1040" si="3101">AH1039</f>
        <v>0</v>
      </c>
      <c r="AI1040" s="434">
        <f t="shared" ref="AI1040" si="3102">AI1039</f>
        <v>0</v>
      </c>
      <c r="AJ1040" s="434">
        <f t="shared" ref="AJ1040" si="3103">AJ1039</f>
        <v>0</v>
      </c>
      <c r="AK1040" s="434">
        <f t="shared" ref="AK1040" si="3104">AK1039</f>
        <v>0</v>
      </c>
      <c r="AL1040" s="434">
        <f t="shared" ref="AL1040" si="3105">AL1039</f>
        <v>0</v>
      </c>
      <c r="AM1040" s="330"/>
    </row>
    <row r="1041" spans="1:39" ht="15" hidden="1" customHeight="1" outlineLevel="2">
      <c r="A1041" s="545"/>
      <c r="B1041" s="676"/>
      <c r="C1041" s="315"/>
      <c r="D1041" s="315"/>
      <c r="E1041" s="315"/>
      <c r="F1041" s="315"/>
      <c r="G1041" s="315"/>
      <c r="H1041" s="315"/>
      <c r="I1041" s="315"/>
      <c r="J1041" s="315"/>
      <c r="K1041" s="315"/>
      <c r="L1041" s="315"/>
      <c r="M1041" s="315"/>
      <c r="N1041" s="315"/>
      <c r="O1041" s="315"/>
      <c r="P1041" s="315"/>
      <c r="Q1041" s="315"/>
      <c r="R1041" s="315"/>
      <c r="S1041" s="315"/>
      <c r="T1041" s="315"/>
      <c r="U1041" s="315"/>
      <c r="V1041" s="315"/>
      <c r="W1041" s="315"/>
      <c r="X1041" s="315"/>
      <c r="Y1041" s="435"/>
      <c r="Z1041" s="448"/>
      <c r="AA1041" s="448"/>
      <c r="AB1041" s="448"/>
      <c r="AC1041" s="448"/>
      <c r="AD1041" s="448"/>
      <c r="AE1041" s="448"/>
      <c r="AF1041" s="448"/>
      <c r="AG1041" s="448"/>
      <c r="AH1041" s="448"/>
      <c r="AI1041" s="448"/>
      <c r="AJ1041" s="448"/>
      <c r="AK1041" s="448"/>
      <c r="AL1041" s="448"/>
      <c r="AM1041" s="330"/>
    </row>
    <row r="1042" spans="1:39" ht="15" hidden="1" customHeight="1" outlineLevel="2">
      <c r="A1042" s="545"/>
      <c r="B1042" s="713" t="s">
        <v>512</v>
      </c>
      <c r="C1042" s="315"/>
      <c r="D1042" s="315"/>
      <c r="E1042" s="315"/>
      <c r="F1042" s="315"/>
      <c r="G1042" s="315"/>
      <c r="H1042" s="315"/>
      <c r="I1042" s="315"/>
      <c r="J1042" s="315"/>
      <c r="K1042" s="315"/>
      <c r="L1042" s="315"/>
      <c r="M1042" s="315"/>
      <c r="N1042" s="315"/>
      <c r="O1042" s="315"/>
      <c r="P1042" s="315"/>
      <c r="Q1042" s="315"/>
      <c r="R1042" s="315"/>
      <c r="S1042" s="315"/>
      <c r="T1042" s="315"/>
      <c r="U1042" s="315"/>
      <c r="V1042" s="315"/>
      <c r="W1042" s="315"/>
      <c r="X1042" s="315"/>
      <c r="Y1042" s="435"/>
      <c r="Z1042" s="448"/>
      <c r="AA1042" s="448"/>
      <c r="AB1042" s="448"/>
      <c r="AC1042" s="448"/>
      <c r="AD1042" s="448"/>
      <c r="AE1042" s="448"/>
      <c r="AF1042" s="448"/>
      <c r="AG1042" s="448"/>
      <c r="AH1042" s="448"/>
      <c r="AI1042" s="448"/>
      <c r="AJ1042" s="448"/>
      <c r="AK1042" s="448"/>
      <c r="AL1042" s="448"/>
      <c r="AM1042" s="330"/>
    </row>
    <row r="1043" spans="1:39" ht="15" hidden="1" customHeight="1" outlineLevel="2">
      <c r="A1043" s="545">
        <v>25</v>
      </c>
      <c r="B1043" s="700" t="s">
        <v>118</v>
      </c>
      <c r="C1043" s="315" t="s">
        <v>25</v>
      </c>
      <c r="D1043" s="319"/>
      <c r="E1043" s="319"/>
      <c r="F1043" s="319"/>
      <c r="G1043" s="319"/>
      <c r="H1043" s="319"/>
      <c r="I1043" s="319"/>
      <c r="J1043" s="319"/>
      <c r="K1043" s="319"/>
      <c r="L1043" s="319"/>
      <c r="M1043" s="319"/>
      <c r="N1043" s="319">
        <v>12</v>
      </c>
      <c r="O1043" s="319"/>
      <c r="P1043" s="319"/>
      <c r="Q1043" s="319"/>
      <c r="R1043" s="319"/>
      <c r="S1043" s="319"/>
      <c r="T1043" s="319"/>
      <c r="U1043" s="319"/>
      <c r="V1043" s="319"/>
      <c r="W1043" s="319"/>
      <c r="X1043" s="319"/>
      <c r="Y1043" s="449"/>
      <c r="Z1043" s="438"/>
      <c r="AA1043" s="438"/>
      <c r="AB1043" s="438"/>
      <c r="AC1043" s="438"/>
      <c r="AD1043" s="438"/>
      <c r="AE1043" s="438"/>
      <c r="AF1043" s="438"/>
      <c r="AG1043" s="438"/>
      <c r="AH1043" s="438"/>
      <c r="AI1043" s="438"/>
      <c r="AJ1043" s="438"/>
      <c r="AK1043" s="438"/>
      <c r="AL1043" s="438"/>
      <c r="AM1043" s="320">
        <f>SUM(Y1043:AL1043)</f>
        <v>0</v>
      </c>
    </row>
    <row r="1044" spans="1:39" ht="15" hidden="1" customHeight="1" outlineLevel="2">
      <c r="A1044" s="545"/>
      <c r="B1044" s="676" t="s">
        <v>349</v>
      </c>
      <c r="C1044" s="315" t="s">
        <v>164</v>
      </c>
      <c r="D1044" s="319"/>
      <c r="E1044" s="319"/>
      <c r="F1044" s="319"/>
      <c r="G1044" s="319"/>
      <c r="H1044" s="319"/>
      <c r="I1044" s="319"/>
      <c r="J1044" s="319"/>
      <c r="K1044" s="319"/>
      <c r="L1044" s="319"/>
      <c r="M1044" s="319"/>
      <c r="N1044" s="319">
        <f>N1043</f>
        <v>12</v>
      </c>
      <c r="O1044" s="319"/>
      <c r="P1044" s="319"/>
      <c r="Q1044" s="319"/>
      <c r="R1044" s="319"/>
      <c r="S1044" s="319"/>
      <c r="T1044" s="319"/>
      <c r="U1044" s="319"/>
      <c r="V1044" s="319"/>
      <c r="W1044" s="319"/>
      <c r="X1044" s="319"/>
      <c r="Y1044" s="434">
        <f>Y1043</f>
        <v>0</v>
      </c>
      <c r="Z1044" s="434">
        <f t="shared" ref="Z1044" si="3106">Z1043</f>
        <v>0</v>
      </c>
      <c r="AA1044" s="434">
        <f t="shared" ref="AA1044" si="3107">AA1043</f>
        <v>0</v>
      </c>
      <c r="AB1044" s="434">
        <f t="shared" ref="AB1044" si="3108">AB1043</f>
        <v>0</v>
      </c>
      <c r="AC1044" s="434">
        <f t="shared" ref="AC1044" si="3109">AC1043</f>
        <v>0</v>
      </c>
      <c r="AD1044" s="434">
        <f t="shared" ref="AD1044" si="3110">AD1043</f>
        <v>0</v>
      </c>
      <c r="AE1044" s="434">
        <f t="shared" ref="AE1044" si="3111">AE1043</f>
        <v>0</v>
      </c>
      <c r="AF1044" s="434">
        <f t="shared" ref="AF1044" si="3112">AF1043</f>
        <v>0</v>
      </c>
      <c r="AG1044" s="434">
        <f t="shared" ref="AG1044" si="3113">AG1043</f>
        <v>0</v>
      </c>
      <c r="AH1044" s="434">
        <f t="shared" ref="AH1044" si="3114">AH1043</f>
        <v>0</v>
      </c>
      <c r="AI1044" s="434">
        <f t="shared" ref="AI1044" si="3115">AI1043</f>
        <v>0</v>
      </c>
      <c r="AJ1044" s="434">
        <f t="shared" ref="AJ1044" si="3116">AJ1043</f>
        <v>0</v>
      </c>
      <c r="AK1044" s="434">
        <f t="shared" ref="AK1044" si="3117">AK1043</f>
        <v>0</v>
      </c>
      <c r="AL1044" s="434">
        <f t="shared" ref="AL1044" si="3118">AL1043</f>
        <v>0</v>
      </c>
      <c r="AM1044" s="330"/>
    </row>
    <row r="1045" spans="1:39" ht="15" hidden="1" customHeight="1" outlineLevel="2">
      <c r="A1045" s="545"/>
      <c r="B1045" s="676"/>
      <c r="C1045" s="315"/>
      <c r="D1045" s="315"/>
      <c r="E1045" s="315"/>
      <c r="F1045" s="315"/>
      <c r="G1045" s="315"/>
      <c r="H1045" s="315"/>
      <c r="I1045" s="315"/>
      <c r="J1045" s="315"/>
      <c r="K1045" s="315"/>
      <c r="L1045" s="315"/>
      <c r="M1045" s="315"/>
      <c r="N1045" s="315"/>
      <c r="O1045" s="315"/>
      <c r="P1045" s="315"/>
      <c r="Q1045" s="315"/>
      <c r="R1045" s="315"/>
      <c r="S1045" s="315"/>
      <c r="T1045" s="315"/>
      <c r="U1045" s="315"/>
      <c r="V1045" s="315"/>
      <c r="W1045" s="315"/>
      <c r="X1045" s="315"/>
      <c r="Y1045" s="435"/>
      <c r="Z1045" s="448"/>
      <c r="AA1045" s="448"/>
      <c r="AB1045" s="448"/>
      <c r="AC1045" s="448"/>
      <c r="AD1045" s="448"/>
      <c r="AE1045" s="448"/>
      <c r="AF1045" s="448"/>
      <c r="AG1045" s="448"/>
      <c r="AH1045" s="448"/>
      <c r="AI1045" s="448"/>
      <c r="AJ1045" s="448"/>
      <c r="AK1045" s="448"/>
      <c r="AL1045" s="448"/>
      <c r="AM1045" s="330"/>
    </row>
    <row r="1046" spans="1:39" ht="15" hidden="1" customHeight="1" outlineLevel="2">
      <c r="A1046" s="545">
        <v>26</v>
      </c>
      <c r="B1046" s="700" t="s">
        <v>119</v>
      </c>
      <c r="C1046" s="315" t="s">
        <v>25</v>
      </c>
      <c r="D1046" s="319"/>
      <c r="E1046" s="319"/>
      <c r="F1046" s="319"/>
      <c r="G1046" s="319"/>
      <c r="H1046" s="319"/>
      <c r="I1046" s="319"/>
      <c r="J1046" s="319"/>
      <c r="K1046" s="319"/>
      <c r="L1046" s="319"/>
      <c r="M1046" s="319"/>
      <c r="N1046" s="319">
        <v>12</v>
      </c>
      <c r="O1046" s="319"/>
      <c r="P1046" s="319"/>
      <c r="Q1046" s="319"/>
      <c r="R1046" s="319"/>
      <c r="S1046" s="319"/>
      <c r="T1046" s="319"/>
      <c r="U1046" s="319"/>
      <c r="V1046" s="319"/>
      <c r="W1046" s="319"/>
      <c r="X1046" s="319"/>
      <c r="Y1046" s="449"/>
      <c r="Z1046" s="438"/>
      <c r="AA1046" s="438"/>
      <c r="AB1046" s="438"/>
      <c r="AC1046" s="438"/>
      <c r="AD1046" s="438"/>
      <c r="AE1046" s="438"/>
      <c r="AF1046" s="438"/>
      <c r="AG1046" s="438"/>
      <c r="AH1046" s="438"/>
      <c r="AI1046" s="438"/>
      <c r="AJ1046" s="438"/>
      <c r="AK1046" s="438"/>
      <c r="AL1046" s="438"/>
      <c r="AM1046" s="320">
        <f>SUM(Y1046:AL1046)</f>
        <v>0</v>
      </c>
    </row>
    <row r="1047" spans="1:39" ht="15" hidden="1" customHeight="1" outlineLevel="2">
      <c r="A1047" s="545"/>
      <c r="B1047" s="676" t="s">
        <v>349</v>
      </c>
      <c r="C1047" s="315" t="s">
        <v>164</v>
      </c>
      <c r="D1047" s="319"/>
      <c r="E1047" s="319"/>
      <c r="F1047" s="319"/>
      <c r="G1047" s="319"/>
      <c r="H1047" s="319"/>
      <c r="I1047" s="319"/>
      <c r="J1047" s="319"/>
      <c r="K1047" s="319"/>
      <c r="L1047" s="319"/>
      <c r="M1047" s="319"/>
      <c r="N1047" s="319">
        <f>N1046</f>
        <v>12</v>
      </c>
      <c r="O1047" s="319"/>
      <c r="P1047" s="319"/>
      <c r="Q1047" s="319"/>
      <c r="R1047" s="319"/>
      <c r="S1047" s="319"/>
      <c r="T1047" s="319"/>
      <c r="U1047" s="319"/>
      <c r="V1047" s="319"/>
      <c r="W1047" s="319"/>
      <c r="X1047" s="319"/>
      <c r="Y1047" s="434">
        <f>Y1046</f>
        <v>0</v>
      </c>
      <c r="Z1047" s="434">
        <f t="shared" ref="Z1047" si="3119">Z1046</f>
        <v>0</v>
      </c>
      <c r="AA1047" s="434">
        <f t="shared" ref="AA1047" si="3120">AA1046</f>
        <v>0</v>
      </c>
      <c r="AB1047" s="434">
        <f t="shared" ref="AB1047" si="3121">AB1046</f>
        <v>0</v>
      </c>
      <c r="AC1047" s="434">
        <f t="shared" ref="AC1047" si="3122">AC1046</f>
        <v>0</v>
      </c>
      <c r="AD1047" s="434">
        <f t="shared" ref="AD1047" si="3123">AD1046</f>
        <v>0</v>
      </c>
      <c r="AE1047" s="434">
        <f t="shared" ref="AE1047" si="3124">AE1046</f>
        <v>0</v>
      </c>
      <c r="AF1047" s="434">
        <f t="shared" ref="AF1047" si="3125">AF1046</f>
        <v>0</v>
      </c>
      <c r="AG1047" s="434">
        <f t="shared" ref="AG1047" si="3126">AG1046</f>
        <v>0</v>
      </c>
      <c r="AH1047" s="434">
        <f t="shared" ref="AH1047" si="3127">AH1046</f>
        <v>0</v>
      </c>
      <c r="AI1047" s="434">
        <f t="shared" ref="AI1047" si="3128">AI1046</f>
        <v>0</v>
      </c>
      <c r="AJ1047" s="434">
        <f t="shared" ref="AJ1047" si="3129">AJ1046</f>
        <v>0</v>
      </c>
      <c r="AK1047" s="434">
        <f t="shared" ref="AK1047" si="3130">AK1046</f>
        <v>0</v>
      </c>
      <c r="AL1047" s="434">
        <f t="shared" ref="AL1047" si="3131">AL1046</f>
        <v>0</v>
      </c>
      <c r="AM1047" s="330"/>
    </row>
    <row r="1048" spans="1:39" ht="15" hidden="1" customHeight="1" outlineLevel="2">
      <c r="A1048" s="545"/>
      <c r="B1048" s="676"/>
      <c r="C1048" s="315"/>
      <c r="D1048" s="315"/>
      <c r="E1048" s="315"/>
      <c r="F1048" s="315"/>
      <c r="G1048" s="315"/>
      <c r="H1048" s="315"/>
      <c r="I1048" s="315"/>
      <c r="J1048" s="315"/>
      <c r="K1048" s="315"/>
      <c r="L1048" s="315"/>
      <c r="M1048" s="315"/>
      <c r="N1048" s="315"/>
      <c r="O1048" s="315"/>
      <c r="P1048" s="315"/>
      <c r="Q1048" s="315"/>
      <c r="R1048" s="315"/>
      <c r="S1048" s="315"/>
      <c r="T1048" s="315"/>
      <c r="U1048" s="315"/>
      <c r="V1048" s="315"/>
      <c r="W1048" s="315"/>
      <c r="X1048" s="315"/>
      <c r="Y1048" s="435"/>
      <c r="Z1048" s="448"/>
      <c r="AA1048" s="448"/>
      <c r="AB1048" s="448"/>
      <c r="AC1048" s="448"/>
      <c r="AD1048" s="448"/>
      <c r="AE1048" s="448"/>
      <c r="AF1048" s="448"/>
      <c r="AG1048" s="448"/>
      <c r="AH1048" s="448"/>
      <c r="AI1048" s="448"/>
      <c r="AJ1048" s="448"/>
      <c r="AK1048" s="448"/>
      <c r="AL1048" s="448"/>
      <c r="AM1048" s="330"/>
    </row>
    <row r="1049" spans="1:39" ht="15" hidden="1" customHeight="1" outlineLevel="2">
      <c r="A1049" s="545">
        <v>27</v>
      </c>
      <c r="B1049" s="700" t="s">
        <v>120</v>
      </c>
      <c r="C1049" s="315" t="s">
        <v>25</v>
      </c>
      <c r="D1049" s="319"/>
      <c r="E1049" s="319"/>
      <c r="F1049" s="319"/>
      <c r="G1049" s="319"/>
      <c r="H1049" s="319"/>
      <c r="I1049" s="319"/>
      <c r="J1049" s="319"/>
      <c r="K1049" s="319"/>
      <c r="L1049" s="319"/>
      <c r="M1049" s="319"/>
      <c r="N1049" s="319">
        <v>12</v>
      </c>
      <c r="O1049" s="319"/>
      <c r="P1049" s="319"/>
      <c r="Q1049" s="319"/>
      <c r="R1049" s="319"/>
      <c r="S1049" s="319"/>
      <c r="T1049" s="319"/>
      <c r="U1049" s="319"/>
      <c r="V1049" s="319"/>
      <c r="W1049" s="319"/>
      <c r="X1049" s="319"/>
      <c r="Y1049" s="449"/>
      <c r="Z1049" s="438"/>
      <c r="AA1049" s="438"/>
      <c r="AB1049" s="438"/>
      <c r="AC1049" s="438"/>
      <c r="AD1049" s="438"/>
      <c r="AE1049" s="438"/>
      <c r="AF1049" s="438"/>
      <c r="AG1049" s="438"/>
      <c r="AH1049" s="438"/>
      <c r="AI1049" s="438"/>
      <c r="AJ1049" s="438"/>
      <c r="AK1049" s="438"/>
      <c r="AL1049" s="438"/>
      <c r="AM1049" s="320">
        <f>SUM(Y1049:AL1049)</f>
        <v>0</v>
      </c>
    </row>
    <row r="1050" spans="1:39" ht="15" hidden="1" customHeight="1" outlineLevel="2">
      <c r="A1050" s="545"/>
      <c r="B1050" s="676" t="s">
        <v>349</v>
      </c>
      <c r="C1050" s="315" t="s">
        <v>164</v>
      </c>
      <c r="D1050" s="319"/>
      <c r="E1050" s="319"/>
      <c r="F1050" s="319"/>
      <c r="G1050" s="319"/>
      <c r="H1050" s="319"/>
      <c r="I1050" s="319"/>
      <c r="J1050" s="319"/>
      <c r="K1050" s="319"/>
      <c r="L1050" s="319"/>
      <c r="M1050" s="319"/>
      <c r="N1050" s="319">
        <f>N1049</f>
        <v>12</v>
      </c>
      <c r="O1050" s="319"/>
      <c r="P1050" s="319"/>
      <c r="Q1050" s="319"/>
      <c r="R1050" s="319"/>
      <c r="S1050" s="319"/>
      <c r="T1050" s="319"/>
      <c r="U1050" s="319"/>
      <c r="V1050" s="319"/>
      <c r="W1050" s="319"/>
      <c r="X1050" s="319"/>
      <c r="Y1050" s="434">
        <f>Y1049</f>
        <v>0</v>
      </c>
      <c r="Z1050" s="434">
        <f t="shared" ref="Z1050" si="3132">Z1049</f>
        <v>0</v>
      </c>
      <c r="AA1050" s="434">
        <f t="shared" ref="AA1050" si="3133">AA1049</f>
        <v>0</v>
      </c>
      <c r="AB1050" s="434">
        <f t="shared" ref="AB1050" si="3134">AB1049</f>
        <v>0</v>
      </c>
      <c r="AC1050" s="434">
        <f t="shared" ref="AC1050" si="3135">AC1049</f>
        <v>0</v>
      </c>
      <c r="AD1050" s="434">
        <f t="shared" ref="AD1050" si="3136">AD1049</f>
        <v>0</v>
      </c>
      <c r="AE1050" s="434">
        <f t="shared" ref="AE1050" si="3137">AE1049</f>
        <v>0</v>
      </c>
      <c r="AF1050" s="434">
        <f t="shared" ref="AF1050" si="3138">AF1049</f>
        <v>0</v>
      </c>
      <c r="AG1050" s="434">
        <f t="shared" ref="AG1050" si="3139">AG1049</f>
        <v>0</v>
      </c>
      <c r="AH1050" s="434">
        <f t="shared" ref="AH1050" si="3140">AH1049</f>
        <v>0</v>
      </c>
      <c r="AI1050" s="434">
        <f t="shared" ref="AI1050" si="3141">AI1049</f>
        <v>0</v>
      </c>
      <c r="AJ1050" s="434">
        <f t="shared" ref="AJ1050" si="3142">AJ1049</f>
        <v>0</v>
      </c>
      <c r="AK1050" s="434">
        <f t="shared" ref="AK1050" si="3143">AK1049</f>
        <v>0</v>
      </c>
      <c r="AL1050" s="434">
        <f t="shared" ref="AL1050" si="3144">AL1049</f>
        <v>0</v>
      </c>
      <c r="AM1050" s="330"/>
    </row>
    <row r="1051" spans="1:39" ht="15" hidden="1" customHeight="1" outlineLevel="2">
      <c r="A1051" s="545"/>
      <c r="B1051" s="676"/>
      <c r="C1051" s="315"/>
      <c r="D1051" s="315"/>
      <c r="E1051" s="315"/>
      <c r="F1051" s="315"/>
      <c r="G1051" s="315"/>
      <c r="H1051" s="315"/>
      <c r="I1051" s="315"/>
      <c r="J1051" s="315"/>
      <c r="K1051" s="315"/>
      <c r="L1051" s="315"/>
      <c r="M1051" s="315"/>
      <c r="N1051" s="315"/>
      <c r="O1051" s="315"/>
      <c r="P1051" s="315"/>
      <c r="Q1051" s="315"/>
      <c r="R1051" s="315"/>
      <c r="S1051" s="315"/>
      <c r="T1051" s="315"/>
      <c r="U1051" s="315"/>
      <c r="V1051" s="315"/>
      <c r="W1051" s="315"/>
      <c r="X1051" s="315"/>
      <c r="Y1051" s="435"/>
      <c r="Z1051" s="448"/>
      <c r="AA1051" s="448"/>
      <c r="AB1051" s="448"/>
      <c r="AC1051" s="448"/>
      <c r="AD1051" s="448"/>
      <c r="AE1051" s="448"/>
      <c r="AF1051" s="448"/>
      <c r="AG1051" s="448"/>
      <c r="AH1051" s="448"/>
      <c r="AI1051" s="448"/>
      <c r="AJ1051" s="448"/>
      <c r="AK1051" s="448"/>
      <c r="AL1051" s="448"/>
      <c r="AM1051" s="330"/>
    </row>
    <row r="1052" spans="1:39" ht="15" hidden="1" customHeight="1" outlineLevel="2">
      <c r="A1052" s="545">
        <v>28</v>
      </c>
      <c r="B1052" s="700" t="s">
        <v>121</v>
      </c>
      <c r="C1052" s="315" t="s">
        <v>25</v>
      </c>
      <c r="D1052" s="319"/>
      <c r="E1052" s="319"/>
      <c r="F1052" s="319"/>
      <c r="G1052" s="319"/>
      <c r="H1052" s="319"/>
      <c r="I1052" s="319"/>
      <c r="J1052" s="319"/>
      <c r="K1052" s="319"/>
      <c r="L1052" s="319"/>
      <c r="M1052" s="319"/>
      <c r="N1052" s="319">
        <v>12</v>
      </c>
      <c r="O1052" s="319"/>
      <c r="P1052" s="319"/>
      <c r="Q1052" s="319"/>
      <c r="R1052" s="319"/>
      <c r="S1052" s="319"/>
      <c r="T1052" s="319"/>
      <c r="U1052" s="319"/>
      <c r="V1052" s="319"/>
      <c r="W1052" s="319"/>
      <c r="X1052" s="319"/>
      <c r="Y1052" s="449"/>
      <c r="Z1052" s="438"/>
      <c r="AA1052" s="438"/>
      <c r="AB1052" s="438"/>
      <c r="AC1052" s="438"/>
      <c r="AD1052" s="438"/>
      <c r="AE1052" s="438"/>
      <c r="AF1052" s="438"/>
      <c r="AG1052" s="438"/>
      <c r="AH1052" s="438"/>
      <c r="AI1052" s="438"/>
      <c r="AJ1052" s="438"/>
      <c r="AK1052" s="438"/>
      <c r="AL1052" s="438"/>
      <c r="AM1052" s="320">
        <f>SUM(Y1052:AL1052)</f>
        <v>0</v>
      </c>
    </row>
    <row r="1053" spans="1:39" ht="15" hidden="1" customHeight="1" outlineLevel="2">
      <c r="A1053" s="545"/>
      <c r="B1053" s="676" t="s">
        <v>349</v>
      </c>
      <c r="C1053" s="315" t="s">
        <v>164</v>
      </c>
      <c r="D1053" s="319"/>
      <c r="E1053" s="319"/>
      <c r="F1053" s="319"/>
      <c r="G1053" s="319"/>
      <c r="H1053" s="319"/>
      <c r="I1053" s="319"/>
      <c r="J1053" s="319"/>
      <c r="K1053" s="319"/>
      <c r="L1053" s="319"/>
      <c r="M1053" s="319"/>
      <c r="N1053" s="319">
        <f>N1052</f>
        <v>12</v>
      </c>
      <c r="O1053" s="319"/>
      <c r="P1053" s="319"/>
      <c r="Q1053" s="319"/>
      <c r="R1053" s="319"/>
      <c r="S1053" s="319"/>
      <c r="T1053" s="319"/>
      <c r="U1053" s="319"/>
      <c r="V1053" s="319"/>
      <c r="W1053" s="319"/>
      <c r="X1053" s="319"/>
      <c r="Y1053" s="434">
        <f>Y1052</f>
        <v>0</v>
      </c>
      <c r="Z1053" s="434">
        <f>Z1052</f>
        <v>0</v>
      </c>
      <c r="AA1053" s="434">
        <f t="shared" ref="AA1053" si="3145">AA1052</f>
        <v>0</v>
      </c>
      <c r="AB1053" s="434">
        <f t="shared" ref="AB1053" si="3146">AB1052</f>
        <v>0</v>
      </c>
      <c r="AC1053" s="434">
        <f t="shared" ref="AC1053" si="3147">AC1052</f>
        <v>0</v>
      </c>
      <c r="AD1053" s="434">
        <f t="shared" ref="AD1053" si="3148">AD1052</f>
        <v>0</v>
      </c>
      <c r="AE1053" s="434">
        <f>AE1052</f>
        <v>0</v>
      </c>
      <c r="AF1053" s="434">
        <f t="shared" ref="AF1053" si="3149">AF1052</f>
        <v>0</v>
      </c>
      <c r="AG1053" s="434">
        <f t="shared" ref="AG1053" si="3150">AG1052</f>
        <v>0</v>
      </c>
      <c r="AH1053" s="434">
        <f t="shared" ref="AH1053" si="3151">AH1052</f>
        <v>0</v>
      </c>
      <c r="AI1053" s="434">
        <f t="shared" ref="AI1053" si="3152">AI1052</f>
        <v>0</v>
      </c>
      <c r="AJ1053" s="434">
        <f t="shared" ref="AJ1053" si="3153">AJ1052</f>
        <v>0</v>
      </c>
      <c r="AK1053" s="434">
        <f t="shared" ref="AK1053" si="3154">AK1052</f>
        <v>0</v>
      </c>
      <c r="AL1053" s="434">
        <f t="shared" ref="AL1053" si="3155">AL1052</f>
        <v>0</v>
      </c>
      <c r="AM1053" s="330"/>
    </row>
    <row r="1054" spans="1:39" ht="15" hidden="1" customHeight="1" outlineLevel="2">
      <c r="A1054" s="545"/>
      <c r="B1054" s="676"/>
      <c r="C1054" s="315"/>
      <c r="D1054" s="315"/>
      <c r="E1054" s="315"/>
      <c r="F1054" s="315"/>
      <c r="G1054" s="315"/>
      <c r="H1054" s="315"/>
      <c r="I1054" s="315"/>
      <c r="J1054" s="315"/>
      <c r="K1054" s="315"/>
      <c r="L1054" s="315"/>
      <c r="M1054" s="315"/>
      <c r="N1054" s="315"/>
      <c r="O1054" s="315"/>
      <c r="P1054" s="315"/>
      <c r="Q1054" s="315"/>
      <c r="R1054" s="315"/>
      <c r="S1054" s="315"/>
      <c r="T1054" s="315"/>
      <c r="U1054" s="315"/>
      <c r="V1054" s="315"/>
      <c r="W1054" s="315"/>
      <c r="X1054" s="315"/>
      <c r="Y1054" s="435"/>
      <c r="Z1054" s="448"/>
      <c r="AA1054" s="448"/>
      <c r="AB1054" s="448"/>
      <c r="AC1054" s="448"/>
      <c r="AD1054" s="448"/>
      <c r="AE1054" s="448"/>
      <c r="AF1054" s="448"/>
      <c r="AG1054" s="448"/>
      <c r="AH1054" s="448"/>
      <c r="AI1054" s="448"/>
      <c r="AJ1054" s="448"/>
      <c r="AK1054" s="448"/>
      <c r="AL1054" s="448"/>
      <c r="AM1054" s="330"/>
    </row>
    <row r="1055" spans="1:39" ht="15" hidden="1" customHeight="1" outlineLevel="2">
      <c r="A1055" s="545">
        <v>29</v>
      </c>
      <c r="B1055" s="700" t="s">
        <v>122</v>
      </c>
      <c r="C1055" s="315" t="s">
        <v>25</v>
      </c>
      <c r="D1055" s="319"/>
      <c r="E1055" s="319"/>
      <c r="F1055" s="319"/>
      <c r="G1055" s="319"/>
      <c r="H1055" s="319"/>
      <c r="I1055" s="319"/>
      <c r="J1055" s="319"/>
      <c r="K1055" s="319"/>
      <c r="L1055" s="319"/>
      <c r="M1055" s="319"/>
      <c r="N1055" s="319">
        <v>3</v>
      </c>
      <c r="O1055" s="319"/>
      <c r="P1055" s="319"/>
      <c r="Q1055" s="319"/>
      <c r="R1055" s="319"/>
      <c r="S1055" s="319"/>
      <c r="T1055" s="319"/>
      <c r="U1055" s="319"/>
      <c r="V1055" s="319"/>
      <c r="W1055" s="319"/>
      <c r="X1055" s="319"/>
      <c r="Y1055" s="449"/>
      <c r="Z1055" s="438"/>
      <c r="AA1055" s="438"/>
      <c r="AB1055" s="438"/>
      <c r="AC1055" s="438"/>
      <c r="AD1055" s="438"/>
      <c r="AE1055" s="438"/>
      <c r="AF1055" s="438"/>
      <c r="AG1055" s="438"/>
      <c r="AH1055" s="438"/>
      <c r="AI1055" s="438"/>
      <c r="AJ1055" s="438"/>
      <c r="AK1055" s="438"/>
      <c r="AL1055" s="438"/>
      <c r="AM1055" s="320">
        <f>SUM(Y1055:AL1055)</f>
        <v>0</v>
      </c>
    </row>
    <row r="1056" spans="1:39" ht="15" hidden="1" customHeight="1" outlineLevel="2">
      <c r="A1056" s="545"/>
      <c r="B1056" s="676" t="s">
        <v>349</v>
      </c>
      <c r="C1056" s="315" t="s">
        <v>164</v>
      </c>
      <c r="D1056" s="319"/>
      <c r="E1056" s="319"/>
      <c r="F1056" s="319"/>
      <c r="G1056" s="319"/>
      <c r="H1056" s="319"/>
      <c r="I1056" s="319"/>
      <c r="J1056" s="319"/>
      <c r="K1056" s="319"/>
      <c r="L1056" s="319"/>
      <c r="M1056" s="319"/>
      <c r="N1056" s="319">
        <f>N1055</f>
        <v>3</v>
      </c>
      <c r="O1056" s="319"/>
      <c r="P1056" s="319"/>
      <c r="Q1056" s="319"/>
      <c r="R1056" s="319"/>
      <c r="S1056" s="319"/>
      <c r="T1056" s="319"/>
      <c r="U1056" s="319"/>
      <c r="V1056" s="319"/>
      <c r="W1056" s="319"/>
      <c r="X1056" s="319"/>
      <c r="Y1056" s="434">
        <f>Y1055</f>
        <v>0</v>
      </c>
      <c r="Z1056" s="434">
        <f t="shared" ref="Z1056" si="3156">Z1055</f>
        <v>0</v>
      </c>
      <c r="AA1056" s="434">
        <f t="shared" ref="AA1056" si="3157">AA1055</f>
        <v>0</v>
      </c>
      <c r="AB1056" s="434">
        <f t="shared" ref="AB1056" si="3158">AB1055</f>
        <v>0</v>
      </c>
      <c r="AC1056" s="434">
        <f t="shared" ref="AC1056" si="3159">AC1055</f>
        <v>0</v>
      </c>
      <c r="AD1056" s="434">
        <f t="shared" ref="AD1056" si="3160">AD1055</f>
        <v>0</v>
      </c>
      <c r="AE1056" s="434">
        <f t="shared" ref="AE1056" si="3161">AE1055</f>
        <v>0</v>
      </c>
      <c r="AF1056" s="434">
        <f t="shared" ref="AF1056" si="3162">AF1055</f>
        <v>0</v>
      </c>
      <c r="AG1056" s="434">
        <f t="shared" ref="AG1056" si="3163">AG1055</f>
        <v>0</v>
      </c>
      <c r="AH1056" s="434">
        <f t="shared" ref="AH1056" si="3164">AH1055</f>
        <v>0</v>
      </c>
      <c r="AI1056" s="434">
        <f t="shared" ref="AI1056" si="3165">AI1055</f>
        <v>0</v>
      </c>
      <c r="AJ1056" s="434">
        <f t="shared" ref="AJ1056" si="3166">AJ1055</f>
        <v>0</v>
      </c>
      <c r="AK1056" s="434">
        <f t="shared" ref="AK1056" si="3167">AK1055</f>
        <v>0</v>
      </c>
      <c r="AL1056" s="434">
        <f t="shared" ref="AL1056" si="3168">AL1055</f>
        <v>0</v>
      </c>
      <c r="AM1056" s="330"/>
    </row>
    <row r="1057" spans="1:39" ht="15" hidden="1" customHeight="1" outlineLevel="2">
      <c r="A1057" s="545"/>
      <c r="B1057" s="676"/>
      <c r="C1057" s="315"/>
      <c r="D1057" s="315"/>
      <c r="E1057" s="315"/>
      <c r="F1057" s="315"/>
      <c r="G1057" s="315"/>
      <c r="H1057" s="315"/>
      <c r="I1057" s="315"/>
      <c r="J1057" s="315"/>
      <c r="K1057" s="315"/>
      <c r="L1057" s="315"/>
      <c r="M1057" s="315"/>
      <c r="N1057" s="315"/>
      <c r="O1057" s="315"/>
      <c r="P1057" s="315"/>
      <c r="Q1057" s="315"/>
      <c r="R1057" s="315"/>
      <c r="S1057" s="315"/>
      <c r="T1057" s="315"/>
      <c r="U1057" s="315"/>
      <c r="V1057" s="315"/>
      <c r="W1057" s="315"/>
      <c r="X1057" s="315"/>
      <c r="Y1057" s="435"/>
      <c r="Z1057" s="448"/>
      <c r="AA1057" s="448"/>
      <c r="AB1057" s="448"/>
      <c r="AC1057" s="448"/>
      <c r="AD1057" s="448"/>
      <c r="AE1057" s="448"/>
      <c r="AF1057" s="448"/>
      <c r="AG1057" s="448"/>
      <c r="AH1057" s="448"/>
      <c r="AI1057" s="448"/>
      <c r="AJ1057" s="448"/>
      <c r="AK1057" s="448"/>
      <c r="AL1057" s="448"/>
      <c r="AM1057" s="330"/>
    </row>
    <row r="1058" spans="1:39" ht="15" hidden="1" customHeight="1" outlineLevel="2">
      <c r="A1058" s="545">
        <v>30</v>
      </c>
      <c r="B1058" s="700" t="s">
        <v>123</v>
      </c>
      <c r="C1058" s="315" t="s">
        <v>25</v>
      </c>
      <c r="D1058" s="319"/>
      <c r="E1058" s="319"/>
      <c r="F1058" s="319"/>
      <c r="G1058" s="319"/>
      <c r="H1058" s="319"/>
      <c r="I1058" s="319"/>
      <c r="J1058" s="319"/>
      <c r="K1058" s="319"/>
      <c r="L1058" s="319"/>
      <c r="M1058" s="319"/>
      <c r="N1058" s="319">
        <v>12</v>
      </c>
      <c r="O1058" s="319"/>
      <c r="P1058" s="319"/>
      <c r="Q1058" s="319"/>
      <c r="R1058" s="319"/>
      <c r="S1058" s="319"/>
      <c r="T1058" s="319"/>
      <c r="U1058" s="319"/>
      <c r="V1058" s="319"/>
      <c r="W1058" s="319"/>
      <c r="X1058" s="319"/>
      <c r="Y1058" s="449"/>
      <c r="Z1058" s="438"/>
      <c r="AA1058" s="438"/>
      <c r="AB1058" s="438"/>
      <c r="AC1058" s="438"/>
      <c r="AD1058" s="438"/>
      <c r="AE1058" s="438"/>
      <c r="AF1058" s="438"/>
      <c r="AG1058" s="438"/>
      <c r="AH1058" s="438"/>
      <c r="AI1058" s="438"/>
      <c r="AJ1058" s="438"/>
      <c r="AK1058" s="438"/>
      <c r="AL1058" s="438"/>
      <c r="AM1058" s="320">
        <f>SUM(Y1058:AL1058)</f>
        <v>0</v>
      </c>
    </row>
    <row r="1059" spans="1:39" ht="15" hidden="1" customHeight="1" outlineLevel="2">
      <c r="A1059" s="545"/>
      <c r="B1059" s="676" t="s">
        <v>349</v>
      </c>
      <c r="C1059" s="315" t="s">
        <v>164</v>
      </c>
      <c r="D1059" s="319"/>
      <c r="E1059" s="319"/>
      <c r="F1059" s="319"/>
      <c r="G1059" s="319"/>
      <c r="H1059" s="319"/>
      <c r="I1059" s="319"/>
      <c r="J1059" s="319"/>
      <c r="K1059" s="319"/>
      <c r="L1059" s="319"/>
      <c r="M1059" s="319"/>
      <c r="N1059" s="319">
        <f>N1058</f>
        <v>12</v>
      </c>
      <c r="O1059" s="319"/>
      <c r="P1059" s="319"/>
      <c r="Q1059" s="319"/>
      <c r="R1059" s="319"/>
      <c r="S1059" s="319"/>
      <c r="T1059" s="319"/>
      <c r="U1059" s="319"/>
      <c r="V1059" s="319"/>
      <c r="W1059" s="319"/>
      <c r="X1059" s="319"/>
      <c r="Y1059" s="434">
        <f>Y1058</f>
        <v>0</v>
      </c>
      <c r="Z1059" s="434">
        <f t="shared" ref="Z1059" si="3169">Z1058</f>
        <v>0</v>
      </c>
      <c r="AA1059" s="434">
        <f t="shared" ref="AA1059" si="3170">AA1058</f>
        <v>0</v>
      </c>
      <c r="AB1059" s="434">
        <f t="shared" ref="AB1059" si="3171">AB1058</f>
        <v>0</v>
      </c>
      <c r="AC1059" s="434">
        <f t="shared" ref="AC1059" si="3172">AC1058</f>
        <v>0</v>
      </c>
      <c r="AD1059" s="434">
        <f t="shared" ref="AD1059" si="3173">AD1058</f>
        <v>0</v>
      </c>
      <c r="AE1059" s="434">
        <f t="shared" ref="AE1059" si="3174">AE1058</f>
        <v>0</v>
      </c>
      <c r="AF1059" s="434">
        <f t="shared" ref="AF1059" si="3175">AF1058</f>
        <v>0</v>
      </c>
      <c r="AG1059" s="434">
        <f t="shared" ref="AG1059" si="3176">AG1058</f>
        <v>0</v>
      </c>
      <c r="AH1059" s="434">
        <f t="shared" ref="AH1059" si="3177">AH1058</f>
        <v>0</v>
      </c>
      <c r="AI1059" s="434">
        <f t="shared" ref="AI1059" si="3178">AI1058</f>
        <v>0</v>
      </c>
      <c r="AJ1059" s="434">
        <f t="shared" ref="AJ1059" si="3179">AJ1058</f>
        <v>0</v>
      </c>
      <c r="AK1059" s="434">
        <f t="shared" ref="AK1059" si="3180">AK1058</f>
        <v>0</v>
      </c>
      <c r="AL1059" s="434">
        <f t="shared" ref="AL1059" si="3181">AL1058</f>
        <v>0</v>
      </c>
      <c r="AM1059" s="330"/>
    </row>
    <row r="1060" spans="1:39" ht="15" hidden="1" customHeight="1" outlineLevel="2">
      <c r="A1060" s="545"/>
      <c r="B1060" s="676"/>
      <c r="C1060" s="315"/>
      <c r="D1060" s="315"/>
      <c r="E1060" s="315"/>
      <c r="F1060" s="315"/>
      <c r="G1060" s="315"/>
      <c r="H1060" s="315"/>
      <c r="I1060" s="315"/>
      <c r="J1060" s="315"/>
      <c r="K1060" s="315"/>
      <c r="L1060" s="315"/>
      <c r="M1060" s="315"/>
      <c r="N1060" s="315"/>
      <c r="O1060" s="315"/>
      <c r="P1060" s="315"/>
      <c r="Q1060" s="315"/>
      <c r="R1060" s="315"/>
      <c r="S1060" s="315"/>
      <c r="T1060" s="315"/>
      <c r="U1060" s="315"/>
      <c r="V1060" s="315"/>
      <c r="W1060" s="315"/>
      <c r="X1060" s="315"/>
      <c r="Y1060" s="435"/>
      <c r="Z1060" s="448"/>
      <c r="AA1060" s="448"/>
      <c r="AB1060" s="448"/>
      <c r="AC1060" s="448"/>
      <c r="AD1060" s="448"/>
      <c r="AE1060" s="448"/>
      <c r="AF1060" s="448"/>
      <c r="AG1060" s="448"/>
      <c r="AH1060" s="448"/>
      <c r="AI1060" s="448"/>
      <c r="AJ1060" s="448"/>
      <c r="AK1060" s="448"/>
      <c r="AL1060" s="448"/>
      <c r="AM1060" s="330"/>
    </row>
    <row r="1061" spans="1:39" ht="15" hidden="1" customHeight="1" outlineLevel="2">
      <c r="A1061" s="545">
        <v>31</v>
      </c>
      <c r="B1061" s="700" t="s">
        <v>124</v>
      </c>
      <c r="C1061" s="315" t="s">
        <v>25</v>
      </c>
      <c r="D1061" s="319"/>
      <c r="E1061" s="319"/>
      <c r="F1061" s="319"/>
      <c r="G1061" s="319"/>
      <c r="H1061" s="319"/>
      <c r="I1061" s="319"/>
      <c r="J1061" s="319"/>
      <c r="K1061" s="319"/>
      <c r="L1061" s="319"/>
      <c r="M1061" s="319"/>
      <c r="N1061" s="319">
        <v>12</v>
      </c>
      <c r="O1061" s="319"/>
      <c r="P1061" s="319"/>
      <c r="Q1061" s="319"/>
      <c r="R1061" s="319"/>
      <c r="S1061" s="319"/>
      <c r="T1061" s="319"/>
      <c r="U1061" s="319"/>
      <c r="V1061" s="319"/>
      <c r="W1061" s="319"/>
      <c r="X1061" s="319"/>
      <c r="Y1061" s="449"/>
      <c r="Z1061" s="438"/>
      <c r="AA1061" s="438"/>
      <c r="AB1061" s="438"/>
      <c r="AC1061" s="438"/>
      <c r="AD1061" s="438"/>
      <c r="AE1061" s="438"/>
      <c r="AF1061" s="438"/>
      <c r="AG1061" s="438"/>
      <c r="AH1061" s="438"/>
      <c r="AI1061" s="438"/>
      <c r="AJ1061" s="438"/>
      <c r="AK1061" s="438"/>
      <c r="AL1061" s="438"/>
      <c r="AM1061" s="320">
        <f>SUM(Y1061:AL1061)</f>
        <v>0</v>
      </c>
    </row>
    <row r="1062" spans="1:39" ht="15" hidden="1" customHeight="1" outlineLevel="2">
      <c r="A1062" s="545"/>
      <c r="B1062" s="676" t="s">
        <v>349</v>
      </c>
      <c r="C1062" s="315" t="s">
        <v>164</v>
      </c>
      <c r="D1062" s="319"/>
      <c r="E1062" s="319"/>
      <c r="F1062" s="319"/>
      <c r="G1062" s="319"/>
      <c r="H1062" s="319"/>
      <c r="I1062" s="319"/>
      <c r="J1062" s="319"/>
      <c r="K1062" s="319"/>
      <c r="L1062" s="319"/>
      <c r="M1062" s="319"/>
      <c r="N1062" s="319">
        <f>N1061</f>
        <v>12</v>
      </c>
      <c r="O1062" s="319"/>
      <c r="P1062" s="319"/>
      <c r="Q1062" s="319"/>
      <c r="R1062" s="319"/>
      <c r="S1062" s="319"/>
      <c r="T1062" s="319"/>
      <c r="U1062" s="319"/>
      <c r="V1062" s="319"/>
      <c r="W1062" s="319"/>
      <c r="X1062" s="319"/>
      <c r="Y1062" s="434">
        <f>Y1061</f>
        <v>0</v>
      </c>
      <c r="Z1062" s="434">
        <f t="shared" ref="Z1062" si="3182">Z1061</f>
        <v>0</v>
      </c>
      <c r="AA1062" s="434">
        <f t="shared" ref="AA1062" si="3183">AA1061</f>
        <v>0</v>
      </c>
      <c r="AB1062" s="434">
        <f t="shared" ref="AB1062" si="3184">AB1061</f>
        <v>0</v>
      </c>
      <c r="AC1062" s="434">
        <f t="shared" ref="AC1062" si="3185">AC1061</f>
        <v>0</v>
      </c>
      <c r="AD1062" s="434">
        <f t="shared" ref="AD1062" si="3186">AD1061</f>
        <v>0</v>
      </c>
      <c r="AE1062" s="434">
        <f t="shared" ref="AE1062" si="3187">AE1061</f>
        <v>0</v>
      </c>
      <c r="AF1062" s="434">
        <f t="shared" ref="AF1062" si="3188">AF1061</f>
        <v>0</v>
      </c>
      <c r="AG1062" s="434">
        <f t="shared" ref="AG1062" si="3189">AG1061</f>
        <v>0</v>
      </c>
      <c r="AH1062" s="434">
        <f t="shared" ref="AH1062" si="3190">AH1061</f>
        <v>0</v>
      </c>
      <c r="AI1062" s="434">
        <f t="shared" ref="AI1062" si="3191">AI1061</f>
        <v>0</v>
      </c>
      <c r="AJ1062" s="434">
        <f t="shared" ref="AJ1062" si="3192">AJ1061</f>
        <v>0</v>
      </c>
      <c r="AK1062" s="434">
        <f t="shared" ref="AK1062" si="3193">AK1061</f>
        <v>0</v>
      </c>
      <c r="AL1062" s="434">
        <f t="shared" ref="AL1062" si="3194">AL1061</f>
        <v>0</v>
      </c>
      <c r="AM1062" s="330"/>
    </row>
    <row r="1063" spans="1:39" ht="15" hidden="1" customHeight="1" outlineLevel="2">
      <c r="A1063" s="545"/>
      <c r="B1063" s="700"/>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435"/>
      <c r="Z1063" s="448"/>
      <c r="AA1063" s="448"/>
      <c r="AB1063" s="448"/>
      <c r="AC1063" s="448"/>
      <c r="AD1063" s="448"/>
      <c r="AE1063" s="448"/>
      <c r="AF1063" s="448"/>
      <c r="AG1063" s="448"/>
      <c r="AH1063" s="448"/>
      <c r="AI1063" s="448"/>
      <c r="AJ1063" s="448"/>
      <c r="AK1063" s="448"/>
      <c r="AL1063" s="448"/>
      <c r="AM1063" s="330"/>
    </row>
    <row r="1064" spans="1:39" ht="15" hidden="1" customHeight="1" outlineLevel="2">
      <c r="A1064" s="545">
        <v>32</v>
      </c>
      <c r="B1064" s="700" t="s">
        <v>125</v>
      </c>
      <c r="C1064" s="315" t="s">
        <v>25</v>
      </c>
      <c r="D1064" s="319"/>
      <c r="E1064" s="319"/>
      <c r="F1064" s="319"/>
      <c r="G1064" s="319"/>
      <c r="H1064" s="319"/>
      <c r="I1064" s="319"/>
      <c r="J1064" s="319"/>
      <c r="K1064" s="319"/>
      <c r="L1064" s="319"/>
      <c r="M1064" s="319"/>
      <c r="N1064" s="319">
        <v>12</v>
      </c>
      <c r="O1064" s="319"/>
      <c r="P1064" s="319"/>
      <c r="Q1064" s="319"/>
      <c r="R1064" s="319"/>
      <c r="S1064" s="319"/>
      <c r="T1064" s="319"/>
      <c r="U1064" s="319"/>
      <c r="V1064" s="319"/>
      <c r="W1064" s="319"/>
      <c r="X1064" s="319"/>
      <c r="Y1064" s="449"/>
      <c r="Z1064" s="438"/>
      <c r="AA1064" s="438"/>
      <c r="AB1064" s="438"/>
      <c r="AC1064" s="438"/>
      <c r="AD1064" s="438"/>
      <c r="AE1064" s="438"/>
      <c r="AF1064" s="438"/>
      <c r="AG1064" s="438"/>
      <c r="AH1064" s="438"/>
      <c r="AI1064" s="438"/>
      <c r="AJ1064" s="438"/>
      <c r="AK1064" s="438"/>
      <c r="AL1064" s="438"/>
      <c r="AM1064" s="320">
        <f>SUM(Y1064:AL1064)</f>
        <v>0</v>
      </c>
    </row>
    <row r="1065" spans="1:39" ht="15" hidden="1" customHeight="1" outlineLevel="2">
      <c r="A1065" s="545"/>
      <c r="B1065" s="676" t="s">
        <v>349</v>
      </c>
      <c r="C1065" s="315" t="s">
        <v>164</v>
      </c>
      <c r="D1065" s="319"/>
      <c r="E1065" s="319"/>
      <c r="F1065" s="319"/>
      <c r="G1065" s="319"/>
      <c r="H1065" s="319"/>
      <c r="I1065" s="319"/>
      <c r="J1065" s="319"/>
      <c r="K1065" s="319"/>
      <c r="L1065" s="319"/>
      <c r="M1065" s="319"/>
      <c r="N1065" s="319">
        <f>N1064</f>
        <v>12</v>
      </c>
      <c r="O1065" s="319"/>
      <c r="P1065" s="319"/>
      <c r="Q1065" s="319"/>
      <c r="R1065" s="319"/>
      <c r="S1065" s="319"/>
      <c r="T1065" s="319"/>
      <c r="U1065" s="319"/>
      <c r="V1065" s="319"/>
      <c r="W1065" s="319"/>
      <c r="X1065" s="319"/>
      <c r="Y1065" s="434">
        <f>Y1064</f>
        <v>0</v>
      </c>
      <c r="Z1065" s="434">
        <f t="shared" ref="Z1065" si="3195">Z1064</f>
        <v>0</v>
      </c>
      <c r="AA1065" s="434">
        <f t="shared" ref="AA1065" si="3196">AA1064</f>
        <v>0</v>
      </c>
      <c r="AB1065" s="434">
        <f t="shared" ref="AB1065" si="3197">AB1064</f>
        <v>0</v>
      </c>
      <c r="AC1065" s="434">
        <f t="shared" ref="AC1065" si="3198">AC1064</f>
        <v>0</v>
      </c>
      <c r="AD1065" s="434">
        <f t="shared" ref="AD1065" si="3199">AD1064</f>
        <v>0</v>
      </c>
      <c r="AE1065" s="434">
        <f t="shared" ref="AE1065" si="3200">AE1064</f>
        <v>0</v>
      </c>
      <c r="AF1065" s="434">
        <f t="shared" ref="AF1065" si="3201">AF1064</f>
        <v>0</v>
      </c>
      <c r="AG1065" s="434">
        <f t="shared" ref="AG1065" si="3202">AG1064</f>
        <v>0</v>
      </c>
      <c r="AH1065" s="434">
        <f t="shared" ref="AH1065" si="3203">AH1064</f>
        <v>0</v>
      </c>
      <c r="AI1065" s="434">
        <f t="shared" ref="AI1065" si="3204">AI1064</f>
        <v>0</v>
      </c>
      <c r="AJ1065" s="434">
        <f t="shared" ref="AJ1065" si="3205">AJ1064</f>
        <v>0</v>
      </c>
      <c r="AK1065" s="434">
        <f t="shared" ref="AK1065" si="3206">AK1064</f>
        <v>0</v>
      </c>
      <c r="AL1065" s="434">
        <f t="shared" ref="AL1065" si="3207">AL1064</f>
        <v>0</v>
      </c>
      <c r="AM1065" s="330"/>
    </row>
    <row r="1066" spans="1:39" ht="15" hidden="1" customHeight="1" outlineLevel="2">
      <c r="A1066" s="545"/>
      <c r="B1066" s="700"/>
      <c r="C1066" s="315"/>
      <c r="D1066" s="315"/>
      <c r="E1066" s="315"/>
      <c r="F1066" s="315"/>
      <c r="G1066" s="315"/>
      <c r="H1066" s="315"/>
      <c r="I1066" s="315"/>
      <c r="J1066" s="315"/>
      <c r="K1066" s="315"/>
      <c r="L1066" s="315"/>
      <c r="M1066" s="315"/>
      <c r="N1066" s="315"/>
      <c r="O1066" s="315"/>
      <c r="P1066" s="315"/>
      <c r="Q1066" s="315"/>
      <c r="R1066" s="315"/>
      <c r="S1066" s="315"/>
      <c r="T1066" s="315"/>
      <c r="U1066" s="315"/>
      <c r="V1066" s="315"/>
      <c r="W1066" s="315"/>
      <c r="X1066" s="315"/>
      <c r="Y1066" s="435"/>
      <c r="Z1066" s="448"/>
      <c r="AA1066" s="448"/>
      <c r="AB1066" s="448"/>
      <c r="AC1066" s="448"/>
      <c r="AD1066" s="448"/>
      <c r="AE1066" s="448"/>
      <c r="AF1066" s="448"/>
      <c r="AG1066" s="448"/>
      <c r="AH1066" s="448"/>
      <c r="AI1066" s="448"/>
      <c r="AJ1066" s="448"/>
      <c r="AK1066" s="448"/>
      <c r="AL1066" s="448"/>
      <c r="AM1066" s="330"/>
    </row>
    <row r="1067" spans="1:39" ht="15" hidden="1" customHeight="1" outlineLevel="2">
      <c r="A1067" s="545"/>
      <c r="B1067" s="713" t="s">
        <v>513</v>
      </c>
      <c r="C1067" s="315"/>
      <c r="D1067" s="315"/>
      <c r="E1067" s="315"/>
      <c r="F1067" s="315"/>
      <c r="G1067" s="315"/>
      <c r="H1067" s="315"/>
      <c r="I1067" s="315"/>
      <c r="J1067" s="315"/>
      <c r="K1067" s="315"/>
      <c r="L1067" s="315"/>
      <c r="M1067" s="315"/>
      <c r="N1067" s="315"/>
      <c r="O1067" s="315"/>
      <c r="P1067" s="315"/>
      <c r="Q1067" s="315"/>
      <c r="R1067" s="315"/>
      <c r="S1067" s="315"/>
      <c r="T1067" s="315"/>
      <c r="U1067" s="315"/>
      <c r="V1067" s="315"/>
      <c r="W1067" s="315"/>
      <c r="X1067" s="315"/>
      <c r="Y1067" s="435"/>
      <c r="Z1067" s="448"/>
      <c r="AA1067" s="448"/>
      <c r="AB1067" s="448"/>
      <c r="AC1067" s="448"/>
      <c r="AD1067" s="448"/>
      <c r="AE1067" s="448"/>
      <c r="AF1067" s="448"/>
      <c r="AG1067" s="448"/>
      <c r="AH1067" s="448"/>
      <c r="AI1067" s="448"/>
      <c r="AJ1067" s="448"/>
      <c r="AK1067" s="448"/>
      <c r="AL1067" s="448"/>
      <c r="AM1067" s="330"/>
    </row>
    <row r="1068" spans="1:39" ht="15" hidden="1" customHeight="1" outlineLevel="2">
      <c r="A1068" s="545">
        <v>33</v>
      </c>
      <c r="B1068" s="700" t="s">
        <v>126</v>
      </c>
      <c r="C1068" s="315" t="s">
        <v>25</v>
      </c>
      <c r="D1068" s="319"/>
      <c r="E1068" s="319"/>
      <c r="F1068" s="319"/>
      <c r="G1068" s="319"/>
      <c r="H1068" s="319"/>
      <c r="I1068" s="319"/>
      <c r="J1068" s="319"/>
      <c r="K1068" s="319"/>
      <c r="L1068" s="319"/>
      <c r="M1068" s="319"/>
      <c r="N1068" s="319">
        <v>0</v>
      </c>
      <c r="O1068" s="319"/>
      <c r="P1068" s="319"/>
      <c r="Q1068" s="319"/>
      <c r="R1068" s="319"/>
      <c r="S1068" s="319"/>
      <c r="T1068" s="319"/>
      <c r="U1068" s="319"/>
      <c r="V1068" s="319"/>
      <c r="W1068" s="319"/>
      <c r="X1068" s="319"/>
      <c r="Y1068" s="449"/>
      <c r="Z1068" s="438"/>
      <c r="AA1068" s="438"/>
      <c r="AB1068" s="438"/>
      <c r="AC1068" s="438"/>
      <c r="AD1068" s="438"/>
      <c r="AE1068" s="438"/>
      <c r="AF1068" s="438"/>
      <c r="AG1068" s="438"/>
      <c r="AH1068" s="438"/>
      <c r="AI1068" s="438"/>
      <c r="AJ1068" s="438"/>
      <c r="AK1068" s="438"/>
      <c r="AL1068" s="438"/>
      <c r="AM1068" s="320">
        <f>SUM(Y1068:AL1068)</f>
        <v>0</v>
      </c>
    </row>
    <row r="1069" spans="1:39" ht="15" hidden="1" customHeight="1" outlineLevel="2">
      <c r="A1069" s="545"/>
      <c r="B1069" s="676" t="s">
        <v>349</v>
      </c>
      <c r="C1069" s="315" t="s">
        <v>164</v>
      </c>
      <c r="D1069" s="319"/>
      <c r="E1069" s="319"/>
      <c r="F1069" s="319"/>
      <c r="G1069" s="319"/>
      <c r="H1069" s="319"/>
      <c r="I1069" s="319"/>
      <c r="J1069" s="319"/>
      <c r="K1069" s="319"/>
      <c r="L1069" s="319"/>
      <c r="M1069" s="319"/>
      <c r="N1069" s="319">
        <f>N1068</f>
        <v>0</v>
      </c>
      <c r="O1069" s="319"/>
      <c r="P1069" s="319"/>
      <c r="Q1069" s="319"/>
      <c r="R1069" s="319"/>
      <c r="S1069" s="319"/>
      <c r="T1069" s="319"/>
      <c r="U1069" s="319"/>
      <c r="V1069" s="319"/>
      <c r="W1069" s="319"/>
      <c r="X1069" s="319"/>
      <c r="Y1069" s="434">
        <f>Y1068</f>
        <v>0</v>
      </c>
      <c r="Z1069" s="434">
        <f t="shared" ref="Z1069" si="3208">Z1068</f>
        <v>0</v>
      </c>
      <c r="AA1069" s="434">
        <f t="shared" ref="AA1069" si="3209">AA1068</f>
        <v>0</v>
      </c>
      <c r="AB1069" s="434">
        <f t="shared" ref="AB1069" si="3210">AB1068</f>
        <v>0</v>
      </c>
      <c r="AC1069" s="434">
        <f t="shared" ref="AC1069" si="3211">AC1068</f>
        <v>0</v>
      </c>
      <c r="AD1069" s="434">
        <f t="shared" ref="AD1069" si="3212">AD1068</f>
        <v>0</v>
      </c>
      <c r="AE1069" s="434">
        <f t="shared" ref="AE1069" si="3213">AE1068</f>
        <v>0</v>
      </c>
      <c r="AF1069" s="434">
        <f t="shared" ref="AF1069" si="3214">AF1068</f>
        <v>0</v>
      </c>
      <c r="AG1069" s="434">
        <f t="shared" ref="AG1069" si="3215">AG1068</f>
        <v>0</v>
      </c>
      <c r="AH1069" s="434">
        <f t="shared" ref="AH1069" si="3216">AH1068</f>
        <v>0</v>
      </c>
      <c r="AI1069" s="434">
        <f t="shared" ref="AI1069" si="3217">AI1068</f>
        <v>0</v>
      </c>
      <c r="AJ1069" s="434">
        <f t="shared" ref="AJ1069" si="3218">AJ1068</f>
        <v>0</v>
      </c>
      <c r="AK1069" s="434">
        <f t="shared" ref="AK1069" si="3219">AK1068</f>
        <v>0</v>
      </c>
      <c r="AL1069" s="434">
        <f t="shared" ref="AL1069" si="3220">AL1068</f>
        <v>0</v>
      </c>
      <c r="AM1069" s="330"/>
    </row>
    <row r="1070" spans="1:39" ht="15" hidden="1" customHeight="1" outlineLevel="2">
      <c r="A1070" s="545"/>
      <c r="B1070" s="700"/>
      <c r="C1070" s="315"/>
      <c r="D1070" s="315"/>
      <c r="E1070" s="315"/>
      <c r="F1070" s="315"/>
      <c r="G1070" s="315"/>
      <c r="H1070" s="315"/>
      <c r="I1070" s="315"/>
      <c r="J1070" s="315"/>
      <c r="K1070" s="315"/>
      <c r="L1070" s="315"/>
      <c r="M1070" s="315"/>
      <c r="N1070" s="315"/>
      <c r="O1070" s="315"/>
      <c r="P1070" s="315"/>
      <c r="Q1070" s="315"/>
      <c r="R1070" s="315"/>
      <c r="S1070" s="315"/>
      <c r="T1070" s="315"/>
      <c r="U1070" s="315"/>
      <c r="V1070" s="315"/>
      <c r="W1070" s="315"/>
      <c r="X1070" s="315"/>
      <c r="Y1070" s="435"/>
      <c r="Z1070" s="448"/>
      <c r="AA1070" s="448"/>
      <c r="AB1070" s="448"/>
      <c r="AC1070" s="448"/>
      <c r="AD1070" s="448"/>
      <c r="AE1070" s="448"/>
      <c r="AF1070" s="448"/>
      <c r="AG1070" s="448"/>
      <c r="AH1070" s="448"/>
      <c r="AI1070" s="448"/>
      <c r="AJ1070" s="448"/>
      <c r="AK1070" s="448"/>
      <c r="AL1070" s="448"/>
      <c r="AM1070" s="330"/>
    </row>
    <row r="1071" spans="1:39" ht="15" hidden="1" customHeight="1" outlineLevel="2">
      <c r="A1071" s="545">
        <v>34</v>
      </c>
      <c r="B1071" s="700" t="s">
        <v>127</v>
      </c>
      <c r="C1071" s="315" t="s">
        <v>25</v>
      </c>
      <c r="D1071" s="319"/>
      <c r="E1071" s="319"/>
      <c r="F1071" s="319"/>
      <c r="G1071" s="319"/>
      <c r="H1071" s="319"/>
      <c r="I1071" s="319"/>
      <c r="J1071" s="319"/>
      <c r="K1071" s="319"/>
      <c r="L1071" s="319"/>
      <c r="M1071" s="319"/>
      <c r="N1071" s="319">
        <v>0</v>
      </c>
      <c r="O1071" s="319"/>
      <c r="P1071" s="319"/>
      <c r="Q1071" s="319"/>
      <c r="R1071" s="319"/>
      <c r="S1071" s="319"/>
      <c r="T1071" s="319"/>
      <c r="U1071" s="319"/>
      <c r="V1071" s="319"/>
      <c r="W1071" s="319"/>
      <c r="X1071" s="319"/>
      <c r="Y1071" s="449"/>
      <c r="Z1071" s="438"/>
      <c r="AA1071" s="438"/>
      <c r="AB1071" s="438"/>
      <c r="AC1071" s="438"/>
      <c r="AD1071" s="438"/>
      <c r="AE1071" s="438"/>
      <c r="AF1071" s="438"/>
      <c r="AG1071" s="438"/>
      <c r="AH1071" s="438"/>
      <c r="AI1071" s="438"/>
      <c r="AJ1071" s="438"/>
      <c r="AK1071" s="438"/>
      <c r="AL1071" s="438"/>
      <c r="AM1071" s="320">
        <f>SUM(Y1071:AL1071)</f>
        <v>0</v>
      </c>
    </row>
    <row r="1072" spans="1:39" ht="15" hidden="1" customHeight="1" outlineLevel="2">
      <c r="A1072" s="545"/>
      <c r="B1072" s="676" t="s">
        <v>349</v>
      </c>
      <c r="C1072" s="315" t="s">
        <v>164</v>
      </c>
      <c r="D1072" s="319"/>
      <c r="E1072" s="319"/>
      <c r="F1072" s="319"/>
      <c r="G1072" s="319"/>
      <c r="H1072" s="319"/>
      <c r="I1072" s="319"/>
      <c r="J1072" s="319"/>
      <c r="K1072" s="319"/>
      <c r="L1072" s="319"/>
      <c r="M1072" s="319"/>
      <c r="N1072" s="319">
        <f>N1071</f>
        <v>0</v>
      </c>
      <c r="O1072" s="319"/>
      <c r="P1072" s="319"/>
      <c r="Q1072" s="319"/>
      <c r="R1072" s="319"/>
      <c r="S1072" s="319"/>
      <c r="T1072" s="319"/>
      <c r="U1072" s="319"/>
      <c r="V1072" s="319"/>
      <c r="W1072" s="319"/>
      <c r="X1072" s="319"/>
      <c r="Y1072" s="434">
        <f>Y1071</f>
        <v>0</v>
      </c>
      <c r="Z1072" s="434">
        <f t="shared" ref="Z1072" si="3221">Z1071</f>
        <v>0</v>
      </c>
      <c r="AA1072" s="434">
        <f t="shared" ref="AA1072" si="3222">AA1071</f>
        <v>0</v>
      </c>
      <c r="AB1072" s="434">
        <f t="shared" ref="AB1072" si="3223">AB1071</f>
        <v>0</v>
      </c>
      <c r="AC1072" s="434">
        <f t="shared" ref="AC1072" si="3224">AC1071</f>
        <v>0</v>
      </c>
      <c r="AD1072" s="434">
        <f t="shared" ref="AD1072" si="3225">AD1071</f>
        <v>0</v>
      </c>
      <c r="AE1072" s="434">
        <f t="shared" ref="AE1072" si="3226">AE1071</f>
        <v>0</v>
      </c>
      <c r="AF1072" s="434">
        <f t="shared" ref="AF1072" si="3227">AF1071</f>
        <v>0</v>
      </c>
      <c r="AG1072" s="434">
        <f t="shared" ref="AG1072" si="3228">AG1071</f>
        <v>0</v>
      </c>
      <c r="AH1072" s="434">
        <f t="shared" ref="AH1072" si="3229">AH1071</f>
        <v>0</v>
      </c>
      <c r="AI1072" s="434">
        <f t="shared" ref="AI1072" si="3230">AI1071</f>
        <v>0</v>
      </c>
      <c r="AJ1072" s="434">
        <f t="shared" ref="AJ1072" si="3231">AJ1071</f>
        <v>0</v>
      </c>
      <c r="AK1072" s="434">
        <f t="shared" ref="AK1072" si="3232">AK1071</f>
        <v>0</v>
      </c>
      <c r="AL1072" s="434">
        <f t="shared" ref="AL1072" si="3233">AL1071</f>
        <v>0</v>
      </c>
      <c r="AM1072" s="330"/>
    </row>
    <row r="1073" spans="1:39" ht="15" hidden="1" customHeight="1" outlineLevel="2">
      <c r="A1073" s="545"/>
      <c r="B1073" s="700"/>
      <c r="C1073" s="315"/>
      <c r="D1073" s="315"/>
      <c r="E1073" s="315"/>
      <c r="F1073" s="315"/>
      <c r="G1073" s="315"/>
      <c r="H1073" s="315"/>
      <c r="I1073" s="315"/>
      <c r="J1073" s="315"/>
      <c r="K1073" s="315"/>
      <c r="L1073" s="315"/>
      <c r="M1073" s="315"/>
      <c r="N1073" s="315"/>
      <c r="O1073" s="315"/>
      <c r="P1073" s="315"/>
      <c r="Q1073" s="315"/>
      <c r="R1073" s="315"/>
      <c r="S1073" s="315"/>
      <c r="T1073" s="315"/>
      <c r="U1073" s="315"/>
      <c r="V1073" s="315"/>
      <c r="W1073" s="315"/>
      <c r="X1073" s="315"/>
      <c r="Y1073" s="435"/>
      <c r="Z1073" s="448"/>
      <c r="AA1073" s="448"/>
      <c r="AB1073" s="448"/>
      <c r="AC1073" s="448"/>
      <c r="AD1073" s="448"/>
      <c r="AE1073" s="448"/>
      <c r="AF1073" s="448"/>
      <c r="AG1073" s="448"/>
      <c r="AH1073" s="448"/>
      <c r="AI1073" s="448"/>
      <c r="AJ1073" s="448"/>
      <c r="AK1073" s="448"/>
      <c r="AL1073" s="448"/>
      <c r="AM1073" s="330"/>
    </row>
    <row r="1074" spans="1:39" ht="15" hidden="1" customHeight="1" outlineLevel="2">
      <c r="A1074" s="545">
        <v>35</v>
      </c>
      <c r="B1074" s="700" t="s">
        <v>128</v>
      </c>
      <c r="C1074" s="315" t="s">
        <v>25</v>
      </c>
      <c r="D1074" s="319"/>
      <c r="E1074" s="319"/>
      <c r="F1074" s="319"/>
      <c r="G1074" s="319"/>
      <c r="H1074" s="319"/>
      <c r="I1074" s="319"/>
      <c r="J1074" s="319"/>
      <c r="K1074" s="319"/>
      <c r="L1074" s="319"/>
      <c r="M1074" s="319"/>
      <c r="N1074" s="319">
        <v>0</v>
      </c>
      <c r="O1074" s="319"/>
      <c r="P1074" s="319"/>
      <c r="Q1074" s="319"/>
      <c r="R1074" s="319"/>
      <c r="S1074" s="319"/>
      <c r="T1074" s="319"/>
      <c r="U1074" s="319"/>
      <c r="V1074" s="319"/>
      <c r="W1074" s="319"/>
      <c r="X1074" s="319"/>
      <c r="Y1074" s="449"/>
      <c r="Z1074" s="438"/>
      <c r="AA1074" s="438"/>
      <c r="AB1074" s="438"/>
      <c r="AC1074" s="438"/>
      <c r="AD1074" s="438"/>
      <c r="AE1074" s="438"/>
      <c r="AF1074" s="438"/>
      <c r="AG1074" s="438"/>
      <c r="AH1074" s="438"/>
      <c r="AI1074" s="438"/>
      <c r="AJ1074" s="438"/>
      <c r="AK1074" s="438"/>
      <c r="AL1074" s="438"/>
      <c r="AM1074" s="320">
        <f>SUM(Y1074:AL1074)</f>
        <v>0</v>
      </c>
    </row>
    <row r="1075" spans="1:39" ht="15" hidden="1" customHeight="1" outlineLevel="2">
      <c r="A1075" s="545"/>
      <c r="B1075" s="676" t="s">
        <v>349</v>
      </c>
      <c r="C1075" s="315" t="s">
        <v>164</v>
      </c>
      <c r="D1075" s="319"/>
      <c r="E1075" s="319"/>
      <c r="F1075" s="319"/>
      <c r="G1075" s="319"/>
      <c r="H1075" s="319"/>
      <c r="I1075" s="319"/>
      <c r="J1075" s="319"/>
      <c r="K1075" s="319"/>
      <c r="L1075" s="319"/>
      <c r="M1075" s="319"/>
      <c r="N1075" s="319">
        <f>N1074</f>
        <v>0</v>
      </c>
      <c r="O1075" s="319"/>
      <c r="P1075" s="319"/>
      <c r="Q1075" s="319"/>
      <c r="R1075" s="319"/>
      <c r="S1075" s="319"/>
      <c r="T1075" s="319"/>
      <c r="U1075" s="319"/>
      <c r="V1075" s="319"/>
      <c r="W1075" s="319"/>
      <c r="X1075" s="319"/>
      <c r="Y1075" s="434">
        <f>Y1074</f>
        <v>0</v>
      </c>
      <c r="Z1075" s="434">
        <f t="shared" ref="Z1075" si="3234">Z1074</f>
        <v>0</v>
      </c>
      <c r="AA1075" s="434">
        <f t="shared" ref="AA1075" si="3235">AA1074</f>
        <v>0</v>
      </c>
      <c r="AB1075" s="434">
        <f t="shared" ref="AB1075" si="3236">AB1074</f>
        <v>0</v>
      </c>
      <c r="AC1075" s="434">
        <f t="shared" ref="AC1075" si="3237">AC1074</f>
        <v>0</v>
      </c>
      <c r="AD1075" s="434">
        <f t="shared" ref="AD1075" si="3238">AD1074</f>
        <v>0</v>
      </c>
      <c r="AE1075" s="434">
        <f t="shared" ref="AE1075" si="3239">AE1074</f>
        <v>0</v>
      </c>
      <c r="AF1075" s="434">
        <f t="shared" ref="AF1075" si="3240">AF1074</f>
        <v>0</v>
      </c>
      <c r="AG1075" s="434">
        <f t="shared" ref="AG1075" si="3241">AG1074</f>
        <v>0</v>
      </c>
      <c r="AH1075" s="434">
        <f t="shared" ref="AH1075" si="3242">AH1074</f>
        <v>0</v>
      </c>
      <c r="AI1075" s="434">
        <f t="shared" ref="AI1075" si="3243">AI1074</f>
        <v>0</v>
      </c>
      <c r="AJ1075" s="434">
        <f t="shared" ref="AJ1075" si="3244">AJ1074</f>
        <v>0</v>
      </c>
      <c r="AK1075" s="434">
        <f t="shared" ref="AK1075" si="3245">AK1074</f>
        <v>0</v>
      </c>
      <c r="AL1075" s="434">
        <f t="shared" ref="AL1075" si="3246">AL1074</f>
        <v>0</v>
      </c>
      <c r="AM1075" s="330"/>
    </row>
    <row r="1076" spans="1:39" ht="15" hidden="1" customHeight="1" outlineLevel="2">
      <c r="A1076" s="545"/>
      <c r="B1076" s="686"/>
      <c r="C1076" s="315"/>
      <c r="D1076" s="315"/>
      <c r="E1076" s="315"/>
      <c r="F1076" s="315"/>
      <c r="G1076" s="315"/>
      <c r="H1076" s="315"/>
      <c r="I1076" s="315"/>
      <c r="J1076" s="315"/>
      <c r="K1076" s="315"/>
      <c r="L1076" s="315"/>
      <c r="M1076" s="315"/>
      <c r="N1076" s="315"/>
      <c r="O1076" s="315"/>
      <c r="P1076" s="315"/>
      <c r="Q1076" s="315"/>
      <c r="R1076" s="315"/>
      <c r="S1076" s="315"/>
      <c r="T1076" s="315"/>
      <c r="U1076" s="315"/>
      <c r="V1076" s="315"/>
      <c r="W1076" s="315"/>
      <c r="X1076" s="315"/>
      <c r="Y1076" s="435"/>
      <c r="Z1076" s="448"/>
      <c r="AA1076" s="448"/>
      <c r="AB1076" s="448"/>
      <c r="AC1076" s="448"/>
      <c r="AD1076" s="448"/>
      <c r="AE1076" s="448"/>
      <c r="AF1076" s="448"/>
      <c r="AG1076" s="448"/>
      <c r="AH1076" s="448"/>
      <c r="AI1076" s="448"/>
      <c r="AJ1076" s="448"/>
      <c r="AK1076" s="448"/>
      <c r="AL1076" s="448"/>
      <c r="AM1076" s="330"/>
    </row>
    <row r="1077" spans="1:39" ht="15" hidden="1" customHeight="1" outlineLevel="2">
      <c r="A1077" s="545"/>
      <c r="B1077" s="713" t="s">
        <v>514</v>
      </c>
      <c r="C1077" s="315"/>
      <c r="D1077" s="315"/>
      <c r="E1077" s="315"/>
      <c r="F1077" s="315"/>
      <c r="G1077" s="315"/>
      <c r="H1077" s="315"/>
      <c r="I1077" s="315"/>
      <c r="J1077" s="315"/>
      <c r="K1077" s="315"/>
      <c r="L1077" s="315"/>
      <c r="M1077" s="315"/>
      <c r="N1077" s="315"/>
      <c r="O1077" s="315"/>
      <c r="P1077" s="315"/>
      <c r="Q1077" s="315"/>
      <c r="R1077" s="315"/>
      <c r="S1077" s="315"/>
      <c r="T1077" s="315"/>
      <c r="U1077" s="315"/>
      <c r="V1077" s="315"/>
      <c r="W1077" s="315"/>
      <c r="X1077" s="315"/>
      <c r="Y1077" s="435"/>
      <c r="Z1077" s="448"/>
      <c r="AA1077" s="448"/>
      <c r="AB1077" s="448"/>
      <c r="AC1077" s="448"/>
      <c r="AD1077" s="448"/>
      <c r="AE1077" s="448"/>
      <c r="AF1077" s="448"/>
      <c r="AG1077" s="448"/>
      <c r="AH1077" s="448"/>
      <c r="AI1077" s="448"/>
      <c r="AJ1077" s="448"/>
      <c r="AK1077" s="448"/>
      <c r="AL1077" s="448"/>
      <c r="AM1077" s="330"/>
    </row>
    <row r="1078" spans="1:39" ht="28.5" hidden="1" customHeight="1" outlineLevel="2">
      <c r="A1078" s="545">
        <v>36</v>
      </c>
      <c r="B1078" s="700" t="s">
        <v>129</v>
      </c>
      <c r="C1078" s="315" t="s">
        <v>25</v>
      </c>
      <c r="D1078" s="319"/>
      <c r="E1078" s="319"/>
      <c r="F1078" s="319"/>
      <c r="G1078" s="319"/>
      <c r="H1078" s="319"/>
      <c r="I1078" s="319"/>
      <c r="J1078" s="319"/>
      <c r="K1078" s="319"/>
      <c r="L1078" s="319"/>
      <c r="M1078" s="319"/>
      <c r="N1078" s="319">
        <v>0</v>
      </c>
      <c r="O1078" s="319"/>
      <c r="P1078" s="319"/>
      <c r="Q1078" s="319"/>
      <c r="R1078" s="319"/>
      <c r="S1078" s="319"/>
      <c r="T1078" s="319"/>
      <c r="U1078" s="319"/>
      <c r="V1078" s="319"/>
      <c r="W1078" s="319"/>
      <c r="X1078" s="319"/>
      <c r="Y1078" s="449"/>
      <c r="Z1078" s="438"/>
      <c r="AA1078" s="438"/>
      <c r="AB1078" s="438"/>
      <c r="AC1078" s="438"/>
      <c r="AD1078" s="438"/>
      <c r="AE1078" s="438"/>
      <c r="AF1078" s="438"/>
      <c r="AG1078" s="438"/>
      <c r="AH1078" s="438"/>
      <c r="AI1078" s="438"/>
      <c r="AJ1078" s="438"/>
      <c r="AK1078" s="438"/>
      <c r="AL1078" s="438"/>
      <c r="AM1078" s="320">
        <f>SUM(Y1078:AL1078)</f>
        <v>0</v>
      </c>
    </row>
    <row r="1079" spans="1:39" ht="15" hidden="1" customHeight="1" outlineLevel="2">
      <c r="A1079" s="545"/>
      <c r="B1079" s="676" t="s">
        <v>349</v>
      </c>
      <c r="C1079" s="315" t="s">
        <v>164</v>
      </c>
      <c r="D1079" s="319"/>
      <c r="E1079" s="319"/>
      <c r="F1079" s="319"/>
      <c r="G1079" s="319"/>
      <c r="H1079" s="319"/>
      <c r="I1079" s="319"/>
      <c r="J1079" s="319"/>
      <c r="K1079" s="319"/>
      <c r="L1079" s="319"/>
      <c r="M1079" s="319"/>
      <c r="N1079" s="319">
        <f>N1078</f>
        <v>0</v>
      </c>
      <c r="O1079" s="319"/>
      <c r="P1079" s="319"/>
      <c r="Q1079" s="319"/>
      <c r="R1079" s="319"/>
      <c r="S1079" s="319"/>
      <c r="T1079" s="319"/>
      <c r="U1079" s="319"/>
      <c r="V1079" s="319"/>
      <c r="W1079" s="319"/>
      <c r="X1079" s="319"/>
      <c r="Y1079" s="434">
        <f>Y1078</f>
        <v>0</v>
      </c>
      <c r="Z1079" s="434">
        <f t="shared" ref="Z1079" si="3247">Z1078</f>
        <v>0</v>
      </c>
      <c r="AA1079" s="434">
        <f t="shared" ref="AA1079" si="3248">AA1078</f>
        <v>0</v>
      </c>
      <c r="AB1079" s="434">
        <f t="shared" ref="AB1079" si="3249">AB1078</f>
        <v>0</v>
      </c>
      <c r="AC1079" s="434">
        <f t="shared" ref="AC1079" si="3250">AC1078</f>
        <v>0</v>
      </c>
      <c r="AD1079" s="434">
        <f t="shared" ref="AD1079" si="3251">AD1078</f>
        <v>0</v>
      </c>
      <c r="AE1079" s="434">
        <f t="shared" ref="AE1079" si="3252">AE1078</f>
        <v>0</v>
      </c>
      <c r="AF1079" s="434">
        <f t="shared" ref="AF1079" si="3253">AF1078</f>
        <v>0</v>
      </c>
      <c r="AG1079" s="434">
        <f t="shared" ref="AG1079" si="3254">AG1078</f>
        <v>0</v>
      </c>
      <c r="AH1079" s="434">
        <f t="shared" ref="AH1079" si="3255">AH1078</f>
        <v>0</v>
      </c>
      <c r="AI1079" s="434">
        <f t="shared" ref="AI1079" si="3256">AI1078</f>
        <v>0</v>
      </c>
      <c r="AJ1079" s="434">
        <f t="shared" ref="AJ1079" si="3257">AJ1078</f>
        <v>0</v>
      </c>
      <c r="AK1079" s="434">
        <f t="shared" ref="AK1079" si="3258">AK1078</f>
        <v>0</v>
      </c>
      <c r="AL1079" s="434">
        <f t="shared" ref="AL1079" si="3259">AL1078</f>
        <v>0</v>
      </c>
      <c r="AM1079" s="330"/>
    </row>
    <row r="1080" spans="1:39" ht="15" hidden="1" customHeight="1" outlineLevel="2">
      <c r="A1080" s="545"/>
      <c r="B1080" s="700"/>
      <c r="C1080" s="315"/>
      <c r="D1080" s="315"/>
      <c r="E1080" s="315"/>
      <c r="F1080" s="315"/>
      <c r="G1080" s="315"/>
      <c r="H1080" s="315"/>
      <c r="I1080" s="315"/>
      <c r="J1080" s="315"/>
      <c r="K1080" s="315"/>
      <c r="L1080" s="315"/>
      <c r="M1080" s="315"/>
      <c r="N1080" s="315"/>
      <c r="O1080" s="315"/>
      <c r="P1080" s="315"/>
      <c r="Q1080" s="315"/>
      <c r="R1080" s="315"/>
      <c r="S1080" s="315"/>
      <c r="T1080" s="315"/>
      <c r="U1080" s="315"/>
      <c r="V1080" s="315"/>
      <c r="W1080" s="315"/>
      <c r="X1080" s="315"/>
      <c r="Y1080" s="435"/>
      <c r="Z1080" s="448"/>
      <c r="AA1080" s="448"/>
      <c r="AB1080" s="448"/>
      <c r="AC1080" s="448"/>
      <c r="AD1080" s="448"/>
      <c r="AE1080" s="448"/>
      <c r="AF1080" s="448"/>
      <c r="AG1080" s="448"/>
      <c r="AH1080" s="448"/>
      <c r="AI1080" s="448"/>
      <c r="AJ1080" s="448"/>
      <c r="AK1080" s="448"/>
      <c r="AL1080" s="448"/>
      <c r="AM1080" s="330"/>
    </row>
    <row r="1081" spans="1:39" ht="15" hidden="1" customHeight="1" outlineLevel="2">
      <c r="A1081" s="545">
        <v>37</v>
      </c>
      <c r="B1081" s="700" t="s">
        <v>130</v>
      </c>
      <c r="C1081" s="315" t="s">
        <v>25</v>
      </c>
      <c r="D1081" s="319"/>
      <c r="E1081" s="319"/>
      <c r="F1081" s="319"/>
      <c r="G1081" s="319"/>
      <c r="H1081" s="319"/>
      <c r="I1081" s="319"/>
      <c r="J1081" s="319"/>
      <c r="K1081" s="319"/>
      <c r="L1081" s="319"/>
      <c r="M1081" s="319"/>
      <c r="N1081" s="319">
        <v>0</v>
      </c>
      <c r="O1081" s="319"/>
      <c r="P1081" s="319"/>
      <c r="Q1081" s="319"/>
      <c r="R1081" s="319"/>
      <c r="S1081" s="319"/>
      <c r="T1081" s="319"/>
      <c r="U1081" s="319"/>
      <c r="V1081" s="319"/>
      <c r="W1081" s="319"/>
      <c r="X1081" s="319"/>
      <c r="Y1081" s="449"/>
      <c r="Z1081" s="438"/>
      <c r="AA1081" s="438"/>
      <c r="AB1081" s="438"/>
      <c r="AC1081" s="438"/>
      <c r="AD1081" s="438"/>
      <c r="AE1081" s="438"/>
      <c r="AF1081" s="438"/>
      <c r="AG1081" s="438"/>
      <c r="AH1081" s="438"/>
      <c r="AI1081" s="438"/>
      <c r="AJ1081" s="438"/>
      <c r="AK1081" s="438"/>
      <c r="AL1081" s="438"/>
      <c r="AM1081" s="320">
        <f>SUM(Y1081:AL1081)</f>
        <v>0</v>
      </c>
    </row>
    <row r="1082" spans="1:39" ht="15" hidden="1" customHeight="1" outlineLevel="2">
      <c r="A1082" s="545"/>
      <c r="B1082" s="676" t="s">
        <v>349</v>
      </c>
      <c r="C1082" s="315" t="s">
        <v>164</v>
      </c>
      <c r="D1082" s="319"/>
      <c r="E1082" s="319"/>
      <c r="F1082" s="319"/>
      <c r="G1082" s="319"/>
      <c r="H1082" s="319"/>
      <c r="I1082" s="319"/>
      <c r="J1082" s="319"/>
      <c r="K1082" s="319"/>
      <c r="L1082" s="319"/>
      <c r="M1082" s="319"/>
      <c r="N1082" s="319">
        <f>N1081</f>
        <v>0</v>
      </c>
      <c r="O1082" s="319"/>
      <c r="P1082" s="319"/>
      <c r="Q1082" s="319"/>
      <c r="R1082" s="319"/>
      <c r="S1082" s="319"/>
      <c r="T1082" s="319"/>
      <c r="U1082" s="319"/>
      <c r="V1082" s="319"/>
      <c r="W1082" s="319"/>
      <c r="X1082" s="319"/>
      <c r="Y1082" s="434">
        <f>Y1081</f>
        <v>0</v>
      </c>
      <c r="Z1082" s="434">
        <f t="shared" ref="Z1082" si="3260">Z1081</f>
        <v>0</v>
      </c>
      <c r="AA1082" s="434">
        <f t="shared" ref="AA1082" si="3261">AA1081</f>
        <v>0</v>
      </c>
      <c r="AB1082" s="434">
        <f t="shared" ref="AB1082" si="3262">AB1081</f>
        <v>0</v>
      </c>
      <c r="AC1082" s="434">
        <f t="shared" ref="AC1082" si="3263">AC1081</f>
        <v>0</v>
      </c>
      <c r="AD1082" s="434">
        <f t="shared" ref="AD1082" si="3264">AD1081</f>
        <v>0</v>
      </c>
      <c r="AE1082" s="434">
        <f t="shared" ref="AE1082" si="3265">AE1081</f>
        <v>0</v>
      </c>
      <c r="AF1082" s="434">
        <f t="shared" ref="AF1082" si="3266">AF1081</f>
        <v>0</v>
      </c>
      <c r="AG1082" s="434">
        <f t="shared" ref="AG1082" si="3267">AG1081</f>
        <v>0</v>
      </c>
      <c r="AH1082" s="434">
        <f t="shared" ref="AH1082" si="3268">AH1081</f>
        <v>0</v>
      </c>
      <c r="AI1082" s="434">
        <f t="shared" ref="AI1082" si="3269">AI1081</f>
        <v>0</v>
      </c>
      <c r="AJ1082" s="434">
        <f t="shared" ref="AJ1082" si="3270">AJ1081</f>
        <v>0</v>
      </c>
      <c r="AK1082" s="434">
        <f t="shared" ref="AK1082" si="3271">AK1081</f>
        <v>0</v>
      </c>
      <c r="AL1082" s="434">
        <f t="shared" ref="AL1082" si="3272">AL1081</f>
        <v>0</v>
      </c>
      <c r="AM1082" s="330"/>
    </row>
    <row r="1083" spans="1:39" ht="15" hidden="1" customHeight="1" outlineLevel="2">
      <c r="A1083" s="545"/>
      <c r="B1083" s="700"/>
      <c r="C1083" s="315"/>
      <c r="D1083" s="315"/>
      <c r="E1083" s="315"/>
      <c r="F1083" s="315"/>
      <c r="G1083" s="315"/>
      <c r="H1083" s="315"/>
      <c r="I1083" s="315"/>
      <c r="J1083" s="315"/>
      <c r="K1083" s="315"/>
      <c r="L1083" s="315"/>
      <c r="M1083" s="315"/>
      <c r="N1083" s="315"/>
      <c r="O1083" s="315"/>
      <c r="P1083" s="315"/>
      <c r="Q1083" s="315"/>
      <c r="R1083" s="315"/>
      <c r="S1083" s="315"/>
      <c r="T1083" s="315"/>
      <c r="U1083" s="315"/>
      <c r="V1083" s="315"/>
      <c r="W1083" s="315"/>
      <c r="X1083" s="315"/>
      <c r="Y1083" s="435"/>
      <c r="Z1083" s="448"/>
      <c r="AA1083" s="448"/>
      <c r="AB1083" s="448"/>
      <c r="AC1083" s="448"/>
      <c r="AD1083" s="448"/>
      <c r="AE1083" s="448"/>
      <c r="AF1083" s="448"/>
      <c r="AG1083" s="448"/>
      <c r="AH1083" s="448"/>
      <c r="AI1083" s="448"/>
      <c r="AJ1083" s="448"/>
      <c r="AK1083" s="448"/>
      <c r="AL1083" s="448"/>
      <c r="AM1083" s="330"/>
    </row>
    <row r="1084" spans="1:39" ht="15" hidden="1" customHeight="1" outlineLevel="2">
      <c r="A1084" s="545">
        <v>38</v>
      </c>
      <c r="B1084" s="700" t="s">
        <v>131</v>
      </c>
      <c r="C1084" s="315" t="s">
        <v>25</v>
      </c>
      <c r="D1084" s="319"/>
      <c r="E1084" s="319"/>
      <c r="F1084" s="319"/>
      <c r="G1084" s="319"/>
      <c r="H1084" s="319"/>
      <c r="I1084" s="319"/>
      <c r="J1084" s="319"/>
      <c r="K1084" s="319"/>
      <c r="L1084" s="319"/>
      <c r="M1084" s="319"/>
      <c r="N1084" s="319">
        <v>0</v>
      </c>
      <c r="O1084" s="319"/>
      <c r="P1084" s="319"/>
      <c r="Q1084" s="319"/>
      <c r="R1084" s="319"/>
      <c r="S1084" s="319"/>
      <c r="T1084" s="319"/>
      <c r="U1084" s="319"/>
      <c r="V1084" s="319"/>
      <c r="W1084" s="319"/>
      <c r="X1084" s="319"/>
      <c r="Y1084" s="449"/>
      <c r="Z1084" s="438"/>
      <c r="AA1084" s="438"/>
      <c r="AB1084" s="438"/>
      <c r="AC1084" s="438"/>
      <c r="AD1084" s="438"/>
      <c r="AE1084" s="438"/>
      <c r="AF1084" s="438"/>
      <c r="AG1084" s="438"/>
      <c r="AH1084" s="438"/>
      <c r="AI1084" s="438"/>
      <c r="AJ1084" s="438"/>
      <c r="AK1084" s="438"/>
      <c r="AL1084" s="438"/>
      <c r="AM1084" s="320">
        <f>SUM(Y1084:AL1084)</f>
        <v>0</v>
      </c>
    </row>
    <row r="1085" spans="1:39" ht="15" hidden="1" customHeight="1" outlineLevel="2">
      <c r="A1085" s="545"/>
      <c r="B1085" s="676" t="s">
        <v>349</v>
      </c>
      <c r="C1085" s="315" t="s">
        <v>164</v>
      </c>
      <c r="D1085" s="319"/>
      <c r="E1085" s="319"/>
      <c r="F1085" s="319"/>
      <c r="G1085" s="319"/>
      <c r="H1085" s="319"/>
      <c r="I1085" s="319"/>
      <c r="J1085" s="319"/>
      <c r="K1085" s="319"/>
      <c r="L1085" s="319"/>
      <c r="M1085" s="319"/>
      <c r="N1085" s="319">
        <f>N1084</f>
        <v>0</v>
      </c>
      <c r="O1085" s="319"/>
      <c r="P1085" s="319"/>
      <c r="Q1085" s="319"/>
      <c r="R1085" s="319"/>
      <c r="S1085" s="319"/>
      <c r="T1085" s="319"/>
      <c r="U1085" s="319"/>
      <c r="V1085" s="319"/>
      <c r="W1085" s="319"/>
      <c r="X1085" s="319"/>
      <c r="Y1085" s="434">
        <f>Y1084</f>
        <v>0</v>
      </c>
      <c r="Z1085" s="434">
        <f t="shared" ref="Z1085" si="3273">Z1084</f>
        <v>0</v>
      </c>
      <c r="AA1085" s="434">
        <f t="shared" ref="AA1085" si="3274">AA1084</f>
        <v>0</v>
      </c>
      <c r="AB1085" s="434">
        <f t="shared" ref="AB1085" si="3275">AB1084</f>
        <v>0</v>
      </c>
      <c r="AC1085" s="434">
        <f t="shared" ref="AC1085" si="3276">AC1084</f>
        <v>0</v>
      </c>
      <c r="AD1085" s="434">
        <f t="shared" ref="AD1085" si="3277">AD1084</f>
        <v>0</v>
      </c>
      <c r="AE1085" s="434">
        <f t="shared" ref="AE1085" si="3278">AE1084</f>
        <v>0</v>
      </c>
      <c r="AF1085" s="434">
        <f t="shared" ref="AF1085" si="3279">AF1084</f>
        <v>0</v>
      </c>
      <c r="AG1085" s="434">
        <f t="shared" ref="AG1085" si="3280">AG1084</f>
        <v>0</v>
      </c>
      <c r="AH1085" s="434">
        <f t="shared" ref="AH1085" si="3281">AH1084</f>
        <v>0</v>
      </c>
      <c r="AI1085" s="434">
        <f t="shared" ref="AI1085" si="3282">AI1084</f>
        <v>0</v>
      </c>
      <c r="AJ1085" s="434">
        <f t="shared" ref="AJ1085" si="3283">AJ1084</f>
        <v>0</v>
      </c>
      <c r="AK1085" s="434">
        <f t="shared" ref="AK1085" si="3284">AK1084</f>
        <v>0</v>
      </c>
      <c r="AL1085" s="434">
        <f t="shared" ref="AL1085" si="3285">AL1084</f>
        <v>0</v>
      </c>
      <c r="AM1085" s="330"/>
    </row>
    <row r="1086" spans="1:39" ht="15" hidden="1" customHeight="1" outlineLevel="2">
      <c r="A1086" s="545"/>
      <c r="B1086" s="700"/>
      <c r="C1086" s="315"/>
      <c r="D1086" s="315"/>
      <c r="E1086" s="315"/>
      <c r="F1086" s="315"/>
      <c r="G1086" s="315"/>
      <c r="H1086" s="315"/>
      <c r="I1086" s="315"/>
      <c r="J1086" s="315"/>
      <c r="K1086" s="315"/>
      <c r="L1086" s="315"/>
      <c r="M1086" s="315"/>
      <c r="N1086" s="315"/>
      <c r="O1086" s="315"/>
      <c r="P1086" s="315"/>
      <c r="Q1086" s="315"/>
      <c r="R1086" s="315"/>
      <c r="S1086" s="315"/>
      <c r="T1086" s="315"/>
      <c r="U1086" s="315"/>
      <c r="V1086" s="315"/>
      <c r="W1086" s="315"/>
      <c r="X1086" s="315"/>
      <c r="Y1086" s="435"/>
      <c r="Z1086" s="448"/>
      <c r="AA1086" s="448"/>
      <c r="AB1086" s="448"/>
      <c r="AC1086" s="448"/>
      <c r="AD1086" s="448"/>
      <c r="AE1086" s="448"/>
      <c r="AF1086" s="448"/>
      <c r="AG1086" s="448"/>
      <c r="AH1086" s="448"/>
      <c r="AI1086" s="448"/>
      <c r="AJ1086" s="448"/>
      <c r="AK1086" s="448"/>
      <c r="AL1086" s="448"/>
      <c r="AM1086" s="330"/>
    </row>
    <row r="1087" spans="1:39" ht="15" hidden="1" customHeight="1" outlineLevel="2">
      <c r="A1087" s="545">
        <v>39</v>
      </c>
      <c r="B1087" s="700" t="s">
        <v>132</v>
      </c>
      <c r="C1087" s="315" t="s">
        <v>25</v>
      </c>
      <c r="D1087" s="319"/>
      <c r="E1087" s="319"/>
      <c r="F1087" s="319"/>
      <c r="G1087" s="319"/>
      <c r="H1087" s="319"/>
      <c r="I1087" s="319"/>
      <c r="J1087" s="319"/>
      <c r="K1087" s="319"/>
      <c r="L1087" s="319"/>
      <c r="M1087" s="319"/>
      <c r="N1087" s="319">
        <v>0</v>
      </c>
      <c r="O1087" s="319"/>
      <c r="P1087" s="319"/>
      <c r="Q1087" s="319"/>
      <c r="R1087" s="319"/>
      <c r="S1087" s="319"/>
      <c r="T1087" s="319"/>
      <c r="U1087" s="319"/>
      <c r="V1087" s="319"/>
      <c r="W1087" s="319"/>
      <c r="X1087" s="319"/>
      <c r="Y1087" s="449"/>
      <c r="Z1087" s="438"/>
      <c r="AA1087" s="438"/>
      <c r="AB1087" s="438"/>
      <c r="AC1087" s="438"/>
      <c r="AD1087" s="438"/>
      <c r="AE1087" s="438"/>
      <c r="AF1087" s="438"/>
      <c r="AG1087" s="438"/>
      <c r="AH1087" s="438"/>
      <c r="AI1087" s="438"/>
      <c r="AJ1087" s="438"/>
      <c r="AK1087" s="438"/>
      <c r="AL1087" s="438"/>
      <c r="AM1087" s="320">
        <f>SUM(Y1087:AL1087)</f>
        <v>0</v>
      </c>
    </row>
    <row r="1088" spans="1:39" ht="15" hidden="1" customHeight="1" outlineLevel="2">
      <c r="A1088" s="545"/>
      <c r="B1088" s="676" t="s">
        <v>349</v>
      </c>
      <c r="C1088" s="315" t="s">
        <v>164</v>
      </c>
      <c r="D1088" s="319"/>
      <c r="E1088" s="319"/>
      <c r="F1088" s="319"/>
      <c r="G1088" s="319"/>
      <c r="H1088" s="319"/>
      <c r="I1088" s="319"/>
      <c r="J1088" s="319"/>
      <c r="K1088" s="319"/>
      <c r="L1088" s="319"/>
      <c r="M1088" s="319"/>
      <c r="N1088" s="319">
        <f>N1087</f>
        <v>0</v>
      </c>
      <c r="O1088" s="319"/>
      <c r="P1088" s="319"/>
      <c r="Q1088" s="319"/>
      <c r="R1088" s="319"/>
      <c r="S1088" s="319"/>
      <c r="T1088" s="319"/>
      <c r="U1088" s="319"/>
      <c r="V1088" s="319"/>
      <c r="W1088" s="319"/>
      <c r="X1088" s="319"/>
      <c r="Y1088" s="434">
        <f>Y1087</f>
        <v>0</v>
      </c>
      <c r="Z1088" s="434">
        <f t="shared" ref="Z1088" si="3286">Z1087</f>
        <v>0</v>
      </c>
      <c r="AA1088" s="434">
        <f t="shared" ref="AA1088" si="3287">AA1087</f>
        <v>0</v>
      </c>
      <c r="AB1088" s="434">
        <f t="shared" ref="AB1088" si="3288">AB1087</f>
        <v>0</v>
      </c>
      <c r="AC1088" s="434">
        <f t="shared" ref="AC1088" si="3289">AC1087</f>
        <v>0</v>
      </c>
      <c r="AD1088" s="434">
        <f t="shared" ref="AD1088" si="3290">AD1087</f>
        <v>0</v>
      </c>
      <c r="AE1088" s="434">
        <f t="shared" ref="AE1088" si="3291">AE1087</f>
        <v>0</v>
      </c>
      <c r="AF1088" s="434">
        <f t="shared" ref="AF1088" si="3292">AF1087</f>
        <v>0</v>
      </c>
      <c r="AG1088" s="434">
        <f t="shared" ref="AG1088" si="3293">AG1087</f>
        <v>0</v>
      </c>
      <c r="AH1088" s="434">
        <f t="shared" ref="AH1088" si="3294">AH1087</f>
        <v>0</v>
      </c>
      <c r="AI1088" s="434">
        <f t="shared" ref="AI1088" si="3295">AI1087</f>
        <v>0</v>
      </c>
      <c r="AJ1088" s="434">
        <f t="shared" ref="AJ1088" si="3296">AJ1087</f>
        <v>0</v>
      </c>
      <c r="AK1088" s="434">
        <f t="shared" ref="AK1088" si="3297">AK1087</f>
        <v>0</v>
      </c>
      <c r="AL1088" s="434">
        <f t="shared" ref="AL1088" si="3298">AL1087</f>
        <v>0</v>
      </c>
      <c r="AM1088" s="330"/>
    </row>
    <row r="1089" spans="1:39" ht="15" hidden="1" customHeight="1" outlineLevel="2">
      <c r="A1089" s="545"/>
      <c r="B1089" s="700"/>
      <c r="C1089" s="315"/>
      <c r="D1089" s="315"/>
      <c r="E1089" s="315"/>
      <c r="F1089" s="315"/>
      <c r="G1089" s="315"/>
      <c r="H1089" s="315"/>
      <c r="I1089" s="315"/>
      <c r="J1089" s="315"/>
      <c r="K1089" s="315"/>
      <c r="L1089" s="315"/>
      <c r="M1089" s="315"/>
      <c r="N1089" s="315"/>
      <c r="O1089" s="315"/>
      <c r="P1089" s="315"/>
      <c r="Q1089" s="315"/>
      <c r="R1089" s="315"/>
      <c r="S1089" s="315"/>
      <c r="T1089" s="315"/>
      <c r="U1089" s="315"/>
      <c r="V1089" s="315"/>
      <c r="W1089" s="315"/>
      <c r="X1089" s="315"/>
      <c r="Y1089" s="435"/>
      <c r="Z1089" s="448"/>
      <c r="AA1089" s="448"/>
      <c r="AB1089" s="448"/>
      <c r="AC1089" s="448"/>
      <c r="AD1089" s="448"/>
      <c r="AE1089" s="448"/>
      <c r="AF1089" s="448"/>
      <c r="AG1089" s="448"/>
      <c r="AH1089" s="448"/>
      <c r="AI1089" s="448"/>
      <c r="AJ1089" s="448"/>
      <c r="AK1089" s="448"/>
      <c r="AL1089" s="448"/>
      <c r="AM1089" s="330"/>
    </row>
    <row r="1090" spans="1:39" ht="15" hidden="1" customHeight="1" outlineLevel="2">
      <c r="A1090" s="545">
        <v>40</v>
      </c>
      <c r="B1090" s="700" t="s">
        <v>133</v>
      </c>
      <c r="C1090" s="315" t="s">
        <v>25</v>
      </c>
      <c r="D1090" s="319"/>
      <c r="E1090" s="319"/>
      <c r="F1090" s="319"/>
      <c r="G1090" s="319"/>
      <c r="H1090" s="319"/>
      <c r="I1090" s="319"/>
      <c r="J1090" s="319"/>
      <c r="K1090" s="319"/>
      <c r="L1090" s="319"/>
      <c r="M1090" s="319"/>
      <c r="N1090" s="319">
        <v>0</v>
      </c>
      <c r="O1090" s="319"/>
      <c r="P1090" s="319"/>
      <c r="Q1090" s="319"/>
      <c r="R1090" s="319"/>
      <c r="S1090" s="319"/>
      <c r="T1090" s="319"/>
      <c r="U1090" s="319"/>
      <c r="V1090" s="319"/>
      <c r="W1090" s="319"/>
      <c r="X1090" s="319"/>
      <c r="Y1090" s="449"/>
      <c r="Z1090" s="438"/>
      <c r="AA1090" s="438"/>
      <c r="AB1090" s="438"/>
      <c r="AC1090" s="438"/>
      <c r="AD1090" s="438"/>
      <c r="AE1090" s="438"/>
      <c r="AF1090" s="438"/>
      <c r="AG1090" s="438"/>
      <c r="AH1090" s="438"/>
      <c r="AI1090" s="438"/>
      <c r="AJ1090" s="438"/>
      <c r="AK1090" s="438"/>
      <c r="AL1090" s="438"/>
      <c r="AM1090" s="320">
        <f>SUM(Y1090:AL1090)</f>
        <v>0</v>
      </c>
    </row>
    <row r="1091" spans="1:39" ht="15" hidden="1" customHeight="1" outlineLevel="2">
      <c r="A1091" s="545"/>
      <c r="B1091" s="676" t="s">
        <v>349</v>
      </c>
      <c r="C1091" s="315" t="s">
        <v>164</v>
      </c>
      <c r="D1091" s="319"/>
      <c r="E1091" s="319"/>
      <c r="F1091" s="319"/>
      <c r="G1091" s="319"/>
      <c r="H1091" s="319"/>
      <c r="I1091" s="319"/>
      <c r="J1091" s="319"/>
      <c r="K1091" s="319"/>
      <c r="L1091" s="319"/>
      <c r="M1091" s="319"/>
      <c r="N1091" s="319">
        <f>N1090</f>
        <v>0</v>
      </c>
      <c r="O1091" s="319"/>
      <c r="P1091" s="319"/>
      <c r="Q1091" s="319"/>
      <c r="R1091" s="319"/>
      <c r="S1091" s="319"/>
      <c r="T1091" s="319"/>
      <c r="U1091" s="319"/>
      <c r="V1091" s="319"/>
      <c r="W1091" s="319"/>
      <c r="X1091" s="319"/>
      <c r="Y1091" s="434">
        <f>Y1090</f>
        <v>0</v>
      </c>
      <c r="Z1091" s="434">
        <f t="shared" ref="Z1091" si="3299">Z1090</f>
        <v>0</v>
      </c>
      <c r="AA1091" s="434">
        <f t="shared" ref="AA1091" si="3300">AA1090</f>
        <v>0</v>
      </c>
      <c r="AB1091" s="434">
        <f t="shared" ref="AB1091" si="3301">AB1090</f>
        <v>0</v>
      </c>
      <c r="AC1091" s="434">
        <f t="shared" ref="AC1091" si="3302">AC1090</f>
        <v>0</v>
      </c>
      <c r="AD1091" s="434">
        <f t="shared" ref="AD1091" si="3303">AD1090</f>
        <v>0</v>
      </c>
      <c r="AE1091" s="434">
        <f t="shared" ref="AE1091" si="3304">AE1090</f>
        <v>0</v>
      </c>
      <c r="AF1091" s="434">
        <f t="shared" ref="AF1091" si="3305">AF1090</f>
        <v>0</v>
      </c>
      <c r="AG1091" s="434">
        <f t="shared" ref="AG1091" si="3306">AG1090</f>
        <v>0</v>
      </c>
      <c r="AH1091" s="434">
        <f t="shared" ref="AH1091" si="3307">AH1090</f>
        <v>0</v>
      </c>
      <c r="AI1091" s="434">
        <f t="shared" ref="AI1091" si="3308">AI1090</f>
        <v>0</v>
      </c>
      <c r="AJ1091" s="434">
        <f t="shared" ref="AJ1091" si="3309">AJ1090</f>
        <v>0</v>
      </c>
      <c r="AK1091" s="434">
        <f t="shared" ref="AK1091" si="3310">AK1090</f>
        <v>0</v>
      </c>
      <c r="AL1091" s="434">
        <f t="shared" ref="AL1091" si="3311">AL1090</f>
        <v>0</v>
      </c>
      <c r="AM1091" s="330"/>
    </row>
    <row r="1092" spans="1:39" ht="15" hidden="1" customHeight="1" outlineLevel="2">
      <c r="A1092" s="545"/>
      <c r="B1092" s="700"/>
      <c r="C1092" s="315"/>
      <c r="D1092" s="315"/>
      <c r="E1092" s="315"/>
      <c r="F1092" s="315"/>
      <c r="G1092" s="315"/>
      <c r="H1092" s="315"/>
      <c r="I1092" s="315"/>
      <c r="J1092" s="315"/>
      <c r="K1092" s="315"/>
      <c r="L1092" s="315"/>
      <c r="M1092" s="315"/>
      <c r="N1092" s="315"/>
      <c r="O1092" s="315"/>
      <c r="P1092" s="315"/>
      <c r="Q1092" s="315"/>
      <c r="R1092" s="315"/>
      <c r="S1092" s="315"/>
      <c r="T1092" s="315"/>
      <c r="U1092" s="315"/>
      <c r="V1092" s="315"/>
      <c r="W1092" s="315"/>
      <c r="X1092" s="315"/>
      <c r="Y1092" s="435"/>
      <c r="Z1092" s="448"/>
      <c r="AA1092" s="448"/>
      <c r="AB1092" s="448"/>
      <c r="AC1092" s="448"/>
      <c r="AD1092" s="448"/>
      <c r="AE1092" s="448"/>
      <c r="AF1092" s="448"/>
      <c r="AG1092" s="448"/>
      <c r="AH1092" s="448"/>
      <c r="AI1092" s="448"/>
      <c r="AJ1092" s="448"/>
      <c r="AK1092" s="448"/>
      <c r="AL1092" s="448"/>
      <c r="AM1092" s="330"/>
    </row>
    <row r="1093" spans="1:39" ht="28.5" hidden="1" customHeight="1" outlineLevel="2">
      <c r="A1093" s="545">
        <v>41</v>
      </c>
      <c r="B1093" s="700" t="s">
        <v>134</v>
      </c>
      <c r="C1093" s="315" t="s">
        <v>25</v>
      </c>
      <c r="D1093" s="319"/>
      <c r="E1093" s="319"/>
      <c r="F1093" s="319"/>
      <c r="G1093" s="319"/>
      <c r="H1093" s="319"/>
      <c r="I1093" s="319"/>
      <c r="J1093" s="319"/>
      <c r="K1093" s="319"/>
      <c r="L1093" s="319"/>
      <c r="M1093" s="319"/>
      <c r="N1093" s="319">
        <v>0</v>
      </c>
      <c r="O1093" s="319"/>
      <c r="P1093" s="319"/>
      <c r="Q1093" s="319"/>
      <c r="R1093" s="319"/>
      <c r="S1093" s="319"/>
      <c r="T1093" s="319"/>
      <c r="U1093" s="319"/>
      <c r="V1093" s="319"/>
      <c r="W1093" s="319"/>
      <c r="X1093" s="319"/>
      <c r="Y1093" s="449"/>
      <c r="Z1093" s="438"/>
      <c r="AA1093" s="438"/>
      <c r="AB1093" s="438"/>
      <c r="AC1093" s="438"/>
      <c r="AD1093" s="438"/>
      <c r="AE1093" s="438"/>
      <c r="AF1093" s="438"/>
      <c r="AG1093" s="438"/>
      <c r="AH1093" s="438"/>
      <c r="AI1093" s="438"/>
      <c r="AJ1093" s="438"/>
      <c r="AK1093" s="438"/>
      <c r="AL1093" s="438"/>
      <c r="AM1093" s="320">
        <f>SUM(Y1093:AL1093)</f>
        <v>0</v>
      </c>
    </row>
    <row r="1094" spans="1:39" ht="15" hidden="1" customHeight="1" outlineLevel="2">
      <c r="A1094" s="545"/>
      <c r="B1094" s="676" t="s">
        <v>349</v>
      </c>
      <c r="C1094" s="315" t="s">
        <v>164</v>
      </c>
      <c r="D1094" s="319"/>
      <c r="E1094" s="319"/>
      <c r="F1094" s="319"/>
      <c r="G1094" s="319"/>
      <c r="H1094" s="319"/>
      <c r="I1094" s="319"/>
      <c r="J1094" s="319"/>
      <c r="K1094" s="319"/>
      <c r="L1094" s="319"/>
      <c r="M1094" s="319"/>
      <c r="N1094" s="319">
        <f>N1093</f>
        <v>0</v>
      </c>
      <c r="O1094" s="319"/>
      <c r="P1094" s="319"/>
      <c r="Q1094" s="319"/>
      <c r="R1094" s="319"/>
      <c r="S1094" s="319"/>
      <c r="T1094" s="319"/>
      <c r="U1094" s="319"/>
      <c r="V1094" s="319"/>
      <c r="W1094" s="319"/>
      <c r="X1094" s="319"/>
      <c r="Y1094" s="434">
        <f>Y1093</f>
        <v>0</v>
      </c>
      <c r="Z1094" s="434">
        <f t="shared" ref="Z1094" si="3312">Z1093</f>
        <v>0</v>
      </c>
      <c r="AA1094" s="434">
        <f t="shared" ref="AA1094" si="3313">AA1093</f>
        <v>0</v>
      </c>
      <c r="AB1094" s="434">
        <f t="shared" ref="AB1094" si="3314">AB1093</f>
        <v>0</v>
      </c>
      <c r="AC1094" s="434">
        <f t="shared" ref="AC1094" si="3315">AC1093</f>
        <v>0</v>
      </c>
      <c r="AD1094" s="434">
        <f t="shared" ref="AD1094" si="3316">AD1093</f>
        <v>0</v>
      </c>
      <c r="AE1094" s="434">
        <f t="shared" ref="AE1094" si="3317">AE1093</f>
        <v>0</v>
      </c>
      <c r="AF1094" s="434">
        <f t="shared" ref="AF1094" si="3318">AF1093</f>
        <v>0</v>
      </c>
      <c r="AG1094" s="434">
        <f t="shared" ref="AG1094" si="3319">AG1093</f>
        <v>0</v>
      </c>
      <c r="AH1094" s="434">
        <f t="shared" ref="AH1094" si="3320">AH1093</f>
        <v>0</v>
      </c>
      <c r="AI1094" s="434">
        <f t="shared" ref="AI1094" si="3321">AI1093</f>
        <v>0</v>
      </c>
      <c r="AJ1094" s="434">
        <f t="shared" ref="AJ1094" si="3322">AJ1093</f>
        <v>0</v>
      </c>
      <c r="AK1094" s="434">
        <f t="shared" ref="AK1094" si="3323">AK1093</f>
        <v>0</v>
      </c>
      <c r="AL1094" s="434">
        <f t="shared" ref="AL1094" si="3324">AL1093</f>
        <v>0</v>
      </c>
      <c r="AM1094" s="330"/>
    </row>
    <row r="1095" spans="1:39" ht="15" hidden="1" customHeight="1" outlineLevel="2">
      <c r="A1095" s="545"/>
      <c r="B1095" s="700"/>
      <c r="C1095" s="315"/>
      <c r="D1095" s="315"/>
      <c r="E1095" s="315"/>
      <c r="F1095" s="315"/>
      <c r="G1095" s="315"/>
      <c r="H1095" s="315"/>
      <c r="I1095" s="315"/>
      <c r="J1095" s="315"/>
      <c r="K1095" s="315"/>
      <c r="L1095" s="315"/>
      <c r="M1095" s="315"/>
      <c r="N1095" s="315"/>
      <c r="O1095" s="315"/>
      <c r="P1095" s="315"/>
      <c r="Q1095" s="315"/>
      <c r="R1095" s="315"/>
      <c r="S1095" s="315"/>
      <c r="T1095" s="315"/>
      <c r="U1095" s="315"/>
      <c r="V1095" s="315"/>
      <c r="W1095" s="315"/>
      <c r="X1095" s="315"/>
      <c r="Y1095" s="435"/>
      <c r="Z1095" s="448"/>
      <c r="AA1095" s="448"/>
      <c r="AB1095" s="448"/>
      <c r="AC1095" s="448"/>
      <c r="AD1095" s="448"/>
      <c r="AE1095" s="448"/>
      <c r="AF1095" s="448"/>
      <c r="AG1095" s="448"/>
      <c r="AH1095" s="448"/>
      <c r="AI1095" s="448"/>
      <c r="AJ1095" s="448"/>
      <c r="AK1095" s="448"/>
      <c r="AL1095" s="448"/>
      <c r="AM1095" s="330"/>
    </row>
    <row r="1096" spans="1:39" ht="28.5" hidden="1" customHeight="1" outlineLevel="2">
      <c r="A1096" s="545">
        <v>42</v>
      </c>
      <c r="B1096" s="700" t="s">
        <v>135</v>
      </c>
      <c r="C1096" s="315" t="s">
        <v>25</v>
      </c>
      <c r="D1096" s="319"/>
      <c r="E1096" s="319"/>
      <c r="F1096" s="319"/>
      <c r="G1096" s="319"/>
      <c r="H1096" s="319"/>
      <c r="I1096" s="319"/>
      <c r="J1096" s="319"/>
      <c r="K1096" s="319"/>
      <c r="L1096" s="319"/>
      <c r="M1096" s="319"/>
      <c r="N1096" s="315"/>
      <c r="O1096" s="319"/>
      <c r="P1096" s="319"/>
      <c r="Q1096" s="319"/>
      <c r="R1096" s="319"/>
      <c r="S1096" s="319"/>
      <c r="T1096" s="319"/>
      <c r="U1096" s="319"/>
      <c r="V1096" s="319"/>
      <c r="W1096" s="319"/>
      <c r="X1096" s="319"/>
      <c r="Y1096" s="449"/>
      <c r="Z1096" s="438"/>
      <c r="AA1096" s="438"/>
      <c r="AB1096" s="438"/>
      <c r="AC1096" s="438"/>
      <c r="AD1096" s="438"/>
      <c r="AE1096" s="438"/>
      <c r="AF1096" s="438"/>
      <c r="AG1096" s="438"/>
      <c r="AH1096" s="438"/>
      <c r="AI1096" s="438"/>
      <c r="AJ1096" s="438"/>
      <c r="AK1096" s="438"/>
      <c r="AL1096" s="438"/>
      <c r="AM1096" s="320">
        <f>SUM(Y1096:AL1096)</f>
        <v>0</v>
      </c>
    </row>
    <row r="1097" spans="1:39" ht="15" hidden="1" customHeight="1" outlineLevel="2">
      <c r="A1097" s="545"/>
      <c r="B1097" s="676" t="s">
        <v>349</v>
      </c>
      <c r="C1097" s="315" t="s">
        <v>164</v>
      </c>
      <c r="D1097" s="319"/>
      <c r="E1097" s="319"/>
      <c r="F1097" s="319"/>
      <c r="G1097" s="319"/>
      <c r="H1097" s="319"/>
      <c r="I1097" s="319"/>
      <c r="J1097" s="319"/>
      <c r="K1097" s="319"/>
      <c r="L1097" s="319"/>
      <c r="M1097" s="319"/>
      <c r="N1097" s="484"/>
      <c r="O1097" s="319"/>
      <c r="P1097" s="319"/>
      <c r="Q1097" s="319"/>
      <c r="R1097" s="319"/>
      <c r="S1097" s="319"/>
      <c r="T1097" s="319"/>
      <c r="U1097" s="319"/>
      <c r="V1097" s="319"/>
      <c r="W1097" s="319"/>
      <c r="X1097" s="319"/>
      <c r="Y1097" s="434">
        <f>Y1096</f>
        <v>0</v>
      </c>
      <c r="Z1097" s="434">
        <f t="shared" ref="Z1097" si="3325">Z1096</f>
        <v>0</v>
      </c>
      <c r="AA1097" s="434">
        <f t="shared" ref="AA1097" si="3326">AA1096</f>
        <v>0</v>
      </c>
      <c r="AB1097" s="434">
        <f t="shared" ref="AB1097" si="3327">AB1096</f>
        <v>0</v>
      </c>
      <c r="AC1097" s="434">
        <f t="shared" ref="AC1097" si="3328">AC1096</f>
        <v>0</v>
      </c>
      <c r="AD1097" s="434">
        <f t="shared" ref="AD1097" si="3329">AD1096</f>
        <v>0</v>
      </c>
      <c r="AE1097" s="434">
        <f t="shared" ref="AE1097" si="3330">AE1096</f>
        <v>0</v>
      </c>
      <c r="AF1097" s="434">
        <f t="shared" ref="AF1097" si="3331">AF1096</f>
        <v>0</v>
      </c>
      <c r="AG1097" s="434">
        <f t="shared" ref="AG1097" si="3332">AG1096</f>
        <v>0</v>
      </c>
      <c r="AH1097" s="434">
        <f t="shared" ref="AH1097" si="3333">AH1096</f>
        <v>0</v>
      </c>
      <c r="AI1097" s="434">
        <f t="shared" ref="AI1097" si="3334">AI1096</f>
        <v>0</v>
      </c>
      <c r="AJ1097" s="434">
        <f t="shared" ref="AJ1097" si="3335">AJ1096</f>
        <v>0</v>
      </c>
      <c r="AK1097" s="434">
        <f t="shared" ref="AK1097" si="3336">AK1096</f>
        <v>0</v>
      </c>
      <c r="AL1097" s="434">
        <f t="shared" ref="AL1097" si="3337">AL1096</f>
        <v>0</v>
      </c>
      <c r="AM1097" s="330"/>
    </row>
    <row r="1098" spans="1:39" ht="15" hidden="1" customHeight="1" outlineLevel="2">
      <c r="A1098" s="545"/>
      <c r="B1098" s="700"/>
      <c r="C1098" s="315"/>
      <c r="D1098" s="315"/>
      <c r="E1098" s="315"/>
      <c r="F1098" s="315"/>
      <c r="G1098" s="315"/>
      <c r="H1098" s="315"/>
      <c r="I1098" s="315"/>
      <c r="J1098" s="315"/>
      <c r="K1098" s="315"/>
      <c r="L1098" s="315"/>
      <c r="M1098" s="315"/>
      <c r="N1098" s="315"/>
      <c r="O1098" s="315"/>
      <c r="P1098" s="315"/>
      <c r="Q1098" s="315"/>
      <c r="R1098" s="315"/>
      <c r="S1098" s="315"/>
      <c r="T1098" s="315"/>
      <c r="U1098" s="315"/>
      <c r="V1098" s="315"/>
      <c r="W1098" s="315"/>
      <c r="X1098" s="315"/>
      <c r="Y1098" s="435"/>
      <c r="Z1098" s="448"/>
      <c r="AA1098" s="448"/>
      <c r="AB1098" s="448"/>
      <c r="AC1098" s="448"/>
      <c r="AD1098" s="448"/>
      <c r="AE1098" s="448"/>
      <c r="AF1098" s="448"/>
      <c r="AG1098" s="448"/>
      <c r="AH1098" s="448"/>
      <c r="AI1098" s="448"/>
      <c r="AJ1098" s="448"/>
      <c r="AK1098" s="448"/>
      <c r="AL1098" s="448"/>
      <c r="AM1098" s="330"/>
    </row>
    <row r="1099" spans="1:39" ht="15" hidden="1" customHeight="1" outlineLevel="2">
      <c r="A1099" s="545">
        <v>43</v>
      </c>
      <c r="B1099" s="700" t="s">
        <v>136</v>
      </c>
      <c r="C1099" s="315" t="s">
        <v>25</v>
      </c>
      <c r="D1099" s="319"/>
      <c r="E1099" s="319"/>
      <c r="F1099" s="319"/>
      <c r="G1099" s="319"/>
      <c r="H1099" s="319"/>
      <c r="I1099" s="319"/>
      <c r="J1099" s="319"/>
      <c r="K1099" s="319"/>
      <c r="L1099" s="319"/>
      <c r="M1099" s="319"/>
      <c r="N1099" s="319">
        <v>0</v>
      </c>
      <c r="O1099" s="319"/>
      <c r="P1099" s="319"/>
      <c r="Q1099" s="319"/>
      <c r="R1099" s="319"/>
      <c r="S1099" s="319"/>
      <c r="T1099" s="319"/>
      <c r="U1099" s="319"/>
      <c r="V1099" s="319"/>
      <c r="W1099" s="319"/>
      <c r="X1099" s="319"/>
      <c r="Y1099" s="449"/>
      <c r="Z1099" s="438"/>
      <c r="AA1099" s="438"/>
      <c r="AB1099" s="438"/>
      <c r="AC1099" s="438"/>
      <c r="AD1099" s="438"/>
      <c r="AE1099" s="438"/>
      <c r="AF1099" s="438"/>
      <c r="AG1099" s="438"/>
      <c r="AH1099" s="438"/>
      <c r="AI1099" s="438"/>
      <c r="AJ1099" s="438"/>
      <c r="AK1099" s="438"/>
      <c r="AL1099" s="438"/>
      <c r="AM1099" s="320">
        <f>SUM(Y1099:AL1099)</f>
        <v>0</v>
      </c>
    </row>
    <row r="1100" spans="1:39" ht="15" hidden="1" customHeight="1" outlineLevel="2">
      <c r="A1100" s="545"/>
      <c r="B1100" s="676" t="s">
        <v>349</v>
      </c>
      <c r="C1100" s="315" t="s">
        <v>164</v>
      </c>
      <c r="D1100" s="319"/>
      <c r="E1100" s="319"/>
      <c r="F1100" s="319"/>
      <c r="G1100" s="319"/>
      <c r="H1100" s="319"/>
      <c r="I1100" s="319"/>
      <c r="J1100" s="319"/>
      <c r="K1100" s="319"/>
      <c r="L1100" s="319"/>
      <c r="M1100" s="319"/>
      <c r="N1100" s="319">
        <f>N1099</f>
        <v>0</v>
      </c>
      <c r="O1100" s="319"/>
      <c r="P1100" s="319"/>
      <c r="Q1100" s="319"/>
      <c r="R1100" s="319"/>
      <c r="S1100" s="319"/>
      <c r="T1100" s="319"/>
      <c r="U1100" s="319"/>
      <c r="V1100" s="319"/>
      <c r="W1100" s="319"/>
      <c r="X1100" s="319"/>
      <c r="Y1100" s="434">
        <f>Y1099</f>
        <v>0</v>
      </c>
      <c r="Z1100" s="434">
        <f t="shared" ref="Z1100" si="3338">Z1099</f>
        <v>0</v>
      </c>
      <c r="AA1100" s="434">
        <f t="shared" ref="AA1100" si="3339">AA1099</f>
        <v>0</v>
      </c>
      <c r="AB1100" s="434">
        <f t="shared" ref="AB1100" si="3340">AB1099</f>
        <v>0</v>
      </c>
      <c r="AC1100" s="434">
        <f t="shared" ref="AC1100" si="3341">AC1099</f>
        <v>0</v>
      </c>
      <c r="AD1100" s="434">
        <f t="shared" ref="AD1100" si="3342">AD1099</f>
        <v>0</v>
      </c>
      <c r="AE1100" s="434">
        <f t="shared" ref="AE1100" si="3343">AE1099</f>
        <v>0</v>
      </c>
      <c r="AF1100" s="434">
        <f t="shared" ref="AF1100" si="3344">AF1099</f>
        <v>0</v>
      </c>
      <c r="AG1100" s="434">
        <f t="shared" ref="AG1100" si="3345">AG1099</f>
        <v>0</v>
      </c>
      <c r="AH1100" s="434">
        <f t="shared" ref="AH1100" si="3346">AH1099</f>
        <v>0</v>
      </c>
      <c r="AI1100" s="434">
        <f t="shared" ref="AI1100" si="3347">AI1099</f>
        <v>0</v>
      </c>
      <c r="AJ1100" s="434">
        <f t="shared" ref="AJ1100" si="3348">AJ1099</f>
        <v>0</v>
      </c>
      <c r="AK1100" s="434">
        <f t="shared" ref="AK1100" si="3349">AK1099</f>
        <v>0</v>
      </c>
      <c r="AL1100" s="434">
        <f t="shared" ref="AL1100" si="3350">AL1099</f>
        <v>0</v>
      </c>
      <c r="AM1100" s="330"/>
    </row>
    <row r="1101" spans="1:39" ht="15" hidden="1" customHeight="1" outlineLevel="2">
      <c r="A1101" s="545"/>
      <c r="B1101" s="700"/>
      <c r="C1101" s="315"/>
      <c r="D1101" s="315"/>
      <c r="E1101" s="315"/>
      <c r="F1101" s="315"/>
      <c r="G1101" s="315"/>
      <c r="H1101" s="315"/>
      <c r="I1101" s="315"/>
      <c r="J1101" s="315"/>
      <c r="K1101" s="315"/>
      <c r="L1101" s="315"/>
      <c r="M1101" s="315"/>
      <c r="N1101" s="315"/>
      <c r="O1101" s="315"/>
      <c r="P1101" s="315"/>
      <c r="Q1101" s="315"/>
      <c r="R1101" s="315"/>
      <c r="S1101" s="315"/>
      <c r="T1101" s="315"/>
      <c r="U1101" s="315"/>
      <c r="V1101" s="315"/>
      <c r="W1101" s="315"/>
      <c r="X1101" s="315"/>
      <c r="Y1101" s="435"/>
      <c r="Z1101" s="448"/>
      <c r="AA1101" s="448"/>
      <c r="AB1101" s="448"/>
      <c r="AC1101" s="448"/>
      <c r="AD1101" s="448"/>
      <c r="AE1101" s="448"/>
      <c r="AF1101" s="448"/>
      <c r="AG1101" s="448"/>
      <c r="AH1101" s="448"/>
      <c r="AI1101" s="448"/>
      <c r="AJ1101" s="448"/>
      <c r="AK1101" s="448"/>
      <c r="AL1101" s="448"/>
      <c r="AM1101" s="330"/>
    </row>
    <row r="1102" spans="1:39" ht="28.5" hidden="1" customHeight="1" outlineLevel="2">
      <c r="A1102" s="545">
        <v>44</v>
      </c>
      <c r="B1102" s="700" t="s">
        <v>137</v>
      </c>
      <c r="C1102" s="315" t="s">
        <v>25</v>
      </c>
      <c r="D1102" s="319"/>
      <c r="E1102" s="319"/>
      <c r="F1102" s="319"/>
      <c r="G1102" s="319"/>
      <c r="H1102" s="319"/>
      <c r="I1102" s="319"/>
      <c r="J1102" s="319"/>
      <c r="K1102" s="319"/>
      <c r="L1102" s="319"/>
      <c r="M1102" s="319"/>
      <c r="N1102" s="319">
        <v>0</v>
      </c>
      <c r="O1102" s="319"/>
      <c r="P1102" s="319"/>
      <c r="Q1102" s="319"/>
      <c r="R1102" s="319"/>
      <c r="S1102" s="319"/>
      <c r="T1102" s="319"/>
      <c r="U1102" s="319"/>
      <c r="V1102" s="319"/>
      <c r="W1102" s="319"/>
      <c r="X1102" s="319"/>
      <c r="Y1102" s="449"/>
      <c r="Z1102" s="438"/>
      <c r="AA1102" s="438"/>
      <c r="AB1102" s="438"/>
      <c r="AC1102" s="438"/>
      <c r="AD1102" s="438"/>
      <c r="AE1102" s="438"/>
      <c r="AF1102" s="438"/>
      <c r="AG1102" s="438"/>
      <c r="AH1102" s="438"/>
      <c r="AI1102" s="438"/>
      <c r="AJ1102" s="438"/>
      <c r="AK1102" s="438"/>
      <c r="AL1102" s="438"/>
      <c r="AM1102" s="320">
        <f>SUM(Y1102:AL1102)</f>
        <v>0</v>
      </c>
    </row>
    <row r="1103" spans="1:39" ht="15" hidden="1" customHeight="1" outlineLevel="2">
      <c r="A1103" s="545"/>
      <c r="B1103" s="676" t="s">
        <v>349</v>
      </c>
      <c r="C1103" s="315" t="s">
        <v>164</v>
      </c>
      <c r="D1103" s="319"/>
      <c r="E1103" s="319"/>
      <c r="F1103" s="319"/>
      <c r="G1103" s="319"/>
      <c r="H1103" s="319"/>
      <c r="I1103" s="319"/>
      <c r="J1103" s="319"/>
      <c r="K1103" s="319"/>
      <c r="L1103" s="319"/>
      <c r="M1103" s="319"/>
      <c r="N1103" s="319">
        <f>N1102</f>
        <v>0</v>
      </c>
      <c r="O1103" s="319"/>
      <c r="P1103" s="319"/>
      <c r="Q1103" s="319"/>
      <c r="R1103" s="319"/>
      <c r="S1103" s="319"/>
      <c r="T1103" s="319"/>
      <c r="U1103" s="319"/>
      <c r="V1103" s="319"/>
      <c r="W1103" s="319"/>
      <c r="X1103" s="319"/>
      <c r="Y1103" s="434">
        <f>Y1102</f>
        <v>0</v>
      </c>
      <c r="Z1103" s="434">
        <f t="shared" ref="Z1103" si="3351">Z1102</f>
        <v>0</v>
      </c>
      <c r="AA1103" s="434">
        <f t="shared" ref="AA1103" si="3352">AA1102</f>
        <v>0</v>
      </c>
      <c r="AB1103" s="434">
        <f t="shared" ref="AB1103" si="3353">AB1102</f>
        <v>0</v>
      </c>
      <c r="AC1103" s="434">
        <f t="shared" ref="AC1103" si="3354">AC1102</f>
        <v>0</v>
      </c>
      <c r="AD1103" s="434">
        <f t="shared" ref="AD1103" si="3355">AD1102</f>
        <v>0</v>
      </c>
      <c r="AE1103" s="434">
        <f t="shared" ref="AE1103" si="3356">AE1102</f>
        <v>0</v>
      </c>
      <c r="AF1103" s="434">
        <f t="shared" ref="AF1103" si="3357">AF1102</f>
        <v>0</v>
      </c>
      <c r="AG1103" s="434">
        <f t="shared" ref="AG1103" si="3358">AG1102</f>
        <v>0</v>
      </c>
      <c r="AH1103" s="434">
        <f t="shared" ref="AH1103" si="3359">AH1102</f>
        <v>0</v>
      </c>
      <c r="AI1103" s="434">
        <f t="shared" ref="AI1103" si="3360">AI1102</f>
        <v>0</v>
      </c>
      <c r="AJ1103" s="434">
        <f t="shared" ref="AJ1103" si="3361">AJ1102</f>
        <v>0</v>
      </c>
      <c r="AK1103" s="434">
        <f t="shared" ref="AK1103" si="3362">AK1102</f>
        <v>0</v>
      </c>
      <c r="AL1103" s="434">
        <f t="shared" ref="AL1103" si="3363">AL1102</f>
        <v>0</v>
      </c>
      <c r="AM1103" s="330"/>
    </row>
    <row r="1104" spans="1:39" ht="15" hidden="1" customHeight="1" outlineLevel="2">
      <c r="A1104" s="545"/>
      <c r="B1104" s="700"/>
      <c r="C1104" s="315"/>
      <c r="D1104" s="315"/>
      <c r="E1104" s="315"/>
      <c r="F1104" s="315"/>
      <c r="G1104" s="315"/>
      <c r="H1104" s="315"/>
      <c r="I1104" s="315"/>
      <c r="J1104" s="315"/>
      <c r="K1104" s="315"/>
      <c r="L1104" s="315"/>
      <c r="M1104" s="315"/>
      <c r="N1104" s="315"/>
      <c r="O1104" s="315"/>
      <c r="P1104" s="315"/>
      <c r="Q1104" s="315"/>
      <c r="R1104" s="315"/>
      <c r="S1104" s="315"/>
      <c r="T1104" s="315"/>
      <c r="U1104" s="315"/>
      <c r="V1104" s="315"/>
      <c r="W1104" s="315"/>
      <c r="X1104" s="315"/>
      <c r="Y1104" s="435"/>
      <c r="Z1104" s="448"/>
      <c r="AA1104" s="448"/>
      <c r="AB1104" s="448"/>
      <c r="AC1104" s="448"/>
      <c r="AD1104" s="448"/>
      <c r="AE1104" s="448"/>
      <c r="AF1104" s="448"/>
      <c r="AG1104" s="448"/>
      <c r="AH1104" s="448"/>
      <c r="AI1104" s="448"/>
      <c r="AJ1104" s="448"/>
      <c r="AK1104" s="448"/>
      <c r="AL1104" s="448"/>
      <c r="AM1104" s="330"/>
    </row>
    <row r="1105" spans="1:39" ht="15" hidden="1" customHeight="1" outlineLevel="2">
      <c r="A1105" s="545">
        <v>45</v>
      </c>
      <c r="B1105" s="700" t="s">
        <v>138</v>
      </c>
      <c r="C1105" s="315" t="s">
        <v>25</v>
      </c>
      <c r="D1105" s="319"/>
      <c r="E1105" s="319"/>
      <c r="F1105" s="319"/>
      <c r="G1105" s="319"/>
      <c r="H1105" s="319"/>
      <c r="I1105" s="319"/>
      <c r="J1105" s="319"/>
      <c r="K1105" s="319"/>
      <c r="L1105" s="319"/>
      <c r="M1105" s="319"/>
      <c r="N1105" s="319">
        <v>0</v>
      </c>
      <c r="O1105" s="319"/>
      <c r="P1105" s="319"/>
      <c r="Q1105" s="319"/>
      <c r="R1105" s="319"/>
      <c r="S1105" s="319"/>
      <c r="T1105" s="319"/>
      <c r="U1105" s="319"/>
      <c r="V1105" s="319"/>
      <c r="W1105" s="319"/>
      <c r="X1105" s="319"/>
      <c r="Y1105" s="449"/>
      <c r="Z1105" s="438"/>
      <c r="AA1105" s="438"/>
      <c r="AB1105" s="438"/>
      <c r="AC1105" s="438"/>
      <c r="AD1105" s="438"/>
      <c r="AE1105" s="438"/>
      <c r="AF1105" s="438"/>
      <c r="AG1105" s="438"/>
      <c r="AH1105" s="438"/>
      <c r="AI1105" s="438"/>
      <c r="AJ1105" s="438"/>
      <c r="AK1105" s="438"/>
      <c r="AL1105" s="438"/>
      <c r="AM1105" s="320">
        <f>SUM(Y1105:AL1105)</f>
        <v>0</v>
      </c>
    </row>
    <row r="1106" spans="1:39" ht="15" hidden="1" customHeight="1" outlineLevel="2">
      <c r="A1106" s="545"/>
      <c r="B1106" s="676" t="s">
        <v>349</v>
      </c>
      <c r="C1106" s="315" t="s">
        <v>164</v>
      </c>
      <c r="D1106" s="319"/>
      <c r="E1106" s="319"/>
      <c r="F1106" s="319"/>
      <c r="G1106" s="319"/>
      <c r="H1106" s="319"/>
      <c r="I1106" s="319"/>
      <c r="J1106" s="319"/>
      <c r="K1106" s="319"/>
      <c r="L1106" s="319"/>
      <c r="M1106" s="319"/>
      <c r="N1106" s="319">
        <f>N1105</f>
        <v>0</v>
      </c>
      <c r="O1106" s="319"/>
      <c r="P1106" s="319"/>
      <c r="Q1106" s="319"/>
      <c r="R1106" s="319"/>
      <c r="S1106" s="319"/>
      <c r="T1106" s="319"/>
      <c r="U1106" s="319"/>
      <c r="V1106" s="319"/>
      <c r="W1106" s="319"/>
      <c r="X1106" s="319"/>
      <c r="Y1106" s="434">
        <f>Y1105</f>
        <v>0</v>
      </c>
      <c r="Z1106" s="434">
        <f t="shared" ref="Z1106" si="3364">Z1105</f>
        <v>0</v>
      </c>
      <c r="AA1106" s="434">
        <f t="shared" ref="AA1106" si="3365">AA1105</f>
        <v>0</v>
      </c>
      <c r="AB1106" s="434">
        <f t="shared" ref="AB1106" si="3366">AB1105</f>
        <v>0</v>
      </c>
      <c r="AC1106" s="434">
        <f t="shared" ref="AC1106" si="3367">AC1105</f>
        <v>0</v>
      </c>
      <c r="AD1106" s="434">
        <f t="shared" ref="AD1106" si="3368">AD1105</f>
        <v>0</v>
      </c>
      <c r="AE1106" s="434">
        <f t="shared" ref="AE1106" si="3369">AE1105</f>
        <v>0</v>
      </c>
      <c r="AF1106" s="434">
        <f t="shared" ref="AF1106" si="3370">AF1105</f>
        <v>0</v>
      </c>
      <c r="AG1106" s="434">
        <f t="shared" ref="AG1106" si="3371">AG1105</f>
        <v>0</v>
      </c>
      <c r="AH1106" s="434">
        <f t="shared" ref="AH1106" si="3372">AH1105</f>
        <v>0</v>
      </c>
      <c r="AI1106" s="434">
        <f t="shared" ref="AI1106" si="3373">AI1105</f>
        <v>0</v>
      </c>
      <c r="AJ1106" s="434">
        <f t="shared" ref="AJ1106" si="3374">AJ1105</f>
        <v>0</v>
      </c>
      <c r="AK1106" s="434">
        <f t="shared" ref="AK1106" si="3375">AK1105</f>
        <v>0</v>
      </c>
      <c r="AL1106" s="434">
        <f t="shared" ref="AL1106" si="3376">AL1105</f>
        <v>0</v>
      </c>
      <c r="AM1106" s="330"/>
    </row>
    <row r="1107" spans="1:39" ht="15" hidden="1" customHeight="1" outlineLevel="2">
      <c r="A1107" s="545"/>
      <c r="B1107" s="700"/>
      <c r="C1107" s="315"/>
      <c r="D1107" s="315"/>
      <c r="E1107" s="315"/>
      <c r="F1107" s="315"/>
      <c r="G1107" s="315"/>
      <c r="H1107" s="315"/>
      <c r="I1107" s="315"/>
      <c r="J1107" s="315"/>
      <c r="K1107" s="315"/>
      <c r="L1107" s="315"/>
      <c r="M1107" s="315"/>
      <c r="N1107" s="315"/>
      <c r="O1107" s="315"/>
      <c r="P1107" s="315"/>
      <c r="Q1107" s="315"/>
      <c r="R1107" s="315"/>
      <c r="S1107" s="315"/>
      <c r="T1107" s="315"/>
      <c r="U1107" s="315"/>
      <c r="V1107" s="315"/>
      <c r="W1107" s="315"/>
      <c r="X1107" s="315"/>
      <c r="Y1107" s="435"/>
      <c r="Z1107" s="448"/>
      <c r="AA1107" s="448"/>
      <c r="AB1107" s="448"/>
      <c r="AC1107" s="448"/>
      <c r="AD1107" s="448"/>
      <c r="AE1107" s="448"/>
      <c r="AF1107" s="448"/>
      <c r="AG1107" s="448"/>
      <c r="AH1107" s="448"/>
      <c r="AI1107" s="448"/>
      <c r="AJ1107" s="448"/>
      <c r="AK1107" s="448"/>
      <c r="AL1107" s="448"/>
      <c r="AM1107" s="330"/>
    </row>
    <row r="1108" spans="1:39" ht="15" hidden="1" customHeight="1" outlineLevel="2">
      <c r="A1108" s="545">
        <v>46</v>
      </c>
      <c r="B1108" s="700" t="s">
        <v>139</v>
      </c>
      <c r="C1108" s="315" t="s">
        <v>25</v>
      </c>
      <c r="D1108" s="319"/>
      <c r="E1108" s="319"/>
      <c r="F1108" s="319"/>
      <c r="G1108" s="319"/>
      <c r="H1108" s="319"/>
      <c r="I1108" s="319"/>
      <c r="J1108" s="319"/>
      <c r="K1108" s="319"/>
      <c r="L1108" s="319"/>
      <c r="M1108" s="319"/>
      <c r="N1108" s="319">
        <v>0</v>
      </c>
      <c r="O1108" s="319"/>
      <c r="P1108" s="319"/>
      <c r="Q1108" s="319"/>
      <c r="R1108" s="319"/>
      <c r="S1108" s="319"/>
      <c r="T1108" s="319"/>
      <c r="U1108" s="319"/>
      <c r="V1108" s="319"/>
      <c r="W1108" s="319"/>
      <c r="X1108" s="319"/>
      <c r="Y1108" s="449"/>
      <c r="Z1108" s="438"/>
      <c r="AA1108" s="438"/>
      <c r="AB1108" s="438"/>
      <c r="AC1108" s="438"/>
      <c r="AD1108" s="438"/>
      <c r="AE1108" s="438"/>
      <c r="AF1108" s="438"/>
      <c r="AG1108" s="438"/>
      <c r="AH1108" s="438"/>
      <c r="AI1108" s="438">
        <v>0.1</v>
      </c>
      <c r="AJ1108" s="438"/>
      <c r="AK1108" s="438"/>
      <c r="AL1108" s="438"/>
      <c r="AM1108" s="320">
        <f>SUM(Y1108:AL1108)</f>
        <v>0.1</v>
      </c>
    </row>
    <row r="1109" spans="1:39" ht="15" hidden="1" customHeight="1" outlineLevel="2">
      <c r="A1109" s="545"/>
      <c r="B1109" s="676" t="s">
        <v>349</v>
      </c>
      <c r="C1109" s="315" t="s">
        <v>164</v>
      </c>
      <c r="D1109" s="319"/>
      <c r="E1109" s="319"/>
      <c r="F1109" s="319"/>
      <c r="G1109" s="319"/>
      <c r="H1109" s="319"/>
      <c r="I1109" s="319"/>
      <c r="J1109" s="319"/>
      <c r="K1109" s="319"/>
      <c r="L1109" s="319"/>
      <c r="M1109" s="319"/>
      <c r="N1109" s="319">
        <f>N1108</f>
        <v>0</v>
      </c>
      <c r="O1109" s="319"/>
      <c r="P1109" s="319"/>
      <c r="Q1109" s="319"/>
      <c r="R1109" s="319"/>
      <c r="S1109" s="319"/>
      <c r="T1109" s="319"/>
      <c r="U1109" s="319"/>
      <c r="V1109" s="319"/>
      <c r="W1109" s="319"/>
      <c r="X1109" s="319"/>
      <c r="Y1109" s="434">
        <f>Y1108</f>
        <v>0</v>
      </c>
      <c r="Z1109" s="434">
        <f t="shared" ref="Z1109" si="3377">Z1108</f>
        <v>0</v>
      </c>
      <c r="AA1109" s="434">
        <f t="shared" ref="AA1109" si="3378">AA1108</f>
        <v>0</v>
      </c>
      <c r="AB1109" s="434">
        <f t="shared" ref="AB1109" si="3379">AB1108</f>
        <v>0</v>
      </c>
      <c r="AC1109" s="434">
        <f t="shared" ref="AC1109" si="3380">AC1108</f>
        <v>0</v>
      </c>
      <c r="AD1109" s="434">
        <f t="shared" ref="AD1109" si="3381">AD1108</f>
        <v>0</v>
      </c>
      <c r="AE1109" s="434">
        <f t="shared" ref="AE1109" si="3382">AE1108</f>
        <v>0</v>
      </c>
      <c r="AF1109" s="434">
        <f t="shared" ref="AF1109" si="3383">AF1108</f>
        <v>0</v>
      </c>
      <c r="AG1109" s="434">
        <f t="shared" ref="AG1109" si="3384">AG1108</f>
        <v>0</v>
      </c>
      <c r="AH1109" s="434">
        <f t="shared" ref="AH1109" si="3385">AH1108</f>
        <v>0</v>
      </c>
      <c r="AI1109" s="434">
        <f t="shared" ref="AI1109" si="3386">AI1108</f>
        <v>0.1</v>
      </c>
      <c r="AJ1109" s="434">
        <f t="shared" ref="AJ1109" si="3387">AJ1108</f>
        <v>0</v>
      </c>
      <c r="AK1109" s="434">
        <f t="shared" ref="AK1109" si="3388">AK1108</f>
        <v>0</v>
      </c>
      <c r="AL1109" s="434">
        <f t="shared" ref="AL1109" si="3389">AL1108</f>
        <v>0</v>
      </c>
      <c r="AM1109" s="330"/>
    </row>
    <row r="1110" spans="1:39" ht="15" hidden="1" customHeight="1" outlineLevel="2">
      <c r="A1110" s="545"/>
      <c r="B1110" s="700"/>
      <c r="C1110" s="315"/>
      <c r="D1110" s="315"/>
      <c r="E1110" s="315"/>
      <c r="F1110" s="315"/>
      <c r="G1110" s="315"/>
      <c r="H1110" s="315"/>
      <c r="I1110" s="315"/>
      <c r="J1110" s="315"/>
      <c r="K1110" s="315"/>
      <c r="L1110" s="315"/>
      <c r="M1110" s="315"/>
      <c r="N1110" s="315"/>
      <c r="O1110" s="315"/>
      <c r="P1110" s="315"/>
      <c r="Q1110" s="315"/>
      <c r="R1110" s="315"/>
      <c r="S1110" s="315"/>
      <c r="T1110" s="315"/>
      <c r="U1110" s="315"/>
      <c r="V1110" s="315"/>
      <c r="W1110" s="315"/>
      <c r="X1110" s="315"/>
      <c r="Y1110" s="435"/>
      <c r="Z1110" s="448"/>
      <c r="AA1110" s="448"/>
      <c r="AB1110" s="448"/>
      <c r="AC1110" s="448"/>
      <c r="AD1110" s="448"/>
      <c r="AE1110" s="448"/>
      <c r="AF1110" s="448"/>
      <c r="AG1110" s="448"/>
      <c r="AH1110" s="448"/>
      <c r="AI1110" s="448"/>
      <c r="AJ1110" s="448"/>
      <c r="AK1110" s="448"/>
      <c r="AL1110" s="448"/>
      <c r="AM1110" s="330"/>
    </row>
    <row r="1111" spans="1:39" ht="28.5" hidden="1" customHeight="1" outlineLevel="2">
      <c r="A1111" s="545">
        <v>47</v>
      </c>
      <c r="B1111" s="700" t="s">
        <v>140</v>
      </c>
      <c r="C1111" s="315" t="s">
        <v>25</v>
      </c>
      <c r="D1111" s="319"/>
      <c r="E1111" s="319"/>
      <c r="F1111" s="319"/>
      <c r="G1111" s="319"/>
      <c r="H1111" s="319"/>
      <c r="I1111" s="319"/>
      <c r="J1111" s="319"/>
      <c r="K1111" s="319"/>
      <c r="L1111" s="319"/>
      <c r="M1111" s="319"/>
      <c r="N1111" s="319">
        <v>0</v>
      </c>
      <c r="O1111" s="319"/>
      <c r="P1111" s="319"/>
      <c r="Q1111" s="319"/>
      <c r="R1111" s="319"/>
      <c r="S1111" s="319"/>
      <c r="T1111" s="319"/>
      <c r="U1111" s="319"/>
      <c r="V1111" s="319"/>
      <c r="W1111" s="319"/>
      <c r="X1111" s="319"/>
      <c r="Y1111" s="449"/>
      <c r="Z1111" s="438"/>
      <c r="AA1111" s="438"/>
      <c r="AB1111" s="438"/>
      <c r="AC1111" s="438"/>
      <c r="AD1111" s="438"/>
      <c r="AE1111" s="438"/>
      <c r="AF1111" s="438"/>
      <c r="AG1111" s="438"/>
      <c r="AH1111" s="438"/>
      <c r="AI1111" s="438"/>
      <c r="AJ1111" s="438"/>
      <c r="AK1111" s="438"/>
      <c r="AL1111" s="438"/>
      <c r="AM1111" s="320">
        <f>SUM(Y1111:AL1111)</f>
        <v>0</v>
      </c>
    </row>
    <row r="1112" spans="1:39" ht="15" hidden="1" customHeight="1" outlineLevel="2">
      <c r="A1112" s="545"/>
      <c r="B1112" s="676" t="s">
        <v>349</v>
      </c>
      <c r="C1112" s="315" t="s">
        <v>164</v>
      </c>
      <c r="D1112" s="319"/>
      <c r="E1112" s="319"/>
      <c r="F1112" s="319"/>
      <c r="G1112" s="319"/>
      <c r="H1112" s="319"/>
      <c r="I1112" s="319"/>
      <c r="J1112" s="319"/>
      <c r="K1112" s="319"/>
      <c r="L1112" s="319"/>
      <c r="M1112" s="319"/>
      <c r="N1112" s="319">
        <f>N1111</f>
        <v>0</v>
      </c>
      <c r="O1112" s="319"/>
      <c r="P1112" s="319"/>
      <c r="Q1112" s="319"/>
      <c r="R1112" s="319"/>
      <c r="S1112" s="319"/>
      <c r="T1112" s="319"/>
      <c r="U1112" s="319"/>
      <c r="V1112" s="319"/>
      <c r="W1112" s="319"/>
      <c r="X1112" s="319"/>
      <c r="Y1112" s="434">
        <f>Y1111</f>
        <v>0</v>
      </c>
      <c r="Z1112" s="434">
        <f t="shared" ref="Z1112" si="3390">Z1111</f>
        <v>0</v>
      </c>
      <c r="AA1112" s="434">
        <f t="shared" ref="AA1112" si="3391">AA1111</f>
        <v>0</v>
      </c>
      <c r="AB1112" s="434">
        <f t="shared" ref="AB1112" si="3392">AB1111</f>
        <v>0</v>
      </c>
      <c r="AC1112" s="434">
        <f t="shared" ref="AC1112" si="3393">AC1111</f>
        <v>0</v>
      </c>
      <c r="AD1112" s="434">
        <f t="shared" ref="AD1112" si="3394">AD1111</f>
        <v>0</v>
      </c>
      <c r="AE1112" s="434">
        <f t="shared" ref="AE1112" si="3395">AE1111</f>
        <v>0</v>
      </c>
      <c r="AF1112" s="434">
        <f t="shared" ref="AF1112" si="3396">AF1111</f>
        <v>0</v>
      </c>
      <c r="AG1112" s="434">
        <f t="shared" ref="AG1112" si="3397">AG1111</f>
        <v>0</v>
      </c>
      <c r="AH1112" s="434">
        <f t="shared" ref="AH1112" si="3398">AH1111</f>
        <v>0</v>
      </c>
      <c r="AI1112" s="434">
        <f t="shared" ref="AI1112" si="3399">AI1111</f>
        <v>0</v>
      </c>
      <c r="AJ1112" s="434">
        <f t="shared" ref="AJ1112" si="3400">AJ1111</f>
        <v>0</v>
      </c>
      <c r="AK1112" s="434">
        <f t="shared" ref="AK1112" si="3401">AK1111</f>
        <v>0</v>
      </c>
      <c r="AL1112" s="434">
        <f t="shared" ref="AL1112" si="3402">AL1111</f>
        <v>0</v>
      </c>
      <c r="AM1112" s="330"/>
    </row>
    <row r="1113" spans="1:39" ht="15" hidden="1" customHeight="1" outlineLevel="2">
      <c r="A1113" s="545"/>
      <c r="B1113" s="700"/>
      <c r="C1113" s="315"/>
      <c r="D1113" s="315"/>
      <c r="E1113" s="315"/>
      <c r="F1113" s="315"/>
      <c r="G1113" s="315"/>
      <c r="H1113" s="315"/>
      <c r="I1113" s="315"/>
      <c r="J1113" s="315"/>
      <c r="K1113" s="315"/>
      <c r="L1113" s="315"/>
      <c r="M1113" s="315"/>
      <c r="N1113" s="315"/>
      <c r="O1113" s="315"/>
      <c r="P1113" s="315"/>
      <c r="Q1113" s="315"/>
      <c r="R1113" s="315"/>
      <c r="S1113" s="315"/>
      <c r="T1113" s="315"/>
      <c r="U1113" s="315"/>
      <c r="V1113" s="315"/>
      <c r="W1113" s="315"/>
      <c r="X1113" s="315"/>
      <c r="Y1113" s="435"/>
      <c r="Z1113" s="448"/>
      <c r="AA1113" s="448"/>
      <c r="AB1113" s="448"/>
      <c r="AC1113" s="448"/>
      <c r="AD1113" s="448"/>
      <c r="AE1113" s="448"/>
      <c r="AF1113" s="448"/>
      <c r="AG1113" s="448"/>
      <c r="AH1113" s="448"/>
      <c r="AI1113" s="448"/>
      <c r="AJ1113" s="448"/>
      <c r="AK1113" s="448"/>
      <c r="AL1113" s="448"/>
      <c r="AM1113" s="330"/>
    </row>
    <row r="1114" spans="1:39" ht="28.5" hidden="1" customHeight="1" outlineLevel="2">
      <c r="A1114" s="545">
        <v>48</v>
      </c>
      <c r="B1114" s="700" t="s">
        <v>141</v>
      </c>
      <c r="C1114" s="315" t="s">
        <v>25</v>
      </c>
      <c r="D1114" s="319"/>
      <c r="E1114" s="319"/>
      <c r="F1114" s="319"/>
      <c r="G1114" s="319"/>
      <c r="H1114" s="319"/>
      <c r="I1114" s="319"/>
      <c r="J1114" s="319"/>
      <c r="K1114" s="319"/>
      <c r="L1114" s="319"/>
      <c r="M1114" s="319"/>
      <c r="N1114" s="319">
        <v>0</v>
      </c>
      <c r="O1114" s="319"/>
      <c r="P1114" s="319"/>
      <c r="Q1114" s="319"/>
      <c r="R1114" s="319"/>
      <c r="S1114" s="319"/>
      <c r="T1114" s="319"/>
      <c r="U1114" s="319"/>
      <c r="V1114" s="319"/>
      <c r="W1114" s="319"/>
      <c r="X1114" s="319"/>
      <c r="Y1114" s="449"/>
      <c r="Z1114" s="438"/>
      <c r="AA1114" s="438"/>
      <c r="AB1114" s="438"/>
      <c r="AC1114" s="438"/>
      <c r="AD1114" s="438"/>
      <c r="AE1114" s="438"/>
      <c r="AF1114" s="438"/>
      <c r="AG1114" s="438"/>
      <c r="AH1114" s="438"/>
      <c r="AI1114" s="438"/>
      <c r="AJ1114" s="438"/>
      <c r="AK1114" s="438"/>
      <c r="AL1114" s="438"/>
      <c r="AM1114" s="320">
        <f>SUM(Y1114:AL1114)</f>
        <v>0</v>
      </c>
    </row>
    <row r="1115" spans="1:39" ht="15" hidden="1" customHeight="1" outlineLevel="2">
      <c r="A1115" s="545"/>
      <c r="B1115" s="676" t="s">
        <v>349</v>
      </c>
      <c r="C1115" s="315" t="s">
        <v>164</v>
      </c>
      <c r="D1115" s="319"/>
      <c r="E1115" s="319"/>
      <c r="F1115" s="319"/>
      <c r="G1115" s="319"/>
      <c r="H1115" s="319"/>
      <c r="I1115" s="319"/>
      <c r="J1115" s="319"/>
      <c r="K1115" s="319"/>
      <c r="L1115" s="319"/>
      <c r="M1115" s="319"/>
      <c r="N1115" s="319">
        <f>N1114</f>
        <v>0</v>
      </c>
      <c r="O1115" s="319"/>
      <c r="P1115" s="319"/>
      <c r="Q1115" s="319"/>
      <c r="R1115" s="319"/>
      <c r="S1115" s="319"/>
      <c r="T1115" s="319"/>
      <c r="U1115" s="319"/>
      <c r="V1115" s="319"/>
      <c r="W1115" s="319"/>
      <c r="X1115" s="319"/>
      <c r="Y1115" s="434">
        <f>Y1114</f>
        <v>0</v>
      </c>
      <c r="Z1115" s="434">
        <f t="shared" ref="Z1115" si="3403">Z1114</f>
        <v>0</v>
      </c>
      <c r="AA1115" s="434">
        <f t="shared" ref="AA1115" si="3404">AA1114</f>
        <v>0</v>
      </c>
      <c r="AB1115" s="434">
        <f t="shared" ref="AB1115" si="3405">AB1114</f>
        <v>0</v>
      </c>
      <c r="AC1115" s="434">
        <f t="shared" ref="AC1115" si="3406">AC1114</f>
        <v>0</v>
      </c>
      <c r="AD1115" s="434">
        <f t="shared" ref="AD1115" si="3407">AD1114</f>
        <v>0</v>
      </c>
      <c r="AE1115" s="434">
        <f t="shared" ref="AE1115" si="3408">AE1114</f>
        <v>0</v>
      </c>
      <c r="AF1115" s="434">
        <f t="shared" ref="AF1115" si="3409">AF1114</f>
        <v>0</v>
      </c>
      <c r="AG1115" s="434">
        <f t="shared" ref="AG1115" si="3410">AG1114</f>
        <v>0</v>
      </c>
      <c r="AH1115" s="434">
        <f t="shared" ref="AH1115" si="3411">AH1114</f>
        <v>0</v>
      </c>
      <c r="AI1115" s="434">
        <f t="shared" ref="AI1115" si="3412">AI1114</f>
        <v>0</v>
      </c>
      <c r="AJ1115" s="434">
        <f t="shared" ref="AJ1115" si="3413">AJ1114</f>
        <v>0</v>
      </c>
      <c r="AK1115" s="434">
        <f t="shared" ref="AK1115" si="3414">AK1114</f>
        <v>0</v>
      </c>
      <c r="AL1115" s="434">
        <f t="shared" ref="AL1115" si="3415">AL1114</f>
        <v>0</v>
      </c>
      <c r="AM1115" s="330"/>
    </row>
    <row r="1116" spans="1:39" ht="15" hidden="1" customHeight="1" outlineLevel="2">
      <c r="A1116" s="545"/>
      <c r="B1116" s="700"/>
      <c r="C1116" s="315"/>
      <c r="D1116" s="315"/>
      <c r="E1116" s="315"/>
      <c r="F1116" s="315"/>
      <c r="G1116" s="315"/>
      <c r="H1116" s="315"/>
      <c r="I1116" s="315"/>
      <c r="J1116" s="315"/>
      <c r="K1116" s="315"/>
      <c r="L1116" s="315"/>
      <c r="M1116" s="315"/>
      <c r="N1116" s="315"/>
      <c r="O1116" s="315"/>
      <c r="P1116" s="315"/>
      <c r="Q1116" s="315"/>
      <c r="R1116" s="315"/>
      <c r="S1116" s="315"/>
      <c r="T1116" s="315"/>
      <c r="U1116" s="315"/>
      <c r="V1116" s="315"/>
      <c r="W1116" s="315"/>
      <c r="X1116" s="315"/>
      <c r="Y1116" s="435"/>
      <c r="Z1116" s="448"/>
      <c r="AA1116" s="448"/>
      <c r="AB1116" s="448"/>
      <c r="AC1116" s="448"/>
      <c r="AD1116" s="448"/>
      <c r="AE1116" s="448"/>
      <c r="AF1116" s="448"/>
      <c r="AG1116" s="448"/>
      <c r="AH1116" s="448"/>
      <c r="AI1116" s="448"/>
      <c r="AJ1116" s="448"/>
      <c r="AK1116" s="448"/>
      <c r="AL1116" s="448"/>
      <c r="AM1116" s="330"/>
    </row>
    <row r="1117" spans="1:39" ht="15" hidden="1" customHeight="1" outlineLevel="2">
      <c r="A1117" s="545">
        <v>49</v>
      </c>
      <c r="B1117" s="700" t="s">
        <v>142</v>
      </c>
      <c r="C1117" s="315" t="s">
        <v>25</v>
      </c>
      <c r="D1117" s="319"/>
      <c r="E1117" s="319"/>
      <c r="F1117" s="319"/>
      <c r="G1117" s="319"/>
      <c r="H1117" s="319"/>
      <c r="I1117" s="319"/>
      <c r="J1117" s="319"/>
      <c r="K1117" s="319"/>
      <c r="L1117" s="319"/>
      <c r="M1117" s="319"/>
      <c r="N1117" s="319">
        <v>0</v>
      </c>
      <c r="O1117" s="319"/>
      <c r="P1117" s="319"/>
      <c r="Q1117" s="319"/>
      <c r="R1117" s="319"/>
      <c r="S1117" s="319"/>
      <c r="T1117" s="319"/>
      <c r="U1117" s="319"/>
      <c r="V1117" s="319"/>
      <c r="W1117" s="319"/>
      <c r="X1117" s="319"/>
      <c r="Y1117" s="449"/>
      <c r="Z1117" s="438"/>
      <c r="AA1117" s="438"/>
      <c r="AB1117" s="438"/>
      <c r="AC1117" s="438"/>
      <c r="AD1117" s="438"/>
      <c r="AE1117" s="438"/>
      <c r="AF1117" s="438"/>
      <c r="AG1117" s="438"/>
      <c r="AH1117" s="438"/>
      <c r="AI1117" s="438"/>
      <c r="AJ1117" s="438"/>
      <c r="AK1117" s="438"/>
      <c r="AL1117" s="438"/>
      <c r="AM1117" s="320">
        <f>SUM(Y1117:AL1117)</f>
        <v>0</v>
      </c>
    </row>
    <row r="1118" spans="1:39" ht="15" hidden="1" customHeight="1" outlineLevel="2">
      <c r="A1118" s="545"/>
      <c r="B1118" s="676" t="s">
        <v>349</v>
      </c>
      <c r="C1118" s="315" t="s">
        <v>164</v>
      </c>
      <c r="D1118" s="319"/>
      <c r="E1118" s="319"/>
      <c r="F1118" s="319"/>
      <c r="G1118" s="319"/>
      <c r="H1118" s="319"/>
      <c r="I1118" s="319"/>
      <c r="J1118" s="319"/>
      <c r="K1118" s="319"/>
      <c r="L1118" s="319"/>
      <c r="M1118" s="319"/>
      <c r="N1118" s="319">
        <f>N1117</f>
        <v>0</v>
      </c>
      <c r="O1118" s="319"/>
      <c r="P1118" s="319"/>
      <c r="Q1118" s="319"/>
      <c r="R1118" s="319"/>
      <c r="S1118" s="319"/>
      <c r="T1118" s="319"/>
      <c r="U1118" s="319"/>
      <c r="V1118" s="319"/>
      <c r="W1118" s="319"/>
      <c r="X1118" s="319"/>
      <c r="Y1118" s="434">
        <f>Y1117</f>
        <v>0</v>
      </c>
      <c r="Z1118" s="434">
        <f t="shared" ref="Z1118" si="3416">Z1117</f>
        <v>0</v>
      </c>
      <c r="AA1118" s="434">
        <f t="shared" ref="AA1118" si="3417">AA1117</f>
        <v>0</v>
      </c>
      <c r="AB1118" s="434">
        <f t="shared" ref="AB1118" si="3418">AB1117</f>
        <v>0</v>
      </c>
      <c r="AC1118" s="434">
        <f t="shared" ref="AC1118" si="3419">AC1117</f>
        <v>0</v>
      </c>
      <c r="AD1118" s="434">
        <f t="shared" ref="AD1118" si="3420">AD1117</f>
        <v>0</v>
      </c>
      <c r="AE1118" s="434">
        <f t="shared" ref="AE1118" si="3421">AE1117</f>
        <v>0</v>
      </c>
      <c r="AF1118" s="434">
        <f t="shared" ref="AF1118" si="3422">AF1117</f>
        <v>0</v>
      </c>
      <c r="AG1118" s="434">
        <f t="shared" ref="AG1118" si="3423">AG1117</f>
        <v>0</v>
      </c>
      <c r="AH1118" s="434">
        <f t="shared" ref="AH1118" si="3424">AH1117</f>
        <v>0</v>
      </c>
      <c r="AI1118" s="434">
        <f t="shared" ref="AI1118" si="3425">AI1117</f>
        <v>0</v>
      </c>
      <c r="AJ1118" s="434">
        <f t="shared" ref="AJ1118" si="3426">AJ1117</f>
        <v>0</v>
      </c>
      <c r="AK1118" s="434">
        <f t="shared" ref="AK1118" si="3427">AK1117</f>
        <v>0</v>
      </c>
      <c r="AL1118" s="434">
        <f t="shared" ref="AL1118" si="3428">AL1117</f>
        <v>0</v>
      </c>
      <c r="AM1118" s="330"/>
    </row>
    <row r="1119" spans="1:39" ht="15" hidden="1" customHeight="1" outlineLevel="2">
      <c r="A1119" s="545"/>
      <c r="B1119" s="676"/>
      <c r="C1119" s="329"/>
      <c r="D1119" s="315"/>
      <c r="E1119" s="315"/>
      <c r="F1119" s="315"/>
      <c r="G1119" s="315"/>
      <c r="H1119" s="315"/>
      <c r="I1119" s="315"/>
      <c r="J1119" s="315"/>
      <c r="K1119" s="315"/>
      <c r="L1119" s="315"/>
      <c r="M1119" s="315"/>
      <c r="N1119" s="315"/>
      <c r="O1119" s="315"/>
      <c r="P1119" s="315"/>
      <c r="Q1119" s="315"/>
      <c r="R1119" s="315"/>
      <c r="S1119" s="315"/>
      <c r="T1119" s="315"/>
      <c r="U1119" s="315"/>
      <c r="V1119" s="315"/>
      <c r="W1119" s="315"/>
      <c r="X1119" s="315"/>
      <c r="Y1119" s="325"/>
      <c r="Z1119" s="325"/>
      <c r="AA1119" s="325"/>
      <c r="AB1119" s="325"/>
      <c r="AC1119" s="325"/>
      <c r="AD1119" s="325"/>
      <c r="AE1119" s="325"/>
      <c r="AF1119" s="325"/>
      <c r="AG1119" s="325"/>
      <c r="AH1119" s="325"/>
      <c r="AI1119" s="325"/>
      <c r="AJ1119" s="325"/>
      <c r="AK1119" s="325"/>
      <c r="AL1119" s="325"/>
      <c r="AM1119" s="330"/>
    </row>
    <row r="1120" spans="1:39" ht="15.6" hidden="1" outlineLevel="1" collapsed="1">
      <c r="B1120" s="723" t="s">
        <v>350</v>
      </c>
      <c r="C1120" s="352"/>
      <c r="D1120" s="352">
        <f>SUM(D963:D1118)</f>
        <v>0</v>
      </c>
      <c r="E1120" s="352"/>
      <c r="F1120" s="352"/>
      <c r="G1120" s="352"/>
      <c r="H1120" s="352"/>
      <c r="I1120" s="352"/>
      <c r="J1120" s="352"/>
      <c r="K1120" s="352"/>
      <c r="L1120" s="352"/>
      <c r="M1120" s="352"/>
      <c r="N1120" s="352"/>
      <c r="O1120" s="352">
        <f>SUM(O963:X1118)</f>
        <v>0</v>
      </c>
      <c r="P1120" s="352"/>
      <c r="Q1120" s="352"/>
      <c r="R1120" s="352"/>
      <c r="S1120" s="352"/>
      <c r="T1120" s="352"/>
      <c r="U1120" s="352"/>
      <c r="V1120" s="352"/>
      <c r="W1120" s="352"/>
      <c r="X1120" s="352"/>
      <c r="Y1120" s="352">
        <f>IF(Y961="kWh",SUMPRODUCT(D963:D1118,Y963:Y1118))</f>
        <v>0</v>
      </c>
      <c r="Z1120" s="352">
        <f>IF(Z961="kWh",SUMPRODUCT(D963:D1118,Z963:Z1118))</f>
        <v>0</v>
      </c>
      <c r="AA1120" s="352">
        <f>IF(AA961="kw",SUMPRODUCT(N963:N1118,O963:O1118,AA963:AA1118),SUMPRODUCT(D963:D1118,AA963:AA1118))</f>
        <v>0</v>
      </c>
      <c r="AB1120" s="352">
        <f>IF(AB961="kw",SUMPRODUCT(N963:N1118,O963:O1118,AB963:AB1118),SUMPRODUCT(D963:D1118,AB963:AB1118))</f>
        <v>0</v>
      </c>
      <c r="AC1120" s="352">
        <f>IF(AC961="kw",SUMPRODUCT(N963:N1118,O963:O1118,AC963:AC1118),SUMPRODUCT(D963:D1118,AC963:AC1118))</f>
        <v>0</v>
      </c>
      <c r="AD1120" s="352">
        <f>IF(AD961="kw",SUMPRODUCT(N963:N1118,O963:O1118,AD963:AD1118),SUMPRODUCT(D963:D1118,AD963:AD1118))</f>
        <v>0</v>
      </c>
      <c r="AE1120" s="352">
        <f>IF(AE961="kw",SUMPRODUCT(N963:N1118,O963:O1118,AE963:AE1118),SUMPRODUCT(D963:D1118,AE963:AE1118))</f>
        <v>0</v>
      </c>
      <c r="AF1120" s="352">
        <f>IF(AF961="kw",SUMPRODUCT(N963:N1118,O963:O1118,AF963:AF1118),SUMPRODUCT(D963:D1118,AF963:AF1118))</f>
        <v>0</v>
      </c>
      <c r="AG1120" s="352">
        <f>IF(AG961="kw",SUMPRODUCT(N963:N1118,O963:O1118,AG963:AG1118),SUMPRODUCT(D963:D1118,AG963:AG1118))</f>
        <v>0</v>
      </c>
      <c r="AH1120" s="352">
        <f>IF(AH961="kw",SUMPRODUCT(N963:N1118,O963:O1118,AH963:AH1118),SUMPRODUCT(D963:D1118,AH963:AH1118))</f>
        <v>0</v>
      </c>
      <c r="AI1120" s="352">
        <f>IF(AI961="kw",SUMPRODUCT(N963:N1118,O963:O1118,AI963:AI1118),SUMPRODUCT(D963:D1118,AI963:AI1118))</f>
        <v>0</v>
      </c>
      <c r="AJ1120" s="352">
        <f>IF(AJ961="kw",SUMPRODUCT(N963:N1118,O963:O1118,AJ963:AJ1118),SUMPRODUCT(D963:D1118,AJ963:AJ1118))</f>
        <v>0</v>
      </c>
      <c r="AK1120" s="352">
        <f>IF(AK961="kw",SUMPRODUCT(N963:N1118,O963:O1118,AK963:AK1118),SUMPRODUCT(D963:D1118,AK963:AK1118))</f>
        <v>0</v>
      </c>
      <c r="AL1120" s="352">
        <f>IF(AL961="kw",SUMPRODUCT(N963:N1118,O963:O1118,AL963:AL1118),SUMPRODUCT(D963:D1118,AL963:AL1118))</f>
        <v>0</v>
      </c>
      <c r="AM1120" s="353"/>
    </row>
    <row r="1121" spans="2:39" ht="15.6" hidden="1" outlineLevel="1">
      <c r="B1121" s="724" t="s">
        <v>351</v>
      </c>
      <c r="C1121" s="415"/>
      <c r="D1121" s="415"/>
      <c r="E1121" s="415"/>
      <c r="F1121" s="415"/>
      <c r="G1121" s="415"/>
      <c r="H1121" s="415"/>
      <c r="I1121" s="415"/>
      <c r="J1121" s="415"/>
      <c r="K1121" s="415"/>
      <c r="L1121" s="415"/>
      <c r="M1121" s="415"/>
      <c r="N1121" s="415"/>
      <c r="O1121" s="415"/>
      <c r="P1121" s="415"/>
      <c r="Q1121" s="415"/>
      <c r="R1121" s="415"/>
      <c r="S1121" s="415"/>
      <c r="T1121" s="415"/>
      <c r="U1121" s="415"/>
      <c r="V1121" s="415"/>
      <c r="W1121" s="415"/>
      <c r="X1121" s="415"/>
      <c r="Y1121" s="415">
        <f>HLOOKUP(Y777,'2. LRAMVA Threshold'!$B$27:$Q$38,12,FALSE)</f>
        <v>0</v>
      </c>
      <c r="Z1121" s="415">
        <f>HLOOKUP(Z777,'2. LRAMVA Threshold'!$B$27:$Q$38,12,FALSE)</f>
        <v>0</v>
      </c>
      <c r="AA1121" s="415">
        <f>HLOOKUP(AA777,'2. LRAMVA Threshold'!$B$27:$Q$38,12,FALSE)</f>
        <v>0</v>
      </c>
      <c r="AB1121" s="415">
        <f>HLOOKUP(AB777,'2. LRAMVA Threshold'!$B$27:$Q$38,12,FALSE)</f>
        <v>0</v>
      </c>
      <c r="AC1121" s="415">
        <f>HLOOKUP(AC777,'2. LRAMVA Threshold'!$B$27:$Q$38,12,FALSE)</f>
        <v>0</v>
      </c>
      <c r="AD1121" s="415">
        <f>HLOOKUP(AD777,'2. LRAMVA Threshold'!$B$27:$Q$38,12,FALSE)</f>
        <v>0</v>
      </c>
      <c r="AE1121" s="415">
        <f>HLOOKUP(AE777,'2. LRAMVA Threshold'!$B$27:$Q$38,12,FALSE)</f>
        <v>0</v>
      </c>
      <c r="AF1121" s="415">
        <f>HLOOKUP(AF777,'2. LRAMVA Threshold'!$B$27:$Q$38,12,FALSE)</f>
        <v>0</v>
      </c>
      <c r="AG1121" s="415">
        <f>HLOOKUP(AG777,'2. LRAMVA Threshold'!$B$27:$Q$38,12,FALSE)</f>
        <v>0</v>
      </c>
      <c r="AH1121" s="415">
        <f>HLOOKUP(AH777,'2. LRAMVA Threshold'!$B$27:$Q$38,12,FALSE)</f>
        <v>0</v>
      </c>
      <c r="AI1121" s="415">
        <f>HLOOKUP(AI777,'2. LRAMVA Threshold'!$B$27:$Q$38,12,FALSE)</f>
        <v>0</v>
      </c>
      <c r="AJ1121" s="415">
        <f>HLOOKUP(AJ777,'2. LRAMVA Threshold'!$B$27:$Q$38,12,FALSE)</f>
        <v>0</v>
      </c>
      <c r="AK1121" s="415">
        <f>HLOOKUP(AK777,'2. LRAMVA Threshold'!$B$27:$Q$38,12,FALSE)</f>
        <v>0</v>
      </c>
      <c r="AL1121" s="415">
        <f>HLOOKUP(AL777,'2. LRAMVA Threshold'!$B$27:$Q$38,12,FALSE)</f>
        <v>0</v>
      </c>
      <c r="AM1121" s="459"/>
    </row>
    <row r="1122" spans="2:39" ht="15" hidden="1" outlineLevel="1">
      <c r="B1122" s="729"/>
      <c r="C1122" s="452"/>
      <c r="D1122" s="453"/>
      <c r="E1122" s="453"/>
      <c r="F1122" s="453"/>
      <c r="G1122" s="453"/>
      <c r="H1122" s="453"/>
      <c r="I1122" s="453"/>
      <c r="J1122" s="453"/>
      <c r="K1122" s="453"/>
      <c r="L1122" s="453"/>
      <c r="M1122" s="453"/>
      <c r="N1122" s="453"/>
      <c r="O1122" s="454"/>
      <c r="P1122" s="453"/>
      <c r="Q1122" s="453"/>
      <c r="R1122" s="453"/>
      <c r="S1122" s="455"/>
      <c r="T1122" s="455"/>
      <c r="U1122" s="455"/>
      <c r="V1122" s="455"/>
      <c r="W1122" s="453"/>
      <c r="X1122" s="453"/>
      <c r="Y1122" s="456"/>
      <c r="Z1122" s="456"/>
      <c r="AA1122" s="456"/>
      <c r="AB1122" s="456"/>
      <c r="AC1122" s="456"/>
      <c r="AD1122" s="456"/>
      <c r="AE1122" s="456"/>
      <c r="AF1122" s="422"/>
      <c r="AG1122" s="422"/>
      <c r="AH1122" s="422"/>
      <c r="AI1122" s="422"/>
      <c r="AJ1122" s="422"/>
      <c r="AK1122" s="422"/>
      <c r="AL1122" s="422"/>
      <c r="AM1122" s="423"/>
    </row>
    <row r="1123" spans="2:39" ht="15" hidden="1" outlineLevel="1">
      <c r="B1123" s="720" t="s">
        <v>352</v>
      </c>
      <c r="C1123" s="361"/>
      <c r="D1123" s="361"/>
      <c r="E1123" s="399"/>
      <c r="F1123" s="399"/>
      <c r="G1123" s="399"/>
      <c r="H1123" s="399"/>
      <c r="I1123" s="399"/>
      <c r="J1123" s="399"/>
      <c r="K1123" s="399"/>
      <c r="L1123" s="399"/>
      <c r="M1123" s="399"/>
      <c r="N1123" s="399"/>
      <c r="O1123" s="315"/>
      <c r="P1123" s="363"/>
      <c r="Q1123" s="363"/>
      <c r="R1123" s="363"/>
      <c r="S1123" s="362"/>
      <c r="T1123" s="362"/>
      <c r="U1123" s="362"/>
      <c r="V1123" s="362"/>
      <c r="W1123" s="363"/>
      <c r="X1123" s="363"/>
      <c r="Y1123" s="364">
        <f>HLOOKUP(Y$35,'3.  Distribution Rates'!$C$122:$P$133,12,FALSE)</f>
        <v>0</v>
      </c>
      <c r="Z1123" s="364">
        <f>HLOOKUP(Z$35,'3.  Distribution Rates'!$C$122:$P$133,12,FALSE)</f>
        <v>0</v>
      </c>
      <c r="AA1123" s="364">
        <f>HLOOKUP(AA$35,'3.  Distribution Rates'!$C$122:$P$133,12,FALSE)</f>
        <v>0</v>
      </c>
      <c r="AB1123" s="364">
        <f>HLOOKUP(AB$35,'3.  Distribution Rates'!$C$122:$P$133,12,FALSE)</f>
        <v>0</v>
      </c>
      <c r="AC1123" s="364">
        <f>HLOOKUP(AC$35,'3.  Distribution Rates'!$C$122:$P$133,12,FALSE)</f>
        <v>0</v>
      </c>
      <c r="AD1123" s="364">
        <f>HLOOKUP(AD$35,'3.  Distribution Rates'!$C$122:$P$133,12,FALSE)</f>
        <v>0</v>
      </c>
      <c r="AE1123" s="364">
        <f>HLOOKUP(AE$35,'3.  Distribution Rates'!$C$122:$P$133,12,FALSE)</f>
        <v>0</v>
      </c>
      <c r="AF1123" s="364">
        <f>HLOOKUP(AF$35,'3.  Distribution Rates'!$C$122:$P$133,12,FALSE)</f>
        <v>0</v>
      </c>
      <c r="AG1123" s="364">
        <f>HLOOKUP(AG$35,'3.  Distribution Rates'!$C$122:$P$133,12,FALSE)</f>
        <v>0</v>
      </c>
      <c r="AH1123" s="364">
        <f>HLOOKUP(AH$35,'3.  Distribution Rates'!$C$122:$P$133,12,FALSE)</f>
        <v>0</v>
      </c>
      <c r="AI1123" s="364">
        <f>HLOOKUP(AI$35,'3.  Distribution Rates'!$C$122:$P$133,12,FALSE)</f>
        <v>0</v>
      </c>
      <c r="AJ1123" s="364">
        <f>HLOOKUP(AJ$35,'3.  Distribution Rates'!$C$122:$P$133,12,FALSE)</f>
        <v>0</v>
      </c>
      <c r="AK1123" s="364">
        <f>HLOOKUP(AK$35,'3.  Distribution Rates'!$C$122:$P$133,12,FALSE)</f>
        <v>0</v>
      </c>
      <c r="AL1123" s="364">
        <f>HLOOKUP(AL$35,'3.  Distribution Rates'!$C$122:$P$133,12,FALSE)</f>
        <v>0</v>
      </c>
      <c r="AM1123" s="461"/>
    </row>
    <row r="1124" spans="2:39" ht="15" hidden="1" outlineLevel="1">
      <c r="B1124" s="720" t="s">
        <v>356</v>
      </c>
      <c r="C1124" s="368"/>
      <c r="D1124" s="333"/>
      <c r="E1124" s="303"/>
      <c r="F1124" s="303"/>
      <c r="G1124" s="303"/>
      <c r="H1124" s="303"/>
      <c r="I1124" s="303"/>
      <c r="J1124" s="303"/>
      <c r="K1124" s="303"/>
      <c r="L1124" s="303"/>
      <c r="M1124" s="303"/>
      <c r="N1124" s="303"/>
      <c r="O1124" s="315"/>
      <c r="P1124" s="303"/>
      <c r="Q1124" s="303"/>
      <c r="R1124" s="303"/>
      <c r="S1124" s="333"/>
      <c r="T1124" s="333"/>
      <c r="U1124" s="333"/>
      <c r="V1124" s="333"/>
      <c r="W1124" s="303"/>
      <c r="X1124" s="303"/>
      <c r="Y1124" s="401">
        <f>'4.  2011-2014 LRAM'!Y143*Y1123</f>
        <v>0</v>
      </c>
      <c r="Z1124" s="401">
        <f>'4.  2011-2014 LRAM'!Z143*Z1123</f>
        <v>0</v>
      </c>
      <c r="AA1124" s="401">
        <f>'4.  2011-2014 LRAM'!AA143*AA1123</f>
        <v>0</v>
      </c>
      <c r="AB1124" s="401">
        <f>'4.  2011-2014 LRAM'!AB143*AB1123</f>
        <v>0</v>
      </c>
      <c r="AC1124" s="401">
        <f>'4.  2011-2014 LRAM'!AC143*AC1123</f>
        <v>0</v>
      </c>
      <c r="AD1124" s="401">
        <f>'4.  2011-2014 LRAM'!AD143*AD1123</f>
        <v>0</v>
      </c>
      <c r="AE1124" s="401">
        <f>'4.  2011-2014 LRAM'!AE143*AE1123</f>
        <v>0</v>
      </c>
      <c r="AF1124" s="401">
        <f>'4.  2011-2014 LRAM'!AF143*AF1123</f>
        <v>0</v>
      </c>
      <c r="AG1124" s="401">
        <f>'4.  2011-2014 LRAM'!AG143*AG1123</f>
        <v>0</v>
      </c>
      <c r="AH1124" s="401">
        <f>'4.  2011-2014 LRAM'!AH143*AH1123</f>
        <v>0</v>
      </c>
      <c r="AI1124" s="401">
        <f>'4.  2011-2014 LRAM'!AI143*AI1123</f>
        <v>0</v>
      </c>
      <c r="AJ1124" s="401">
        <f>'4.  2011-2014 LRAM'!AJ143*AJ1123</f>
        <v>0</v>
      </c>
      <c r="AK1124" s="401">
        <f>'4.  2011-2014 LRAM'!AK143*AK1123</f>
        <v>0</v>
      </c>
      <c r="AL1124" s="401">
        <f>'4.  2011-2014 LRAM'!AL143*AL1123</f>
        <v>0</v>
      </c>
      <c r="AM1124" s="400">
        <f t="shared" ref="AM1124:AM1133" si="3429">SUM(Y1124:AL1124)</f>
        <v>0</v>
      </c>
    </row>
    <row r="1125" spans="2:39" ht="15" hidden="1" outlineLevel="1">
      <c r="B1125" s="720" t="s">
        <v>357</v>
      </c>
      <c r="C1125" s="368"/>
      <c r="D1125" s="333"/>
      <c r="E1125" s="303"/>
      <c r="F1125" s="303"/>
      <c r="G1125" s="303"/>
      <c r="H1125" s="303"/>
      <c r="I1125" s="303"/>
      <c r="J1125" s="303"/>
      <c r="K1125" s="303"/>
      <c r="L1125" s="303"/>
      <c r="M1125" s="303"/>
      <c r="N1125" s="303"/>
      <c r="O1125" s="315"/>
      <c r="P1125" s="303"/>
      <c r="Q1125" s="303"/>
      <c r="R1125" s="303"/>
      <c r="S1125" s="333"/>
      <c r="T1125" s="333"/>
      <c r="U1125" s="333"/>
      <c r="V1125" s="333"/>
      <c r="W1125" s="303"/>
      <c r="X1125" s="303"/>
      <c r="Y1125" s="401">
        <f>'4.  2011-2014 LRAM'!Y272*Y1123</f>
        <v>0</v>
      </c>
      <c r="Z1125" s="401">
        <f>'4.  2011-2014 LRAM'!Z272*Z1123</f>
        <v>0</v>
      </c>
      <c r="AA1125" s="401">
        <f>'4.  2011-2014 LRAM'!AA272*AA1123</f>
        <v>0</v>
      </c>
      <c r="AB1125" s="401">
        <f>'4.  2011-2014 LRAM'!AB272*AB1123</f>
        <v>0</v>
      </c>
      <c r="AC1125" s="401">
        <f>'4.  2011-2014 LRAM'!AC272*AC1123</f>
        <v>0</v>
      </c>
      <c r="AD1125" s="401">
        <f>'4.  2011-2014 LRAM'!AD272*AD1123</f>
        <v>0</v>
      </c>
      <c r="AE1125" s="401">
        <f>'4.  2011-2014 LRAM'!AE272*AE1123</f>
        <v>0</v>
      </c>
      <c r="AF1125" s="401">
        <f>'4.  2011-2014 LRAM'!AF272*AF1123</f>
        <v>0</v>
      </c>
      <c r="AG1125" s="401">
        <f>'4.  2011-2014 LRAM'!AG272*AG1123</f>
        <v>0</v>
      </c>
      <c r="AH1125" s="401">
        <f>'4.  2011-2014 LRAM'!AH272*AH1123</f>
        <v>0</v>
      </c>
      <c r="AI1125" s="401">
        <f>'4.  2011-2014 LRAM'!AI272*AI1123</f>
        <v>0</v>
      </c>
      <c r="AJ1125" s="401">
        <f>'4.  2011-2014 LRAM'!AJ272*AJ1123</f>
        <v>0</v>
      </c>
      <c r="AK1125" s="401">
        <f>'4.  2011-2014 LRAM'!AK272*AK1123</f>
        <v>0</v>
      </c>
      <c r="AL1125" s="401">
        <f>'4.  2011-2014 LRAM'!AL272*AL1123</f>
        <v>0</v>
      </c>
      <c r="AM1125" s="400">
        <f t="shared" si="3429"/>
        <v>0</v>
      </c>
    </row>
    <row r="1126" spans="2:39" ht="15" hidden="1" outlineLevel="1">
      <c r="B1126" s="720" t="s">
        <v>358</v>
      </c>
      <c r="C1126" s="368"/>
      <c r="D1126" s="333"/>
      <c r="E1126" s="303"/>
      <c r="F1126" s="303"/>
      <c r="G1126" s="303"/>
      <c r="H1126" s="303"/>
      <c r="I1126" s="303"/>
      <c r="J1126" s="303"/>
      <c r="K1126" s="303"/>
      <c r="L1126" s="303"/>
      <c r="M1126" s="303"/>
      <c r="N1126" s="303"/>
      <c r="O1126" s="315"/>
      <c r="P1126" s="303"/>
      <c r="Q1126" s="303"/>
      <c r="R1126" s="303"/>
      <c r="S1126" s="333"/>
      <c r="T1126" s="333"/>
      <c r="U1126" s="333"/>
      <c r="V1126" s="333"/>
      <c r="W1126" s="303"/>
      <c r="X1126" s="303"/>
      <c r="Y1126" s="401">
        <f>'4.  2011-2014 LRAM'!Y401*Y1123</f>
        <v>0</v>
      </c>
      <c r="Z1126" s="401">
        <f>'4.  2011-2014 LRAM'!Z401*Z1123</f>
        <v>0</v>
      </c>
      <c r="AA1126" s="401">
        <f>'4.  2011-2014 LRAM'!AA401*AA1123</f>
        <v>0</v>
      </c>
      <c r="AB1126" s="401">
        <f>'4.  2011-2014 LRAM'!AB401*AB1123</f>
        <v>0</v>
      </c>
      <c r="AC1126" s="401">
        <f>'4.  2011-2014 LRAM'!AC401*AC1123</f>
        <v>0</v>
      </c>
      <c r="AD1126" s="401">
        <f>'4.  2011-2014 LRAM'!AD401*AD1123</f>
        <v>0</v>
      </c>
      <c r="AE1126" s="401">
        <f>'4.  2011-2014 LRAM'!AE401*AE1123</f>
        <v>0</v>
      </c>
      <c r="AF1126" s="401">
        <f>'4.  2011-2014 LRAM'!AF401*AF1123</f>
        <v>0</v>
      </c>
      <c r="AG1126" s="401">
        <f>'4.  2011-2014 LRAM'!AG401*AG1123</f>
        <v>0</v>
      </c>
      <c r="AH1126" s="401">
        <f>'4.  2011-2014 LRAM'!AH401*AH1123</f>
        <v>0</v>
      </c>
      <c r="AI1126" s="401">
        <f>'4.  2011-2014 LRAM'!AI401*AI1123</f>
        <v>0</v>
      </c>
      <c r="AJ1126" s="401">
        <f>'4.  2011-2014 LRAM'!AJ401*AJ1123</f>
        <v>0</v>
      </c>
      <c r="AK1126" s="401">
        <f>'4.  2011-2014 LRAM'!AK401*AK1123</f>
        <v>0</v>
      </c>
      <c r="AL1126" s="401">
        <f>'4.  2011-2014 LRAM'!AL401*AL1123</f>
        <v>0</v>
      </c>
      <c r="AM1126" s="400">
        <f t="shared" si="3429"/>
        <v>0</v>
      </c>
    </row>
    <row r="1127" spans="2:39" ht="15" hidden="1" outlineLevel="1">
      <c r="B1127" s="720" t="s">
        <v>359</v>
      </c>
      <c r="C1127" s="368"/>
      <c r="D1127" s="333"/>
      <c r="E1127" s="303"/>
      <c r="F1127" s="303"/>
      <c r="G1127" s="303"/>
      <c r="H1127" s="303"/>
      <c r="I1127" s="303"/>
      <c r="J1127" s="303"/>
      <c r="K1127" s="303"/>
      <c r="L1127" s="303"/>
      <c r="M1127" s="303"/>
      <c r="N1127" s="303"/>
      <c r="O1127" s="315"/>
      <c r="P1127" s="303"/>
      <c r="Q1127" s="303"/>
      <c r="R1127" s="303"/>
      <c r="S1127" s="333"/>
      <c r="T1127" s="333"/>
      <c r="U1127" s="333"/>
      <c r="V1127" s="333"/>
      <c r="W1127" s="303"/>
      <c r="X1127" s="303"/>
      <c r="Y1127" s="401">
        <f>'4.  2011-2014 LRAM'!Y531*Y1123</f>
        <v>0</v>
      </c>
      <c r="Z1127" s="401">
        <f>'4.  2011-2014 LRAM'!Z531*Z1123</f>
        <v>0</v>
      </c>
      <c r="AA1127" s="401">
        <f>'4.  2011-2014 LRAM'!AA531*AA1123</f>
        <v>0</v>
      </c>
      <c r="AB1127" s="401">
        <f>'4.  2011-2014 LRAM'!AB531*AB1123</f>
        <v>0</v>
      </c>
      <c r="AC1127" s="401">
        <f>'4.  2011-2014 LRAM'!AC531*AC1123</f>
        <v>0</v>
      </c>
      <c r="AD1127" s="401">
        <f>'4.  2011-2014 LRAM'!AD531*AD1123</f>
        <v>0</v>
      </c>
      <c r="AE1127" s="401">
        <f>'4.  2011-2014 LRAM'!AE531*AE1123</f>
        <v>0</v>
      </c>
      <c r="AF1127" s="401">
        <f>'4.  2011-2014 LRAM'!AF531*AF1123</f>
        <v>0</v>
      </c>
      <c r="AG1127" s="401">
        <f>'4.  2011-2014 LRAM'!AG531*AG1123</f>
        <v>0</v>
      </c>
      <c r="AH1127" s="401">
        <f>'4.  2011-2014 LRAM'!AH531*AH1123</f>
        <v>0</v>
      </c>
      <c r="AI1127" s="401">
        <f>'4.  2011-2014 LRAM'!AI531*AI1123</f>
        <v>0</v>
      </c>
      <c r="AJ1127" s="401">
        <f>'4.  2011-2014 LRAM'!AJ531*AJ1123</f>
        <v>0</v>
      </c>
      <c r="AK1127" s="401">
        <f>'4.  2011-2014 LRAM'!AK531*AK1123</f>
        <v>0</v>
      </c>
      <c r="AL1127" s="401">
        <f>'4.  2011-2014 LRAM'!AL531*AL1123</f>
        <v>0</v>
      </c>
      <c r="AM1127" s="400">
        <f t="shared" si="3429"/>
        <v>0</v>
      </c>
    </row>
    <row r="1128" spans="2:39" ht="15" hidden="1" outlineLevel="1">
      <c r="B1128" s="720" t="s">
        <v>360</v>
      </c>
      <c r="C1128" s="368"/>
      <c r="D1128" s="333"/>
      <c r="E1128" s="303"/>
      <c r="F1128" s="303"/>
      <c r="G1128" s="303"/>
      <c r="H1128" s="303"/>
      <c r="I1128" s="303"/>
      <c r="J1128" s="303"/>
      <c r="K1128" s="303"/>
      <c r="L1128" s="303"/>
      <c r="M1128" s="303"/>
      <c r="N1128" s="303"/>
      <c r="O1128" s="315"/>
      <c r="P1128" s="303"/>
      <c r="Q1128" s="303"/>
      <c r="R1128" s="303"/>
      <c r="S1128" s="333"/>
      <c r="T1128" s="333"/>
      <c r="U1128" s="333"/>
      <c r="V1128" s="333"/>
      <c r="W1128" s="303"/>
      <c r="X1128" s="303"/>
      <c r="Y1128" s="401">
        <f t="shared" ref="Y1128:AL1128" si="3430">Y212*Y1123</f>
        <v>0</v>
      </c>
      <c r="Z1128" s="401">
        <f t="shared" si="3430"/>
        <v>0</v>
      </c>
      <c r="AA1128" s="401">
        <f t="shared" si="3430"/>
        <v>0</v>
      </c>
      <c r="AB1128" s="401">
        <f t="shared" si="3430"/>
        <v>0</v>
      </c>
      <c r="AC1128" s="401">
        <f t="shared" si="3430"/>
        <v>0</v>
      </c>
      <c r="AD1128" s="401">
        <f t="shared" si="3430"/>
        <v>0</v>
      </c>
      <c r="AE1128" s="401">
        <f t="shared" si="3430"/>
        <v>0</v>
      </c>
      <c r="AF1128" s="401">
        <f t="shared" si="3430"/>
        <v>0</v>
      </c>
      <c r="AG1128" s="401">
        <f t="shared" si="3430"/>
        <v>0</v>
      </c>
      <c r="AH1128" s="401">
        <f t="shared" si="3430"/>
        <v>0</v>
      </c>
      <c r="AI1128" s="401">
        <f t="shared" si="3430"/>
        <v>0</v>
      </c>
      <c r="AJ1128" s="401">
        <f t="shared" si="3430"/>
        <v>0</v>
      </c>
      <c r="AK1128" s="401">
        <f t="shared" si="3430"/>
        <v>0</v>
      </c>
      <c r="AL1128" s="401">
        <f t="shared" si="3430"/>
        <v>0</v>
      </c>
      <c r="AM1128" s="400">
        <f t="shared" si="3429"/>
        <v>0</v>
      </c>
    </row>
    <row r="1129" spans="2:39" ht="15" hidden="1" outlineLevel="1">
      <c r="B1129" s="720" t="s">
        <v>361</v>
      </c>
      <c r="C1129" s="368"/>
      <c r="D1129" s="333"/>
      <c r="E1129" s="303"/>
      <c r="F1129" s="303"/>
      <c r="G1129" s="303"/>
      <c r="H1129" s="303"/>
      <c r="I1129" s="303"/>
      <c r="J1129" s="303"/>
      <c r="K1129" s="303"/>
      <c r="L1129" s="303"/>
      <c r="M1129" s="303"/>
      <c r="N1129" s="303"/>
      <c r="O1129" s="315"/>
      <c r="P1129" s="303"/>
      <c r="Q1129" s="303"/>
      <c r="R1129" s="303"/>
      <c r="S1129" s="333"/>
      <c r="T1129" s="333"/>
      <c r="U1129" s="333"/>
      <c r="V1129" s="333"/>
      <c r="W1129" s="303"/>
      <c r="X1129" s="303"/>
      <c r="Y1129" s="401">
        <f t="shared" ref="Y1129:AL1129" si="3431">Y401*Y1123</f>
        <v>0</v>
      </c>
      <c r="Z1129" s="401">
        <f t="shared" si="3431"/>
        <v>0</v>
      </c>
      <c r="AA1129" s="401">
        <f t="shared" si="3431"/>
        <v>0</v>
      </c>
      <c r="AB1129" s="401">
        <f t="shared" si="3431"/>
        <v>0</v>
      </c>
      <c r="AC1129" s="401">
        <f t="shared" si="3431"/>
        <v>0</v>
      </c>
      <c r="AD1129" s="401">
        <f t="shared" si="3431"/>
        <v>0</v>
      </c>
      <c r="AE1129" s="401">
        <f t="shared" si="3431"/>
        <v>0</v>
      </c>
      <c r="AF1129" s="401">
        <f t="shared" si="3431"/>
        <v>0</v>
      </c>
      <c r="AG1129" s="401">
        <f t="shared" si="3431"/>
        <v>0</v>
      </c>
      <c r="AH1129" s="401">
        <f t="shared" si="3431"/>
        <v>0</v>
      </c>
      <c r="AI1129" s="401">
        <f t="shared" si="3431"/>
        <v>0</v>
      </c>
      <c r="AJ1129" s="401">
        <f t="shared" si="3431"/>
        <v>0</v>
      </c>
      <c r="AK1129" s="401">
        <f t="shared" si="3431"/>
        <v>0</v>
      </c>
      <c r="AL1129" s="401">
        <f t="shared" si="3431"/>
        <v>0</v>
      </c>
      <c r="AM1129" s="400">
        <f t="shared" si="3429"/>
        <v>0</v>
      </c>
    </row>
    <row r="1130" spans="2:39" ht="15" hidden="1" outlineLevel="1">
      <c r="B1130" s="720" t="s">
        <v>362</v>
      </c>
      <c r="C1130" s="368"/>
      <c r="D1130" s="333"/>
      <c r="E1130" s="303"/>
      <c r="F1130" s="303"/>
      <c r="G1130" s="303"/>
      <c r="H1130" s="303"/>
      <c r="I1130" s="303"/>
      <c r="J1130" s="303"/>
      <c r="K1130" s="303"/>
      <c r="L1130" s="303"/>
      <c r="M1130" s="303"/>
      <c r="N1130" s="303"/>
      <c r="O1130" s="315"/>
      <c r="P1130" s="303"/>
      <c r="Q1130" s="303"/>
      <c r="R1130" s="303"/>
      <c r="S1130" s="333"/>
      <c r="T1130" s="333"/>
      <c r="U1130" s="333"/>
      <c r="V1130" s="333"/>
      <c r="W1130" s="303"/>
      <c r="X1130" s="303"/>
      <c r="Y1130" s="401">
        <f t="shared" ref="Y1130:AL1130" si="3432">Y588*Y1123</f>
        <v>0</v>
      </c>
      <c r="Z1130" s="401">
        <f t="shared" si="3432"/>
        <v>0</v>
      </c>
      <c r="AA1130" s="401">
        <f t="shared" si="3432"/>
        <v>0</v>
      </c>
      <c r="AB1130" s="401">
        <f t="shared" si="3432"/>
        <v>0</v>
      </c>
      <c r="AC1130" s="401">
        <f t="shared" si="3432"/>
        <v>0</v>
      </c>
      <c r="AD1130" s="401">
        <f t="shared" si="3432"/>
        <v>0</v>
      </c>
      <c r="AE1130" s="401">
        <f t="shared" si="3432"/>
        <v>0</v>
      </c>
      <c r="AF1130" s="401">
        <f t="shared" si="3432"/>
        <v>0</v>
      </c>
      <c r="AG1130" s="401">
        <f t="shared" si="3432"/>
        <v>0</v>
      </c>
      <c r="AH1130" s="401">
        <f t="shared" si="3432"/>
        <v>0</v>
      </c>
      <c r="AI1130" s="401">
        <f t="shared" si="3432"/>
        <v>0</v>
      </c>
      <c r="AJ1130" s="401">
        <f t="shared" si="3432"/>
        <v>0</v>
      </c>
      <c r="AK1130" s="401">
        <f t="shared" si="3432"/>
        <v>0</v>
      </c>
      <c r="AL1130" s="401">
        <f t="shared" si="3432"/>
        <v>0</v>
      </c>
      <c r="AM1130" s="400">
        <f t="shared" si="3429"/>
        <v>0</v>
      </c>
    </row>
    <row r="1131" spans="2:39" ht="15" hidden="1" outlineLevel="1">
      <c r="B1131" s="720" t="s">
        <v>363</v>
      </c>
      <c r="C1131" s="368"/>
      <c r="D1131" s="333"/>
      <c r="E1131" s="303"/>
      <c r="F1131" s="303"/>
      <c r="G1131" s="303"/>
      <c r="H1131" s="303"/>
      <c r="I1131" s="303"/>
      <c r="J1131" s="303"/>
      <c r="K1131" s="303"/>
      <c r="L1131" s="303"/>
      <c r="M1131" s="303"/>
      <c r="N1131" s="303"/>
      <c r="O1131" s="315"/>
      <c r="P1131" s="303"/>
      <c r="Q1131" s="303"/>
      <c r="R1131" s="303"/>
      <c r="S1131" s="333"/>
      <c r="T1131" s="333"/>
      <c r="U1131" s="333"/>
      <c r="V1131" s="333"/>
      <c r="W1131" s="303"/>
      <c r="X1131" s="303"/>
      <c r="Y1131" s="401">
        <f t="shared" ref="Y1131:AL1131" si="3433">Y771*Y1123</f>
        <v>0</v>
      </c>
      <c r="Z1131" s="401">
        <f t="shared" si="3433"/>
        <v>0</v>
      </c>
      <c r="AA1131" s="401">
        <f t="shared" si="3433"/>
        <v>0</v>
      </c>
      <c r="AB1131" s="401">
        <f t="shared" si="3433"/>
        <v>0</v>
      </c>
      <c r="AC1131" s="401">
        <f t="shared" si="3433"/>
        <v>0</v>
      </c>
      <c r="AD1131" s="401">
        <f t="shared" si="3433"/>
        <v>0</v>
      </c>
      <c r="AE1131" s="401">
        <f t="shared" si="3433"/>
        <v>0</v>
      </c>
      <c r="AF1131" s="401">
        <f t="shared" si="3433"/>
        <v>0</v>
      </c>
      <c r="AG1131" s="401">
        <f t="shared" si="3433"/>
        <v>0</v>
      </c>
      <c r="AH1131" s="401">
        <f t="shared" si="3433"/>
        <v>0</v>
      </c>
      <c r="AI1131" s="401">
        <f t="shared" si="3433"/>
        <v>0</v>
      </c>
      <c r="AJ1131" s="401">
        <f t="shared" si="3433"/>
        <v>0</v>
      </c>
      <c r="AK1131" s="401">
        <f t="shared" si="3433"/>
        <v>0</v>
      </c>
      <c r="AL1131" s="401">
        <f t="shared" si="3433"/>
        <v>0</v>
      </c>
      <c r="AM1131" s="400">
        <f t="shared" si="3429"/>
        <v>0</v>
      </c>
    </row>
    <row r="1132" spans="2:39" ht="15" hidden="1" outlineLevel="1">
      <c r="B1132" s="720" t="s">
        <v>364</v>
      </c>
      <c r="C1132" s="368"/>
      <c r="D1132" s="333"/>
      <c r="E1132" s="303"/>
      <c r="F1132" s="303"/>
      <c r="G1132" s="303"/>
      <c r="H1132" s="303"/>
      <c r="I1132" s="303"/>
      <c r="J1132" s="303"/>
      <c r="K1132" s="303"/>
      <c r="L1132" s="303"/>
      <c r="M1132" s="303"/>
      <c r="N1132" s="303"/>
      <c r="O1132" s="315"/>
      <c r="P1132" s="303"/>
      <c r="Q1132" s="303"/>
      <c r="R1132" s="303"/>
      <c r="S1132" s="333"/>
      <c r="T1132" s="333"/>
      <c r="U1132" s="333"/>
      <c r="V1132" s="333"/>
      <c r="W1132" s="303"/>
      <c r="X1132" s="303"/>
      <c r="Y1132" s="401">
        <f t="shared" ref="Y1132:AL1132" si="3434">Y954*Y1123</f>
        <v>0</v>
      </c>
      <c r="Z1132" s="401">
        <f t="shared" si="3434"/>
        <v>0</v>
      </c>
      <c r="AA1132" s="401">
        <f t="shared" si="3434"/>
        <v>0</v>
      </c>
      <c r="AB1132" s="401">
        <f t="shared" si="3434"/>
        <v>0</v>
      </c>
      <c r="AC1132" s="401">
        <f t="shared" si="3434"/>
        <v>0</v>
      </c>
      <c r="AD1132" s="401">
        <f t="shared" si="3434"/>
        <v>0</v>
      </c>
      <c r="AE1132" s="401">
        <f t="shared" si="3434"/>
        <v>0</v>
      </c>
      <c r="AF1132" s="401">
        <f t="shared" si="3434"/>
        <v>0</v>
      </c>
      <c r="AG1132" s="401">
        <f t="shared" si="3434"/>
        <v>0</v>
      </c>
      <c r="AH1132" s="401">
        <f t="shared" si="3434"/>
        <v>0</v>
      </c>
      <c r="AI1132" s="401">
        <f t="shared" si="3434"/>
        <v>0</v>
      </c>
      <c r="AJ1132" s="401">
        <f t="shared" si="3434"/>
        <v>0</v>
      </c>
      <c r="AK1132" s="401">
        <f t="shared" si="3434"/>
        <v>0</v>
      </c>
      <c r="AL1132" s="401">
        <f t="shared" si="3434"/>
        <v>0</v>
      </c>
      <c r="AM1132" s="400">
        <f t="shared" si="3429"/>
        <v>0</v>
      </c>
    </row>
    <row r="1133" spans="2:39" ht="15" hidden="1" outlineLevel="1">
      <c r="B1133" s="720" t="s">
        <v>365</v>
      </c>
      <c r="C1133" s="368"/>
      <c r="D1133" s="333"/>
      <c r="E1133" s="303"/>
      <c r="F1133" s="303"/>
      <c r="G1133" s="303"/>
      <c r="H1133" s="303"/>
      <c r="I1133" s="303"/>
      <c r="J1133" s="303"/>
      <c r="K1133" s="303"/>
      <c r="L1133" s="303"/>
      <c r="M1133" s="303"/>
      <c r="N1133" s="303"/>
      <c r="O1133" s="315"/>
      <c r="P1133" s="303"/>
      <c r="Q1133" s="303"/>
      <c r="R1133" s="303"/>
      <c r="S1133" s="333"/>
      <c r="T1133" s="333"/>
      <c r="U1133" s="333"/>
      <c r="V1133" s="333"/>
      <c r="W1133" s="303"/>
      <c r="X1133" s="303"/>
      <c r="Y1133" s="401">
        <f>Y1120*Y1123</f>
        <v>0</v>
      </c>
      <c r="Z1133" s="401">
        <f t="shared" ref="Z1133:AL1133" si="3435">Z1120*Z1123</f>
        <v>0</v>
      </c>
      <c r="AA1133" s="401">
        <f t="shared" si="3435"/>
        <v>0</v>
      </c>
      <c r="AB1133" s="401">
        <f t="shared" si="3435"/>
        <v>0</v>
      </c>
      <c r="AC1133" s="401">
        <f t="shared" si="3435"/>
        <v>0</v>
      </c>
      <c r="AD1133" s="401">
        <f t="shared" si="3435"/>
        <v>0</v>
      </c>
      <c r="AE1133" s="401">
        <f t="shared" si="3435"/>
        <v>0</v>
      </c>
      <c r="AF1133" s="401">
        <f t="shared" si="3435"/>
        <v>0</v>
      </c>
      <c r="AG1133" s="401">
        <f t="shared" si="3435"/>
        <v>0</v>
      </c>
      <c r="AH1133" s="401">
        <f t="shared" si="3435"/>
        <v>0</v>
      </c>
      <c r="AI1133" s="401">
        <f t="shared" si="3435"/>
        <v>0</v>
      </c>
      <c r="AJ1133" s="401">
        <f t="shared" si="3435"/>
        <v>0</v>
      </c>
      <c r="AK1133" s="401">
        <f t="shared" si="3435"/>
        <v>0</v>
      </c>
      <c r="AL1133" s="401">
        <f t="shared" si="3435"/>
        <v>0</v>
      </c>
      <c r="AM1133" s="400">
        <f t="shared" si="3429"/>
        <v>0</v>
      </c>
    </row>
    <row r="1134" spans="2:39" ht="15.6" hidden="1" outlineLevel="1">
      <c r="B1134" s="726" t="s">
        <v>355</v>
      </c>
      <c r="C1134" s="368"/>
      <c r="D1134" s="359"/>
      <c r="E1134" s="357"/>
      <c r="F1134" s="357"/>
      <c r="G1134" s="357"/>
      <c r="H1134" s="357"/>
      <c r="I1134" s="357"/>
      <c r="J1134" s="357"/>
      <c r="K1134" s="357"/>
      <c r="L1134" s="357"/>
      <c r="M1134" s="357"/>
      <c r="N1134" s="357"/>
      <c r="O1134" s="324"/>
      <c r="P1134" s="357"/>
      <c r="Q1134" s="357"/>
      <c r="R1134" s="357"/>
      <c r="S1134" s="359"/>
      <c r="T1134" s="359"/>
      <c r="U1134" s="359"/>
      <c r="V1134" s="359"/>
      <c r="W1134" s="357"/>
      <c r="X1134" s="357"/>
      <c r="Y1134" s="369">
        <f>SUM(Y1124:Y1133)</f>
        <v>0</v>
      </c>
      <c r="Z1134" s="369">
        <f t="shared" ref="Z1134:AE1134" si="3436">SUM(Z1124:Z1133)</f>
        <v>0</v>
      </c>
      <c r="AA1134" s="369">
        <f t="shared" si="3436"/>
        <v>0</v>
      </c>
      <c r="AB1134" s="369">
        <f t="shared" si="3436"/>
        <v>0</v>
      </c>
      <c r="AC1134" s="369">
        <f t="shared" si="3436"/>
        <v>0</v>
      </c>
      <c r="AD1134" s="369">
        <f t="shared" si="3436"/>
        <v>0</v>
      </c>
      <c r="AE1134" s="369">
        <f t="shared" si="3436"/>
        <v>0</v>
      </c>
      <c r="AF1134" s="369">
        <f>SUM(AF1124:AF1133)</f>
        <v>0</v>
      </c>
      <c r="AG1134" s="369">
        <f t="shared" ref="AG1134:AL1134" si="3437">SUM(AG1124:AG1133)</f>
        <v>0</v>
      </c>
      <c r="AH1134" s="369">
        <f t="shared" si="3437"/>
        <v>0</v>
      </c>
      <c r="AI1134" s="369">
        <f t="shared" si="3437"/>
        <v>0</v>
      </c>
      <c r="AJ1134" s="369">
        <f t="shared" si="3437"/>
        <v>0</v>
      </c>
      <c r="AK1134" s="369">
        <f t="shared" si="3437"/>
        <v>0</v>
      </c>
      <c r="AL1134" s="369">
        <f t="shared" si="3437"/>
        <v>0</v>
      </c>
      <c r="AM1134" s="371">
        <f>SUM(AM1124:AM1133)</f>
        <v>0</v>
      </c>
    </row>
    <row r="1135" spans="2:39" ht="15.6" hidden="1" outlineLevel="1">
      <c r="B1135" s="726" t="s">
        <v>354</v>
      </c>
      <c r="C1135" s="368"/>
      <c r="D1135" s="373"/>
      <c r="E1135" s="357"/>
      <c r="F1135" s="357"/>
      <c r="G1135" s="357"/>
      <c r="H1135" s="357"/>
      <c r="I1135" s="357"/>
      <c r="J1135" s="357"/>
      <c r="K1135" s="357"/>
      <c r="L1135" s="357"/>
      <c r="M1135" s="357"/>
      <c r="N1135" s="357"/>
      <c r="O1135" s="324"/>
      <c r="P1135" s="357"/>
      <c r="Q1135" s="357"/>
      <c r="R1135" s="357"/>
      <c r="S1135" s="359"/>
      <c r="T1135" s="359"/>
      <c r="U1135" s="359"/>
      <c r="V1135" s="359"/>
      <c r="W1135" s="357"/>
      <c r="X1135" s="357"/>
      <c r="Y1135" s="370">
        <f>Y1121*Y1123</f>
        <v>0</v>
      </c>
      <c r="Z1135" s="370">
        <f t="shared" ref="Z1135:AE1135" si="3438">Z1121*Z1123</f>
        <v>0</v>
      </c>
      <c r="AA1135" s="370">
        <f>AA1121*AA1123</f>
        <v>0</v>
      </c>
      <c r="AB1135" s="370">
        <f t="shared" si="3438"/>
        <v>0</v>
      </c>
      <c r="AC1135" s="370">
        <f t="shared" si="3438"/>
        <v>0</v>
      </c>
      <c r="AD1135" s="370">
        <f t="shared" si="3438"/>
        <v>0</v>
      </c>
      <c r="AE1135" s="370">
        <f t="shared" si="3438"/>
        <v>0</v>
      </c>
      <c r="AF1135" s="370">
        <f t="shared" ref="AF1135:AL1135" si="3439">AF1121*AF1123</f>
        <v>0</v>
      </c>
      <c r="AG1135" s="370">
        <f t="shared" si="3439"/>
        <v>0</v>
      </c>
      <c r="AH1135" s="370">
        <f t="shared" si="3439"/>
        <v>0</v>
      </c>
      <c r="AI1135" s="370">
        <f t="shared" si="3439"/>
        <v>0</v>
      </c>
      <c r="AJ1135" s="370">
        <f t="shared" si="3439"/>
        <v>0</v>
      </c>
      <c r="AK1135" s="370">
        <f t="shared" si="3439"/>
        <v>0</v>
      </c>
      <c r="AL1135" s="370">
        <f t="shared" si="3439"/>
        <v>0</v>
      </c>
      <c r="AM1135" s="371">
        <f>SUM(Y1135:AL1135)</f>
        <v>0</v>
      </c>
    </row>
    <row r="1136" spans="2:39" ht="15.6" hidden="1" outlineLevel="1">
      <c r="B1136" s="726" t="s">
        <v>353</v>
      </c>
      <c r="C1136" s="368"/>
      <c r="D1136" s="373"/>
      <c r="E1136" s="357"/>
      <c r="F1136" s="357"/>
      <c r="G1136" s="357"/>
      <c r="H1136" s="357"/>
      <c r="I1136" s="357"/>
      <c r="J1136" s="357"/>
      <c r="K1136" s="357"/>
      <c r="L1136" s="357"/>
      <c r="M1136" s="357"/>
      <c r="N1136" s="357"/>
      <c r="O1136" s="324"/>
      <c r="P1136" s="357"/>
      <c r="Q1136" s="357"/>
      <c r="R1136" s="357"/>
      <c r="S1136" s="373"/>
      <c r="T1136" s="373"/>
      <c r="U1136" s="373"/>
      <c r="V1136" s="373"/>
      <c r="W1136" s="357"/>
      <c r="X1136" s="357"/>
      <c r="Y1136" s="374"/>
      <c r="Z1136" s="374"/>
      <c r="AA1136" s="374"/>
      <c r="AB1136" s="374"/>
      <c r="AC1136" s="374"/>
      <c r="AD1136" s="374"/>
      <c r="AE1136" s="374"/>
      <c r="AF1136" s="374"/>
      <c r="AG1136" s="374"/>
      <c r="AH1136" s="374"/>
      <c r="AI1136" s="374"/>
      <c r="AJ1136" s="374"/>
      <c r="AK1136" s="374"/>
      <c r="AL1136" s="374"/>
      <c r="AM1136" s="371">
        <f>AM1134-AM1135</f>
        <v>0</v>
      </c>
    </row>
    <row r="1137" spans="2:39" ht="15" hidden="1" outlineLevel="1">
      <c r="B1137" s="742"/>
      <c r="C1137" s="462"/>
      <c r="D1137" s="462"/>
      <c r="E1137" s="463"/>
      <c r="F1137" s="463"/>
      <c r="G1137" s="463"/>
      <c r="H1137" s="463"/>
      <c r="I1137" s="463"/>
      <c r="J1137" s="463"/>
      <c r="K1137" s="463"/>
      <c r="L1137" s="463"/>
      <c r="M1137" s="463"/>
      <c r="N1137" s="463"/>
      <c r="O1137" s="464"/>
      <c r="P1137" s="463"/>
      <c r="Q1137" s="463"/>
      <c r="R1137" s="463"/>
      <c r="S1137" s="462"/>
      <c r="T1137" s="465"/>
      <c r="U1137" s="462"/>
      <c r="V1137" s="462"/>
      <c r="W1137" s="463"/>
      <c r="X1137" s="463"/>
      <c r="Y1137" s="466"/>
      <c r="Z1137" s="466"/>
      <c r="AA1137" s="466"/>
      <c r="AB1137" s="466"/>
      <c r="AC1137" s="466"/>
      <c r="AD1137" s="466"/>
      <c r="AE1137" s="466"/>
      <c r="AF1137" s="466"/>
      <c r="AG1137" s="466"/>
      <c r="AH1137" s="466"/>
      <c r="AI1137" s="466"/>
      <c r="AJ1137" s="466"/>
      <c r="AK1137" s="466"/>
      <c r="AL1137" s="466"/>
      <c r="AM1137" s="409"/>
    </row>
    <row r="1138" spans="2:39" ht="19.5" hidden="1" customHeight="1" outlineLevel="1">
      <c r="B1138" s="728" t="s">
        <v>226</v>
      </c>
      <c r="C1138" s="410"/>
      <c r="D1138" s="411"/>
      <c r="E1138" s="411"/>
      <c r="F1138" s="411"/>
      <c r="G1138" s="411"/>
      <c r="H1138" s="411"/>
      <c r="I1138" s="411"/>
      <c r="J1138" s="411"/>
      <c r="K1138" s="411"/>
      <c r="L1138" s="411"/>
      <c r="M1138" s="411"/>
      <c r="N1138" s="411"/>
      <c r="O1138" s="411"/>
      <c r="P1138" s="411"/>
      <c r="Q1138" s="411"/>
      <c r="R1138" s="411"/>
      <c r="S1138" s="394"/>
      <c r="T1138" s="395"/>
      <c r="U1138" s="411"/>
      <c r="V1138" s="411"/>
      <c r="W1138" s="411"/>
      <c r="X1138" s="411"/>
      <c r="Y1138" s="432"/>
      <c r="Z1138" s="432"/>
      <c r="AA1138" s="432"/>
      <c r="AB1138" s="432"/>
      <c r="AC1138" s="432"/>
      <c r="AD1138" s="432"/>
      <c r="AE1138" s="432"/>
      <c r="AF1138" s="432"/>
      <c r="AG1138" s="432"/>
      <c r="AH1138" s="432"/>
      <c r="AI1138" s="432"/>
      <c r="AJ1138" s="432"/>
      <c r="AK1138" s="432"/>
      <c r="AL1138" s="432"/>
      <c r="AM1138" s="412"/>
    </row>
    <row r="1139" spans="2:39" hidden="1" outlineLevel="1"/>
    <row r="1140" spans="2:39" hidden="1" outlineLevel="1">
      <c r="B1140" s="743" t="s">
        <v>576</v>
      </c>
    </row>
    <row r="1141" spans="2:39" collapsed="1"/>
  </sheetData>
  <sheetProtection formatCells="0" formatColumns="0" formatRows="0" insertColumns="0" insertRows="0" insertHyperlinks="0" deleteColumns="0" deleteRows="0" sort="0" autoFilter="0" pivotTables="0"/>
  <mergeCells count="45">
    <mergeCell ref="Y959:AM959"/>
    <mergeCell ref="P593:X593"/>
    <mergeCell ref="B776:B777"/>
    <mergeCell ref="C776:C777"/>
    <mergeCell ref="E776:M776"/>
    <mergeCell ref="N776:N777"/>
    <mergeCell ref="P776:X776"/>
    <mergeCell ref="Y776:AM776"/>
    <mergeCell ref="Y593:AM593"/>
    <mergeCell ref="P959:X959"/>
    <mergeCell ref="N959:N960"/>
    <mergeCell ref="B959:B960"/>
    <mergeCell ref="C959:C960"/>
    <mergeCell ref="E959:M959"/>
    <mergeCell ref="C406:C407"/>
    <mergeCell ref="E406:M406"/>
    <mergeCell ref="N406:N407"/>
    <mergeCell ref="B593:B594"/>
    <mergeCell ref="C593:C594"/>
    <mergeCell ref="E593:M593"/>
    <mergeCell ref="N593:N594"/>
    <mergeCell ref="B406:B407"/>
    <mergeCell ref="B217:B218"/>
    <mergeCell ref="C217:C218"/>
    <mergeCell ref="E217:M217"/>
    <mergeCell ref="N217:N218"/>
    <mergeCell ref="P217:X217"/>
    <mergeCell ref="Y406:AM406"/>
    <mergeCell ref="Y217:AM217"/>
    <mergeCell ref="N34:N35"/>
    <mergeCell ref="P34:X34"/>
    <mergeCell ref="Y34:AM34"/>
    <mergeCell ref="P406:X406"/>
    <mergeCell ref="B14:B16"/>
    <mergeCell ref="B34:B35"/>
    <mergeCell ref="C34:C35"/>
    <mergeCell ref="E34:M34"/>
    <mergeCell ref="B18:B19"/>
    <mergeCell ref="B24:B25"/>
    <mergeCell ref="C16:D16"/>
    <mergeCell ref="C22:AE22"/>
    <mergeCell ref="C19:AE19"/>
    <mergeCell ref="C18:AE18"/>
    <mergeCell ref="C20:AE20"/>
    <mergeCell ref="C21:AE21"/>
  </mergeCells>
  <hyperlinks>
    <hyperlink ref="C24" location="Table_5_a.__2015_Lost_Revenues_Work_Form" display="Table 5-a.  2015 Lost Revenues"/>
    <hyperlink ref="C25" location="Table_5_b.__2016_Lost_Revenues_Work_Form" display="Table 5-b.  2016 Lost Revenues "/>
    <hyperlink ref="C26" location="Table_5_c.__2017_Lost_Revenues_Work_Form" display="Table 5-c.  2017 Lost Revenues "/>
    <hyperlink ref="C27" location="Table_5_d.__2018_Lost_Revenues_Work_Form" display="Table 5-d.  2018 Lost Revenues "/>
    <hyperlink ref="D592" location="'5.  2015-2020 LRAM'!A1" display="Return to top"/>
    <hyperlink ref="C28" location="Table_5_e.__2019_Lost_Revenues_Work_Form" display="Table 5-e.  2019 Lost Revenues"/>
    <hyperlink ref="C29" location="Table_5_f.__2020_Lost_Revenues_Work_Form" display="Table 5-f.  2020 Lost Revenues"/>
    <hyperlink ref="D216" location="'5.  2015-2020 LRAM'!A1" display="Return to top"/>
    <hyperlink ref="D405" location="'5.  2015-2020 LRAM'!A1" display="Return to top"/>
    <hyperlink ref="D775" location="'5.  2015-2020 LRAM'!A1" display="Return to top"/>
    <hyperlink ref="D958" location="'5.  2015-2020 LRAM'!A1" display="Return to top"/>
    <hyperlink ref="B1140" location="'5.  2015-2020 LRAM'!A1" display="Return to top"/>
    <hyperlink ref="D33" location="'7-e.  2015'!A1" display="Go to Persistence Report"/>
    <hyperlink ref="F216" location="'7-f.  2016'!A1" display="Go to Persistence Report"/>
    <hyperlink ref="F405" location="'7-g.  2017'!A1" display="Go to Persistence Report"/>
    <hyperlink ref="F592" location="'7-h.  2018'!A1" display="Go to Persistence Report"/>
    <hyperlink ref="F775" location="'7-i.  2019'!A1" display="Go to Persistence Report"/>
    <hyperlink ref="F958" location="'7-j.  2020'!A1" display="Go to Persistence Report"/>
  </hyperlinks>
  <pageMargins left="0.70866141732283472" right="0.70866141732283472" top="0.74803149606299213" bottom="0.74803149606299213" header="0.31496062992125984" footer="0.31496062992125984"/>
  <pageSetup scale="36" fitToHeight="0" orientation="landscape" r:id="rId1"/>
  <rowBreaks count="1" manualBreakCount="1">
    <brk id="215" max="39"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2:CA30"/>
  <sheetViews>
    <sheetView view="pageBreakPreview" topLeftCell="A11" zoomScale="60" zoomScaleNormal="90" workbookViewId="0">
      <selection activeCell="F121" sqref="F121"/>
    </sheetView>
  </sheetViews>
  <sheetFormatPr defaultColWidth="9.109375" defaultRowHeight="14.4"/>
  <cols>
    <col min="1" max="78" width="9.109375" style="12"/>
    <col min="79" max="79" width="9.109375" style="16"/>
    <col min="80" max="16384" width="9.109375" style="12"/>
  </cols>
  <sheetData>
    <row r="12" spans="2:8" ht="15" thickBot="1"/>
    <row r="13" spans="2:8" ht="24.75" customHeight="1" thickBot="1">
      <c r="B13" s="550" t="s">
        <v>172</v>
      </c>
      <c r="D13" s="630" t="s">
        <v>610</v>
      </c>
      <c r="E13" s="624"/>
      <c r="F13" s="624"/>
      <c r="H13" s="600"/>
    </row>
    <row r="15" spans="2:8" ht="15.6">
      <c r="B15" s="92"/>
    </row>
    <row r="16" spans="2:8" ht="15.6">
      <c r="B16" s="599" t="s">
        <v>599</v>
      </c>
    </row>
    <row r="17" spans="2:22" ht="15.6">
      <c r="B17" s="599"/>
    </row>
    <row r="18" spans="2:22" ht="19.5" customHeight="1">
      <c r="B18" s="631" t="s">
        <v>621</v>
      </c>
      <c r="C18" s="624"/>
      <c r="D18" s="624"/>
      <c r="E18" s="624"/>
      <c r="F18" s="624"/>
      <c r="G18" s="624"/>
      <c r="H18" s="624"/>
      <c r="I18" s="624"/>
      <c r="J18" s="624"/>
      <c r="K18" s="624"/>
      <c r="L18" s="624"/>
      <c r="M18" s="624"/>
      <c r="N18" s="624"/>
      <c r="O18" s="624"/>
      <c r="P18" s="624"/>
      <c r="Q18" s="624"/>
      <c r="R18" s="624"/>
      <c r="S18" s="624"/>
      <c r="T18" s="624"/>
      <c r="U18" s="624"/>
      <c r="V18" s="624"/>
    </row>
    <row r="19" spans="2:22" ht="19.5" customHeight="1">
      <c r="B19" s="631" t="s">
        <v>590</v>
      </c>
      <c r="C19" s="624"/>
      <c r="D19" s="624"/>
      <c r="E19" s="624"/>
      <c r="F19" s="624"/>
      <c r="G19" s="624"/>
      <c r="H19" s="624"/>
      <c r="I19" s="624"/>
      <c r="J19" s="624"/>
      <c r="K19" s="624"/>
      <c r="L19" s="624"/>
      <c r="M19" s="624"/>
      <c r="N19" s="624"/>
      <c r="O19" s="624"/>
      <c r="P19" s="624"/>
      <c r="Q19" s="624"/>
      <c r="R19" s="624"/>
      <c r="S19" s="624"/>
      <c r="T19" s="624"/>
      <c r="U19" s="624"/>
      <c r="V19" s="624"/>
    </row>
    <row r="21" spans="2:22">
      <c r="B21" s="600" t="s">
        <v>556</v>
      </c>
    </row>
    <row r="22" spans="2:22">
      <c r="B22" s="600" t="s">
        <v>557</v>
      </c>
    </row>
    <row r="23" spans="2:22">
      <c r="B23" s="600" t="s">
        <v>558</v>
      </c>
    </row>
    <row r="24" spans="2:22">
      <c r="B24" s="600" t="s">
        <v>559</v>
      </c>
    </row>
    <row r="25" spans="2:22">
      <c r="B25" s="600" t="s">
        <v>560</v>
      </c>
    </row>
    <row r="26" spans="2:22">
      <c r="B26" s="600" t="s">
        <v>561</v>
      </c>
    </row>
    <row r="27" spans="2:22" hidden="1">
      <c r="B27" s="600" t="s">
        <v>562</v>
      </c>
    </row>
    <row r="28" spans="2:22" hidden="1">
      <c r="B28" s="600" t="s">
        <v>563</v>
      </c>
    </row>
    <row r="29" spans="2:22" hidden="1">
      <c r="B29" s="600" t="s">
        <v>565</v>
      </c>
    </row>
    <row r="30" spans="2:22" hidden="1">
      <c r="B30" s="600" t="s">
        <v>564</v>
      </c>
    </row>
  </sheetData>
  <hyperlinks>
    <hyperlink ref="B21" location="'7-a.  2011'!A1" display="Tab 7-a.  2011"/>
    <hyperlink ref="B22" location="'7-b.  2012'!A1" display="Tab 7-b. 2012"/>
    <hyperlink ref="B23" location="'7-c.  2013'!A1" display="Tab 7-c. 2013"/>
    <hyperlink ref="B24" location="'7-d.  2014'!A1" display="Tab 7-d. 2014"/>
    <hyperlink ref="B25" location="'7-e.  2015'!A1" display="Tab 7-e. 2015"/>
    <hyperlink ref="B26" location="'7-f.  2016'!A1" display="Tab 7-f. 2016"/>
    <hyperlink ref="B27" location="'7-g.  2017'!A1" display="Tab 7-g. 2017"/>
    <hyperlink ref="B28" location="'7-h.  2018'!A1" display="Tab 7-h. 2018"/>
    <hyperlink ref="B29" location="'7-i.  2019'!A1" display="Tab 7-I. 2019"/>
    <hyperlink ref="B30" location="'7-j.  2020'!A1" display="Tab 7-j. 2020"/>
  </hyperlinks>
  <pageMargins left="0.7" right="0.7" top="0.75" bottom="0.75" header="0.3" footer="0.3"/>
  <pageSetup scale="58" orientation="landscape"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41"/>
  <sheetViews>
    <sheetView view="pageBreakPreview" topLeftCell="A13" zoomScale="60" zoomScaleNormal="80" workbookViewId="0">
      <pane xSplit="5" ySplit="12" topLeftCell="BP25" activePane="bottomRight" state="frozen"/>
      <selection activeCell="F121" sqref="F121"/>
      <selection pane="topRight" activeCell="F121" sqref="F121"/>
      <selection pane="bottomLeft" activeCell="F121" sqref="F121"/>
      <selection pane="bottomRight" activeCell="F121" sqref="F121"/>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75.8867187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36" width="11.33203125" style="12" bestFit="1" customWidth="1"/>
    <col min="37" max="43" width="9.44140625" style="12" bestFit="1" customWidth="1"/>
    <col min="44" max="47" width="9.33203125" style="12" bestFit="1" customWidth="1"/>
    <col min="48" max="48" width="9.109375" style="12"/>
    <col min="49" max="61" width="17" style="12" bestFit="1" customWidth="1"/>
    <col min="62" max="67" width="15.6640625" style="12" bestFit="1" customWidth="1"/>
    <col min="68" max="74" width="13.6640625" style="12" bestFit="1" customWidth="1"/>
    <col min="75" max="78" width="9.33203125" style="12" bestFit="1" customWidth="1"/>
    <col min="79" max="79" width="9.109375" style="16"/>
    <col min="80" max="16384" width="9.109375" style="12"/>
  </cols>
  <sheetData>
    <row r="14" spans="2:79" ht="15" thickBot="1">
      <c r="CA14" s="12"/>
    </row>
    <row r="15" spans="2:79" s="9" customFormat="1" ht="25.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0" t="s">
        <v>610</v>
      </c>
      <c r="D16" s="624"/>
      <c r="E16" s="17"/>
      <c r="CA16" s="12"/>
    </row>
    <row r="17" spans="2:79" ht="15.6">
      <c r="B17" s="92"/>
      <c r="CA17" s="12"/>
    </row>
    <row r="18" spans="2:79" ht="13.5" customHeight="1">
      <c r="D18" s="92"/>
    </row>
    <row r="19" spans="2:79" ht="23.25" customHeight="1">
      <c r="B19" s="195" t="s">
        <v>549</v>
      </c>
      <c r="C19" s="195"/>
      <c r="D19" s="92"/>
      <c r="H19" s="600" t="s">
        <v>586</v>
      </c>
    </row>
    <row r="20" spans="2:79" ht="23.25" customHeight="1">
      <c r="B20" s="635" t="s">
        <v>522</v>
      </c>
      <c r="C20" s="636"/>
      <c r="D20" s="631"/>
      <c r="E20" s="624"/>
      <c r="F20" s="624"/>
      <c r="G20" s="624"/>
      <c r="H20" s="637"/>
      <c r="I20" s="624"/>
      <c r="J20" s="624"/>
      <c r="K20" s="624"/>
      <c r="L20" s="624"/>
      <c r="M20" s="624"/>
      <c r="N20" s="624"/>
      <c r="O20" s="624"/>
    </row>
    <row r="21" spans="2:79" ht="23.25" customHeight="1">
      <c r="B21" s="631" t="s">
        <v>520</v>
      </c>
      <c r="C21" s="636"/>
      <c r="D21" s="631"/>
      <c r="E21" s="624"/>
      <c r="F21" s="624"/>
      <c r="G21" s="624"/>
      <c r="H21" s="637"/>
      <c r="I21" s="624"/>
      <c r="J21" s="624"/>
      <c r="K21" s="624"/>
      <c r="L21" s="624"/>
      <c r="M21" s="624"/>
      <c r="N21" s="624"/>
      <c r="O21" s="624"/>
    </row>
    <row r="22" spans="2:79" ht="15.6">
      <c r="B22" s="92"/>
    </row>
    <row r="23" spans="2:79" s="268" customFormat="1" ht="88.5" customHeight="1">
      <c r="B23" s="831" t="s">
        <v>477</v>
      </c>
      <c r="C23" s="262" t="s">
        <v>478</v>
      </c>
      <c r="D23" s="262" t="s">
        <v>213</v>
      </c>
      <c r="E23" s="262" t="s">
        <v>479</v>
      </c>
      <c r="F23" s="262" t="s">
        <v>210</v>
      </c>
      <c r="G23" s="262" t="s">
        <v>480</v>
      </c>
      <c r="H23" s="262" t="s">
        <v>481</v>
      </c>
      <c r="I23" s="262" t="s">
        <v>482</v>
      </c>
      <c r="J23" s="262" t="s">
        <v>483</v>
      </c>
      <c r="K23" s="262" t="s">
        <v>484</v>
      </c>
      <c r="L23" s="262" t="s">
        <v>485</v>
      </c>
      <c r="M23" s="262" t="s">
        <v>486</v>
      </c>
      <c r="N23" s="262" t="s">
        <v>487</v>
      </c>
      <c r="O23" s="262" t="s">
        <v>488</v>
      </c>
      <c r="P23" s="262" t="s">
        <v>489</v>
      </c>
      <c r="Q23" s="263"/>
      <c r="R23" s="264" t="s">
        <v>490</v>
      </c>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6"/>
      <c r="AV23" s="263"/>
      <c r="AW23" s="264" t="s">
        <v>491</v>
      </c>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6"/>
      <c r="CA23" s="267"/>
    </row>
    <row r="24" spans="2:79" s="268" customFormat="1" ht="45" customHeight="1">
      <c r="B24" s="831"/>
      <c r="C24" s="269"/>
      <c r="D24" s="269"/>
      <c r="E24" s="269"/>
      <c r="F24" s="269"/>
      <c r="G24" s="269"/>
      <c r="H24" s="269"/>
      <c r="I24" s="269"/>
      <c r="J24" s="269"/>
      <c r="K24" s="269"/>
      <c r="L24" s="269"/>
      <c r="M24" s="269"/>
      <c r="N24" s="269"/>
      <c r="O24" s="269"/>
      <c r="P24" s="269"/>
      <c r="Q24" s="267"/>
      <c r="R24" s="270">
        <v>2011</v>
      </c>
      <c r="S24" s="270">
        <v>2012</v>
      </c>
      <c r="T24" s="270">
        <v>2013</v>
      </c>
      <c r="U24" s="270">
        <v>2014</v>
      </c>
      <c r="V24" s="270">
        <v>2015</v>
      </c>
      <c r="W24" s="270">
        <v>2016</v>
      </c>
      <c r="X24" s="270">
        <v>2017</v>
      </c>
      <c r="Y24" s="270">
        <v>2018</v>
      </c>
      <c r="Z24" s="270">
        <v>2019</v>
      </c>
      <c r="AA24" s="270">
        <v>2020</v>
      </c>
      <c r="AB24" s="270">
        <v>2021</v>
      </c>
      <c r="AC24" s="270">
        <v>2022</v>
      </c>
      <c r="AD24" s="270">
        <v>2023</v>
      </c>
      <c r="AE24" s="270">
        <v>2024</v>
      </c>
      <c r="AF24" s="270">
        <v>2025</v>
      </c>
      <c r="AG24" s="270">
        <v>2026</v>
      </c>
      <c r="AH24" s="270">
        <v>2027</v>
      </c>
      <c r="AI24" s="270">
        <v>2028</v>
      </c>
      <c r="AJ24" s="270">
        <v>2029</v>
      </c>
      <c r="AK24" s="270">
        <v>2030</v>
      </c>
      <c r="AL24" s="270">
        <v>2031</v>
      </c>
      <c r="AM24" s="270">
        <v>2032</v>
      </c>
      <c r="AN24" s="270">
        <v>2033</v>
      </c>
      <c r="AO24" s="270">
        <v>2034</v>
      </c>
      <c r="AP24" s="270">
        <v>2035</v>
      </c>
      <c r="AQ24" s="270">
        <v>2036</v>
      </c>
      <c r="AR24" s="270">
        <v>2037</v>
      </c>
      <c r="AS24" s="270">
        <v>2038</v>
      </c>
      <c r="AT24" s="270">
        <v>2039</v>
      </c>
      <c r="AU24" s="270">
        <v>2040</v>
      </c>
      <c r="AV24" s="267"/>
      <c r="AW24" s="270">
        <v>2011</v>
      </c>
      <c r="AX24" s="270">
        <v>2012</v>
      </c>
      <c r="AY24" s="270">
        <v>2013</v>
      </c>
      <c r="AZ24" s="270">
        <v>2014</v>
      </c>
      <c r="BA24" s="270">
        <v>2015</v>
      </c>
      <c r="BB24" s="270">
        <v>2016</v>
      </c>
      <c r="BC24" s="270">
        <v>2017</v>
      </c>
      <c r="BD24" s="270">
        <v>2018</v>
      </c>
      <c r="BE24" s="270">
        <v>2019</v>
      </c>
      <c r="BF24" s="270">
        <v>2020</v>
      </c>
      <c r="BG24" s="270">
        <v>2021</v>
      </c>
      <c r="BH24" s="270">
        <v>2022</v>
      </c>
      <c r="BI24" s="270">
        <v>2023</v>
      </c>
      <c r="BJ24" s="270">
        <v>2024</v>
      </c>
      <c r="BK24" s="270">
        <v>2025</v>
      </c>
      <c r="BL24" s="270">
        <v>2026</v>
      </c>
      <c r="BM24" s="270">
        <v>2027</v>
      </c>
      <c r="BN24" s="270">
        <v>2028</v>
      </c>
      <c r="BO24" s="270">
        <v>2029</v>
      </c>
      <c r="BP24" s="270">
        <v>2030</v>
      </c>
      <c r="BQ24" s="270">
        <v>2031</v>
      </c>
      <c r="BR24" s="270">
        <v>2032</v>
      </c>
      <c r="BS24" s="270">
        <v>2033</v>
      </c>
      <c r="BT24" s="270">
        <v>2034</v>
      </c>
      <c r="BU24" s="270">
        <v>2035</v>
      </c>
      <c r="BV24" s="270">
        <v>2036</v>
      </c>
      <c r="BW24" s="270">
        <v>2037</v>
      </c>
      <c r="BX24" s="270">
        <v>2038</v>
      </c>
      <c r="BY24" s="270">
        <v>2039</v>
      </c>
      <c r="BZ24" s="270">
        <v>2040</v>
      </c>
      <c r="CA24" s="267"/>
    </row>
    <row r="25" spans="2:79" s="17" customFormat="1" ht="15.6">
      <c r="B25" s="271">
        <v>1</v>
      </c>
      <c r="C25" s="177" t="s">
        <v>651</v>
      </c>
      <c r="D25" s="177" t="s">
        <v>652</v>
      </c>
      <c r="E25" s="177" t="s">
        <v>2</v>
      </c>
      <c r="F25" s="177" t="s">
        <v>653</v>
      </c>
      <c r="G25" s="177" t="s">
        <v>29</v>
      </c>
      <c r="H25" s="177" t="s">
        <v>654</v>
      </c>
      <c r="I25" s="177">
        <v>2011</v>
      </c>
      <c r="J25" s="177"/>
      <c r="K25" s="177" t="s">
        <v>662</v>
      </c>
      <c r="L25" s="177"/>
      <c r="M25" s="177" t="s">
        <v>663</v>
      </c>
      <c r="N25" s="177">
        <v>186</v>
      </c>
      <c r="O25" s="654">
        <v>35.432726840000001</v>
      </c>
      <c r="P25" s="654">
        <v>41597.63551</v>
      </c>
      <c r="Q25" s="177"/>
      <c r="R25" s="654">
        <v>18.2608</v>
      </c>
      <c r="S25" s="654">
        <v>18.2608</v>
      </c>
      <c r="T25" s="654">
        <v>18.2608</v>
      </c>
      <c r="U25" s="654">
        <v>5.7472300000000001</v>
      </c>
      <c r="V25" s="654">
        <v>0</v>
      </c>
      <c r="W25" s="654">
        <v>0</v>
      </c>
      <c r="X25" s="654">
        <v>0</v>
      </c>
      <c r="Y25" s="654">
        <v>0</v>
      </c>
      <c r="Z25" s="654">
        <v>0</v>
      </c>
      <c r="AA25" s="654">
        <v>0</v>
      </c>
      <c r="AB25" s="654">
        <v>0</v>
      </c>
      <c r="AC25" s="654">
        <v>0</v>
      </c>
      <c r="AD25" s="654">
        <v>0</v>
      </c>
      <c r="AE25" s="654">
        <v>0</v>
      </c>
      <c r="AF25" s="654">
        <v>0</v>
      </c>
      <c r="AG25" s="654">
        <v>0</v>
      </c>
      <c r="AH25" s="654">
        <v>0</v>
      </c>
      <c r="AI25" s="654">
        <v>0</v>
      </c>
      <c r="AJ25" s="654">
        <v>0</v>
      </c>
      <c r="AK25" s="654">
        <v>0</v>
      </c>
      <c r="AL25" s="654">
        <v>0</v>
      </c>
      <c r="AM25" s="654">
        <v>0</v>
      </c>
      <c r="AN25" s="654">
        <v>0</v>
      </c>
      <c r="AO25" s="654">
        <v>0</v>
      </c>
      <c r="AP25" s="654">
        <v>0</v>
      </c>
      <c r="AQ25" s="654">
        <v>0</v>
      </c>
      <c r="AR25" s="654">
        <v>0</v>
      </c>
      <c r="AS25" s="654">
        <v>0</v>
      </c>
      <c r="AT25" s="654">
        <v>0</v>
      </c>
      <c r="AU25" s="654">
        <v>0</v>
      </c>
      <c r="AV25" s="177"/>
      <c r="AW25" s="654">
        <v>21438</v>
      </c>
      <c r="AX25" s="654">
        <v>21438</v>
      </c>
      <c r="AY25" s="654">
        <v>21438</v>
      </c>
      <c r="AZ25" s="654">
        <v>10247.700000000001</v>
      </c>
      <c r="BA25" s="654">
        <v>0</v>
      </c>
      <c r="BB25" s="654">
        <v>0</v>
      </c>
      <c r="BC25" s="654">
        <v>0</v>
      </c>
      <c r="BD25" s="654">
        <v>0</v>
      </c>
      <c r="BE25" s="654">
        <v>0</v>
      </c>
      <c r="BF25" s="654">
        <v>0</v>
      </c>
      <c r="BG25" s="654">
        <v>0</v>
      </c>
      <c r="BH25" s="654">
        <v>0</v>
      </c>
      <c r="BI25" s="654">
        <v>0</v>
      </c>
      <c r="BJ25" s="654">
        <v>0</v>
      </c>
      <c r="BK25" s="654">
        <v>0</v>
      </c>
      <c r="BL25" s="654">
        <v>0</v>
      </c>
      <c r="BM25" s="654">
        <v>0</v>
      </c>
      <c r="BN25" s="654">
        <v>0</v>
      </c>
      <c r="BO25" s="654">
        <v>0</v>
      </c>
      <c r="BP25" s="654">
        <v>0</v>
      </c>
      <c r="BQ25" s="654">
        <v>0</v>
      </c>
      <c r="BR25" s="654">
        <v>0</v>
      </c>
      <c r="BS25" s="654">
        <v>0</v>
      </c>
      <c r="BT25" s="654">
        <v>0</v>
      </c>
      <c r="BU25" s="654">
        <v>0</v>
      </c>
      <c r="BV25" s="654">
        <v>0</v>
      </c>
      <c r="BW25" s="654">
        <v>0</v>
      </c>
      <c r="BX25" s="654">
        <v>0</v>
      </c>
      <c r="BY25" s="654">
        <v>0</v>
      </c>
      <c r="BZ25" s="655">
        <v>0</v>
      </c>
      <c r="CA25" s="167"/>
    </row>
    <row r="26" spans="2:79" s="17" customFormat="1" ht="15.6">
      <c r="B26" s="271">
        <v>2</v>
      </c>
      <c r="C26" s="177" t="s">
        <v>651</v>
      </c>
      <c r="D26" s="177" t="s">
        <v>652</v>
      </c>
      <c r="E26" s="177" t="s">
        <v>1</v>
      </c>
      <c r="F26" s="177" t="s">
        <v>653</v>
      </c>
      <c r="G26" s="177" t="s">
        <v>29</v>
      </c>
      <c r="H26" s="177" t="s">
        <v>654</v>
      </c>
      <c r="I26" s="177">
        <v>2011</v>
      </c>
      <c r="J26" s="177"/>
      <c r="K26" s="177" t="s">
        <v>662</v>
      </c>
      <c r="L26" s="177"/>
      <c r="M26" s="177" t="s">
        <v>663</v>
      </c>
      <c r="N26" s="653">
        <v>3034</v>
      </c>
      <c r="O26" s="654">
        <v>350.09444739999998</v>
      </c>
      <c r="P26" s="654">
        <v>2495648.86</v>
      </c>
      <c r="Q26" s="177"/>
      <c r="R26" s="654">
        <v>171.607</v>
      </c>
      <c r="S26" s="654">
        <v>171.607</v>
      </c>
      <c r="T26" s="654">
        <v>171.607</v>
      </c>
      <c r="U26" s="654">
        <v>167.31100000000001</v>
      </c>
      <c r="V26" s="654">
        <v>111.193</v>
      </c>
      <c r="W26" s="654">
        <v>0</v>
      </c>
      <c r="X26" s="654">
        <v>0</v>
      </c>
      <c r="Y26" s="654">
        <v>0</v>
      </c>
      <c r="Z26" s="654">
        <v>0</v>
      </c>
      <c r="AA26" s="654">
        <v>0</v>
      </c>
      <c r="AB26" s="654">
        <v>0</v>
      </c>
      <c r="AC26" s="654">
        <v>0</v>
      </c>
      <c r="AD26" s="654">
        <v>0</v>
      </c>
      <c r="AE26" s="654">
        <v>0</v>
      </c>
      <c r="AF26" s="654">
        <v>0</v>
      </c>
      <c r="AG26" s="654">
        <v>0</v>
      </c>
      <c r="AH26" s="654">
        <v>0</v>
      </c>
      <c r="AI26" s="654">
        <v>0</v>
      </c>
      <c r="AJ26" s="654">
        <v>0</v>
      </c>
      <c r="AK26" s="654">
        <v>0</v>
      </c>
      <c r="AL26" s="654">
        <v>0</v>
      </c>
      <c r="AM26" s="654">
        <v>0</v>
      </c>
      <c r="AN26" s="654">
        <v>0</v>
      </c>
      <c r="AO26" s="654">
        <v>0</v>
      </c>
      <c r="AP26" s="654">
        <v>0</v>
      </c>
      <c r="AQ26" s="654">
        <v>0</v>
      </c>
      <c r="AR26" s="654">
        <v>0</v>
      </c>
      <c r="AS26" s="654">
        <v>0</v>
      </c>
      <c r="AT26" s="654">
        <v>0</v>
      </c>
      <c r="AU26" s="654">
        <v>0</v>
      </c>
      <c r="AV26" s="177"/>
      <c r="AW26" s="654">
        <v>1238865</v>
      </c>
      <c r="AX26" s="654">
        <v>1238865</v>
      </c>
      <c r="AY26" s="654">
        <v>1238865</v>
      </c>
      <c r="AZ26" s="654">
        <v>1235024</v>
      </c>
      <c r="BA26" s="654">
        <v>845705</v>
      </c>
      <c r="BB26" s="654">
        <v>0</v>
      </c>
      <c r="BC26" s="654">
        <v>0</v>
      </c>
      <c r="BD26" s="654">
        <v>0</v>
      </c>
      <c r="BE26" s="654">
        <v>0</v>
      </c>
      <c r="BF26" s="654">
        <v>0</v>
      </c>
      <c r="BG26" s="654">
        <v>0</v>
      </c>
      <c r="BH26" s="654">
        <v>0</v>
      </c>
      <c r="BI26" s="654">
        <v>0</v>
      </c>
      <c r="BJ26" s="654">
        <v>0</v>
      </c>
      <c r="BK26" s="654">
        <v>0</v>
      </c>
      <c r="BL26" s="654">
        <v>0</v>
      </c>
      <c r="BM26" s="654">
        <v>0</v>
      </c>
      <c r="BN26" s="654">
        <v>0</v>
      </c>
      <c r="BO26" s="654">
        <v>0</v>
      </c>
      <c r="BP26" s="654">
        <v>0</v>
      </c>
      <c r="BQ26" s="654">
        <v>0</v>
      </c>
      <c r="BR26" s="654">
        <v>0</v>
      </c>
      <c r="BS26" s="654">
        <v>0</v>
      </c>
      <c r="BT26" s="654">
        <v>0</v>
      </c>
      <c r="BU26" s="654">
        <v>0</v>
      </c>
      <c r="BV26" s="654">
        <v>0</v>
      </c>
      <c r="BW26" s="654">
        <v>0</v>
      </c>
      <c r="BX26" s="654">
        <v>0</v>
      </c>
      <c r="BY26" s="654">
        <v>0</v>
      </c>
      <c r="BZ26" s="655">
        <v>0</v>
      </c>
      <c r="CA26" s="167"/>
    </row>
    <row r="27" spans="2:79" s="17" customFormat="1" ht="16.5" customHeight="1">
      <c r="B27" s="271">
        <v>3</v>
      </c>
      <c r="C27" s="177" t="s">
        <v>651</v>
      </c>
      <c r="D27" s="177" t="s">
        <v>652</v>
      </c>
      <c r="E27" s="177" t="s">
        <v>5</v>
      </c>
      <c r="F27" s="177" t="s">
        <v>653</v>
      </c>
      <c r="G27" s="177" t="s">
        <v>29</v>
      </c>
      <c r="H27" s="177" t="s">
        <v>654</v>
      </c>
      <c r="I27" s="177">
        <v>2011</v>
      </c>
      <c r="J27" s="177"/>
      <c r="K27" s="177" t="s">
        <v>662</v>
      </c>
      <c r="L27" s="177"/>
      <c r="M27" s="177" t="s">
        <v>664</v>
      </c>
      <c r="N27" s="653">
        <v>35186</v>
      </c>
      <c r="O27" s="654">
        <v>60.805294840000002</v>
      </c>
      <c r="P27" s="654">
        <v>1087496.9480000001</v>
      </c>
      <c r="Q27" s="177"/>
      <c r="R27" s="654">
        <v>67.979600000000005</v>
      </c>
      <c r="S27" s="654">
        <v>67.979600000000005</v>
      </c>
      <c r="T27" s="654">
        <v>67.979600000000005</v>
      </c>
      <c r="U27" s="654">
        <v>67.979600000000005</v>
      </c>
      <c r="V27" s="654">
        <v>63.244500000000002</v>
      </c>
      <c r="W27" s="654">
        <v>58.0717</v>
      </c>
      <c r="X27" s="654">
        <v>46.973199999999999</v>
      </c>
      <c r="Y27" s="654">
        <v>46.667299999999997</v>
      </c>
      <c r="Z27" s="654">
        <v>56.575299999999999</v>
      </c>
      <c r="AA27" s="654">
        <v>26.837399999999999</v>
      </c>
      <c r="AB27" s="654">
        <v>3.8165399999999998</v>
      </c>
      <c r="AC27" s="654">
        <v>3.8149500000000001</v>
      </c>
      <c r="AD27" s="654">
        <v>3.8149500000000001</v>
      </c>
      <c r="AE27" s="654">
        <v>3.54095</v>
      </c>
      <c r="AF27" s="654">
        <v>3.54095</v>
      </c>
      <c r="AG27" s="654">
        <v>2.9886900000000001</v>
      </c>
      <c r="AH27" s="654">
        <v>0</v>
      </c>
      <c r="AI27" s="654">
        <v>0</v>
      </c>
      <c r="AJ27" s="654">
        <v>0</v>
      </c>
      <c r="AK27" s="654">
        <v>0</v>
      </c>
      <c r="AL27" s="654">
        <v>0</v>
      </c>
      <c r="AM27" s="654">
        <v>0</v>
      </c>
      <c r="AN27" s="654">
        <v>0</v>
      </c>
      <c r="AO27" s="654">
        <v>0</v>
      </c>
      <c r="AP27" s="654">
        <v>0</v>
      </c>
      <c r="AQ27" s="654">
        <v>0</v>
      </c>
      <c r="AR27" s="654">
        <v>0</v>
      </c>
      <c r="AS27" s="654">
        <v>0</v>
      </c>
      <c r="AT27" s="654">
        <v>0</v>
      </c>
      <c r="AU27" s="654">
        <v>0</v>
      </c>
      <c r="AV27" s="177"/>
      <c r="AW27" s="654">
        <v>1188091</v>
      </c>
      <c r="AX27" s="654">
        <v>1188091</v>
      </c>
      <c r="AY27" s="654">
        <v>1188091</v>
      </c>
      <c r="AZ27" s="654">
        <v>1188091</v>
      </c>
      <c r="BA27" s="654">
        <v>1085828</v>
      </c>
      <c r="BB27" s="654">
        <v>974110</v>
      </c>
      <c r="BC27" s="654">
        <v>734417</v>
      </c>
      <c r="BD27" s="654">
        <v>731737</v>
      </c>
      <c r="BE27" s="654">
        <v>945719</v>
      </c>
      <c r="BF27" s="654">
        <v>303473</v>
      </c>
      <c r="BG27" s="654">
        <v>109271</v>
      </c>
      <c r="BH27" s="654">
        <v>96188</v>
      </c>
      <c r="BI27" s="654">
        <v>96188</v>
      </c>
      <c r="BJ27" s="654">
        <v>71038.899999999994</v>
      </c>
      <c r="BK27" s="654">
        <v>71038.899999999994</v>
      </c>
      <c r="BL27" s="654">
        <v>64546.5</v>
      </c>
      <c r="BM27" s="654">
        <v>0</v>
      </c>
      <c r="BN27" s="654">
        <v>0</v>
      </c>
      <c r="BO27" s="654">
        <v>0</v>
      </c>
      <c r="BP27" s="654">
        <v>0</v>
      </c>
      <c r="BQ27" s="654">
        <v>0</v>
      </c>
      <c r="BR27" s="654">
        <v>0</v>
      </c>
      <c r="BS27" s="654">
        <v>0</v>
      </c>
      <c r="BT27" s="654">
        <v>0</v>
      </c>
      <c r="BU27" s="654">
        <v>0</v>
      </c>
      <c r="BV27" s="654">
        <v>0</v>
      </c>
      <c r="BW27" s="654">
        <v>0</v>
      </c>
      <c r="BX27" s="654">
        <v>0</v>
      </c>
      <c r="BY27" s="654">
        <v>0</v>
      </c>
      <c r="BZ27" s="655">
        <v>0</v>
      </c>
      <c r="CA27" s="167"/>
    </row>
    <row r="28" spans="2:79" s="17" customFormat="1" ht="15.6">
      <c r="B28" s="271">
        <v>4</v>
      </c>
      <c r="C28" s="177" t="s">
        <v>651</v>
      </c>
      <c r="D28" s="177" t="s">
        <v>652</v>
      </c>
      <c r="E28" s="274" t="s">
        <v>4</v>
      </c>
      <c r="F28" s="177" t="s">
        <v>653</v>
      </c>
      <c r="G28" s="177" t="s">
        <v>29</v>
      </c>
      <c r="H28" s="177" t="s">
        <v>654</v>
      </c>
      <c r="I28" s="177">
        <v>2011</v>
      </c>
      <c r="J28" s="177"/>
      <c r="K28" s="177" t="s">
        <v>662</v>
      </c>
      <c r="L28" s="177"/>
      <c r="M28" s="177" t="s">
        <v>664</v>
      </c>
      <c r="N28" s="653">
        <v>21540</v>
      </c>
      <c r="O28" s="654">
        <v>44.017185470000001</v>
      </c>
      <c r="P28" s="654">
        <v>735082.28229999996</v>
      </c>
      <c r="Q28" s="177"/>
      <c r="R28" s="654">
        <v>49.745899999999999</v>
      </c>
      <c r="S28" s="654">
        <v>49.745899999999999</v>
      </c>
      <c r="T28" s="654">
        <v>49.745899999999999</v>
      </c>
      <c r="U28" s="654">
        <v>49.745899999999999</v>
      </c>
      <c r="V28" s="654">
        <v>46.762300000000003</v>
      </c>
      <c r="W28" s="654">
        <v>43.502899999999997</v>
      </c>
      <c r="X28" s="654">
        <v>36.963700000000003</v>
      </c>
      <c r="Y28" s="654">
        <v>36.589599999999997</v>
      </c>
      <c r="Z28" s="654">
        <v>42.832599999999999</v>
      </c>
      <c r="AA28" s="654">
        <v>24.0947</v>
      </c>
      <c r="AB28" s="654">
        <v>3.1406499999999999</v>
      </c>
      <c r="AC28" s="654">
        <v>3.13889</v>
      </c>
      <c r="AD28" s="654">
        <v>3.13889</v>
      </c>
      <c r="AE28" s="654">
        <v>3.07856</v>
      </c>
      <c r="AF28" s="654">
        <v>3.07856</v>
      </c>
      <c r="AG28" s="654">
        <v>2.94048</v>
      </c>
      <c r="AH28" s="654">
        <v>0</v>
      </c>
      <c r="AI28" s="654">
        <v>0</v>
      </c>
      <c r="AJ28" s="654">
        <v>0</v>
      </c>
      <c r="AK28" s="654">
        <v>0</v>
      </c>
      <c r="AL28" s="654">
        <v>0</v>
      </c>
      <c r="AM28" s="654">
        <v>0</v>
      </c>
      <c r="AN28" s="654">
        <v>0</v>
      </c>
      <c r="AO28" s="654">
        <v>0</v>
      </c>
      <c r="AP28" s="654">
        <v>0</v>
      </c>
      <c r="AQ28" s="654">
        <v>0</v>
      </c>
      <c r="AR28" s="654">
        <v>0</v>
      </c>
      <c r="AS28" s="654">
        <v>0</v>
      </c>
      <c r="AT28" s="654">
        <v>0</v>
      </c>
      <c r="AU28" s="654">
        <v>0</v>
      </c>
      <c r="AV28" s="177"/>
      <c r="AW28" s="654">
        <v>810293</v>
      </c>
      <c r="AX28" s="654">
        <v>810293</v>
      </c>
      <c r="AY28" s="654">
        <v>810293</v>
      </c>
      <c r="AZ28" s="654">
        <v>810293</v>
      </c>
      <c r="BA28" s="654">
        <v>745857</v>
      </c>
      <c r="BB28" s="654">
        <v>675463</v>
      </c>
      <c r="BC28" s="654">
        <v>534237</v>
      </c>
      <c r="BD28" s="654">
        <v>530959</v>
      </c>
      <c r="BE28" s="654">
        <v>665790</v>
      </c>
      <c r="BF28" s="654">
        <v>261108</v>
      </c>
      <c r="BG28" s="654">
        <v>85203.6</v>
      </c>
      <c r="BH28" s="654">
        <v>70665.399999999994</v>
      </c>
      <c r="BI28" s="654">
        <v>70665.399999999994</v>
      </c>
      <c r="BJ28" s="654">
        <v>65128.5</v>
      </c>
      <c r="BK28" s="654">
        <v>65128.5</v>
      </c>
      <c r="BL28" s="654">
        <v>63505.1</v>
      </c>
      <c r="BM28" s="654">
        <v>0</v>
      </c>
      <c r="BN28" s="654">
        <v>0</v>
      </c>
      <c r="BO28" s="654">
        <v>0</v>
      </c>
      <c r="BP28" s="654">
        <v>0</v>
      </c>
      <c r="BQ28" s="654">
        <v>0</v>
      </c>
      <c r="BR28" s="654">
        <v>0</v>
      </c>
      <c r="BS28" s="654">
        <v>0</v>
      </c>
      <c r="BT28" s="654">
        <v>0</v>
      </c>
      <c r="BU28" s="654">
        <v>0</v>
      </c>
      <c r="BV28" s="654">
        <v>0</v>
      </c>
      <c r="BW28" s="654">
        <v>0</v>
      </c>
      <c r="BX28" s="654">
        <v>0</v>
      </c>
      <c r="BY28" s="654">
        <v>0</v>
      </c>
      <c r="BZ28" s="655">
        <v>0</v>
      </c>
      <c r="CA28" s="167"/>
    </row>
    <row r="29" spans="2:79" s="17" customFormat="1" ht="15.6">
      <c r="B29" s="271">
        <v>5</v>
      </c>
      <c r="C29" s="177" t="s">
        <v>651</v>
      </c>
      <c r="D29" s="177" t="s">
        <v>652</v>
      </c>
      <c r="E29" s="177" t="s">
        <v>3</v>
      </c>
      <c r="F29" s="177" t="s">
        <v>653</v>
      </c>
      <c r="G29" s="177" t="s">
        <v>29</v>
      </c>
      <c r="H29" s="177" t="s">
        <v>654</v>
      </c>
      <c r="I29" s="177">
        <v>2011</v>
      </c>
      <c r="J29" s="177"/>
      <c r="K29" s="177" t="s">
        <v>662</v>
      </c>
      <c r="L29" s="177"/>
      <c r="M29" s="177" t="s">
        <v>665</v>
      </c>
      <c r="N29" s="653">
        <v>6097</v>
      </c>
      <c r="O29" s="654">
        <v>2797.612924</v>
      </c>
      <c r="P29" s="654">
        <v>5121925.216</v>
      </c>
      <c r="Q29" s="177"/>
      <c r="R29" s="654">
        <v>1692.64</v>
      </c>
      <c r="S29" s="654">
        <v>1692.64</v>
      </c>
      <c r="T29" s="654">
        <v>1692.64</v>
      </c>
      <c r="U29" s="654">
        <v>1692.64</v>
      </c>
      <c r="V29" s="654">
        <v>1692.64</v>
      </c>
      <c r="W29" s="654">
        <v>1692.64</v>
      </c>
      <c r="X29" s="654">
        <v>1692.64</v>
      </c>
      <c r="Y29" s="654">
        <v>1692.64</v>
      </c>
      <c r="Z29" s="654">
        <v>1692.64</v>
      </c>
      <c r="AA29" s="654">
        <v>1692.64</v>
      </c>
      <c r="AB29" s="654">
        <v>1692.64</v>
      </c>
      <c r="AC29" s="654">
        <v>1692.64</v>
      </c>
      <c r="AD29" s="654">
        <v>1692.64</v>
      </c>
      <c r="AE29" s="654">
        <v>1692.64</v>
      </c>
      <c r="AF29" s="654">
        <v>1692.64</v>
      </c>
      <c r="AG29" s="654">
        <v>1692.64</v>
      </c>
      <c r="AH29" s="654">
        <v>1692.64</v>
      </c>
      <c r="AI29" s="654">
        <v>1692.64</v>
      </c>
      <c r="AJ29" s="654">
        <v>1340.95</v>
      </c>
      <c r="AK29" s="654">
        <v>0</v>
      </c>
      <c r="AL29" s="654">
        <v>0</v>
      </c>
      <c r="AM29" s="654">
        <v>0</v>
      </c>
      <c r="AN29" s="654">
        <v>0</v>
      </c>
      <c r="AO29" s="654">
        <v>0</v>
      </c>
      <c r="AP29" s="654">
        <v>0</v>
      </c>
      <c r="AQ29" s="654">
        <v>0</v>
      </c>
      <c r="AR29" s="654">
        <v>0</v>
      </c>
      <c r="AS29" s="654">
        <v>0</v>
      </c>
      <c r="AT29" s="654">
        <v>0</v>
      </c>
      <c r="AU29" s="654">
        <v>0</v>
      </c>
      <c r="AV29" s="177"/>
      <c r="AW29" s="654">
        <v>3070047</v>
      </c>
      <c r="AX29" s="654">
        <v>3070047</v>
      </c>
      <c r="AY29" s="654">
        <v>3070047</v>
      </c>
      <c r="AZ29" s="654">
        <v>3070047</v>
      </c>
      <c r="BA29" s="654">
        <v>3070047</v>
      </c>
      <c r="BB29" s="654">
        <v>3070047</v>
      </c>
      <c r="BC29" s="654">
        <v>3070047</v>
      </c>
      <c r="BD29" s="654">
        <v>3070047</v>
      </c>
      <c r="BE29" s="654">
        <v>3070047</v>
      </c>
      <c r="BF29" s="654">
        <v>3070047</v>
      </c>
      <c r="BG29" s="654">
        <v>3070047</v>
      </c>
      <c r="BH29" s="654">
        <v>3070047</v>
      </c>
      <c r="BI29" s="654">
        <v>3070047</v>
      </c>
      <c r="BJ29" s="654">
        <v>3070047</v>
      </c>
      <c r="BK29" s="654">
        <v>3070047</v>
      </c>
      <c r="BL29" s="654">
        <v>3070047</v>
      </c>
      <c r="BM29" s="654">
        <v>3070047</v>
      </c>
      <c r="BN29" s="654">
        <v>3070047</v>
      </c>
      <c r="BO29" s="654">
        <v>2755498</v>
      </c>
      <c r="BP29" s="654">
        <v>0</v>
      </c>
      <c r="BQ29" s="654">
        <v>0</v>
      </c>
      <c r="BR29" s="654">
        <v>0</v>
      </c>
      <c r="BS29" s="654">
        <v>0</v>
      </c>
      <c r="BT29" s="654">
        <v>0</v>
      </c>
      <c r="BU29" s="654">
        <v>0</v>
      </c>
      <c r="BV29" s="654">
        <v>0</v>
      </c>
      <c r="BW29" s="654">
        <v>0</v>
      </c>
      <c r="BX29" s="654">
        <v>0</v>
      </c>
      <c r="BY29" s="654">
        <v>0</v>
      </c>
      <c r="BZ29" s="655">
        <v>0</v>
      </c>
      <c r="CA29" s="167"/>
    </row>
    <row r="30" spans="2:79" s="17" customFormat="1" ht="15.6">
      <c r="B30" s="271">
        <v>6</v>
      </c>
      <c r="C30" s="177" t="s">
        <v>651</v>
      </c>
      <c r="D30" s="177" t="s">
        <v>652</v>
      </c>
      <c r="E30" s="177" t="s">
        <v>42</v>
      </c>
      <c r="F30" s="177" t="s">
        <v>653</v>
      </c>
      <c r="G30" s="177" t="s">
        <v>29</v>
      </c>
      <c r="H30" s="177" t="s">
        <v>655</v>
      </c>
      <c r="I30" s="177">
        <v>2011</v>
      </c>
      <c r="J30" s="177"/>
      <c r="K30" s="177" t="s">
        <v>662</v>
      </c>
      <c r="L30" s="177" t="s">
        <v>666</v>
      </c>
      <c r="M30" s="177" t="s">
        <v>667</v>
      </c>
      <c r="N30" s="653">
        <v>1952</v>
      </c>
      <c r="O30" s="654">
        <v>1093.1199999999999</v>
      </c>
      <c r="P30" s="654">
        <v>2830.4</v>
      </c>
      <c r="Q30" s="177"/>
      <c r="R30" s="654">
        <v>1093.1199999999999</v>
      </c>
      <c r="S30" s="654">
        <v>0</v>
      </c>
      <c r="T30" s="654">
        <v>0</v>
      </c>
      <c r="U30" s="654">
        <v>0</v>
      </c>
      <c r="V30" s="654">
        <v>0</v>
      </c>
      <c r="W30" s="654">
        <v>0</v>
      </c>
      <c r="X30" s="654">
        <v>0</v>
      </c>
      <c r="Y30" s="654">
        <v>0</v>
      </c>
      <c r="Z30" s="654">
        <v>0</v>
      </c>
      <c r="AA30" s="654">
        <v>0</v>
      </c>
      <c r="AB30" s="654">
        <v>0</v>
      </c>
      <c r="AC30" s="654">
        <v>0</v>
      </c>
      <c r="AD30" s="654">
        <v>0</v>
      </c>
      <c r="AE30" s="654">
        <v>0</v>
      </c>
      <c r="AF30" s="654">
        <v>0</v>
      </c>
      <c r="AG30" s="654">
        <v>0</v>
      </c>
      <c r="AH30" s="654">
        <v>0</v>
      </c>
      <c r="AI30" s="654">
        <v>0</v>
      </c>
      <c r="AJ30" s="654">
        <v>0</v>
      </c>
      <c r="AK30" s="654">
        <v>0</v>
      </c>
      <c r="AL30" s="654">
        <v>0</v>
      </c>
      <c r="AM30" s="654">
        <v>0</v>
      </c>
      <c r="AN30" s="654">
        <v>0</v>
      </c>
      <c r="AO30" s="654">
        <v>0</v>
      </c>
      <c r="AP30" s="654">
        <v>0</v>
      </c>
      <c r="AQ30" s="654">
        <v>0</v>
      </c>
      <c r="AR30" s="654">
        <v>0</v>
      </c>
      <c r="AS30" s="654">
        <v>0</v>
      </c>
      <c r="AT30" s="654">
        <v>0</v>
      </c>
      <c r="AU30" s="654">
        <v>0</v>
      </c>
      <c r="AV30" s="177"/>
      <c r="AW30" s="654">
        <v>2830.4</v>
      </c>
      <c r="AX30" s="654">
        <v>0</v>
      </c>
      <c r="AY30" s="654">
        <v>0</v>
      </c>
      <c r="AZ30" s="654">
        <v>0</v>
      </c>
      <c r="BA30" s="654">
        <v>0</v>
      </c>
      <c r="BB30" s="654">
        <v>0</v>
      </c>
      <c r="BC30" s="654">
        <v>0</v>
      </c>
      <c r="BD30" s="654">
        <v>0</v>
      </c>
      <c r="BE30" s="654">
        <v>0</v>
      </c>
      <c r="BF30" s="654">
        <v>0</v>
      </c>
      <c r="BG30" s="654">
        <v>0</v>
      </c>
      <c r="BH30" s="654">
        <v>0</v>
      </c>
      <c r="BI30" s="654">
        <v>0</v>
      </c>
      <c r="BJ30" s="654">
        <v>0</v>
      </c>
      <c r="BK30" s="654">
        <v>0</v>
      </c>
      <c r="BL30" s="654">
        <v>0</v>
      </c>
      <c r="BM30" s="654">
        <v>0</v>
      </c>
      <c r="BN30" s="654">
        <v>0</v>
      </c>
      <c r="BO30" s="654">
        <v>0</v>
      </c>
      <c r="BP30" s="654">
        <v>0</v>
      </c>
      <c r="BQ30" s="654">
        <v>0</v>
      </c>
      <c r="BR30" s="654">
        <v>0</v>
      </c>
      <c r="BS30" s="654">
        <v>0</v>
      </c>
      <c r="BT30" s="654">
        <v>0</v>
      </c>
      <c r="BU30" s="654">
        <v>0</v>
      </c>
      <c r="BV30" s="654">
        <v>0</v>
      </c>
      <c r="BW30" s="654">
        <v>0</v>
      </c>
      <c r="BX30" s="654">
        <v>0</v>
      </c>
      <c r="BY30" s="654">
        <v>0</v>
      </c>
      <c r="BZ30" s="655">
        <v>0</v>
      </c>
      <c r="CA30" s="167"/>
    </row>
    <row r="31" spans="2:79" s="17" customFormat="1" ht="15.6">
      <c r="B31" s="271">
        <v>7</v>
      </c>
      <c r="C31" s="177" t="s">
        <v>651</v>
      </c>
      <c r="D31" s="177" t="s">
        <v>652</v>
      </c>
      <c r="E31" s="177" t="s">
        <v>6</v>
      </c>
      <c r="F31" s="177" t="s">
        <v>653</v>
      </c>
      <c r="G31" s="177" t="s">
        <v>29</v>
      </c>
      <c r="H31" s="177" t="s">
        <v>654</v>
      </c>
      <c r="I31" s="177">
        <v>2011</v>
      </c>
      <c r="J31" s="177"/>
      <c r="K31" s="177" t="s">
        <v>662</v>
      </c>
      <c r="L31" s="177" t="s">
        <v>668</v>
      </c>
      <c r="M31" s="177" t="s">
        <v>664</v>
      </c>
      <c r="N31" s="177">
        <v>0</v>
      </c>
      <c r="O31" s="654">
        <v>0</v>
      </c>
      <c r="P31" s="654">
        <v>0</v>
      </c>
      <c r="Q31" s="177"/>
      <c r="R31" s="654">
        <v>0</v>
      </c>
      <c r="S31" s="654">
        <v>0</v>
      </c>
      <c r="T31" s="654">
        <v>0</v>
      </c>
      <c r="U31" s="654">
        <v>0</v>
      </c>
      <c r="V31" s="654">
        <v>0</v>
      </c>
      <c r="W31" s="654">
        <v>0</v>
      </c>
      <c r="X31" s="654">
        <v>0</v>
      </c>
      <c r="Y31" s="654">
        <v>0</v>
      </c>
      <c r="Z31" s="654">
        <v>0</v>
      </c>
      <c r="AA31" s="654">
        <v>0</v>
      </c>
      <c r="AB31" s="654">
        <v>0</v>
      </c>
      <c r="AC31" s="654">
        <v>0</v>
      </c>
      <c r="AD31" s="654">
        <v>0</v>
      </c>
      <c r="AE31" s="654">
        <v>0</v>
      </c>
      <c r="AF31" s="654">
        <v>0</v>
      </c>
      <c r="AG31" s="654">
        <v>0</v>
      </c>
      <c r="AH31" s="654">
        <v>0</v>
      </c>
      <c r="AI31" s="654">
        <v>0</v>
      </c>
      <c r="AJ31" s="654">
        <v>0</v>
      </c>
      <c r="AK31" s="654">
        <v>0</v>
      </c>
      <c r="AL31" s="654">
        <v>0</v>
      </c>
      <c r="AM31" s="654">
        <v>0</v>
      </c>
      <c r="AN31" s="654">
        <v>0</v>
      </c>
      <c r="AO31" s="654">
        <v>0</v>
      </c>
      <c r="AP31" s="654">
        <v>0</v>
      </c>
      <c r="AQ31" s="654">
        <v>0</v>
      </c>
      <c r="AR31" s="654">
        <v>0</v>
      </c>
      <c r="AS31" s="654">
        <v>0</v>
      </c>
      <c r="AT31" s="654">
        <v>0</v>
      </c>
      <c r="AU31" s="654">
        <v>0</v>
      </c>
      <c r="AV31" s="177"/>
      <c r="AW31" s="654">
        <v>0</v>
      </c>
      <c r="AX31" s="654">
        <v>0</v>
      </c>
      <c r="AY31" s="654">
        <v>0</v>
      </c>
      <c r="AZ31" s="654">
        <v>0</v>
      </c>
      <c r="BA31" s="654">
        <v>0</v>
      </c>
      <c r="BB31" s="654">
        <v>0</v>
      </c>
      <c r="BC31" s="654">
        <v>0</v>
      </c>
      <c r="BD31" s="654">
        <v>0</v>
      </c>
      <c r="BE31" s="654">
        <v>0</v>
      </c>
      <c r="BF31" s="654">
        <v>0</v>
      </c>
      <c r="BG31" s="654">
        <v>0</v>
      </c>
      <c r="BH31" s="654">
        <v>0</v>
      </c>
      <c r="BI31" s="654">
        <v>0</v>
      </c>
      <c r="BJ31" s="654">
        <v>0</v>
      </c>
      <c r="BK31" s="654">
        <v>0</v>
      </c>
      <c r="BL31" s="654">
        <v>0</v>
      </c>
      <c r="BM31" s="654">
        <v>0</v>
      </c>
      <c r="BN31" s="654">
        <v>0</v>
      </c>
      <c r="BO31" s="654">
        <v>0</v>
      </c>
      <c r="BP31" s="654">
        <v>0</v>
      </c>
      <c r="BQ31" s="654">
        <v>0</v>
      </c>
      <c r="BR31" s="654">
        <v>0</v>
      </c>
      <c r="BS31" s="654">
        <v>0</v>
      </c>
      <c r="BT31" s="654">
        <v>0</v>
      </c>
      <c r="BU31" s="654">
        <v>0</v>
      </c>
      <c r="BV31" s="654">
        <v>0</v>
      </c>
      <c r="BW31" s="654">
        <v>0</v>
      </c>
      <c r="BX31" s="654">
        <v>0</v>
      </c>
      <c r="BY31" s="654">
        <v>0</v>
      </c>
      <c r="BZ31" s="655">
        <v>0</v>
      </c>
      <c r="CA31" s="167"/>
    </row>
    <row r="32" spans="2:79" s="17" customFormat="1" ht="15.6">
      <c r="B32" s="271">
        <v>8</v>
      </c>
      <c r="C32" s="177" t="s">
        <v>651</v>
      </c>
      <c r="D32" s="177" t="s">
        <v>656</v>
      </c>
      <c r="E32" s="177" t="s">
        <v>657</v>
      </c>
      <c r="F32" s="177" t="s">
        <v>653</v>
      </c>
      <c r="G32" s="177" t="s">
        <v>658</v>
      </c>
      <c r="H32" s="177" t="s">
        <v>655</v>
      </c>
      <c r="I32" s="177">
        <v>2011</v>
      </c>
      <c r="J32" s="177"/>
      <c r="K32" s="177" t="s">
        <v>662</v>
      </c>
      <c r="L32" s="177" t="s">
        <v>666</v>
      </c>
      <c r="M32" s="177" t="s">
        <v>667</v>
      </c>
      <c r="N32" s="177">
        <v>0</v>
      </c>
      <c r="O32" s="654">
        <v>0</v>
      </c>
      <c r="P32" s="654">
        <v>0</v>
      </c>
      <c r="Q32" s="177"/>
      <c r="R32" s="654">
        <v>0</v>
      </c>
      <c r="S32" s="654">
        <v>0</v>
      </c>
      <c r="T32" s="654">
        <v>0</v>
      </c>
      <c r="U32" s="654">
        <v>0</v>
      </c>
      <c r="V32" s="654">
        <v>0</v>
      </c>
      <c r="W32" s="654">
        <v>0</v>
      </c>
      <c r="X32" s="654">
        <v>0</v>
      </c>
      <c r="Y32" s="654">
        <v>0</v>
      </c>
      <c r="Z32" s="654">
        <v>0</v>
      </c>
      <c r="AA32" s="654">
        <v>0</v>
      </c>
      <c r="AB32" s="654">
        <v>0</v>
      </c>
      <c r="AC32" s="654">
        <v>0</v>
      </c>
      <c r="AD32" s="654">
        <v>0</v>
      </c>
      <c r="AE32" s="654">
        <v>0</v>
      </c>
      <c r="AF32" s="654">
        <v>0</v>
      </c>
      <c r="AG32" s="654">
        <v>0</v>
      </c>
      <c r="AH32" s="654">
        <v>0</v>
      </c>
      <c r="AI32" s="654">
        <v>0</v>
      </c>
      <c r="AJ32" s="654">
        <v>0</v>
      </c>
      <c r="AK32" s="654">
        <v>0</v>
      </c>
      <c r="AL32" s="654">
        <v>0</v>
      </c>
      <c r="AM32" s="654">
        <v>0</v>
      </c>
      <c r="AN32" s="654">
        <v>0</v>
      </c>
      <c r="AO32" s="654">
        <v>0</v>
      </c>
      <c r="AP32" s="654">
        <v>0</v>
      </c>
      <c r="AQ32" s="654">
        <v>0</v>
      </c>
      <c r="AR32" s="654">
        <v>0</v>
      </c>
      <c r="AS32" s="654">
        <v>0</v>
      </c>
      <c r="AT32" s="654">
        <v>0</v>
      </c>
      <c r="AU32" s="654">
        <v>0</v>
      </c>
      <c r="AV32" s="177"/>
      <c r="AW32" s="654">
        <v>0</v>
      </c>
      <c r="AX32" s="654">
        <v>0</v>
      </c>
      <c r="AY32" s="654">
        <v>0</v>
      </c>
      <c r="AZ32" s="654">
        <v>0</v>
      </c>
      <c r="BA32" s="654">
        <v>0</v>
      </c>
      <c r="BB32" s="654">
        <v>0</v>
      </c>
      <c r="BC32" s="654">
        <v>0</v>
      </c>
      <c r="BD32" s="654">
        <v>0</v>
      </c>
      <c r="BE32" s="654">
        <v>0</v>
      </c>
      <c r="BF32" s="654">
        <v>0</v>
      </c>
      <c r="BG32" s="654">
        <v>0</v>
      </c>
      <c r="BH32" s="654">
        <v>0</v>
      </c>
      <c r="BI32" s="654">
        <v>0</v>
      </c>
      <c r="BJ32" s="654">
        <v>0</v>
      </c>
      <c r="BK32" s="654">
        <v>0</v>
      </c>
      <c r="BL32" s="654">
        <v>0</v>
      </c>
      <c r="BM32" s="654">
        <v>0</v>
      </c>
      <c r="BN32" s="654">
        <v>0</v>
      </c>
      <c r="BO32" s="654">
        <v>0</v>
      </c>
      <c r="BP32" s="654">
        <v>0</v>
      </c>
      <c r="BQ32" s="654">
        <v>0</v>
      </c>
      <c r="BR32" s="654">
        <v>0</v>
      </c>
      <c r="BS32" s="654">
        <v>0</v>
      </c>
      <c r="BT32" s="654">
        <v>0</v>
      </c>
      <c r="BU32" s="654">
        <v>0</v>
      </c>
      <c r="BV32" s="654">
        <v>0</v>
      </c>
      <c r="BW32" s="654">
        <v>0</v>
      </c>
      <c r="BX32" s="654">
        <v>0</v>
      </c>
      <c r="BY32" s="654">
        <v>0</v>
      </c>
      <c r="BZ32" s="655">
        <v>0</v>
      </c>
      <c r="CA32" s="167"/>
    </row>
    <row r="33" spans="2:79" s="17" customFormat="1" ht="15.6">
      <c r="B33" s="271">
        <v>9</v>
      </c>
      <c r="C33" s="177" t="s">
        <v>651</v>
      </c>
      <c r="D33" s="177" t="s">
        <v>656</v>
      </c>
      <c r="E33" s="177" t="s">
        <v>659</v>
      </c>
      <c r="F33" s="177" t="s">
        <v>653</v>
      </c>
      <c r="G33" s="177" t="s">
        <v>658</v>
      </c>
      <c r="H33" s="177" t="s">
        <v>655</v>
      </c>
      <c r="I33" s="177">
        <v>2011</v>
      </c>
      <c r="J33" s="177"/>
      <c r="K33" s="177" t="s">
        <v>662</v>
      </c>
      <c r="L33" s="177" t="s">
        <v>669</v>
      </c>
      <c r="M33" s="177" t="s">
        <v>670</v>
      </c>
      <c r="N33" s="177">
        <v>5</v>
      </c>
      <c r="O33" s="654">
        <v>707</v>
      </c>
      <c r="P33" s="654">
        <v>20936.34</v>
      </c>
      <c r="Q33" s="177"/>
      <c r="R33" s="654">
        <v>536.23800000000006</v>
      </c>
      <c r="S33" s="654">
        <v>0</v>
      </c>
      <c r="T33" s="654">
        <v>0</v>
      </c>
      <c r="U33" s="654">
        <v>0</v>
      </c>
      <c r="V33" s="654">
        <v>0</v>
      </c>
      <c r="W33" s="654">
        <v>0</v>
      </c>
      <c r="X33" s="654">
        <v>0</v>
      </c>
      <c r="Y33" s="654">
        <v>0</v>
      </c>
      <c r="Z33" s="654">
        <v>0</v>
      </c>
      <c r="AA33" s="654">
        <v>0</v>
      </c>
      <c r="AB33" s="654">
        <v>0</v>
      </c>
      <c r="AC33" s="654">
        <v>0</v>
      </c>
      <c r="AD33" s="654">
        <v>0</v>
      </c>
      <c r="AE33" s="654">
        <v>0</v>
      </c>
      <c r="AF33" s="654">
        <v>0</v>
      </c>
      <c r="AG33" s="654">
        <v>0</v>
      </c>
      <c r="AH33" s="654">
        <v>0</v>
      </c>
      <c r="AI33" s="654">
        <v>0</v>
      </c>
      <c r="AJ33" s="654">
        <v>0</v>
      </c>
      <c r="AK33" s="654">
        <v>0</v>
      </c>
      <c r="AL33" s="654">
        <v>0</v>
      </c>
      <c r="AM33" s="654">
        <v>0</v>
      </c>
      <c r="AN33" s="654">
        <v>0</v>
      </c>
      <c r="AO33" s="654">
        <v>0</v>
      </c>
      <c r="AP33" s="654">
        <v>0</v>
      </c>
      <c r="AQ33" s="654">
        <v>0</v>
      </c>
      <c r="AR33" s="654">
        <v>0</v>
      </c>
      <c r="AS33" s="654">
        <v>0</v>
      </c>
      <c r="AT33" s="654">
        <v>0</v>
      </c>
      <c r="AU33" s="654">
        <v>0</v>
      </c>
      <c r="AV33" s="177"/>
      <c r="AW33" s="654">
        <v>20936.3</v>
      </c>
      <c r="AX33" s="654">
        <v>0</v>
      </c>
      <c r="AY33" s="654">
        <v>0</v>
      </c>
      <c r="AZ33" s="654">
        <v>0</v>
      </c>
      <c r="BA33" s="654">
        <v>0</v>
      </c>
      <c r="BB33" s="654">
        <v>0</v>
      </c>
      <c r="BC33" s="654">
        <v>0</v>
      </c>
      <c r="BD33" s="654">
        <v>0</v>
      </c>
      <c r="BE33" s="654">
        <v>0</v>
      </c>
      <c r="BF33" s="654">
        <v>0</v>
      </c>
      <c r="BG33" s="654">
        <v>0</v>
      </c>
      <c r="BH33" s="654">
        <v>0</v>
      </c>
      <c r="BI33" s="654">
        <v>0</v>
      </c>
      <c r="BJ33" s="654">
        <v>0</v>
      </c>
      <c r="BK33" s="654">
        <v>0</v>
      </c>
      <c r="BL33" s="654">
        <v>0</v>
      </c>
      <c r="BM33" s="654">
        <v>0</v>
      </c>
      <c r="BN33" s="654">
        <v>0</v>
      </c>
      <c r="BO33" s="654">
        <v>0</v>
      </c>
      <c r="BP33" s="654">
        <v>0</v>
      </c>
      <c r="BQ33" s="654">
        <v>0</v>
      </c>
      <c r="BR33" s="654">
        <v>0</v>
      </c>
      <c r="BS33" s="654">
        <v>0</v>
      </c>
      <c r="BT33" s="654">
        <v>0</v>
      </c>
      <c r="BU33" s="654">
        <v>0</v>
      </c>
      <c r="BV33" s="654">
        <v>0</v>
      </c>
      <c r="BW33" s="654">
        <v>0</v>
      </c>
      <c r="BX33" s="654">
        <v>0</v>
      </c>
      <c r="BY33" s="654">
        <v>0</v>
      </c>
      <c r="BZ33" s="655">
        <v>0</v>
      </c>
      <c r="CA33" s="167"/>
    </row>
    <row r="34" spans="2:79" s="17" customFormat="1" ht="15.6">
      <c r="B34" s="271">
        <v>10</v>
      </c>
      <c r="C34" s="177" t="s">
        <v>651</v>
      </c>
      <c r="D34" s="177" t="s">
        <v>656</v>
      </c>
      <c r="E34" s="177" t="s">
        <v>21</v>
      </c>
      <c r="F34" s="177" t="s">
        <v>653</v>
      </c>
      <c r="G34" s="177" t="s">
        <v>658</v>
      </c>
      <c r="H34" s="177" t="s">
        <v>654</v>
      </c>
      <c r="I34" s="177">
        <v>2011</v>
      </c>
      <c r="J34" s="177"/>
      <c r="K34" s="177" t="s">
        <v>662</v>
      </c>
      <c r="L34" s="177"/>
      <c r="M34" s="177" t="s">
        <v>671</v>
      </c>
      <c r="N34" s="177">
        <v>693</v>
      </c>
      <c r="O34" s="654">
        <v>617.16584899999998</v>
      </c>
      <c r="P34" s="654">
        <v>1823667.2290000001</v>
      </c>
      <c r="Q34" s="177"/>
      <c r="R34" s="654">
        <v>660.87300000000005</v>
      </c>
      <c r="S34" s="654">
        <v>660.87300000000005</v>
      </c>
      <c r="T34" s="654">
        <v>633.21799999999996</v>
      </c>
      <c r="U34" s="654">
        <v>544.13300000000004</v>
      </c>
      <c r="V34" s="654">
        <v>543.99099999999999</v>
      </c>
      <c r="W34" s="654">
        <v>542.43299999999999</v>
      </c>
      <c r="X34" s="654">
        <v>112.095</v>
      </c>
      <c r="Y34" s="654">
        <v>110.703</v>
      </c>
      <c r="Z34" s="654">
        <v>110.703</v>
      </c>
      <c r="AA34" s="654">
        <v>110.703</v>
      </c>
      <c r="AB34" s="654">
        <v>102.024</v>
      </c>
      <c r="AC34" s="654">
        <v>102.024</v>
      </c>
      <c r="AD34" s="654">
        <v>2.0738799999999999</v>
      </c>
      <c r="AE34" s="654">
        <v>2.0738799999999999</v>
      </c>
      <c r="AF34" s="654">
        <v>2.0738799999999999</v>
      </c>
      <c r="AG34" s="654">
        <v>0</v>
      </c>
      <c r="AH34" s="654">
        <v>0</v>
      </c>
      <c r="AI34" s="654">
        <v>0</v>
      </c>
      <c r="AJ34" s="654">
        <v>0</v>
      </c>
      <c r="AK34" s="654">
        <v>0</v>
      </c>
      <c r="AL34" s="654">
        <v>0</v>
      </c>
      <c r="AM34" s="654">
        <v>0</v>
      </c>
      <c r="AN34" s="654">
        <v>0</v>
      </c>
      <c r="AO34" s="654">
        <v>0</v>
      </c>
      <c r="AP34" s="654">
        <v>0</v>
      </c>
      <c r="AQ34" s="654">
        <v>0</v>
      </c>
      <c r="AR34" s="654">
        <v>0</v>
      </c>
      <c r="AS34" s="654">
        <v>0</v>
      </c>
      <c r="AT34" s="654">
        <v>0</v>
      </c>
      <c r="AU34" s="654">
        <v>0</v>
      </c>
      <c r="AV34" s="177"/>
      <c r="AW34" s="654">
        <v>1693346</v>
      </c>
      <c r="AX34" s="654">
        <v>1693346</v>
      </c>
      <c r="AY34" s="654">
        <v>1614579</v>
      </c>
      <c r="AZ34" s="654">
        <v>1362735</v>
      </c>
      <c r="BA34" s="654">
        <v>1362338</v>
      </c>
      <c r="BB34" s="654">
        <v>1358309</v>
      </c>
      <c r="BC34" s="654">
        <v>305906</v>
      </c>
      <c r="BD34" s="654">
        <v>304862</v>
      </c>
      <c r="BE34" s="654">
        <v>304862</v>
      </c>
      <c r="BF34" s="654">
        <v>304862</v>
      </c>
      <c r="BG34" s="654">
        <v>247791</v>
      </c>
      <c r="BH34" s="654">
        <v>247791</v>
      </c>
      <c r="BI34" s="654">
        <v>1556.73</v>
      </c>
      <c r="BJ34" s="654">
        <v>1556.73</v>
      </c>
      <c r="BK34" s="654">
        <v>1556.73</v>
      </c>
      <c r="BL34" s="654">
        <v>0</v>
      </c>
      <c r="BM34" s="654">
        <v>0</v>
      </c>
      <c r="BN34" s="654">
        <v>0</v>
      </c>
      <c r="BO34" s="654">
        <v>0</v>
      </c>
      <c r="BP34" s="654">
        <v>0</v>
      </c>
      <c r="BQ34" s="654">
        <v>0</v>
      </c>
      <c r="BR34" s="654">
        <v>0</v>
      </c>
      <c r="BS34" s="654">
        <v>0</v>
      </c>
      <c r="BT34" s="654">
        <v>0</v>
      </c>
      <c r="BU34" s="654">
        <v>0</v>
      </c>
      <c r="BV34" s="654">
        <v>0</v>
      </c>
      <c r="BW34" s="654">
        <v>0</v>
      </c>
      <c r="BX34" s="654">
        <v>0</v>
      </c>
      <c r="BY34" s="654">
        <v>0</v>
      </c>
      <c r="BZ34" s="655">
        <v>0</v>
      </c>
      <c r="CA34" s="167"/>
    </row>
    <row r="35" spans="2:79" s="17" customFormat="1" ht="15.6">
      <c r="B35" s="271">
        <v>11</v>
      </c>
      <c r="C35" s="177" t="s">
        <v>651</v>
      </c>
      <c r="D35" s="177" t="s">
        <v>656</v>
      </c>
      <c r="E35" s="177" t="s">
        <v>22</v>
      </c>
      <c r="F35" s="177" t="s">
        <v>653</v>
      </c>
      <c r="G35" s="177" t="s">
        <v>658</v>
      </c>
      <c r="H35" s="177" t="s">
        <v>654</v>
      </c>
      <c r="I35" s="177">
        <v>2011</v>
      </c>
      <c r="J35" s="177"/>
      <c r="K35" s="177" t="s">
        <v>662</v>
      </c>
      <c r="L35" s="177"/>
      <c r="M35" s="177" t="s">
        <v>671</v>
      </c>
      <c r="N35" s="177">
        <v>71</v>
      </c>
      <c r="O35" s="654">
        <v>1192.218928</v>
      </c>
      <c r="P35" s="654">
        <v>6499364.0020000003</v>
      </c>
      <c r="Q35" s="177"/>
      <c r="R35" s="654">
        <v>856.61</v>
      </c>
      <c r="S35" s="654">
        <v>856.61</v>
      </c>
      <c r="T35" s="654">
        <v>856.61</v>
      </c>
      <c r="U35" s="654">
        <v>856.61</v>
      </c>
      <c r="V35" s="654">
        <v>856.61</v>
      </c>
      <c r="W35" s="654">
        <v>856.61</v>
      </c>
      <c r="X35" s="654">
        <v>856.61</v>
      </c>
      <c r="Y35" s="654">
        <v>856.61</v>
      </c>
      <c r="Z35" s="654">
        <v>788.66700000000003</v>
      </c>
      <c r="AA35" s="654">
        <v>788.66700000000003</v>
      </c>
      <c r="AB35" s="654">
        <v>201.09100000000001</v>
      </c>
      <c r="AC35" s="654">
        <v>201.09100000000001</v>
      </c>
      <c r="AD35" s="654">
        <v>201.09100000000001</v>
      </c>
      <c r="AE35" s="654">
        <v>201.09100000000001</v>
      </c>
      <c r="AF35" s="654">
        <v>0</v>
      </c>
      <c r="AG35" s="654">
        <v>0</v>
      </c>
      <c r="AH35" s="654">
        <v>0</v>
      </c>
      <c r="AI35" s="654">
        <v>0</v>
      </c>
      <c r="AJ35" s="654">
        <v>0</v>
      </c>
      <c r="AK35" s="654">
        <v>0</v>
      </c>
      <c r="AL35" s="654">
        <v>0</v>
      </c>
      <c r="AM35" s="654">
        <v>0</v>
      </c>
      <c r="AN35" s="654">
        <v>0</v>
      </c>
      <c r="AO35" s="654">
        <v>0</v>
      </c>
      <c r="AP35" s="654">
        <v>0</v>
      </c>
      <c r="AQ35" s="654">
        <v>0</v>
      </c>
      <c r="AR35" s="654">
        <v>0</v>
      </c>
      <c r="AS35" s="654">
        <v>0</v>
      </c>
      <c r="AT35" s="654">
        <v>0</v>
      </c>
      <c r="AU35" s="654">
        <v>0</v>
      </c>
      <c r="AV35" s="177"/>
      <c r="AW35" s="654">
        <v>4805916</v>
      </c>
      <c r="AX35" s="654">
        <v>4805916</v>
      </c>
      <c r="AY35" s="654">
        <v>4805916</v>
      </c>
      <c r="AZ35" s="654">
        <v>4805916</v>
      </c>
      <c r="BA35" s="654">
        <v>4805916</v>
      </c>
      <c r="BB35" s="654">
        <v>4805916</v>
      </c>
      <c r="BC35" s="654">
        <v>4805916</v>
      </c>
      <c r="BD35" s="654">
        <v>4805916</v>
      </c>
      <c r="BE35" s="654">
        <v>4504954</v>
      </c>
      <c r="BF35" s="654">
        <v>4504954</v>
      </c>
      <c r="BG35" s="654">
        <v>1115148</v>
      </c>
      <c r="BH35" s="654">
        <v>1115148</v>
      </c>
      <c r="BI35" s="654">
        <v>1115148</v>
      </c>
      <c r="BJ35" s="654">
        <v>1115148</v>
      </c>
      <c r="BK35" s="654">
        <v>0</v>
      </c>
      <c r="BL35" s="654">
        <v>0</v>
      </c>
      <c r="BM35" s="654">
        <v>0</v>
      </c>
      <c r="BN35" s="654">
        <v>0</v>
      </c>
      <c r="BO35" s="654">
        <v>0</v>
      </c>
      <c r="BP35" s="654">
        <v>0</v>
      </c>
      <c r="BQ35" s="654">
        <v>0</v>
      </c>
      <c r="BR35" s="654">
        <v>0</v>
      </c>
      <c r="BS35" s="654">
        <v>0</v>
      </c>
      <c r="BT35" s="654">
        <v>0</v>
      </c>
      <c r="BU35" s="654">
        <v>0</v>
      </c>
      <c r="BV35" s="654">
        <v>0</v>
      </c>
      <c r="BW35" s="654">
        <v>0</v>
      </c>
      <c r="BX35" s="654">
        <v>0</v>
      </c>
      <c r="BY35" s="654">
        <v>0</v>
      </c>
      <c r="BZ35" s="655">
        <v>0</v>
      </c>
      <c r="CA35" s="167"/>
    </row>
    <row r="36" spans="2:79" s="17" customFormat="1" ht="15.6">
      <c r="B36" s="271">
        <v>12</v>
      </c>
      <c r="C36" s="177" t="s">
        <v>651</v>
      </c>
      <c r="D36" s="177" t="s">
        <v>656</v>
      </c>
      <c r="E36" s="177" t="s">
        <v>20</v>
      </c>
      <c r="F36" s="177" t="s">
        <v>653</v>
      </c>
      <c r="G36" s="177" t="s">
        <v>658</v>
      </c>
      <c r="H36" s="177" t="s">
        <v>654</v>
      </c>
      <c r="I36" s="177">
        <v>2011</v>
      </c>
      <c r="J36" s="177"/>
      <c r="K36" s="177" t="s">
        <v>662</v>
      </c>
      <c r="L36" s="177" t="s">
        <v>672</v>
      </c>
      <c r="M36" s="177" t="s">
        <v>673</v>
      </c>
      <c r="N36" s="177">
        <v>5</v>
      </c>
      <c r="O36" s="654">
        <v>0</v>
      </c>
      <c r="P36" s="654">
        <v>0</v>
      </c>
      <c r="Q36" s="177"/>
      <c r="R36" s="654">
        <v>0</v>
      </c>
      <c r="S36" s="654">
        <v>0</v>
      </c>
      <c r="T36" s="654">
        <v>0</v>
      </c>
      <c r="U36" s="654">
        <v>0</v>
      </c>
      <c r="V36" s="654">
        <v>0</v>
      </c>
      <c r="W36" s="654">
        <v>0</v>
      </c>
      <c r="X36" s="654">
        <v>0</v>
      </c>
      <c r="Y36" s="654">
        <v>0</v>
      </c>
      <c r="Z36" s="654">
        <v>0</v>
      </c>
      <c r="AA36" s="654">
        <v>0</v>
      </c>
      <c r="AB36" s="654">
        <v>0</v>
      </c>
      <c r="AC36" s="654">
        <v>0</v>
      </c>
      <c r="AD36" s="654">
        <v>0</v>
      </c>
      <c r="AE36" s="654">
        <v>0</v>
      </c>
      <c r="AF36" s="654">
        <v>0</v>
      </c>
      <c r="AG36" s="654">
        <v>0</v>
      </c>
      <c r="AH36" s="654">
        <v>0</v>
      </c>
      <c r="AI36" s="654">
        <v>0</v>
      </c>
      <c r="AJ36" s="654">
        <v>0</v>
      </c>
      <c r="AK36" s="654">
        <v>0</v>
      </c>
      <c r="AL36" s="654">
        <v>0</v>
      </c>
      <c r="AM36" s="654">
        <v>0</v>
      </c>
      <c r="AN36" s="654">
        <v>0</v>
      </c>
      <c r="AO36" s="654">
        <v>0</v>
      </c>
      <c r="AP36" s="654">
        <v>0</v>
      </c>
      <c r="AQ36" s="654">
        <v>0</v>
      </c>
      <c r="AR36" s="654">
        <v>0</v>
      </c>
      <c r="AS36" s="654">
        <v>0</v>
      </c>
      <c r="AT36" s="654">
        <v>0</v>
      </c>
      <c r="AU36" s="654">
        <v>0</v>
      </c>
      <c r="AV36" s="177"/>
      <c r="AW36" s="654">
        <v>0</v>
      </c>
      <c r="AX36" s="654">
        <v>0</v>
      </c>
      <c r="AY36" s="654">
        <v>0</v>
      </c>
      <c r="AZ36" s="654">
        <v>0</v>
      </c>
      <c r="BA36" s="654">
        <v>0</v>
      </c>
      <c r="BB36" s="654">
        <v>0</v>
      </c>
      <c r="BC36" s="654">
        <v>0</v>
      </c>
      <c r="BD36" s="654">
        <v>0</v>
      </c>
      <c r="BE36" s="654">
        <v>0</v>
      </c>
      <c r="BF36" s="654">
        <v>0</v>
      </c>
      <c r="BG36" s="654">
        <v>0</v>
      </c>
      <c r="BH36" s="654">
        <v>0</v>
      </c>
      <c r="BI36" s="654">
        <v>0</v>
      </c>
      <c r="BJ36" s="654">
        <v>0</v>
      </c>
      <c r="BK36" s="654">
        <v>0</v>
      </c>
      <c r="BL36" s="654">
        <v>0</v>
      </c>
      <c r="BM36" s="654">
        <v>0</v>
      </c>
      <c r="BN36" s="654">
        <v>0</v>
      </c>
      <c r="BO36" s="654">
        <v>0</v>
      </c>
      <c r="BP36" s="654">
        <v>0</v>
      </c>
      <c r="BQ36" s="654">
        <v>0</v>
      </c>
      <c r="BR36" s="654">
        <v>0</v>
      </c>
      <c r="BS36" s="654">
        <v>0</v>
      </c>
      <c r="BT36" s="654">
        <v>0</v>
      </c>
      <c r="BU36" s="654">
        <v>0</v>
      </c>
      <c r="BV36" s="654">
        <v>0</v>
      </c>
      <c r="BW36" s="654">
        <v>0</v>
      </c>
      <c r="BX36" s="654">
        <v>0</v>
      </c>
      <c r="BY36" s="654">
        <v>0</v>
      </c>
      <c r="BZ36" s="655">
        <v>0</v>
      </c>
      <c r="CA36" s="167"/>
    </row>
    <row r="37" spans="2:79" s="17" customFormat="1" ht="15.6">
      <c r="B37" s="271">
        <v>13</v>
      </c>
      <c r="C37" s="177" t="s">
        <v>651</v>
      </c>
      <c r="D37" s="177" t="s">
        <v>660</v>
      </c>
      <c r="E37" s="177" t="s">
        <v>9</v>
      </c>
      <c r="F37" s="177" t="s">
        <v>653</v>
      </c>
      <c r="G37" s="177" t="s">
        <v>660</v>
      </c>
      <c r="H37" s="177" t="s">
        <v>655</v>
      </c>
      <c r="I37" s="177">
        <v>2011</v>
      </c>
      <c r="J37" s="177"/>
      <c r="K37" s="177" t="s">
        <v>662</v>
      </c>
      <c r="L37" s="177" t="s">
        <v>669</v>
      </c>
      <c r="M37" s="177" t="s">
        <v>670</v>
      </c>
      <c r="N37" s="177">
        <v>6</v>
      </c>
      <c r="O37" s="654">
        <v>4151</v>
      </c>
      <c r="P37" s="654">
        <v>205346.2</v>
      </c>
      <c r="Q37" s="177"/>
      <c r="R37" s="654">
        <v>3498.3</v>
      </c>
      <c r="S37" s="654">
        <v>0</v>
      </c>
      <c r="T37" s="654">
        <v>0</v>
      </c>
      <c r="U37" s="654">
        <v>0</v>
      </c>
      <c r="V37" s="654">
        <v>0</v>
      </c>
      <c r="W37" s="654">
        <v>0</v>
      </c>
      <c r="X37" s="654">
        <v>0</v>
      </c>
      <c r="Y37" s="654">
        <v>0</v>
      </c>
      <c r="Z37" s="654">
        <v>0</v>
      </c>
      <c r="AA37" s="654">
        <v>0</v>
      </c>
      <c r="AB37" s="654">
        <v>0</v>
      </c>
      <c r="AC37" s="654">
        <v>0</v>
      </c>
      <c r="AD37" s="654">
        <v>0</v>
      </c>
      <c r="AE37" s="654">
        <v>0</v>
      </c>
      <c r="AF37" s="654">
        <v>0</v>
      </c>
      <c r="AG37" s="654">
        <v>0</v>
      </c>
      <c r="AH37" s="654">
        <v>0</v>
      </c>
      <c r="AI37" s="654">
        <v>0</v>
      </c>
      <c r="AJ37" s="654">
        <v>0</v>
      </c>
      <c r="AK37" s="654">
        <v>0</v>
      </c>
      <c r="AL37" s="654">
        <v>0</v>
      </c>
      <c r="AM37" s="654">
        <v>0</v>
      </c>
      <c r="AN37" s="654">
        <v>0</v>
      </c>
      <c r="AO37" s="654">
        <v>0</v>
      </c>
      <c r="AP37" s="654">
        <v>0</v>
      </c>
      <c r="AQ37" s="654">
        <v>0</v>
      </c>
      <c r="AR37" s="654">
        <v>0</v>
      </c>
      <c r="AS37" s="654">
        <v>0</v>
      </c>
      <c r="AT37" s="654">
        <v>0</v>
      </c>
      <c r="AU37" s="654">
        <v>0</v>
      </c>
      <c r="AV37" s="177"/>
      <c r="AW37" s="654">
        <v>205346</v>
      </c>
      <c r="AX37" s="654">
        <v>0</v>
      </c>
      <c r="AY37" s="654">
        <v>0</v>
      </c>
      <c r="AZ37" s="654">
        <v>0</v>
      </c>
      <c r="BA37" s="654">
        <v>0</v>
      </c>
      <c r="BB37" s="654">
        <v>0</v>
      </c>
      <c r="BC37" s="654">
        <v>0</v>
      </c>
      <c r="BD37" s="654">
        <v>0</v>
      </c>
      <c r="BE37" s="654">
        <v>0</v>
      </c>
      <c r="BF37" s="654">
        <v>0</v>
      </c>
      <c r="BG37" s="654">
        <v>0</v>
      </c>
      <c r="BH37" s="654">
        <v>0</v>
      </c>
      <c r="BI37" s="654">
        <v>0</v>
      </c>
      <c r="BJ37" s="654">
        <v>0</v>
      </c>
      <c r="BK37" s="654">
        <v>0</v>
      </c>
      <c r="BL37" s="654">
        <v>0</v>
      </c>
      <c r="BM37" s="654">
        <v>0</v>
      </c>
      <c r="BN37" s="654">
        <v>0</v>
      </c>
      <c r="BO37" s="654">
        <v>0</v>
      </c>
      <c r="BP37" s="654">
        <v>0</v>
      </c>
      <c r="BQ37" s="654">
        <v>0</v>
      </c>
      <c r="BR37" s="654">
        <v>0</v>
      </c>
      <c r="BS37" s="654">
        <v>0</v>
      </c>
      <c r="BT37" s="654">
        <v>0</v>
      </c>
      <c r="BU37" s="654">
        <v>0</v>
      </c>
      <c r="BV37" s="654">
        <v>0</v>
      </c>
      <c r="BW37" s="654">
        <v>0</v>
      </c>
      <c r="BX37" s="654">
        <v>0</v>
      </c>
      <c r="BY37" s="654">
        <v>0</v>
      </c>
      <c r="BZ37" s="655">
        <v>0</v>
      </c>
      <c r="CA37" s="167"/>
    </row>
    <row r="38" spans="2:79" s="17" customFormat="1" ht="15.6">
      <c r="B38" s="271">
        <v>14</v>
      </c>
      <c r="C38" s="177" t="s">
        <v>651</v>
      </c>
      <c r="D38" s="177" t="s">
        <v>660</v>
      </c>
      <c r="E38" s="177" t="s">
        <v>22</v>
      </c>
      <c r="F38" s="177" t="s">
        <v>653</v>
      </c>
      <c r="G38" s="177" t="s">
        <v>660</v>
      </c>
      <c r="H38" s="177" t="s">
        <v>654</v>
      </c>
      <c r="I38" s="177">
        <v>2011</v>
      </c>
      <c r="J38" s="177"/>
      <c r="K38" s="177" t="s">
        <v>662</v>
      </c>
      <c r="L38" s="177"/>
      <c r="M38" s="177" t="s">
        <v>671</v>
      </c>
      <c r="N38" s="177">
        <v>15</v>
      </c>
      <c r="O38" s="654">
        <v>93.922466439999994</v>
      </c>
      <c r="P38" s="654">
        <v>524802.04059999995</v>
      </c>
      <c r="Q38" s="177"/>
      <c r="R38" s="654">
        <v>69.623999999999995</v>
      </c>
      <c r="S38" s="654">
        <v>69.623999999999995</v>
      </c>
      <c r="T38" s="654">
        <v>69.623999999999995</v>
      </c>
      <c r="U38" s="654">
        <v>69.623999999999995</v>
      </c>
      <c r="V38" s="654">
        <v>69.623999999999995</v>
      </c>
      <c r="W38" s="654">
        <v>69.623999999999995</v>
      </c>
      <c r="X38" s="654">
        <v>69.623999999999995</v>
      </c>
      <c r="Y38" s="654">
        <v>69.623999999999995</v>
      </c>
      <c r="Z38" s="654">
        <v>56.886899999999997</v>
      </c>
      <c r="AA38" s="654">
        <v>56.886899999999997</v>
      </c>
      <c r="AB38" s="654">
        <v>0</v>
      </c>
      <c r="AC38" s="654">
        <v>0</v>
      </c>
      <c r="AD38" s="654">
        <v>0</v>
      </c>
      <c r="AE38" s="654">
        <v>0</v>
      </c>
      <c r="AF38" s="654">
        <v>0</v>
      </c>
      <c r="AG38" s="654">
        <v>0</v>
      </c>
      <c r="AH38" s="654">
        <v>0</v>
      </c>
      <c r="AI38" s="654">
        <v>0</v>
      </c>
      <c r="AJ38" s="654">
        <v>0</v>
      </c>
      <c r="AK38" s="654">
        <v>0</v>
      </c>
      <c r="AL38" s="654">
        <v>0</v>
      </c>
      <c r="AM38" s="654">
        <v>0</v>
      </c>
      <c r="AN38" s="654">
        <v>0</v>
      </c>
      <c r="AO38" s="654">
        <v>0</v>
      </c>
      <c r="AP38" s="654">
        <v>0</v>
      </c>
      <c r="AQ38" s="654">
        <v>0</v>
      </c>
      <c r="AR38" s="654">
        <v>0</v>
      </c>
      <c r="AS38" s="654">
        <v>0</v>
      </c>
      <c r="AT38" s="654">
        <v>0</v>
      </c>
      <c r="AU38" s="654">
        <v>0</v>
      </c>
      <c r="AV38" s="177"/>
      <c r="AW38" s="654">
        <v>402527</v>
      </c>
      <c r="AX38" s="654">
        <v>402527</v>
      </c>
      <c r="AY38" s="654">
        <v>402527</v>
      </c>
      <c r="AZ38" s="654">
        <v>402527</v>
      </c>
      <c r="BA38" s="654">
        <v>402527</v>
      </c>
      <c r="BB38" s="654">
        <v>402527</v>
      </c>
      <c r="BC38" s="654">
        <v>402527</v>
      </c>
      <c r="BD38" s="654">
        <v>402527</v>
      </c>
      <c r="BE38" s="654">
        <v>357485</v>
      </c>
      <c r="BF38" s="654">
        <v>357485</v>
      </c>
      <c r="BG38" s="654">
        <v>0</v>
      </c>
      <c r="BH38" s="654">
        <v>0</v>
      </c>
      <c r="BI38" s="654">
        <v>0</v>
      </c>
      <c r="BJ38" s="654">
        <v>0</v>
      </c>
      <c r="BK38" s="654">
        <v>0</v>
      </c>
      <c r="BL38" s="654">
        <v>0</v>
      </c>
      <c r="BM38" s="654">
        <v>0</v>
      </c>
      <c r="BN38" s="654">
        <v>0</v>
      </c>
      <c r="BO38" s="654">
        <v>0</v>
      </c>
      <c r="BP38" s="654">
        <v>0</v>
      </c>
      <c r="BQ38" s="654">
        <v>0</v>
      </c>
      <c r="BR38" s="654">
        <v>0</v>
      </c>
      <c r="BS38" s="654">
        <v>0</v>
      </c>
      <c r="BT38" s="654">
        <v>0</v>
      </c>
      <c r="BU38" s="654">
        <v>0</v>
      </c>
      <c r="BV38" s="654">
        <v>0</v>
      </c>
      <c r="BW38" s="654">
        <v>0</v>
      </c>
      <c r="BX38" s="654">
        <v>0</v>
      </c>
      <c r="BY38" s="654">
        <v>0</v>
      </c>
      <c r="BZ38" s="655">
        <v>0</v>
      </c>
      <c r="CA38" s="167"/>
    </row>
    <row r="39" spans="2:79" s="17" customFormat="1" ht="15.6">
      <c r="B39" s="271">
        <v>15</v>
      </c>
      <c r="C39" s="177" t="s">
        <v>651</v>
      </c>
      <c r="D39" s="177" t="s">
        <v>661</v>
      </c>
      <c r="E39" s="177" t="s">
        <v>16</v>
      </c>
      <c r="F39" s="177" t="s">
        <v>653</v>
      </c>
      <c r="G39" s="177" t="s">
        <v>658</v>
      </c>
      <c r="H39" s="177" t="s">
        <v>654</v>
      </c>
      <c r="I39" s="177">
        <v>2011</v>
      </c>
      <c r="J39" s="177"/>
      <c r="K39" s="177" t="s">
        <v>662</v>
      </c>
      <c r="L39" s="177" t="s">
        <v>674</v>
      </c>
      <c r="M39" s="177" t="s">
        <v>671</v>
      </c>
      <c r="N39" s="177">
        <v>118</v>
      </c>
      <c r="O39" s="654">
        <v>5876.3512270000001</v>
      </c>
      <c r="P39" s="654">
        <v>33885712.100000001</v>
      </c>
      <c r="Q39" s="177"/>
      <c r="R39" s="654">
        <v>3066.09</v>
      </c>
      <c r="S39" s="654">
        <v>3066.09</v>
      </c>
      <c r="T39" s="654">
        <v>3066.09</v>
      </c>
      <c r="U39" s="654">
        <v>3066.09</v>
      </c>
      <c r="V39" s="654">
        <v>3066.09</v>
      </c>
      <c r="W39" s="654">
        <v>3066.09</v>
      </c>
      <c r="X39" s="654">
        <v>3066.09</v>
      </c>
      <c r="Y39" s="654">
        <v>3066.09</v>
      </c>
      <c r="Z39" s="654">
        <v>3066.09</v>
      </c>
      <c r="AA39" s="654">
        <v>3066.09</v>
      </c>
      <c r="AB39" s="654">
        <v>3066.09</v>
      </c>
      <c r="AC39" s="654">
        <v>3066.09</v>
      </c>
      <c r="AD39" s="654">
        <v>3066.09</v>
      </c>
      <c r="AE39" s="654">
        <v>0</v>
      </c>
      <c r="AF39" s="654">
        <v>0</v>
      </c>
      <c r="AG39" s="654">
        <v>0</v>
      </c>
      <c r="AH39" s="654">
        <v>0</v>
      </c>
      <c r="AI39" s="654">
        <v>0</v>
      </c>
      <c r="AJ39" s="654">
        <v>0</v>
      </c>
      <c r="AK39" s="654">
        <v>0</v>
      </c>
      <c r="AL39" s="654">
        <v>0</v>
      </c>
      <c r="AM39" s="654">
        <v>0</v>
      </c>
      <c r="AN39" s="654">
        <v>0</v>
      </c>
      <c r="AO39" s="654">
        <v>0</v>
      </c>
      <c r="AP39" s="654">
        <v>0</v>
      </c>
      <c r="AQ39" s="654">
        <v>0</v>
      </c>
      <c r="AR39" s="654">
        <v>0</v>
      </c>
      <c r="AS39" s="654">
        <v>0</v>
      </c>
      <c r="AT39" s="654">
        <v>0</v>
      </c>
      <c r="AU39" s="654">
        <v>0</v>
      </c>
      <c r="AV39" s="177"/>
      <c r="AW39" s="654">
        <v>17700218.579999998</v>
      </c>
      <c r="AX39" s="654">
        <v>17700218.579999998</v>
      </c>
      <c r="AY39" s="654">
        <v>17700218.579999998</v>
      </c>
      <c r="AZ39" s="654">
        <v>17700218.579999998</v>
      </c>
      <c r="BA39" s="654">
        <v>17700218.579999998</v>
      </c>
      <c r="BB39" s="654">
        <v>17700218.579999998</v>
      </c>
      <c r="BC39" s="654">
        <v>17700218.579999998</v>
      </c>
      <c r="BD39" s="654">
        <v>17700218.579999998</v>
      </c>
      <c r="BE39" s="654">
        <v>17700218.579999998</v>
      </c>
      <c r="BF39" s="654">
        <v>17700218.579999998</v>
      </c>
      <c r="BG39" s="654">
        <v>17700218.579999998</v>
      </c>
      <c r="BH39" s="654">
        <v>17700218.579999998</v>
      </c>
      <c r="BI39" s="654">
        <v>17700218.579999998</v>
      </c>
      <c r="BJ39" s="654" t="s">
        <v>721</v>
      </c>
      <c r="BK39" s="654" t="s">
        <v>721</v>
      </c>
      <c r="BL39" s="654" t="s">
        <v>721</v>
      </c>
      <c r="BM39" s="654" t="s">
        <v>721</v>
      </c>
      <c r="BN39" s="654" t="s">
        <v>721</v>
      </c>
      <c r="BO39" s="654" t="s">
        <v>721</v>
      </c>
      <c r="BP39" s="654" t="s">
        <v>721</v>
      </c>
      <c r="BQ39" s="654" t="s">
        <v>721</v>
      </c>
      <c r="BR39" s="654" t="s">
        <v>721</v>
      </c>
      <c r="BS39" s="654" t="s">
        <v>721</v>
      </c>
      <c r="BT39" s="654" t="s">
        <v>721</v>
      </c>
      <c r="BU39" s="654" t="s">
        <v>721</v>
      </c>
      <c r="BV39" s="654" t="s">
        <v>721</v>
      </c>
      <c r="BW39" s="654" t="s">
        <v>721</v>
      </c>
      <c r="BX39" s="654" t="s">
        <v>721</v>
      </c>
      <c r="BY39" s="654" t="s">
        <v>721</v>
      </c>
      <c r="BZ39" s="655" t="s">
        <v>721</v>
      </c>
      <c r="CA39" s="167"/>
    </row>
    <row r="40" spans="2:79" s="17" customFormat="1" ht="15.6">
      <c r="B40" s="271">
        <v>16</v>
      </c>
      <c r="C40" s="177" t="s">
        <v>651</v>
      </c>
      <c r="D40" s="177" t="s">
        <v>661</v>
      </c>
      <c r="E40" s="177" t="s">
        <v>17</v>
      </c>
      <c r="F40" s="177" t="s">
        <v>653</v>
      </c>
      <c r="G40" s="177" t="s">
        <v>658</v>
      </c>
      <c r="H40" s="177" t="s">
        <v>654</v>
      </c>
      <c r="I40" s="177">
        <v>2011</v>
      </c>
      <c r="J40" s="177"/>
      <c r="K40" s="177" t="s">
        <v>662</v>
      </c>
      <c r="L40" s="177" t="s">
        <v>674</v>
      </c>
      <c r="M40" s="177" t="s">
        <v>671</v>
      </c>
      <c r="N40" s="177">
        <v>7</v>
      </c>
      <c r="O40" s="654">
        <v>484.6529104</v>
      </c>
      <c r="P40" s="654">
        <v>2489177.3480000002</v>
      </c>
      <c r="Q40" s="177"/>
      <c r="R40" s="654">
        <v>242.32599999999999</v>
      </c>
      <c r="S40" s="654">
        <v>242.32599999999999</v>
      </c>
      <c r="T40" s="654">
        <v>242.32599999999999</v>
      </c>
      <c r="U40" s="654">
        <v>242.32599999999999</v>
      </c>
      <c r="V40" s="654">
        <v>242.32599999999999</v>
      </c>
      <c r="W40" s="654">
        <v>242.32599999999999</v>
      </c>
      <c r="X40" s="654">
        <v>242.32599999999999</v>
      </c>
      <c r="Y40" s="654">
        <v>242.32599999999999</v>
      </c>
      <c r="Z40" s="654">
        <v>242.32599999999999</v>
      </c>
      <c r="AA40" s="654">
        <v>242.32599999999999</v>
      </c>
      <c r="AB40" s="654">
        <v>242.32599999999999</v>
      </c>
      <c r="AC40" s="654">
        <v>242.32599999999999</v>
      </c>
      <c r="AD40" s="654">
        <v>242.32599999999999</v>
      </c>
      <c r="AE40" s="654">
        <v>242.32599999999999</v>
      </c>
      <c r="AF40" s="654">
        <v>242.32599999999999</v>
      </c>
      <c r="AG40" s="654">
        <v>177.33500000000001</v>
      </c>
      <c r="AH40" s="654">
        <v>177.33500000000001</v>
      </c>
      <c r="AI40" s="654">
        <v>177.33500000000001</v>
      </c>
      <c r="AJ40" s="654">
        <v>177.33500000000001</v>
      </c>
      <c r="AK40" s="654">
        <v>177.33500000000001</v>
      </c>
      <c r="AL40" s="654">
        <v>177.33500000000001</v>
      </c>
      <c r="AM40" s="654">
        <v>177.33500000000001</v>
      </c>
      <c r="AN40" s="654">
        <v>177.33500000000001</v>
      </c>
      <c r="AO40" s="654">
        <v>177.33500000000001</v>
      </c>
      <c r="AP40" s="654">
        <v>177.33500000000001</v>
      </c>
      <c r="AQ40" s="654">
        <v>177.33500000000001</v>
      </c>
      <c r="AR40" s="654">
        <v>0</v>
      </c>
      <c r="AS40" s="654">
        <v>0</v>
      </c>
      <c r="AT40" s="654">
        <v>0</v>
      </c>
      <c r="AU40" s="654">
        <v>0</v>
      </c>
      <c r="AV40" s="177"/>
      <c r="AW40" s="654">
        <v>1244589</v>
      </c>
      <c r="AX40" s="654">
        <v>1244589</v>
      </c>
      <c r="AY40" s="654">
        <v>1244589</v>
      </c>
      <c r="AZ40" s="654">
        <v>1244589</v>
      </c>
      <c r="BA40" s="654">
        <v>1244589</v>
      </c>
      <c r="BB40" s="654">
        <v>1244589</v>
      </c>
      <c r="BC40" s="654">
        <v>1244589</v>
      </c>
      <c r="BD40" s="654">
        <v>1244589</v>
      </c>
      <c r="BE40" s="654">
        <v>1244589</v>
      </c>
      <c r="BF40" s="654">
        <v>1244589</v>
      </c>
      <c r="BG40" s="654">
        <v>1244589</v>
      </c>
      <c r="BH40" s="654">
        <v>1244589</v>
      </c>
      <c r="BI40" s="654">
        <v>1244589</v>
      </c>
      <c r="BJ40" s="654">
        <v>1244589</v>
      </c>
      <c r="BK40" s="654">
        <v>1244589</v>
      </c>
      <c r="BL40" s="654">
        <v>910795</v>
      </c>
      <c r="BM40" s="654">
        <v>910795</v>
      </c>
      <c r="BN40" s="654">
        <v>910795</v>
      </c>
      <c r="BO40" s="654">
        <v>910795</v>
      </c>
      <c r="BP40" s="654">
        <v>910795</v>
      </c>
      <c r="BQ40" s="654">
        <v>910795</v>
      </c>
      <c r="BR40" s="654">
        <v>910795</v>
      </c>
      <c r="BS40" s="654">
        <v>910795</v>
      </c>
      <c r="BT40" s="654">
        <v>910795</v>
      </c>
      <c r="BU40" s="654">
        <v>910795</v>
      </c>
      <c r="BV40" s="654">
        <v>910795</v>
      </c>
      <c r="BW40" s="654">
        <v>0</v>
      </c>
      <c r="BX40" s="654">
        <v>0</v>
      </c>
      <c r="BY40" s="654">
        <v>0</v>
      </c>
      <c r="BZ40" s="655">
        <v>0</v>
      </c>
      <c r="CA40" s="167"/>
    </row>
    <row r="41" spans="2:79" s="17" customFormat="1" ht="15.6">
      <c r="B41" s="272" t="s">
        <v>492</v>
      </c>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c r="AO41" s="275"/>
      <c r="AP41" s="275"/>
      <c r="AQ41" s="275"/>
      <c r="AR41" s="275"/>
      <c r="AS41" s="275"/>
      <c r="AT41" s="275"/>
      <c r="AU41" s="275"/>
      <c r="AV41" s="275"/>
      <c r="AW41" s="275"/>
      <c r="AX41" s="275"/>
      <c r="AY41" s="275"/>
      <c r="AZ41" s="275"/>
      <c r="BA41" s="275"/>
      <c r="BB41" s="275"/>
      <c r="BC41" s="275"/>
      <c r="BD41" s="275"/>
      <c r="BE41" s="275"/>
      <c r="BF41" s="275"/>
      <c r="BG41" s="275"/>
      <c r="BH41" s="275"/>
      <c r="BI41" s="275"/>
      <c r="BJ41" s="275"/>
      <c r="BK41" s="275"/>
      <c r="BL41" s="275"/>
      <c r="BM41" s="275"/>
      <c r="BN41" s="275"/>
      <c r="BO41" s="275"/>
      <c r="BP41" s="275"/>
      <c r="BQ41" s="275"/>
      <c r="BR41" s="275"/>
      <c r="BS41" s="275"/>
      <c r="BT41" s="275"/>
      <c r="BU41" s="275"/>
      <c r="BV41" s="275"/>
      <c r="BW41" s="275"/>
      <c r="BX41" s="275"/>
      <c r="BY41" s="275"/>
      <c r="BZ41" s="276"/>
      <c r="CA41" s="167"/>
    </row>
  </sheetData>
  <mergeCells count="1">
    <mergeCell ref="B23:B24"/>
  </mergeCells>
  <hyperlinks>
    <hyperlink ref="H19" location="Table_4_a.__2011_Lost_Revenues_Work_Form" display="Go to Tab 4."/>
  </hyperlinks>
  <pageMargins left="0.70866141732283472" right="0.70866141732283472" top="0.74803149606299213" bottom="0.74803149606299213" header="0.31496062992125984" footer="0.31496062992125984"/>
  <pageSetup scale="41" fitToWidth="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56"/>
  <sheetViews>
    <sheetView view="pageBreakPreview" topLeftCell="AE1" zoomScale="60" zoomScaleNormal="40" workbookViewId="0">
      <selection activeCell="F121" sqref="F121"/>
    </sheetView>
  </sheetViews>
  <sheetFormatPr defaultColWidth="9.109375" defaultRowHeight="14.4"/>
  <cols>
    <col min="1" max="1" width="9.109375" style="12"/>
    <col min="2" max="2" width="13.33203125" style="12" customWidth="1"/>
    <col min="3" max="3" width="10.88671875" style="12" customWidth="1"/>
    <col min="4" max="4" width="40.109375" style="12" bestFit="1" customWidth="1"/>
    <col min="5" max="5" width="75.88671875" style="12" bestFit="1" customWidth="1"/>
    <col min="6" max="7" width="9.109375" style="12"/>
    <col min="8" max="8" width="14.5546875" style="12" customWidth="1"/>
    <col min="9" max="9" width="24.109375" style="12" bestFit="1"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10.109375" style="12" bestFit="1" customWidth="1"/>
    <col min="19" max="19" width="12.44140625" style="12" bestFit="1" customWidth="1"/>
    <col min="20" max="36" width="11.33203125" style="12" bestFit="1" customWidth="1"/>
    <col min="37" max="37" width="9.44140625" style="12" bestFit="1" customWidth="1"/>
    <col min="38" max="47" width="9.33203125" style="12" bestFit="1" customWidth="1"/>
    <col min="48" max="48" width="9.109375" style="12"/>
    <col min="49" max="68" width="15.6640625" style="12" bestFit="1" customWidth="1"/>
    <col min="69" max="69" width="13.6640625" style="12" bestFit="1" customWidth="1"/>
    <col min="70" max="70" width="12.44140625" style="12" bestFit="1" customWidth="1"/>
    <col min="71" max="78" width="9.33203125" style="12" bestFit="1" customWidth="1"/>
    <col min="79" max="79" width="9.109375" style="16"/>
    <col min="80" max="16384" width="9.109375" style="12"/>
  </cols>
  <sheetData>
    <row r="14" spans="2:79" ht="15" thickBot="1">
      <c r="CA14" s="12"/>
    </row>
    <row r="15" spans="2:79" s="9" customFormat="1" ht="31.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0" t="s">
        <v>610</v>
      </c>
      <c r="D16" s="624"/>
      <c r="E16" s="17"/>
      <c r="CA16" s="12"/>
    </row>
    <row r="17" spans="2:79" ht="22.5" customHeight="1">
      <c r="D17" s="122"/>
    </row>
    <row r="18" spans="2:79" ht="23.25" customHeight="1">
      <c r="B18" s="195" t="s">
        <v>566</v>
      </c>
      <c r="C18" s="195"/>
      <c r="D18" s="92"/>
      <c r="G18" s="600" t="s">
        <v>586</v>
      </c>
    </row>
    <row r="19" spans="2:79" ht="23.25" customHeight="1">
      <c r="B19" s="635" t="s">
        <v>523</v>
      </c>
      <c r="C19" s="624"/>
      <c r="D19" s="624"/>
      <c r="E19" s="624"/>
      <c r="F19" s="624"/>
      <c r="G19" s="624"/>
      <c r="H19" s="624"/>
      <c r="I19" s="624"/>
      <c r="J19" s="624"/>
      <c r="K19" s="624"/>
      <c r="L19" s="624"/>
      <c r="M19" s="624"/>
      <c r="N19" s="624"/>
      <c r="O19" s="624"/>
      <c r="P19" s="624"/>
    </row>
    <row r="20" spans="2:79" ht="23.25" customHeight="1">
      <c r="B20" s="635" t="s">
        <v>521</v>
      </c>
      <c r="C20" s="624"/>
      <c r="D20" s="624"/>
      <c r="E20" s="624"/>
      <c r="F20" s="624"/>
      <c r="G20" s="624"/>
      <c r="H20" s="624"/>
      <c r="I20" s="624"/>
      <c r="J20" s="624"/>
      <c r="K20" s="624"/>
      <c r="L20" s="624"/>
      <c r="M20" s="624"/>
      <c r="N20" s="624"/>
      <c r="O20" s="624"/>
      <c r="P20" s="624"/>
    </row>
    <row r="21" spans="2:79" ht="15.6">
      <c r="B21" s="92"/>
    </row>
    <row r="22" spans="2:79" s="268" customFormat="1" ht="88.5" customHeight="1">
      <c r="B22" s="831"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264" t="s">
        <v>491</v>
      </c>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6"/>
      <c r="CA22" s="267"/>
    </row>
    <row r="23" spans="2:79" s="268" customFormat="1" ht="45" customHeight="1">
      <c r="B23" s="831"/>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270">
        <v>2011</v>
      </c>
      <c r="AX23" s="270">
        <v>2012</v>
      </c>
      <c r="AY23" s="270">
        <v>2013</v>
      </c>
      <c r="AZ23" s="270">
        <v>2014</v>
      </c>
      <c r="BA23" s="270">
        <v>2015</v>
      </c>
      <c r="BB23" s="270">
        <v>2016</v>
      </c>
      <c r="BC23" s="270">
        <v>2017</v>
      </c>
      <c r="BD23" s="270">
        <v>2018</v>
      </c>
      <c r="BE23" s="270">
        <v>2019</v>
      </c>
      <c r="BF23" s="270">
        <v>2020</v>
      </c>
      <c r="BG23" s="270">
        <v>2021</v>
      </c>
      <c r="BH23" s="270">
        <v>2022</v>
      </c>
      <c r="BI23" s="270">
        <v>2023</v>
      </c>
      <c r="BJ23" s="270">
        <v>2024</v>
      </c>
      <c r="BK23" s="270">
        <v>2025</v>
      </c>
      <c r="BL23" s="270">
        <v>2026</v>
      </c>
      <c r="BM23" s="270">
        <v>2027</v>
      </c>
      <c r="BN23" s="270">
        <v>2028</v>
      </c>
      <c r="BO23" s="270">
        <v>2029</v>
      </c>
      <c r="BP23" s="270">
        <v>2030</v>
      </c>
      <c r="BQ23" s="270">
        <v>2031</v>
      </c>
      <c r="BR23" s="270">
        <v>2032</v>
      </c>
      <c r="BS23" s="270">
        <v>2033</v>
      </c>
      <c r="BT23" s="270">
        <v>2034</v>
      </c>
      <c r="BU23" s="270">
        <v>2035</v>
      </c>
      <c r="BV23" s="270">
        <v>2036</v>
      </c>
      <c r="BW23" s="270">
        <v>2037</v>
      </c>
      <c r="BX23" s="270">
        <v>2038</v>
      </c>
      <c r="BY23" s="270">
        <v>2039</v>
      </c>
      <c r="BZ23" s="270">
        <v>2040</v>
      </c>
      <c r="CA23" s="267"/>
    </row>
    <row r="24" spans="2:79" s="17" customFormat="1" ht="15.6">
      <c r="B24" s="271">
        <v>1</v>
      </c>
      <c r="C24" s="177" t="s">
        <v>651</v>
      </c>
      <c r="D24" s="177" t="s">
        <v>656</v>
      </c>
      <c r="E24" s="177" t="s">
        <v>21</v>
      </c>
      <c r="F24" s="177" t="s">
        <v>653</v>
      </c>
      <c r="G24" s="177" t="s">
        <v>675</v>
      </c>
      <c r="H24" s="177" t="s">
        <v>654</v>
      </c>
      <c r="I24" s="177">
        <v>2012</v>
      </c>
      <c r="J24" s="177"/>
      <c r="K24" s="177" t="s">
        <v>680</v>
      </c>
      <c r="L24" s="177"/>
      <c r="M24" s="177" t="s">
        <v>671</v>
      </c>
      <c r="N24" s="177">
        <v>662</v>
      </c>
      <c r="O24" s="654">
        <v>607.62472679999996</v>
      </c>
      <c r="P24" s="654">
        <v>1079788.548</v>
      </c>
      <c r="Q24" s="177"/>
      <c r="R24" s="654">
        <v>0</v>
      </c>
      <c r="S24" s="654">
        <v>549.89858849999996</v>
      </c>
      <c r="T24" s="654">
        <v>549.89859000000001</v>
      </c>
      <c r="U24" s="654">
        <v>533.83344</v>
      </c>
      <c r="V24" s="654">
        <v>467.47813000000002</v>
      </c>
      <c r="W24" s="654">
        <v>467.47813000000002</v>
      </c>
      <c r="X24" s="654">
        <v>135.90649999999999</v>
      </c>
      <c r="Y24" s="654">
        <v>135.90649999999999</v>
      </c>
      <c r="Z24" s="654">
        <v>135.76406</v>
      </c>
      <c r="AA24" s="654">
        <v>135.76406</v>
      </c>
      <c r="AB24" s="654">
        <v>135.76406</v>
      </c>
      <c r="AC24" s="654">
        <v>126.67314</v>
      </c>
      <c r="AD24" s="654">
        <v>126.67314</v>
      </c>
      <c r="AE24" s="654">
        <v>0</v>
      </c>
      <c r="AF24" s="654">
        <v>0</v>
      </c>
      <c r="AG24" s="654">
        <v>0</v>
      </c>
      <c r="AH24" s="654">
        <v>0</v>
      </c>
      <c r="AI24" s="654">
        <v>0</v>
      </c>
      <c r="AJ24" s="654">
        <v>0</v>
      </c>
      <c r="AK24" s="654">
        <v>0</v>
      </c>
      <c r="AL24" s="654">
        <v>0</v>
      </c>
      <c r="AM24" s="654">
        <v>0</v>
      </c>
      <c r="AN24" s="654">
        <v>0</v>
      </c>
      <c r="AO24" s="654">
        <v>0</v>
      </c>
      <c r="AP24" s="654">
        <v>0</v>
      </c>
      <c r="AQ24" s="654">
        <v>0</v>
      </c>
      <c r="AR24" s="654">
        <v>0</v>
      </c>
      <c r="AS24" s="654">
        <v>0</v>
      </c>
      <c r="AT24" s="654">
        <v>0</v>
      </c>
      <c r="AU24" s="654">
        <v>0</v>
      </c>
      <c r="AV24" s="177"/>
      <c r="AW24" s="654">
        <v>0</v>
      </c>
      <c r="AX24" s="654">
        <v>1875038.3049999999</v>
      </c>
      <c r="AY24" s="654">
        <v>1875038.3049999999</v>
      </c>
      <c r="AZ24" s="654">
        <v>1817431.689</v>
      </c>
      <c r="BA24" s="654">
        <v>1557886.906</v>
      </c>
      <c r="BB24" s="654">
        <v>1557886.906</v>
      </c>
      <c r="BC24" s="654">
        <v>508602.15519999998</v>
      </c>
      <c r="BD24" s="654">
        <v>508602.15519999998</v>
      </c>
      <c r="BE24" s="654">
        <v>508459.90730000002</v>
      </c>
      <c r="BF24" s="654">
        <v>508459.90730000002</v>
      </c>
      <c r="BG24" s="654">
        <v>508459.90730000002</v>
      </c>
      <c r="BH24" s="654">
        <v>419507.32500000001</v>
      </c>
      <c r="BI24" s="654">
        <v>419507.32500000001</v>
      </c>
      <c r="BJ24" s="654">
        <v>0</v>
      </c>
      <c r="BK24" s="654">
        <v>0</v>
      </c>
      <c r="BL24" s="654">
        <v>0</v>
      </c>
      <c r="BM24" s="654">
        <v>0</v>
      </c>
      <c r="BN24" s="654">
        <v>0</v>
      </c>
      <c r="BO24" s="654">
        <v>0</v>
      </c>
      <c r="BP24" s="654">
        <v>0</v>
      </c>
      <c r="BQ24" s="654">
        <v>0</v>
      </c>
      <c r="BR24" s="654">
        <v>0</v>
      </c>
      <c r="BS24" s="654">
        <v>0</v>
      </c>
      <c r="BT24" s="654">
        <v>0</v>
      </c>
      <c r="BU24" s="654">
        <v>0</v>
      </c>
      <c r="BV24" s="654">
        <v>0</v>
      </c>
      <c r="BW24" s="654">
        <v>0</v>
      </c>
      <c r="BX24" s="654">
        <v>0</v>
      </c>
      <c r="BY24" s="654">
        <v>0</v>
      </c>
      <c r="BZ24" s="655">
        <v>0</v>
      </c>
      <c r="CA24" s="167"/>
    </row>
    <row r="25" spans="2:79" s="17" customFormat="1" ht="15.6">
      <c r="B25" s="271">
        <v>2</v>
      </c>
      <c r="C25" s="177" t="s">
        <v>651</v>
      </c>
      <c r="D25" s="177" t="s">
        <v>656</v>
      </c>
      <c r="E25" s="177" t="s">
        <v>22</v>
      </c>
      <c r="F25" s="177" t="s">
        <v>653</v>
      </c>
      <c r="G25" s="177" t="s">
        <v>675</v>
      </c>
      <c r="H25" s="177" t="s">
        <v>654</v>
      </c>
      <c r="I25" s="177">
        <v>2012</v>
      </c>
      <c r="J25" s="177"/>
      <c r="K25" s="177" t="s">
        <v>680</v>
      </c>
      <c r="L25" s="177"/>
      <c r="M25" s="177" t="s">
        <v>671</v>
      </c>
      <c r="N25" s="177">
        <v>178</v>
      </c>
      <c r="O25" s="654">
        <v>2206.7220120000002</v>
      </c>
      <c r="P25" s="654">
        <v>12768626.140000001</v>
      </c>
      <c r="Q25" s="177"/>
      <c r="R25" s="654">
        <v>0</v>
      </c>
      <c r="S25" s="654">
        <v>1659.1894830000001</v>
      </c>
      <c r="T25" s="654">
        <v>1640.4593</v>
      </c>
      <c r="U25" s="654">
        <v>1596.5565999999999</v>
      </c>
      <c r="V25" s="654">
        <v>1567.7062000000001</v>
      </c>
      <c r="W25" s="654">
        <v>1565.0146999999999</v>
      </c>
      <c r="X25" s="654">
        <v>1417.865</v>
      </c>
      <c r="Y25" s="654">
        <v>1389.8258000000001</v>
      </c>
      <c r="Z25" s="654">
        <v>1384.9793999999999</v>
      </c>
      <c r="AA25" s="654">
        <v>1329.8068000000001</v>
      </c>
      <c r="AB25" s="654">
        <v>998.82539999999995</v>
      </c>
      <c r="AC25" s="654">
        <v>969.17318999999998</v>
      </c>
      <c r="AD25" s="654">
        <v>969.17318999999998</v>
      </c>
      <c r="AE25" s="654">
        <v>490.17209000000003</v>
      </c>
      <c r="AF25" s="654">
        <v>337.01805999999999</v>
      </c>
      <c r="AG25" s="654">
        <v>337.01805999999999</v>
      </c>
      <c r="AH25" s="654">
        <v>70.966527999999997</v>
      </c>
      <c r="AI25" s="654">
        <v>63.074945</v>
      </c>
      <c r="AJ25" s="654">
        <v>63.074945</v>
      </c>
      <c r="AK25" s="654">
        <v>63.074945</v>
      </c>
      <c r="AL25" s="654">
        <v>63.074945</v>
      </c>
      <c r="AM25" s="654">
        <v>0</v>
      </c>
      <c r="AN25" s="654">
        <v>0</v>
      </c>
      <c r="AO25" s="654">
        <v>0</v>
      </c>
      <c r="AP25" s="654">
        <v>0</v>
      </c>
      <c r="AQ25" s="654">
        <v>0</v>
      </c>
      <c r="AR25" s="654">
        <v>0</v>
      </c>
      <c r="AS25" s="654">
        <v>0</v>
      </c>
      <c r="AT25" s="654">
        <v>0</v>
      </c>
      <c r="AU25" s="654">
        <v>0</v>
      </c>
      <c r="AV25" s="177"/>
      <c r="AW25" s="654">
        <v>0</v>
      </c>
      <c r="AX25" s="654">
        <v>9600470.7829999998</v>
      </c>
      <c r="AY25" s="654">
        <v>9532534.7170000002</v>
      </c>
      <c r="AZ25" s="654">
        <v>9389578.6699999999</v>
      </c>
      <c r="BA25" s="654">
        <v>9295397.3839999996</v>
      </c>
      <c r="BB25" s="654">
        <v>9282626.2809999995</v>
      </c>
      <c r="BC25" s="654">
        <v>8799101.7379999999</v>
      </c>
      <c r="BD25" s="654">
        <v>8577352.6909999996</v>
      </c>
      <c r="BE25" s="654">
        <v>8546487.8379999995</v>
      </c>
      <c r="BF25" s="654">
        <v>8314197.1720000003</v>
      </c>
      <c r="BG25" s="654">
        <v>6213056.1529999999</v>
      </c>
      <c r="BH25" s="654">
        <v>5712947.7050000001</v>
      </c>
      <c r="BI25" s="654">
        <v>5503478.0980000002</v>
      </c>
      <c r="BJ25" s="654">
        <v>2658264.466</v>
      </c>
      <c r="BK25" s="654">
        <v>2159451.3760000002</v>
      </c>
      <c r="BL25" s="654">
        <v>2159451.3760000002</v>
      </c>
      <c r="BM25" s="654">
        <v>212835.67110000001</v>
      </c>
      <c r="BN25" s="654">
        <v>196882.28</v>
      </c>
      <c r="BO25" s="654">
        <v>196882.28</v>
      </c>
      <c r="BP25" s="654">
        <v>196882.277</v>
      </c>
      <c r="BQ25" s="654">
        <v>196882.28</v>
      </c>
      <c r="BR25" s="654">
        <v>0</v>
      </c>
      <c r="BS25" s="654">
        <v>0</v>
      </c>
      <c r="BT25" s="654">
        <v>0</v>
      </c>
      <c r="BU25" s="654">
        <v>0</v>
      </c>
      <c r="BV25" s="654">
        <v>0</v>
      </c>
      <c r="BW25" s="654">
        <v>0</v>
      </c>
      <c r="BX25" s="654">
        <v>0</v>
      </c>
      <c r="BY25" s="654">
        <v>0</v>
      </c>
      <c r="BZ25" s="655">
        <v>0</v>
      </c>
      <c r="CA25" s="167"/>
    </row>
    <row r="26" spans="2:79" s="17" customFormat="1" ht="16.5" customHeight="1">
      <c r="B26" s="271">
        <v>3</v>
      </c>
      <c r="C26" s="177" t="s">
        <v>651</v>
      </c>
      <c r="D26" s="177" t="s">
        <v>656</v>
      </c>
      <c r="E26" s="177" t="s">
        <v>20</v>
      </c>
      <c r="F26" s="177" t="s">
        <v>653</v>
      </c>
      <c r="G26" s="177" t="s">
        <v>675</v>
      </c>
      <c r="H26" s="177" t="s">
        <v>654</v>
      </c>
      <c r="I26" s="177">
        <v>2012</v>
      </c>
      <c r="J26" s="177"/>
      <c r="K26" s="177" t="s">
        <v>680</v>
      </c>
      <c r="L26" s="177"/>
      <c r="M26" s="177" t="s">
        <v>673</v>
      </c>
      <c r="N26" s="177">
        <v>3</v>
      </c>
      <c r="O26" s="654">
        <v>20.656926769999998</v>
      </c>
      <c r="P26" s="654">
        <v>42022.593050000003</v>
      </c>
      <c r="Q26" s="177"/>
      <c r="R26" s="654">
        <v>0</v>
      </c>
      <c r="S26" s="654">
        <v>15.531523890000001</v>
      </c>
      <c r="T26" s="654">
        <v>15.531523999999999</v>
      </c>
      <c r="U26" s="654">
        <v>15.531523999999999</v>
      </c>
      <c r="V26" s="654">
        <v>15.531523999999999</v>
      </c>
      <c r="W26" s="654">
        <v>0</v>
      </c>
      <c r="X26" s="654">
        <v>0</v>
      </c>
      <c r="Y26" s="654">
        <v>0</v>
      </c>
      <c r="Z26" s="654">
        <v>0</v>
      </c>
      <c r="AA26" s="654">
        <v>0</v>
      </c>
      <c r="AB26" s="654">
        <v>0</v>
      </c>
      <c r="AC26" s="654">
        <v>0</v>
      </c>
      <c r="AD26" s="654">
        <v>0</v>
      </c>
      <c r="AE26" s="654">
        <v>0</v>
      </c>
      <c r="AF26" s="654">
        <v>0</v>
      </c>
      <c r="AG26" s="654">
        <v>0</v>
      </c>
      <c r="AH26" s="654">
        <v>0</v>
      </c>
      <c r="AI26" s="654">
        <v>0</v>
      </c>
      <c r="AJ26" s="654">
        <v>0</v>
      </c>
      <c r="AK26" s="654">
        <v>0</v>
      </c>
      <c r="AL26" s="654">
        <v>0</v>
      </c>
      <c r="AM26" s="654">
        <v>0</v>
      </c>
      <c r="AN26" s="654">
        <v>0</v>
      </c>
      <c r="AO26" s="654">
        <v>0</v>
      </c>
      <c r="AP26" s="654">
        <v>0</v>
      </c>
      <c r="AQ26" s="654">
        <v>0</v>
      </c>
      <c r="AR26" s="654">
        <v>0</v>
      </c>
      <c r="AS26" s="654">
        <v>0</v>
      </c>
      <c r="AT26" s="654">
        <v>0</v>
      </c>
      <c r="AU26" s="654">
        <v>0</v>
      </c>
      <c r="AV26" s="177"/>
      <c r="AW26" s="654">
        <v>0</v>
      </c>
      <c r="AX26" s="654">
        <v>75528.763389999993</v>
      </c>
      <c r="AY26" s="654">
        <v>75528.763389999993</v>
      </c>
      <c r="AZ26" s="654">
        <v>75528.763389999993</v>
      </c>
      <c r="BA26" s="654">
        <v>75528.763389999993</v>
      </c>
      <c r="BB26" s="654">
        <v>0</v>
      </c>
      <c r="BC26" s="654">
        <v>0</v>
      </c>
      <c r="BD26" s="654">
        <v>0</v>
      </c>
      <c r="BE26" s="654">
        <v>0</v>
      </c>
      <c r="BF26" s="654">
        <v>0</v>
      </c>
      <c r="BG26" s="654">
        <v>0</v>
      </c>
      <c r="BH26" s="654">
        <v>0</v>
      </c>
      <c r="BI26" s="654">
        <v>0</v>
      </c>
      <c r="BJ26" s="654">
        <v>0</v>
      </c>
      <c r="BK26" s="654">
        <v>0</v>
      </c>
      <c r="BL26" s="654">
        <v>0</v>
      </c>
      <c r="BM26" s="654">
        <v>0</v>
      </c>
      <c r="BN26" s="654">
        <v>0</v>
      </c>
      <c r="BO26" s="654">
        <v>0</v>
      </c>
      <c r="BP26" s="654">
        <v>0</v>
      </c>
      <c r="BQ26" s="654">
        <v>0</v>
      </c>
      <c r="BR26" s="654">
        <v>0</v>
      </c>
      <c r="BS26" s="654">
        <v>0</v>
      </c>
      <c r="BT26" s="654">
        <v>0</v>
      </c>
      <c r="BU26" s="654">
        <v>0</v>
      </c>
      <c r="BV26" s="654">
        <v>0</v>
      </c>
      <c r="BW26" s="654">
        <v>0</v>
      </c>
      <c r="BX26" s="654">
        <v>0</v>
      </c>
      <c r="BY26" s="654">
        <v>0</v>
      </c>
      <c r="BZ26" s="655">
        <v>0</v>
      </c>
      <c r="CA26" s="167"/>
    </row>
    <row r="27" spans="2:79" s="17" customFormat="1" ht="15.6">
      <c r="B27" s="271">
        <v>4</v>
      </c>
      <c r="C27" s="177" t="s">
        <v>651</v>
      </c>
      <c r="D27" s="177" t="s">
        <v>656</v>
      </c>
      <c r="E27" s="274" t="s">
        <v>17</v>
      </c>
      <c r="F27" s="177" t="s">
        <v>653</v>
      </c>
      <c r="G27" s="177" t="s">
        <v>675</v>
      </c>
      <c r="H27" s="177" t="s">
        <v>654</v>
      </c>
      <c r="I27" s="177">
        <v>2012</v>
      </c>
      <c r="J27" s="177"/>
      <c r="K27" s="177" t="s">
        <v>680</v>
      </c>
      <c r="L27" s="177"/>
      <c r="M27" s="177" t="s">
        <v>671</v>
      </c>
      <c r="N27" s="177">
        <v>2</v>
      </c>
      <c r="O27" s="654">
        <v>0.24634259999999999</v>
      </c>
      <c r="P27" s="654">
        <v>20893.323759999999</v>
      </c>
      <c r="Q27" s="177"/>
      <c r="R27" s="654">
        <v>0</v>
      </c>
      <c r="S27" s="654">
        <v>0.18522</v>
      </c>
      <c r="T27" s="654">
        <v>0.18522</v>
      </c>
      <c r="U27" s="654">
        <v>0.18522</v>
      </c>
      <c r="V27" s="654">
        <v>0.18522</v>
      </c>
      <c r="W27" s="654">
        <v>0.18522</v>
      </c>
      <c r="X27" s="654">
        <v>0.18522</v>
      </c>
      <c r="Y27" s="654">
        <v>0.18522</v>
      </c>
      <c r="Z27" s="654">
        <v>0.18522</v>
      </c>
      <c r="AA27" s="654">
        <v>0.18522</v>
      </c>
      <c r="AB27" s="654">
        <v>0.18522</v>
      </c>
      <c r="AC27" s="654">
        <v>0.18522</v>
      </c>
      <c r="AD27" s="654">
        <v>0.18522</v>
      </c>
      <c r="AE27" s="654">
        <v>0.18522</v>
      </c>
      <c r="AF27" s="654">
        <v>0.18522</v>
      </c>
      <c r="AG27" s="654">
        <v>0</v>
      </c>
      <c r="AH27" s="654">
        <v>0</v>
      </c>
      <c r="AI27" s="654">
        <v>0</v>
      </c>
      <c r="AJ27" s="654">
        <v>0</v>
      </c>
      <c r="AK27" s="654">
        <v>0</v>
      </c>
      <c r="AL27" s="654">
        <v>0</v>
      </c>
      <c r="AM27" s="654">
        <v>0</v>
      </c>
      <c r="AN27" s="654">
        <v>0</v>
      </c>
      <c r="AO27" s="654">
        <v>0</v>
      </c>
      <c r="AP27" s="654">
        <v>0</v>
      </c>
      <c r="AQ27" s="654">
        <v>0</v>
      </c>
      <c r="AR27" s="654">
        <v>0</v>
      </c>
      <c r="AS27" s="654">
        <v>0</v>
      </c>
      <c r="AT27" s="654">
        <v>0</v>
      </c>
      <c r="AU27" s="654">
        <v>0</v>
      </c>
      <c r="AV27" s="177"/>
      <c r="AW27" s="654">
        <v>0</v>
      </c>
      <c r="AX27" s="654">
        <v>1330.84</v>
      </c>
      <c r="AY27" s="654">
        <v>1330.84</v>
      </c>
      <c r="AZ27" s="654">
        <v>1330.84</v>
      </c>
      <c r="BA27" s="654">
        <v>1330.84</v>
      </c>
      <c r="BB27" s="654">
        <v>1330.84</v>
      </c>
      <c r="BC27" s="654">
        <v>1330.84</v>
      </c>
      <c r="BD27" s="654">
        <v>1330.84</v>
      </c>
      <c r="BE27" s="654">
        <v>1330.84</v>
      </c>
      <c r="BF27" s="654">
        <v>1330.84</v>
      </c>
      <c r="BG27" s="654">
        <v>1330.84</v>
      </c>
      <c r="BH27" s="654">
        <v>1330.84</v>
      </c>
      <c r="BI27" s="654">
        <v>1330.84</v>
      </c>
      <c r="BJ27" s="654">
        <v>1330.84</v>
      </c>
      <c r="BK27" s="654">
        <v>1330.84</v>
      </c>
      <c r="BL27" s="654">
        <v>0</v>
      </c>
      <c r="BM27" s="654">
        <v>0</v>
      </c>
      <c r="BN27" s="654">
        <v>0</v>
      </c>
      <c r="BO27" s="654">
        <v>0</v>
      </c>
      <c r="BP27" s="654">
        <v>0</v>
      </c>
      <c r="BQ27" s="654">
        <v>0</v>
      </c>
      <c r="BR27" s="654">
        <v>0</v>
      </c>
      <c r="BS27" s="654">
        <v>0</v>
      </c>
      <c r="BT27" s="654">
        <v>0</v>
      </c>
      <c r="BU27" s="654">
        <v>0</v>
      </c>
      <c r="BV27" s="654">
        <v>0</v>
      </c>
      <c r="BW27" s="654">
        <v>0</v>
      </c>
      <c r="BX27" s="654">
        <v>0</v>
      </c>
      <c r="BY27" s="654">
        <v>0</v>
      </c>
      <c r="BZ27" s="655">
        <v>0</v>
      </c>
      <c r="CA27" s="167"/>
    </row>
    <row r="28" spans="2:79" s="17" customFormat="1" ht="15.6">
      <c r="B28" s="271">
        <v>5</v>
      </c>
      <c r="C28" s="177" t="s">
        <v>651</v>
      </c>
      <c r="D28" s="177" t="s">
        <v>652</v>
      </c>
      <c r="E28" s="177" t="s">
        <v>2</v>
      </c>
      <c r="F28" s="177" t="s">
        <v>653</v>
      </c>
      <c r="G28" s="177" t="s">
        <v>29</v>
      </c>
      <c r="H28" s="177" t="s">
        <v>654</v>
      </c>
      <c r="I28" s="177">
        <v>2012</v>
      </c>
      <c r="J28" s="177"/>
      <c r="K28" s="177" t="s">
        <v>680</v>
      </c>
      <c r="L28" s="177"/>
      <c r="M28" s="177" t="s">
        <v>663</v>
      </c>
      <c r="N28" s="177">
        <v>131</v>
      </c>
      <c r="O28" s="654">
        <v>25.447002210000001</v>
      </c>
      <c r="P28" s="654">
        <v>65608.512780000005</v>
      </c>
      <c r="Q28" s="177"/>
      <c r="R28" s="654">
        <v>0</v>
      </c>
      <c r="S28" s="654">
        <v>19.133084369999999</v>
      </c>
      <c r="T28" s="654">
        <v>19.133084</v>
      </c>
      <c r="U28" s="654">
        <v>19.133084</v>
      </c>
      <c r="V28" s="654">
        <v>18.79203</v>
      </c>
      <c r="W28" s="654">
        <v>0</v>
      </c>
      <c r="X28" s="654">
        <v>0</v>
      </c>
      <c r="Y28" s="654">
        <v>0</v>
      </c>
      <c r="Z28" s="654">
        <v>0</v>
      </c>
      <c r="AA28" s="654">
        <v>0</v>
      </c>
      <c r="AB28" s="654">
        <v>0</v>
      </c>
      <c r="AC28" s="654">
        <v>0</v>
      </c>
      <c r="AD28" s="654">
        <v>0</v>
      </c>
      <c r="AE28" s="654">
        <v>0</v>
      </c>
      <c r="AF28" s="654">
        <v>0</v>
      </c>
      <c r="AG28" s="654">
        <v>0</v>
      </c>
      <c r="AH28" s="654">
        <v>0</v>
      </c>
      <c r="AI28" s="654">
        <v>0</v>
      </c>
      <c r="AJ28" s="654">
        <v>0</v>
      </c>
      <c r="AK28" s="654">
        <v>0</v>
      </c>
      <c r="AL28" s="654">
        <v>0</v>
      </c>
      <c r="AM28" s="654">
        <v>0</v>
      </c>
      <c r="AN28" s="654">
        <v>0</v>
      </c>
      <c r="AO28" s="654">
        <v>0</v>
      </c>
      <c r="AP28" s="654">
        <v>0</v>
      </c>
      <c r="AQ28" s="654">
        <v>0</v>
      </c>
      <c r="AR28" s="654">
        <v>0</v>
      </c>
      <c r="AS28" s="654">
        <v>0</v>
      </c>
      <c r="AT28" s="654">
        <v>0</v>
      </c>
      <c r="AU28" s="654">
        <v>0</v>
      </c>
      <c r="AV28" s="177"/>
      <c r="AW28" s="654">
        <v>0</v>
      </c>
      <c r="AX28" s="654">
        <v>33812.339469999999</v>
      </c>
      <c r="AY28" s="654">
        <v>33812.339469999999</v>
      </c>
      <c r="AZ28" s="654">
        <v>33812.339469999999</v>
      </c>
      <c r="BA28" s="654">
        <v>33507.349829999999</v>
      </c>
      <c r="BB28" s="654">
        <v>0</v>
      </c>
      <c r="BC28" s="654">
        <v>0</v>
      </c>
      <c r="BD28" s="654">
        <v>0</v>
      </c>
      <c r="BE28" s="654">
        <v>0</v>
      </c>
      <c r="BF28" s="654">
        <v>0</v>
      </c>
      <c r="BG28" s="654">
        <v>0</v>
      </c>
      <c r="BH28" s="654">
        <v>0</v>
      </c>
      <c r="BI28" s="654">
        <v>0</v>
      </c>
      <c r="BJ28" s="654">
        <v>0</v>
      </c>
      <c r="BK28" s="654">
        <v>0</v>
      </c>
      <c r="BL28" s="654">
        <v>0</v>
      </c>
      <c r="BM28" s="654">
        <v>0</v>
      </c>
      <c r="BN28" s="654">
        <v>0</v>
      </c>
      <c r="BO28" s="654">
        <v>0</v>
      </c>
      <c r="BP28" s="654">
        <v>0</v>
      </c>
      <c r="BQ28" s="654">
        <v>0</v>
      </c>
      <c r="BR28" s="654">
        <v>0</v>
      </c>
      <c r="BS28" s="654">
        <v>0</v>
      </c>
      <c r="BT28" s="654">
        <v>0</v>
      </c>
      <c r="BU28" s="654">
        <v>0</v>
      </c>
      <c r="BV28" s="654">
        <v>0</v>
      </c>
      <c r="BW28" s="654">
        <v>0</v>
      </c>
      <c r="BX28" s="654">
        <v>0</v>
      </c>
      <c r="BY28" s="654">
        <v>0</v>
      </c>
      <c r="BZ28" s="655">
        <v>0</v>
      </c>
      <c r="CA28" s="167"/>
    </row>
    <row r="29" spans="2:79" s="17" customFormat="1" ht="15.6">
      <c r="B29" s="271">
        <v>6</v>
      </c>
      <c r="C29" s="177" t="s">
        <v>651</v>
      </c>
      <c r="D29" s="177" t="s">
        <v>652</v>
      </c>
      <c r="E29" s="177" t="s">
        <v>1</v>
      </c>
      <c r="F29" s="177" t="s">
        <v>653</v>
      </c>
      <c r="G29" s="177" t="s">
        <v>29</v>
      </c>
      <c r="H29" s="177" t="s">
        <v>654</v>
      </c>
      <c r="I29" s="177">
        <v>2012</v>
      </c>
      <c r="J29" s="177"/>
      <c r="K29" s="177" t="s">
        <v>680</v>
      </c>
      <c r="L29" s="177"/>
      <c r="M29" s="177" t="s">
        <v>663</v>
      </c>
      <c r="N29" s="177">
        <v>1671</v>
      </c>
      <c r="O29" s="654">
        <v>127.1370842</v>
      </c>
      <c r="P29" s="654">
        <v>1424424.7390000001</v>
      </c>
      <c r="Q29" s="177"/>
      <c r="R29" s="654">
        <v>0</v>
      </c>
      <c r="S29" s="654">
        <v>95.591792600000005</v>
      </c>
      <c r="T29" s="654">
        <v>95.591792999999996</v>
      </c>
      <c r="U29" s="654">
        <v>95.591792999999996</v>
      </c>
      <c r="V29" s="654">
        <v>92.955903000000006</v>
      </c>
      <c r="W29" s="654">
        <v>51.215915000000003</v>
      </c>
      <c r="X29" s="654">
        <v>0</v>
      </c>
      <c r="Y29" s="654">
        <v>0</v>
      </c>
      <c r="Z29" s="654">
        <v>0</v>
      </c>
      <c r="AA29" s="654">
        <v>0</v>
      </c>
      <c r="AB29" s="654">
        <v>0</v>
      </c>
      <c r="AC29" s="654">
        <v>0</v>
      </c>
      <c r="AD29" s="654">
        <v>0</v>
      </c>
      <c r="AE29" s="654">
        <v>0</v>
      </c>
      <c r="AF29" s="654">
        <v>0</v>
      </c>
      <c r="AG29" s="654">
        <v>0</v>
      </c>
      <c r="AH29" s="654">
        <v>0</v>
      </c>
      <c r="AI29" s="654">
        <v>0</v>
      </c>
      <c r="AJ29" s="654">
        <v>0</v>
      </c>
      <c r="AK29" s="654">
        <v>0</v>
      </c>
      <c r="AL29" s="654">
        <v>0</v>
      </c>
      <c r="AM29" s="654">
        <v>0</v>
      </c>
      <c r="AN29" s="654">
        <v>0</v>
      </c>
      <c r="AO29" s="654">
        <v>0</v>
      </c>
      <c r="AP29" s="654">
        <v>0</v>
      </c>
      <c r="AQ29" s="654">
        <v>0</v>
      </c>
      <c r="AR29" s="654">
        <v>0</v>
      </c>
      <c r="AS29" s="654">
        <v>0</v>
      </c>
      <c r="AT29" s="654">
        <v>0</v>
      </c>
      <c r="AU29" s="654">
        <v>0</v>
      </c>
      <c r="AV29" s="177"/>
      <c r="AW29" s="654">
        <v>0</v>
      </c>
      <c r="AX29" s="654">
        <v>669778.14720000001</v>
      </c>
      <c r="AY29" s="654">
        <v>669778.14720000001</v>
      </c>
      <c r="AZ29" s="654">
        <v>669778.14720000001</v>
      </c>
      <c r="BA29" s="654">
        <v>667420.99100000004</v>
      </c>
      <c r="BB29" s="654">
        <v>389534.70510000002</v>
      </c>
      <c r="BC29" s="654">
        <v>0</v>
      </c>
      <c r="BD29" s="654">
        <v>0</v>
      </c>
      <c r="BE29" s="654">
        <v>0</v>
      </c>
      <c r="BF29" s="654">
        <v>0</v>
      </c>
      <c r="BG29" s="654">
        <v>0</v>
      </c>
      <c r="BH29" s="654">
        <v>0</v>
      </c>
      <c r="BI29" s="654">
        <v>0</v>
      </c>
      <c r="BJ29" s="654">
        <v>0</v>
      </c>
      <c r="BK29" s="654">
        <v>0</v>
      </c>
      <c r="BL29" s="654">
        <v>0</v>
      </c>
      <c r="BM29" s="654">
        <v>0</v>
      </c>
      <c r="BN29" s="654">
        <v>0</v>
      </c>
      <c r="BO29" s="654">
        <v>0</v>
      </c>
      <c r="BP29" s="654">
        <v>0</v>
      </c>
      <c r="BQ29" s="654">
        <v>0</v>
      </c>
      <c r="BR29" s="654">
        <v>0</v>
      </c>
      <c r="BS29" s="654">
        <v>0</v>
      </c>
      <c r="BT29" s="654">
        <v>0</v>
      </c>
      <c r="BU29" s="654">
        <v>0</v>
      </c>
      <c r="BV29" s="654">
        <v>0</v>
      </c>
      <c r="BW29" s="654">
        <v>0</v>
      </c>
      <c r="BX29" s="654">
        <v>0</v>
      </c>
      <c r="BY29" s="654">
        <v>0</v>
      </c>
      <c r="BZ29" s="655">
        <v>0</v>
      </c>
      <c r="CA29" s="167"/>
    </row>
    <row r="30" spans="2:79" s="17" customFormat="1" ht="15.6">
      <c r="B30" s="271">
        <v>7</v>
      </c>
      <c r="C30" s="177" t="s">
        <v>651</v>
      </c>
      <c r="D30" s="177" t="s">
        <v>652</v>
      </c>
      <c r="E30" s="177" t="s">
        <v>5</v>
      </c>
      <c r="F30" s="177" t="s">
        <v>653</v>
      </c>
      <c r="G30" s="177" t="s">
        <v>29</v>
      </c>
      <c r="H30" s="177" t="s">
        <v>654</v>
      </c>
      <c r="I30" s="177">
        <v>2012</v>
      </c>
      <c r="J30" s="177"/>
      <c r="K30" s="177" t="s">
        <v>680</v>
      </c>
      <c r="L30" s="177"/>
      <c r="M30" s="177" t="s">
        <v>664</v>
      </c>
      <c r="N30" s="177">
        <v>42891</v>
      </c>
      <c r="O30" s="654">
        <v>79.578567559999996</v>
      </c>
      <c r="P30" s="654">
        <v>1181404.5859999999</v>
      </c>
      <c r="Q30" s="177"/>
      <c r="R30" s="654">
        <v>0</v>
      </c>
      <c r="S30" s="654">
        <v>59.83350944</v>
      </c>
      <c r="T30" s="654">
        <v>59.833508999999999</v>
      </c>
      <c r="U30" s="654">
        <v>59.833508999999999</v>
      </c>
      <c r="V30" s="654">
        <v>59.833508999999999</v>
      </c>
      <c r="W30" s="654">
        <v>54.766767000000002</v>
      </c>
      <c r="X30" s="654">
        <v>46.345590999999999</v>
      </c>
      <c r="Y30" s="654">
        <v>34.695833999999998</v>
      </c>
      <c r="Z30" s="654">
        <v>34.567731999999999</v>
      </c>
      <c r="AA30" s="654">
        <v>34.567731999999999</v>
      </c>
      <c r="AB30" s="654">
        <v>22.293112000000001</v>
      </c>
      <c r="AC30" s="654">
        <v>8.7219394000000001</v>
      </c>
      <c r="AD30" s="654">
        <v>8.7211736000000002</v>
      </c>
      <c r="AE30" s="654">
        <v>8.7211736000000002</v>
      </c>
      <c r="AF30" s="654">
        <v>8.5715119000000008</v>
      </c>
      <c r="AG30" s="654">
        <v>8.5715119000000008</v>
      </c>
      <c r="AH30" s="654">
        <v>8.3585470999999991</v>
      </c>
      <c r="AI30" s="654">
        <v>2.3452470999999999</v>
      </c>
      <c r="AJ30" s="654">
        <v>2.3452470999999999</v>
      </c>
      <c r="AK30" s="654">
        <v>2.3452470999999999</v>
      </c>
      <c r="AL30" s="654">
        <v>2.3452470999999999</v>
      </c>
      <c r="AM30" s="654">
        <v>0</v>
      </c>
      <c r="AN30" s="654">
        <v>0</v>
      </c>
      <c r="AO30" s="654">
        <v>0</v>
      </c>
      <c r="AP30" s="654">
        <v>0</v>
      </c>
      <c r="AQ30" s="654">
        <v>0</v>
      </c>
      <c r="AR30" s="654">
        <v>0</v>
      </c>
      <c r="AS30" s="654">
        <v>0</v>
      </c>
      <c r="AT30" s="654">
        <v>0</v>
      </c>
      <c r="AU30" s="654">
        <v>0</v>
      </c>
      <c r="AV30" s="177"/>
      <c r="AW30" s="654">
        <v>0</v>
      </c>
      <c r="AX30" s="654">
        <v>1082742.9469999999</v>
      </c>
      <c r="AY30" s="654">
        <v>1082742.9469999999</v>
      </c>
      <c r="AZ30" s="654">
        <v>1082742.9469999999</v>
      </c>
      <c r="BA30" s="654">
        <v>1082742.9469999999</v>
      </c>
      <c r="BB30" s="654">
        <v>973317.03</v>
      </c>
      <c r="BC30" s="654">
        <v>791445.7683</v>
      </c>
      <c r="BD30" s="654">
        <v>539847.18740000005</v>
      </c>
      <c r="BE30" s="654">
        <v>538725.0159</v>
      </c>
      <c r="BF30" s="654">
        <v>538725.0159</v>
      </c>
      <c r="BG30" s="654">
        <v>273631.31280000001</v>
      </c>
      <c r="BH30" s="654">
        <v>203070.1251</v>
      </c>
      <c r="BI30" s="654">
        <v>196759.03880000001</v>
      </c>
      <c r="BJ30" s="654">
        <v>196759.03880000001</v>
      </c>
      <c r="BK30" s="654">
        <v>183022.32860000001</v>
      </c>
      <c r="BL30" s="654">
        <v>183022.32860000001</v>
      </c>
      <c r="BM30" s="654">
        <v>180518.67329999999</v>
      </c>
      <c r="BN30" s="654">
        <v>50650.057999999997</v>
      </c>
      <c r="BO30" s="654">
        <v>50650.057999999997</v>
      </c>
      <c r="BP30" s="654">
        <v>50650.057800000002</v>
      </c>
      <c r="BQ30" s="654">
        <v>50650.057999999997</v>
      </c>
      <c r="BR30" s="654">
        <v>0</v>
      </c>
      <c r="BS30" s="654">
        <v>0</v>
      </c>
      <c r="BT30" s="654">
        <v>0</v>
      </c>
      <c r="BU30" s="654">
        <v>0</v>
      </c>
      <c r="BV30" s="654">
        <v>0</v>
      </c>
      <c r="BW30" s="654">
        <v>0</v>
      </c>
      <c r="BX30" s="654">
        <v>0</v>
      </c>
      <c r="BY30" s="654">
        <v>0</v>
      </c>
      <c r="BZ30" s="655">
        <v>0</v>
      </c>
      <c r="CA30" s="167"/>
    </row>
    <row r="31" spans="2:79" s="17" customFormat="1" ht="15.6">
      <c r="B31" s="271">
        <v>8</v>
      </c>
      <c r="C31" s="177" t="s">
        <v>651</v>
      </c>
      <c r="D31" s="177" t="s">
        <v>652</v>
      </c>
      <c r="E31" s="177" t="s">
        <v>4</v>
      </c>
      <c r="F31" s="177" t="s">
        <v>653</v>
      </c>
      <c r="G31" s="177" t="s">
        <v>29</v>
      </c>
      <c r="H31" s="177" t="s">
        <v>654</v>
      </c>
      <c r="I31" s="177">
        <v>2012</v>
      </c>
      <c r="J31" s="177"/>
      <c r="K31" s="177" t="s">
        <v>680</v>
      </c>
      <c r="L31" s="177"/>
      <c r="M31" s="177" t="s">
        <v>664</v>
      </c>
      <c r="N31" s="177">
        <v>1249</v>
      </c>
      <c r="O31" s="654">
        <v>12.389423409999999</v>
      </c>
      <c r="P31" s="654">
        <v>56527.205139999998</v>
      </c>
      <c r="Q31" s="177"/>
      <c r="R31" s="654">
        <v>0</v>
      </c>
      <c r="S31" s="654">
        <v>9.3153559450000003</v>
      </c>
      <c r="T31" s="654">
        <v>9.3153559000000001</v>
      </c>
      <c r="U31" s="654">
        <v>9.3153559000000001</v>
      </c>
      <c r="V31" s="654">
        <v>9.3153559000000001</v>
      </c>
      <c r="W31" s="654">
        <v>9.2760338000000004</v>
      </c>
      <c r="X31" s="654">
        <v>9.2760338000000004</v>
      </c>
      <c r="Y31" s="654">
        <v>7.9119766</v>
      </c>
      <c r="Z31" s="654">
        <v>7.8954582000000002</v>
      </c>
      <c r="AA31" s="654">
        <v>7.8954582000000002</v>
      </c>
      <c r="AB31" s="654">
        <v>7.8954582000000002</v>
      </c>
      <c r="AC31" s="654">
        <v>0.14523449999999999</v>
      </c>
      <c r="AD31" s="654">
        <v>0.1451345</v>
      </c>
      <c r="AE31" s="654">
        <v>0.1451345</v>
      </c>
      <c r="AF31" s="654">
        <v>0.13990830000000001</v>
      </c>
      <c r="AG31" s="654">
        <v>0.13990830000000001</v>
      </c>
      <c r="AH31" s="654">
        <v>0.13068540000000001</v>
      </c>
      <c r="AI31" s="654">
        <v>0</v>
      </c>
      <c r="AJ31" s="654">
        <v>0</v>
      </c>
      <c r="AK31" s="654">
        <v>0</v>
      </c>
      <c r="AL31" s="654">
        <v>0</v>
      </c>
      <c r="AM31" s="654">
        <v>0</v>
      </c>
      <c r="AN31" s="654">
        <v>0</v>
      </c>
      <c r="AO31" s="654">
        <v>0</v>
      </c>
      <c r="AP31" s="654">
        <v>0</v>
      </c>
      <c r="AQ31" s="654">
        <v>0</v>
      </c>
      <c r="AR31" s="654">
        <v>0</v>
      </c>
      <c r="AS31" s="654">
        <v>0</v>
      </c>
      <c r="AT31" s="654">
        <v>0</v>
      </c>
      <c r="AU31" s="654">
        <v>0</v>
      </c>
      <c r="AV31" s="177"/>
      <c r="AW31" s="654">
        <v>0</v>
      </c>
      <c r="AX31" s="654">
        <v>56527.205139999998</v>
      </c>
      <c r="AY31" s="654">
        <v>56527.205139999998</v>
      </c>
      <c r="AZ31" s="654">
        <v>56527.205139999998</v>
      </c>
      <c r="BA31" s="654">
        <v>56527.205139999998</v>
      </c>
      <c r="BB31" s="654">
        <v>55677.969270000001</v>
      </c>
      <c r="BC31" s="654">
        <v>55677.969270000001</v>
      </c>
      <c r="BD31" s="654">
        <v>26218.566459999998</v>
      </c>
      <c r="BE31" s="654">
        <v>26073.865389999999</v>
      </c>
      <c r="BF31" s="654">
        <v>26073.865389999999</v>
      </c>
      <c r="BG31" s="654">
        <v>26073.865389999999</v>
      </c>
      <c r="BH31" s="654">
        <v>4234.7954129999998</v>
      </c>
      <c r="BI31" s="654">
        <v>3410.509051</v>
      </c>
      <c r="BJ31" s="654">
        <v>3410.509051</v>
      </c>
      <c r="BK31" s="654">
        <v>2930.8256019999999</v>
      </c>
      <c r="BL31" s="654">
        <v>2930.8256019999999</v>
      </c>
      <c r="BM31" s="654">
        <v>2822.3995850000001</v>
      </c>
      <c r="BN31" s="654">
        <v>0</v>
      </c>
      <c r="BO31" s="654">
        <v>0</v>
      </c>
      <c r="BP31" s="654">
        <v>0</v>
      </c>
      <c r="BQ31" s="654">
        <v>0</v>
      </c>
      <c r="BR31" s="654">
        <v>0</v>
      </c>
      <c r="BS31" s="654">
        <v>0</v>
      </c>
      <c r="BT31" s="654">
        <v>0</v>
      </c>
      <c r="BU31" s="654">
        <v>0</v>
      </c>
      <c r="BV31" s="654">
        <v>0</v>
      </c>
      <c r="BW31" s="654">
        <v>0</v>
      </c>
      <c r="BX31" s="654">
        <v>0</v>
      </c>
      <c r="BY31" s="654">
        <v>0</v>
      </c>
      <c r="BZ31" s="655">
        <v>0</v>
      </c>
      <c r="CA31" s="167"/>
    </row>
    <row r="32" spans="2:79" s="17" customFormat="1" ht="15.6">
      <c r="B32" s="271">
        <v>9</v>
      </c>
      <c r="C32" s="177" t="s">
        <v>651</v>
      </c>
      <c r="D32" s="177" t="s">
        <v>652</v>
      </c>
      <c r="E32" s="177" t="s">
        <v>3</v>
      </c>
      <c r="F32" s="177" t="s">
        <v>653</v>
      </c>
      <c r="G32" s="177" t="s">
        <v>29</v>
      </c>
      <c r="H32" s="177" t="s">
        <v>654</v>
      </c>
      <c r="I32" s="177">
        <v>2012</v>
      </c>
      <c r="J32" s="177"/>
      <c r="K32" s="177" t="s">
        <v>680</v>
      </c>
      <c r="L32" s="177"/>
      <c r="M32" s="177" t="s">
        <v>665</v>
      </c>
      <c r="N32" s="177">
        <v>5007</v>
      </c>
      <c r="O32" s="654">
        <v>1451.3155429999999</v>
      </c>
      <c r="P32" s="654">
        <v>4424796.7640000004</v>
      </c>
      <c r="Q32" s="177"/>
      <c r="R32" s="654">
        <v>0</v>
      </c>
      <c r="S32" s="654">
        <v>1091.214694</v>
      </c>
      <c r="T32" s="654">
        <v>1091.2147</v>
      </c>
      <c r="U32" s="654">
        <v>1091.2147</v>
      </c>
      <c r="V32" s="654">
        <v>1091.2147</v>
      </c>
      <c r="W32" s="654">
        <v>1091.2147</v>
      </c>
      <c r="X32" s="654">
        <v>1091.2147</v>
      </c>
      <c r="Y32" s="654">
        <v>1091.2147</v>
      </c>
      <c r="Z32" s="654">
        <v>1091.2147</v>
      </c>
      <c r="AA32" s="654">
        <v>1091.2147</v>
      </c>
      <c r="AB32" s="654">
        <v>1091.2147</v>
      </c>
      <c r="AC32" s="654">
        <v>1091.2147</v>
      </c>
      <c r="AD32" s="654">
        <v>1091.2147</v>
      </c>
      <c r="AE32" s="654">
        <v>1091.2147</v>
      </c>
      <c r="AF32" s="654">
        <v>1091.2147</v>
      </c>
      <c r="AG32" s="654">
        <v>1091.2147</v>
      </c>
      <c r="AH32" s="654">
        <v>1091.2147</v>
      </c>
      <c r="AI32" s="654">
        <v>1091.2147</v>
      </c>
      <c r="AJ32" s="654">
        <v>1091.2147</v>
      </c>
      <c r="AK32" s="654">
        <v>837.02363000000003</v>
      </c>
      <c r="AL32" s="654">
        <v>0</v>
      </c>
      <c r="AM32" s="654">
        <v>0</v>
      </c>
      <c r="AN32" s="654">
        <v>0</v>
      </c>
      <c r="AO32" s="654">
        <v>0</v>
      </c>
      <c r="AP32" s="654">
        <v>0</v>
      </c>
      <c r="AQ32" s="654">
        <v>0</v>
      </c>
      <c r="AR32" s="654">
        <v>0</v>
      </c>
      <c r="AS32" s="654">
        <v>0</v>
      </c>
      <c r="AT32" s="654">
        <v>0</v>
      </c>
      <c r="AU32" s="654">
        <v>0</v>
      </c>
      <c r="AV32" s="177"/>
      <c r="AW32" s="654">
        <v>0</v>
      </c>
      <c r="AX32" s="654">
        <v>1843135.9450000001</v>
      </c>
      <c r="AY32" s="654">
        <v>1843135.9450000001</v>
      </c>
      <c r="AZ32" s="654">
        <v>1843135.9450000001</v>
      </c>
      <c r="BA32" s="654">
        <v>1843135.9450000001</v>
      </c>
      <c r="BB32" s="654">
        <v>1843135.9450000001</v>
      </c>
      <c r="BC32" s="654">
        <v>1843135.9450000001</v>
      </c>
      <c r="BD32" s="654">
        <v>1843135.9450000001</v>
      </c>
      <c r="BE32" s="654">
        <v>1843135.9450000001</v>
      </c>
      <c r="BF32" s="654">
        <v>1843135.9450000001</v>
      </c>
      <c r="BG32" s="654">
        <v>1843135.9450000001</v>
      </c>
      <c r="BH32" s="654">
        <v>1843135.9450000001</v>
      </c>
      <c r="BI32" s="654">
        <v>1843135.9450000001</v>
      </c>
      <c r="BJ32" s="654">
        <v>1843135.9450000001</v>
      </c>
      <c r="BK32" s="654">
        <v>1843135.9450000001</v>
      </c>
      <c r="BL32" s="654">
        <v>1843135.9450000001</v>
      </c>
      <c r="BM32" s="654">
        <v>1843135.9450000001</v>
      </c>
      <c r="BN32" s="654">
        <v>1843135.9</v>
      </c>
      <c r="BO32" s="654">
        <v>1843135.9</v>
      </c>
      <c r="BP32" s="654">
        <v>1615824.46</v>
      </c>
      <c r="BQ32" s="654">
        <v>0</v>
      </c>
      <c r="BR32" s="654">
        <v>0</v>
      </c>
      <c r="BS32" s="654">
        <v>0</v>
      </c>
      <c r="BT32" s="654">
        <v>0</v>
      </c>
      <c r="BU32" s="654">
        <v>0</v>
      </c>
      <c r="BV32" s="654">
        <v>0</v>
      </c>
      <c r="BW32" s="654">
        <v>0</v>
      </c>
      <c r="BX32" s="654">
        <v>0</v>
      </c>
      <c r="BY32" s="654">
        <v>0</v>
      </c>
      <c r="BZ32" s="655">
        <v>0</v>
      </c>
      <c r="CA32" s="167"/>
    </row>
    <row r="33" spans="2:79" s="17" customFormat="1" ht="15.6">
      <c r="B33" s="271">
        <v>10</v>
      </c>
      <c r="C33" s="177" t="s">
        <v>651</v>
      </c>
      <c r="D33" s="177" t="s">
        <v>652</v>
      </c>
      <c r="E33" s="177" t="s">
        <v>42</v>
      </c>
      <c r="F33" s="177" t="s">
        <v>653</v>
      </c>
      <c r="G33" s="177" t="s">
        <v>29</v>
      </c>
      <c r="H33" s="177" t="s">
        <v>655</v>
      </c>
      <c r="I33" s="177">
        <v>2012</v>
      </c>
      <c r="J33" s="177"/>
      <c r="K33" s="177" t="s">
        <v>680</v>
      </c>
      <c r="L33" s="177"/>
      <c r="M33" s="177" t="s">
        <v>667</v>
      </c>
      <c r="N33" s="177">
        <v>5393</v>
      </c>
      <c r="O33" s="654">
        <v>3590.3236139999999</v>
      </c>
      <c r="P33" s="654">
        <v>13649.76411</v>
      </c>
      <c r="Q33" s="177"/>
      <c r="R33" s="654">
        <v>0</v>
      </c>
      <c r="S33" s="654">
        <v>2699.4914389999999</v>
      </c>
      <c r="T33" s="654">
        <v>0</v>
      </c>
      <c r="U33" s="654">
        <v>0</v>
      </c>
      <c r="V33" s="654">
        <v>0</v>
      </c>
      <c r="W33" s="654">
        <v>0</v>
      </c>
      <c r="X33" s="654">
        <v>0</v>
      </c>
      <c r="Y33" s="654">
        <v>0</v>
      </c>
      <c r="Z33" s="654">
        <v>0</v>
      </c>
      <c r="AA33" s="654">
        <v>0</v>
      </c>
      <c r="AB33" s="654">
        <v>0</v>
      </c>
      <c r="AC33" s="654">
        <v>0</v>
      </c>
      <c r="AD33" s="654">
        <v>0</v>
      </c>
      <c r="AE33" s="654">
        <v>0</v>
      </c>
      <c r="AF33" s="654">
        <v>0</v>
      </c>
      <c r="AG33" s="654">
        <v>0</v>
      </c>
      <c r="AH33" s="654">
        <v>0</v>
      </c>
      <c r="AI33" s="654">
        <v>0</v>
      </c>
      <c r="AJ33" s="654">
        <v>0</v>
      </c>
      <c r="AK33" s="654">
        <v>0</v>
      </c>
      <c r="AL33" s="654">
        <v>0</v>
      </c>
      <c r="AM33" s="654">
        <v>0</v>
      </c>
      <c r="AN33" s="654">
        <v>0</v>
      </c>
      <c r="AO33" s="654">
        <v>0</v>
      </c>
      <c r="AP33" s="654">
        <v>0</v>
      </c>
      <c r="AQ33" s="654">
        <v>0</v>
      </c>
      <c r="AR33" s="654">
        <v>0</v>
      </c>
      <c r="AS33" s="654">
        <v>0</v>
      </c>
      <c r="AT33" s="654">
        <v>0</v>
      </c>
      <c r="AU33" s="654">
        <v>0</v>
      </c>
      <c r="AV33" s="177"/>
      <c r="AW33" s="654">
        <v>0</v>
      </c>
      <c r="AX33" s="654">
        <v>13649.76411</v>
      </c>
      <c r="AY33" s="654">
        <v>0</v>
      </c>
      <c r="AZ33" s="654">
        <v>0</v>
      </c>
      <c r="BA33" s="654">
        <v>0</v>
      </c>
      <c r="BB33" s="654">
        <v>0</v>
      </c>
      <c r="BC33" s="654">
        <v>0</v>
      </c>
      <c r="BD33" s="654">
        <v>0</v>
      </c>
      <c r="BE33" s="654">
        <v>0</v>
      </c>
      <c r="BF33" s="654">
        <v>0</v>
      </c>
      <c r="BG33" s="654">
        <v>0</v>
      </c>
      <c r="BH33" s="654">
        <v>0</v>
      </c>
      <c r="BI33" s="654">
        <v>0</v>
      </c>
      <c r="BJ33" s="654">
        <v>0</v>
      </c>
      <c r="BK33" s="654">
        <v>0</v>
      </c>
      <c r="BL33" s="654">
        <v>0</v>
      </c>
      <c r="BM33" s="654">
        <v>0</v>
      </c>
      <c r="BN33" s="654">
        <v>0</v>
      </c>
      <c r="BO33" s="654">
        <v>0</v>
      </c>
      <c r="BP33" s="654">
        <v>0</v>
      </c>
      <c r="BQ33" s="654">
        <v>0</v>
      </c>
      <c r="BR33" s="654">
        <v>0</v>
      </c>
      <c r="BS33" s="654">
        <v>0</v>
      </c>
      <c r="BT33" s="654">
        <v>0</v>
      </c>
      <c r="BU33" s="654">
        <v>0</v>
      </c>
      <c r="BV33" s="654">
        <v>0</v>
      </c>
      <c r="BW33" s="654">
        <v>0</v>
      </c>
      <c r="BX33" s="654">
        <v>0</v>
      </c>
      <c r="BY33" s="654">
        <v>0</v>
      </c>
      <c r="BZ33" s="655">
        <v>0</v>
      </c>
      <c r="CA33" s="167"/>
    </row>
    <row r="34" spans="2:79" s="17" customFormat="1" ht="15.6">
      <c r="B34" s="271">
        <v>11</v>
      </c>
      <c r="C34" s="177" t="s">
        <v>651</v>
      </c>
      <c r="D34" s="177" t="s">
        <v>676</v>
      </c>
      <c r="E34" s="177" t="s">
        <v>14</v>
      </c>
      <c r="F34" s="177" t="s">
        <v>653</v>
      </c>
      <c r="G34" s="177" t="s">
        <v>29</v>
      </c>
      <c r="H34" s="177" t="s">
        <v>654</v>
      </c>
      <c r="I34" s="177">
        <v>2012</v>
      </c>
      <c r="J34" s="177"/>
      <c r="K34" s="177" t="s">
        <v>680</v>
      </c>
      <c r="L34" s="177"/>
      <c r="M34" s="177" t="s">
        <v>671</v>
      </c>
      <c r="N34" s="177">
        <v>235</v>
      </c>
      <c r="O34" s="654">
        <v>31.876036970000001</v>
      </c>
      <c r="P34" s="654">
        <v>-7875.6921419999999</v>
      </c>
      <c r="Q34" s="177"/>
      <c r="R34" s="654">
        <v>0</v>
      </c>
      <c r="S34" s="654">
        <v>23.966945089999999</v>
      </c>
      <c r="T34" s="654">
        <v>23.966944999999999</v>
      </c>
      <c r="U34" s="654">
        <v>23.966944999999999</v>
      </c>
      <c r="V34" s="654">
        <v>23.966944999999999</v>
      </c>
      <c r="W34" s="654">
        <v>23.945958999999998</v>
      </c>
      <c r="X34" s="654">
        <v>23.945958999999998</v>
      </c>
      <c r="Y34" s="654">
        <v>23.146373000000001</v>
      </c>
      <c r="Z34" s="654">
        <v>23.146373000000001</v>
      </c>
      <c r="AA34" s="654">
        <v>13.387536000000001</v>
      </c>
      <c r="AB34" s="654">
        <v>10.726761</v>
      </c>
      <c r="AC34" s="654">
        <v>9.2998320999999997</v>
      </c>
      <c r="AD34" s="654">
        <v>9.2998320999999997</v>
      </c>
      <c r="AE34" s="654">
        <v>7.4632158000000004</v>
      </c>
      <c r="AF34" s="654">
        <v>7.4632158000000004</v>
      </c>
      <c r="AG34" s="654">
        <v>3.8423832999999998</v>
      </c>
      <c r="AH34" s="654">
        <v>3.7686533</v>
      </c>
      <c r="AI34" s="654">
        <v>3.7686533</v>
      </c>
      <c r="AJ34" s="654">
        <v>3.7686533</v>
      </c>
      <c r="AK34" s="654">
        <v>3.7686533</v>
      </c>
      <c r="AL34" s="654">
        <v>3.7686533</v>
      </c>
      <c r="AM34" s="654">
        <v>1.8030832999999999</v>
      </c>
      <c r="AN34" s="654">
        <v>0</v>
      </c>
      <c r="AO34" s="654">
        <v>0</v>
      </c>
      <c r="AP34" s="654">
        <v>0</v>
      </c>
      <c r="AQ34" s="654">
        <v>0</v>
      </c>
      <c r="AR34" s="654">
        <v>0</v>
      </c>
      <c r="AS34" s="654">
        <v>0</v>
      </c>
      <c r="AT34" s="654">
        <v>0</v>
      </c>
      <c r="AU34" s="654">
        <v>0</v>
      </c>
      <c r="AV34" s="177"/>
      <c r="AW34" s="654">
        <v>0</v>
      </c>
      <c r="AX34" s="654">
        <v>286838.78889999999</v>
      </c>
      <c r="AY34" s="654">
        <v>286838.78860000003</v>
      </c>
      <c r="AZ34" s="654">
        <v>286838.78860000003</v>
      </c>
      <c r="BA34" s="654">
        <v>286838.78889999999</v>
      </c>
      <c r="BB34" s="654">
        <v>281079.78889999999</v>
      </c>
      <c r="BC34" s="654">
        <v>281079.78889999999</v>
      </c>
      <c r="BD34" s="654">
        <v>265687.24239999999</v>
      </c>
      <c r="BE34" s="654">
        <v>259543.41620000001</v>
      </c>
      <c r="BF34" s="654">
        <v>71679.416200000007</v>
      </c>
      <c r="BG34" s="654">
        <v>69194.416200000007</v>
      </c>
      <c r="BH34" s="654">
        <v>53331.116090000003</v>
      </c>
      <c r="BI34" s="654">
        <v>53331.116090000003</v>
      </c>
      <c r="BJ34" s="654">
        <v>47225</v>
      </c>
      <c r="BK34" s="654">
        <v>47225</v>
      </c>
      <c r="BL34" s="654">
        <v>18875</v>
      </c>
      <c r="BM34" s="654">
        <v>18267</v>
      </c>
      <c r="BN34" s="654">
        <v>18267</v>
      </c>
      <c r="BO34" s="654">
        <v>18267</v>
      </c>
      <c r="BP34" s="654">
        <v>18267</v>
      </c>
      <c r="BQ34" s="654">
        <v>18267</v>
      </c>
      <c r="BR34" s="654">
        <v>13293</v>
      </c>
      <c r="BS34" s="654">
        <v>0</v>
      </c>
      <c r="BT34" s="654">
        <v>0</v>
      </c>
      <c r="BU34" s="654">
        <v>0</v>
      </c>
      <c r="BV34" s="654">
        <v>0</v>
      </c>
      <c r="BW34" s="654">
        <v>0</v>
      </c>
      <c r="BX34" s="654">
        <v>0</v>
      </c>
      <c r="BY34" s="654">
        <v>0</v>
      </c>
      <c r="BZ34" s="655">
        <v>0</v>
      </c>
      <c r="CA34" s="167"/>
    </row>
    <row r="35" spans="2:79" s="17" customFormat="1" ht="15.6">
      <c r="B35" s="271">
        <v>12</v>
      </c>
      <c r="C35" s="177" t="s">
        <v>651</v>
      </c>
      <c r="D35" s="177" t="s">
        <v>660</v>
      </c>
      <c r="E35" s="177" t="s">
        <v>9</v>
      </c>
      <c r="F35" s="177" t="s">
        <v>653</v>
      </c>
      <c r="G35" s="177" t="s">
        <v>660</v>
      </c>
      <c r="H35" s="177" t="s">
        <v>655</v>
      </c>
      <c r="I35" s="177">
        <v>2012</v>
      </c>
      <c r="J35" s="177"/>
      <c r="K35" s="177" t="s">
        <v>680</v>
      </c>
      <c r="L35" s="177"/>
      <c r="M35" s="177" t="s">
        <v>670</v>
      </c>
      <c r="N35" s="177">
        <v>7</v>
      </c>
      <c r="O35" s="654">
        <v>8571.2733970000008</v>
      </c>
      <c r="P35" s="654">
        <v>-85270.200519999999</v>
      </c>
      <c r="Q35" s="177"/>
      <c r="R35" s="654">
        <v>0</v>
      </c>
      <c r="S35" s="654">
        <v>6444.5664640000005</v>
      </c>
      <c r="T35" s="654">
        <v>0</v>
      </c>
      <c r="U35" s="654">
        <v>0</v>
      </c>
      <c r="V35" s="654">
        <v>0</v>
      </c>
      <c r="W35" s="654">
        <v>0</v>
      </c>
      <c r="X35" s="654">
        <v>0</v>
      </c>
      <c r="Y35" s="654">
        <v>0</v>
      </c>
      <c r="Z35" s="654">
        <v>0</v>
      </c>
      <c r="AA35" s="654">
        <v>0</v>
      </c>
      <c r="AB35" s="654">
        <v>0</v>
      </c>
      <c r="AC35" s="654">
        <v>0</v>
      </c>
      <c r="AD35" s="654">
        <v>0</v>
      </c>
      <c r="AE35" s="654">
        <v>0</v>
      </c>
      <c r="AF35" s="654">
        <v>0</v>
      </c>
      <c r="AG35" s="654">
        <v>0</v>
      </c>
      <c r="AH35" s="654">
        <v>0</v>
      </c>
      <c r="AI35" s="654">
        <v>0</v>
      </c>
      <c r="AJ35" s="654">
        <v>0</v>
      </c>
      <c r="AK35" s="654">
        <v>0</v>
      </c>
      <c r="AL35" s="654">
        <v>0</v>
      </c>
      <c r="AM35" s="654">
        <v>0</v>
      </c>
      <c r="AN35" s="654">
        <v>0</v>
      </c>
      <c r="AO35" s="654">
        <v>0</v>
      </c>
      <c r="AP35" s="654">
        <v>0</v>
      </c>
      <c r="AQ35" s="654">
        <v>0</v>
      </c>
      <c r="AR35" s="654">
        <v>0</v>
      </c>
      <c r="AS35" s="654">
        <v>0</v>
      </c>
      <c r="AT35" s="654">
        <v>0</v>
      </c>
      <c r="AU35" s="654">
        <v>0</v>
      </c>
      <c r="AV35" s="177"/>
      <c r="AW35" s="654">
        <v>0</v>
      </c>
      <c r="AX35" s="654">
        <v>155311.20000000001</v>
      </c>
      <c r="AY35" s="654">
        <v>0</v>
      </c>
      <c r="AZ35" s="654">
        <v>0</v>
      </c>
      <c r="BA35" s="654">
        <v>0</v>
      </c>
      <c r="BB35" s="654">
        <v>0</v>
      </c>
      <c r="BC35" s="654">
        <v>0</v>
      </c>
      <c r="BD35" s="654">
        <v>0</v>
      </c>
      <c r="BE35" s="654">
        <v>0</v>
      </c>
      <c r="BF35" s="654">
        <v>0</v>
      </c>
      <c r="BG35" s="654">
        <v>0</v>
      </c>
      <c r="BH35" s="654">
        <v>0</v>
      </c>
      <c r="BI35" s="654">
        <v>0</v>
      </c>
      <c r="BJ35" s="654">
        <v>0</v>
      </c>
      <c r="BK35" s="654">
        <v>0</v>
      </c>
      <c r="BL35" s="654">
        <v>0</v>
      </c>
      <c r="BM35" s="654">
        <v>0</v>
      </c>
      <c r="BN35" s="654">
        <v>0</v>
      </c>
      <c r="BO35" s="654">
        <v>0</v>
      </c>
      <c r="BP35" s="654">
        <v>0</v>
      </c>
      <c r="BQ35" s="654">
        <v>0</v>
      </c>
      <c r="BR35" s="654">
        <v>0</v>
      </c>
      <c r="BS35" s="654">
        <v>0</v>
      </c>
      <c r="BT35" s="654">
        <v>0</v>
      </c>
      <c r="BU35" s="654">
        <v>0</v>
      </c>
      <c r="BV35" s="654">
        <v>0</v>
      </c>
      <c r="BW35" s="654">
        <v>0</v>
      </c>
      <c r="BX35" s="654">
        <v>0</v>
      </c>
      <c r="BY35" s="654">
        <v>0</v>
      </c>
      <c r="BZ35" s="655">
        <v>0</v>
      </c>
      <c r="CA35" s="167"/>
    </row>
    <row r="36" spans="2:79" s="17" customFormat="1" ht="15.6">
      <c r="B36" s="271">
        <v>13</v>
      </c>
      <c r="C36" s="177" t="s">
        <v>651</v>
      </c>
      <c r="D36" s="177" t="s">
        <v>661</v>
      </c>
      <c r="E36" s="177" t="s">
        <v>17</v>
      </c>
      <c r="F36" s="177" t="s">
        <v>653</v>
      </c>
      <c r="G36" s="177" t="s">
        <v>675</v>
      </c>
      <c r="H36" s="177" t="s">
        <v>654</v>
      </c>
      <c r="I36" s="177">
        <v>2012</v>
      </c>
      <c r="J36" s="177"/>
      <c r="K36" s="177" t="s">
        <v>680</v>
      </c>
      <c r="L36" s="177"/>
      <c r="M36" s="177" t="s">
        <v>671</v>
      </c>
      <c r="N36" s="177">
        <v>3</v>
      </c>
      <c r="O36" s="654">
        <v>194.56359939999999</v>
      </c>
      <c r="P36" s="654">
        <v>1164327.743</v>
      </c>
      <c r="Q36" s="177"/>
      <c r="R36" s="654">
        <v>0</v>
      </c>
      <c r="S36" s="654">
        <v>146.28842059999999</v>
      </c>
      <c r="T36" s="654">
        <v>146.28842</v>
      </c>
      <c r="U36" s="654">
        <v>146.28842</v>
      </c>
      <c r="V36" s="654">
        <v>146.28842</v>
      </c>
      <c r="W36" s="654">
        <v>146.28842</v>
      </c>
      <c r="X36" s="654">
        <v>146.28842</v>
      </c>
      <c r="Y36" s="654">
        <v>146.28842</v>
      </c>
      <c r="Z36" s="654">
        <v>146.28842</v>
      </c>
      <c r="AA36" s="654">
        <v>146.28842</v>
      </c>
      <c r="AB36" s="654">
        <v>146.28842</v>
      </c>
      <c r="AC36" s="654">
        <v>146.28842</v>
      </c>
      <c r="AD36" s="654">
        <v>146.28842</v>
      </c>
      <c r="AE36" s="654">
        <v>0</v>
      </c>
      <c r="AF36" s="654">
        <v>0</v>
      </c>
      <c r="AG36" s="654">
        <v>0</v>
      </c>
      <c r="AH36" s="654">
        <v>0</v>
      </c>
      <c r="AI36" s="654">
        <v>0</v>
      </c>
      <c r="AJ36" s="654">
        <v>0</v>
      </c>
      <c r="AK36" s="654">
        <v>0</v>
      </c>
      <c r="AL36" s="654">
        <v>0</v>
      </c>
      <c r="AM36" s="654">
        <v>0</v>
      </c>
      <c r="AN36" s="654">
        <v>0</v>
      </c>
      <c r="AO36" s="654">
        <v>0</v>
      </c>
      <c r="AP36" s="654">
        <v>0</v>
      </c>
      <c r="AQ36" s="654">
        <v>0</v>
      </c>
      <c r="AR36" s="654">
        <v>0</v>
      </c>
      <c r="AS36" s="654">
        <v>0</v>
      </c>
      <c r="AT36" s="654">
        <v>0</v>
      </c>
      <c r="AU36" s="654">
        <v>0</v>
      </c>
      <c r="AV36" s="177"/>
      <c r="AW36" s="654">
        <v>0</v>
      </c>
      <c r="AX36" s="654">
        <v>582163.87170000002</v>
      </c>
      <c r="AY36" s="654">
        <v>582163.87170000002</v>
      </c>
      <c r="AZ36" s="654">
        <v>582163.87170000002</v>
      </c>
      <c r="BA36" s="654">
        <v>582163.87170000002</v>
      </c>
      <c r="BB36" s="654">
        <v>582163.87170000002</v>
      </c>
      <c r="BC36" s="654">
        <v>582163.87170000002</v>
      </c>
      <c r="BD36" s="654">
        <v>582163.87170000002</v>
      </c>
      <c r="BE36" s="654">
        <v>582163.87170000002</v>
      </c>
      <c r="BF36" s="654">
        <v>582163.87170000002</v>
      </c>
      <c r="BG36" s="654">
        <v>582163.87170000002</v>
      </c>
      <c r="BH36" s="654">
        <v>582163.87170000002</v>
      </c>
      <c r="BI36" s="654">
        <v>582163.87170000002</v>
      </c>
      <c r="BJ36" s="654">
        <v>0</v>
      </c>
      <c r="BK36" s="654">
        <v>0</v>
      </c>
      <c r="BL36" s="654">
        <v>0</v>
      </c>
      <c r="BM36" s="654">
        <v>0</v>
      </c>
      <c r="BN36" s="654">
        <v>0</v>
      </c>
      <c r="BO36" s="654">
        <v>0</v>
      </c>
      <c r="BP36" s="654">
        <v>0</v>
      </c>
      <c r="BQ36" s="654">
        <v>0</v>
      </c>
      <c r="BR36" s="654">
        <v>0</v>
      </c>
      <c r="BS36" s="654">
        <v>0</v>
      </c>
      <c r="BT36" s="654">
        <v>0</v>
      </c>
      <c r="BU36" s="654">
        <v>0</v>
      </c>
      <c r="BV36" s="654">
        <v>0</v>
      </c>
      <c r="BW36" s="654">
        <v>0</v>
      </c>
      <c r="BX36" s="654">
        <v>0</v>
      </c>
      <c r="BY36" s="654">
        <v>0</v>
      </c>
      <c r="BZ36" s="655">
        <v>0</v>
      </c>
      <c r="CA36" s="167"/>
    </row>
    <row r="37" spans="2:79" s="17" customFormat="1" ht="15.6">
      <c r="B37" s="271">
        <v>14</v>
      </c>
      <c r="C37" s="177" t="s">
        <v>651</v>
      </c>
      <c r="D37" s="177" t="s">
        <v>656</v>
      </c>
      <c r="E37" s="177" t="s">
        <v>659</v>
      </c>
      <c r="F37" s="177" t="s">
        <v>653</v>
      </c>
      <c r="G37" s="177" t="s">
        <v>675</v>
      </c>
      <c r="H37" s="177" t="s">
        <v>655</v>
      </c>
      <c r="I37" s="177">
        <v>2012</v>
      </c>
      <c r="J37" s="177"/>
      <c r="K37" s="177" t="s">
        <v>680</v>
      </c>
      <c r="L37" s="177"/>
      <c r="M37" s="177" t="s">
        <v>670</v>
      </c>
      <c r="N37" s="177">
        <v>4</v>
      </c>
      <c r="O37" s="654">
        <v>706.19334389999995</v>
      </c>
      <c r="P37" s="654">
        <v>7717.8540000000003</v>
      </c>
      <c r="Q37" s="177"/>
      <c r="R37" s="654">
        <v>0</v>
      </c>
      <c r="S37" s="654">
        <v>530.97243900000001</v>
      </c>
      <c r="T37" s="654">
        <v>0</v>
      </c>
      <c r="U37" s="654">
        <v>0</v>
      </c>
      <c r="V37" s="654">
        <v>0</v>
      </c>
      <c r="W37" s="654">
        <v>0</v>
      </c>
      <c r="X37" s="654">
        <v>0</v>
      </c>
      <c r="Y37" s="654">
        <v>0</v>
      </c>
      <c r="Z37" s="654">
        <v>0</v>
      </c>
      <c r="AA37" s="654">
        <v>0</v>
      </c>
      <c r="AB37" s="654">
        <v>0</v>
      </c>
      <c r="AC37" s="654">
        <v>0</v>
      </c>
      <c r="AD37" s="654">
        <v>0</v>
      </c>
      <c r="AE37" s="654">
        <v>0</v>
      </c>
      <c r="AF37" s="654">
        <v>0</v>
      </c>
      <c r="AG37" s="654">
        <v>0</v>
      </c>
      <c r="AH37" s="654">
        <v>0</v>
      </c>
      <c r="AI37" s="654">
        <v>0</v>
      </c>
      <c r="AJ37" s="654">
        <v>0</v>
      </c>
      <c r="AK37" s="654">
        <v>0</v>
      </c>
      <c r="AL37" s="654">
        <v>0</v>
      </c>
      <c r="AM37" s="654">
        <v>0</v>
      </c>
      <c r="AN37" s="654">
        <v>0</v>
      </c>
      <c r="AO37" s="654">
        <v>0</v>
      </c>
      <c r="AP37" s="654">
        <v>0</v>
      </c>
      <c r="AQ37" s="654">
        <v>0</v>
      </c>
      <c r="AR37" s="654">
        <v>0</v>
      </c>
      <c r="AS37" s="654">
        <v>0</v>
      </c>
      <c r="AT37" s="654">
        <v>0</v>
      </c>
      <c r="AU37" s="654">
        <v>0</v>
      </c>
      <c r="AV37" s="177"/>
      <c r="AW37" s="654">
        <v>0</v>
      </c>
      <c r="AX37" s="654">
        <v>7717.8540000000003</v>
      </c>
      <c r="AY37" s="654">
        <v>0</v>
      </c>
      <c r="AZ37" s="654">
        <v>0</v>
      </c>
      <c r="BA37" s="654">
        <v>0</v>
      </c>
      <c r="BB37" s="654">
        <v>0</v>
      </c>
      <c r="BC37" s="654">
        <v>0</v>
      </c>
      <c r="BD37" s="654">
        <v>0</v>
      </c>
      <c r="BE37" s="654">
        <v>0</v>
      </c>
      <c r="BF37" s="654">
        <v>0</v>
      </c>
      <c r="BG37" s="654">
        <v>0</v>
      </c>
      <c r="BH37" s="654">
        <v>0</v>
      </c>
      <c r="BI37" s="654">
        <v>0</v>
      </c>
      <c r="BJ37" s="654">
        <v>0</v>
      </c>
      <c r="BK37" s="654">
        <v>0</v>
      </c>
      <c r="BL37" s="654">
        <v>0</v>
      </c>
      <c r="BM37" s="654">
        <v>0</v>
      </c>
      <c r="BN37" s="654">
        <v>0</v>
      </c>
      <c r="BO37" s="654">
        <v>0</v>
      </c>
      <c r="BP37" s="654">
        <v>0</v>
      </c>
      <c r="BQ37" s="654">
        <v>0</v>
      </c>
      <c r="BR37" s="654">
        <v>0</v>
      </c>
      <c r="BS37" s="654">
        <v>0</v>
      </c>
      <c r="BT37" s="654">
        <v>0</v>
      </c>
      <c r="BU37" s="654">
        <v>0</v>
      </c>
      <c r="BV37" s="654">
        <v>0</v>
      </c>
      <c r="BW37" s="654">
        <v>0</v>
      </c>
      <c r="BX37" s="654">
        <v>0</v>
      </c>
      <c r="BY37" s="654">
        <v>0</v>
      </c>
      <c r="BZ37" s="655">
        <v>0</v>
      </c>
      <c r="CA37" s="167"/>
    </row>
    <row r="38" spans="2:79" s="17" customFormat="1" ht="15.6">
      <c r="B38" s="271">
        <v>15</v>
      </c>
      <c r="C38" s="177" t="s">
        <v>651</v>
      </c>
      <c r="D38" s="177" t="s">
        <v>660</v>
      </c>
      <c r="E38" s="177" t="s">
        <v>13</v>
      </c>
      <c r="F38" s="177" t="s">
        <v>653</v>
      </c>
      <c r="G38" s="177" t="s">
        <v>660</v>
      </c>
      <c r="H38" s="177"/>
      <c r="I38" s="177">
        <v>2012</v>
      </c>
      <c r="J38" s="177"/>
      <c r="K38" s="177" t="s">
        <v>680</v>
      </c>
      <c r="L38" s="177"/>
      <c r="M38" s="177"/>
      <c r="N38" s="177">
        <v>3</v>
      </c>
      <c r="O38" s="654">
        <v>80.147326309999997</v>
      </c>
      <c r="P38" s="654">
        <v>531516.20429999998</v>
      </c>
      <c r="Q38" s="177"/>
      <c r="R38" s="654">
        <v>0</v>
      </c>
      <c r="S38" s="654">
        <v>60.261147610000002</v>
      </c>
      <c r="T38" s="654">
        <v>60.261147999999999</v>
      </c>
      <c r="U38" s="654">
        <v>60.261147999999999</v>
      </c>
      <c r="V38" s="654">
        <v>60.261147999999999</v>
      </c>
      <c r="W38" s="654">
        <v>60.261147999999999</v>
      </c>
      <c r="X38" s="654">
        <v>60.261147999999999</v>
      </c>
      <c r="Y38" s="654">
        <v>60.261147999999999</v>
      </c>
      <c r="Z38" s="654">
        <v>60.261147999999999</v>
      </c>
      <c r="AA38" s="654">
        <v>60.261147999999999</v>
      </c>
      <c r="AB38" s="654">
        <v>60.261147999999999</v>
      </c>
      <c r="AC38" s="654">
        <v>60.261147999999999</v>
      </c>
      <c r="AD38" s="654">
        <v>60.261147999999999</v>
      </c>
      <c r="AE38" s="654">
        <v>60.261147999999999</v>
      </c>
      <c r="AF38" s="654">
        <v>60.261147999999999</v>
      </c>
      <c r="AG38" s="654">
        <v>0</v>
      </c>
      <c r="AH38" s="654">
        <v>0</v>
      </c>
      <c r="AI38" s="654">
        <v>0</v>
      </c>
      <c r="AJ38" s="654">
        <v>0</v>
      </c>
      <c r="AK38" s="654">
        <v>0</v>
      </c>
      <c r="AL38" s="654">
        <v>0</v>
      </c>
      <c r="AM38" s="654">
        <v>0</v>
      </c>
      <c r="AN38" s="654">
        <v>0</v>
      </c>
      <c r="AO38" s="654">
        <v>0</v>
      </c>
      <c r="AP38" s="654">
        <v>0</v>
      </c>
      <c r="AQ38" s="654">
        <v>0</v>
      </c>
      <c r="AR38" s="654">
        <v>0</v>
      </c>
      <c r="AS38" s="654">
        <v>0</v>
      </c>
      <c r="AT38" s="654">
        <v>0</v>
      </c>
      <c r="AU38" s="654">
        <v>0</v>
      </c>
      <c r="AV38" s="177"/>
      <c r="AW38" s="654">
        <v>0</v>
      </c>
      <c r="AX38" s="654">
        <v>479921.39049999998</v>
      </c>
      <c r="AY38" s="654">
        <v>479921.39049999998</v>
      </c>
      <c r="AZ38" s="654">
        <v>479921.39049999998</v>
      </c>
      <c r="BA38" s="654">
        <v>479921.39049999998</v>
      </c>
      <c r="BB38" s="654">
        <v>479921.39049999998</v>
      </c>
      <c r="BC38" s="654">
        <v>479921.39049999998</v>
      </c>
      <c r="BD38" s="654">
        <v>479921.39049999998</v>
      </c>
      <c r="BE38" s="654">
        <v>479921.39049999998</v>
      </c>
      <c r="BF38" s="654">
        <v>479921.39049999998</v>
      </c>
      <c r="BG38" s="654">
        <v>479921.39049999998</v>
      </c>
      <c r="BH38" s="654">
        <v>479921.39049999998</v>
      </c>
      <c r="BI38" s="654">
        <v>479921.39049999998</v>
      </c>
      <c r="BJ38" s="654">
        <v>479921.39049999998</v>
      </c>
      <c r="BK38" s="654">
        <v>479921.39049999998</v>
      </c>
      <c r="BL38" s="654">
        <v>0</v>
      </c>
      <c r="BM38" s="654">
        <v>0</v>
      </c>
      <c r="BN38" s="654">
        <v>0</v>
      </c>
      <c r="BO38" s="654">
        <v>0</v>
      </c>
      <c r="BP38" s="654">
        <v>0</v>
      </c>
      <c r="BQ38" s="654">
        <v>0</v>
      </c>
      <c r="BR38" s="654">
        <v>0</v>
      </c>
      <c r="BS38" s="654">
        <v>0</v>
      </c>
      <c r="BT38" s="654">
        <v>0</v>
      </c>
      <c r="BU38" s="654">
        <v>0</v>
      </c>
      <c r="BV38" s="654">
        <v>0</v>
      </c>
      <c r="BW38" s="654">
        <v>0</v>
      </c>
      <c r="BX38" s="654">
        <v>0</v>
      </c>
      <c r="BY38" s="654">
        <v>0</v>
      </c>
      <c r="BZ38" s="655">
        <v>0</v>
      </c>
      <c r="CA38" s="167"/>
    </row>
    <row r="39" spans="2:79" s="17" customFormat="1" ht="15.6">
      <c r="B39" s="271">
        <v>16</v>
      </c>
      <c r="C39" s="177" t="s">
        <v>651</v>
      </c>
      <c r="D39" s="177" t="s">
        <v>656</v>
      </c>
      <c r="E39" s="177" t="s">
        <v>657</v>
      </c>
      <c r="F39" s="177" t="s">
        <v>653</v>
      </c>
      <c r="G39" s="177" t="s">
        <v>675</v>
      </c>
      <c r="H39" s="177" t="s">
        <v>655</v>
      </c>
      <c r="I39" s="177">
        <v>2012</v>
      </c>
      <c r="J39" s="177"/>
      <c r="K39" s="177" t="s">
        <v>680</v>
      </c>
      <c r="L39" s="177"/>
      <c r="M39" s="177" t="s">
        <v>667</v>
      </c>
      <c r="N39" s="177">
        <v>9</v>
      </c>
      <c r="O39" s="654">
        <v>7.6608000000000001</v>
      </c>
      <c r="P39" s="654">
        <v>32.76</v>
      </c>
      <c r="Q39" s="177"/>
      <c r="R39" s="654">
        <v>0</v>
      </c>
      <c r="S39" s="654">
        <v>5.76</v>
      </c>
      <c r="T39" s="654">
        <v>0</v>
      </c>
      <c r="U39" s="654">
        <v>0</v>
      </c>
      <c r="V39" s="654">
        <v>0</v>
      </c>
      <c r="W39" s="654">
        <v>0</v>
      </c>
      <c r="X39" s="654">
        <v>0</v>
      </c>
      <c r="Y39" s="654">
        <v>0</v>
      </c>
      <c r="Z39" s="654">
        <v>0</v>
      </c>
      <c r="AA39" s="654">
        <v>0</v>
      </c>
      <c r="AB39" s="654">
        <v>0</v>
      </c>
      <c r="AC39" s="654">
        <v>0</v>
      </c>
      <c r="AD39" s="654">
        <v>0</v>
      </c>
      <c r="AE39" s="654">
        <v>0</v>
      </c>
      <c r="AF39" s="654">
        <v>0</v>
      </c>
      <c r="AG39" s="654">
        <v>0</v>
      </c>
      <c r="AH39" s="654">
        <v>0</v>
      </c>
      <c r="AI39" s="654">
        <v>0</v>
      </c>
      <c r="AJ39" s="654">
        <v>0</v>
      </c>
      <c r="AK39" s="654">
        <v>0</v>
      </c>
      <c r="AL39" s="654">
        <v>0</v>
      </c>
      <c r="AM39" s="654">
        <v>0</v>
      </c>
      <c r="AN39" s="654">
        <v>0</v>
      </c>
      <c r="AO39" s="654">
        <v>0</v>
      </c>
      <c r="AP39" s="654">
        <v>0</v>
      </c>
      <c r="AQ39" s="654">
        <v>0</v>
      </c>
      <c r="AR39" s="654">
        <v>0</v>
      </c>
      <c r="AS39" s="654">
        <v>0</v>
      </c>
      <c r="AT39" s="654">
        <v>0</v>
      </c>
      <c r="AU39" s="654">
        <v>0</v>
      </c>
      <c r="AV39" s="177"/>
      <c r="AW39" s="654">
        <v>0</v>
      </c>
      <c r="AX39" s="654">
        <v>32.76</v>
      </c>
      <c r="AY39" s="654">
        <v>0</v>
      </c>
      <c r="AZ39" s="654">
        <v>0</v>
      </c>
      <c r="BA39" s="654">
        <v>0</v>
      </c>
      <c r="BB39" s="654">
        <v>0</v>
      </c>
      <c r="BC39" s="654">
        <v>0</v>
      </c>
      <c r="BD39" s="654">
        <v>0</v>
      </c>
      <c r="BE39" s="654">
        <v>0</v>
      </c>
      <c r="BF39" s="654">
        <v>0</v>
      </c>
      <c r="BG39" s="654">
        <v>0</v>
      </c>
      <c r="BH39" s="654">
        <v>0</v>
      </c>
      <c r="BI39" s="654">
        <v>0</v>
      </c>
      <c r="BJ39" s="654">
        <v>0</v>
      </c>
      <c r="BK39" s="654">
        <v>0</v>
      </c>
      <c r="BL39" s="654">
        <v>0</v>
      </c>
      <c r="BM39" s="654">
        <v>0</v>
      </c>
      <c r="BN39" s="654">
        <v>0</v>
      </c>
      <c r="BO39" s="654">
        <v>0</v>
      </c>
      <c r="BP39" s="654">
        <v>0</v>
      </c>
      <c r="BQ39" s="654">
        <v>0</v>
      </c>
      <c r="BR39" s="654">
        <v>0</v>
      </c>
      <c r="BS39" s="654">
        <v>0</v>
      </c>
      <c r="BT39" s="654">
        <v>0</v>
      </c>
      <c r="BU39" s="654">
        <v>0</v>
      </c>
      <c r="BV39" s="654">
        <v>0</v>
      </c>
      <c r="BW39" s="654">
        <v>0</v>
      </c>
      <c r="BX39" s="654">
        <v>0</v>
      </c>
      <c r="BY39" s="654">
        <v>0</v>
      </c>
      <c r="BZ39" s="655">
        <v>0</v>
      </c>
      <c r="CA39" s="167"/>
    </row>
    <row r="40" spans="2:79" s="17" customFormat="1" ht="15.6">
      <c r="B40" s="271">
        <v>17</v>
      </c>
      <c r="C40" s="177" t="s">
        <v>677</v>
      </c>
      <c r="D40" s="177" t="s">
        <v>652</v>
      </c>
      <c r="E40" s="177" t="s">
        <v>678</v>
      </c>
      <c r="F40" s="177" t="s">
        <v>653</v>
      </c>
      <c r="G40" s="177" t="s">
        <v>29</v>
      </c>
      <c r="H40" s="177" t="s">
        <v>655</v>
      </c>
      <c r="I40" s="177">
        <v>2012</v>
      </c>
      <c r="J40" s="177"/>
      <c r="K40" s="177" t="s">
        <v>680</v>
      </c>
      <c r="L40" s="177"/>
      <c r="M40" s="177" t="s">
        <v>667</v>
      </c>
      <c r="N40" s="656">
        <v>2489</v>
      </c>
      <c r="O40" s="654">
        <v>1521.4149299999999</v>
      </c>
      <c r="P40" s="654">
        <v>7839.18</v>
      </c>
      <c r="Q40" s="177"/>
      <c r="R40" s="654">
        <v>0</v>
      </c>
      <c r="S40" s="654">
        <v>1143.921</v>
      </c>
      <c r="T40" s="654">
        <v>0</v>
      </c>
      <c r="U40" s="654">
        <v>0</v>
      </c>
      <c r="V40" s="654">
        <v>0</v>
      </c>
      <c r="W40" s="654">
        <v>0</v>
      </c>
      <c r="X40" s="654">
        <v>0</v>
      </c>
      <c r="Y40" s="654">
        <v>0</v>
      </c>
      <c r="Z40" s="654">
        <v>0</v>
      </c>
      <c r="AA40" s="654">
        <v>0</v>
      </c>
      <c r="AB40" s="654">
        <v>0</v>
      </c>
      <c r="AC40" s="654">
        <v>0</v>
      </c>
      <c r="AD40" s="654">
        <v>0</v>
      </c>
      <c r="AE40" s="654">
        <v>0</v>
      </c>
      <c r="AF40" s="654">
        <v>0</v>
      </c>
      <c r="AG40" s="654">
        <v>0</v>
      </c>
      <c r="AH40" s="654">
        <v>0</v>
      </c>
      <c r="AI40" s="654">
        <v>0</v>
      </c>
      <c r="AJ40" s="654">
        <v>0</v>
      </c>
      <c r="AK40" s="654">
        <v>0</v>
      </c>
      <c r="AL40" s="654">
        <v>0</v>
      </c>
      <c r="AM40" s="654">
        <v>0</v>
      </c>
      <c r="AN40" s="654">
        <v>0</v>
      </c>
      <c r="AO40" s="654">
        <v>0</v>
      </c>
      <c r="AP40" s="654">
        <v>0</v>
      </c>
      <c r="AQ40" s="654">
        <v>0</v>
      </c>
      <c r="AR40" s="654">
        <v>0</v>
      </c>
      <c r="AS40" s="654">
        <v>0</v>
      </c>
      <c r="AT40" s="654">
        <v>0</v>
      </c>
      <c r="AU40" s="654">
        <v>0</v>
      </c>
      <c r="AV40" s="177"/>
      <c r="AW40" s="654">
        <v>0</v>
      </c>
      <c r="AX40" s="654">
        <v>7839.18</v>
      </c>
      <c r="AY40" s="654">
        <v>0</v>
      </c>
      <c r="AZ40" s="654">
        <v>0</v>
      </c>
      <c r="BA40" s="654">
        <v>0</v>
      </c>
      <c r="BB40" s="654">
        <v>0</v>
      </c>
      <c r="BC40" s="654">
        <v>0</v>
      </c>
      <c r="BD40" s="654">
        <v>0</v>
      </c>
      <c r="BE40" s="654">
        <v>0</v>
      </c>
      <c r="BF40" s="654">
        <v>0</v>
      </c>
      <c r="BG40" s="654">
        <v>0</v>
      </c>
      <c r="BH40" s="654">
        <v>0</v>
      </c>
      <c r="BI40" s="654">
        <v>0</v>
      </c>
      <c r="BJ40" s="654">
        <v>0</v>
      </c>
      <c r="BK40" s="654">
        <v>0</v>
      </c>
      <c r="BL40" s="654">
        <v>0</v>
      </c>
      <c r="BM40" s="654">
        <v>0</v>
      </c>
      <c r="BN40" s="654">
        <v>0</v>
      </c>
      <c r="BO40" s="654">
        <v>0</v>
      </c>
      <c r="BP40" s="654">
        <v>0</v>
      </c>
      <c r="BQ40" s="654">
        <v>0</v>
      </c>
      <c r="BR40" s="654">
        <v>0</v>
      </c>
      <c r="BS40" s="654">
        <v>0</v>
      </c>
      <c r="BT40" s="654">
        <v>0</v>
      </c>
      <c r="BU40" s="654">
        <v>0</v>
      </c>
      <c r="BV40" s="654">
        <v>0</v>
      </c>
      <c r="BW40" s="654">
        <v>0</v>
      </c>
      <c r="BX40" s="654">
        <v>0</v>
      </c>
      <c r="BY40" s="654">
        <v>0</v>
      </c>
      <c r="BZ40" s="655">
        <v>0</v>
      </c>
      <c r="CA40" s="167"/>
    </row>
    <row r="41" spans="2:79" s="17" customFormat="1" ht="15.6">
      <c r="B41" s="271">
        <v>18</v>
      </c>
      <c r="C41" s="177" t="s">
        <v>677</v>
      </c>
      <c r="D41" s="177" t="s">
        <v>652</v>
      </c>
      <c r="E41" s="177" t="s">
        <v>678</v>
      </c>
      <c r="F41" s="177" t="s">
        <v>653</v>
      </c>
      <c r="G41" s="177" t="s">
        <v>29</v>
      </c>
      <c r="H41" s="177" t="s">
        <v>655</v>
      </c>
      <c r="I41" s="177">
        <v>2012</v>
      </c>
      <c r="J41" s="177"/>
      <c r="K41" s="177" t="s">
        <v>680</v>
      </c>
      <c r="L41" s="177"/>
      <c r="M41" s="177" t="s">
        <v>667</v>
      </c>
      <c r="N41" s="177">
        <v>67</v>
      </c>
      <c r="O41" s="654">
        <v>44.193000599999998</v>
      </c>
      <c r="P41" s="654">
        <v>235.04429999999999</v>
      </c>
      <c r="Q41" s="177"/>
      <c r="R41" s="654">
        <v>0</v>
      </c>
      <c r="S41" s="654">
        <v>33.227820000000001</v>
      </c>
      <c r="T41" s="654">
        <v>0</v>
      </c>
      <c r="U41" s="654">
        <v>0</v>
      </c>
      <c r="V41" s="654">
        <v>0</v>
      </c>
      <c r="W41" s="654">
        <v>0</v>
      </c>
      <c r="X41" s="654">
        <v>0</v>
      </c>
      <c r="Y41" s="654">
        <v>0</v>
      </c>
      <c r="Z41" s="654">
        <v>0</v>
      </c>
      <c r="AA41" s="654">
        <v>0</v>
      </c>
      <c r="AB41" s="654">
        <v>0</v>
      </c>
      <c r="AC41" s="654">
        <v>0</v>
      </c>
      <c r="AD41" s="654">
        <v>0</v>
      </c>
      <c r="AE41" s="654">
        <v>0</v>
      </c>
      <c r="AF41" s="654">
        <v>0</v>
      </c>
      <c r="AG41" s="654">
        <v>0</v>
      </c>
      <c r="AH41" s="654">
        <v>0</v>
      </c>
      <c r="AI41" s="654">
        <v>0</v>
      </c>
      <c r="AJ41" s="654">
        <v>0</v>
      </c>
      <c r="AK41" s="654">
        <v>0</v>
      </c>
      <c r="AL41" s="654">
        <v>0</v>
      </c>
      <c r="AM41" s="654">
        <v>0</v>
      </c>
      <c r="AN41" s="654">
        <v>0</v>
      </c>
      <c r="AO41" s="654">
        <v>0</v>
      </c>
      <c r="AP41" s="654">
        <v>0</v>
      </c>
      <c r="AQ41" s="654">
        <v>0</v>
      </c>
      <c r="AR41" s="654">
        <v>0</v>
      </c>
      <c r="AS41" s="654">
        <v>0</v>
      </c>
      <c r="AT41" s="654">
        <v>0</v>
      </c>
      <c r="AU41" s="654">
        <v>0</v>
      </c>
      <c r="AV41" s="177"/>
      <c r="AW41" s="654">
        <v>0</v>
      </c>
      <c r="AX41" s="654">
        <v>235.04429999999999</v>
      </c>
      <c r="AY41" s="654">
        <v>0</v>
      </c>
      <c r="AZ41" s="654">
        <v>0</v>
      </c>
      <c r="BA41" s="654">
        <v>0</v>
      </c>
      <c r="BB41" s="654">
        <v>0</v>
      </c>
      <c r="BC41" s="654">
        <v>0</v>
      </c>
      <c r="BD41" s="654">
        <v>0</v>
      </c>
      <c r="BE41" s="654">
        <v>0</v>
      </c>
      <c r="BF41" s="654">
        <v>0</v>
      </c>
      <c r="BG41" s="654">
        <v>0</v>
      </c>
      <c r="BH41" s="654">
        <v>0</v>
      </c>
      <c r="BI41" s="654">
        <v>0</v>
      </c>
      <c r="BJ41" s="654">
        <v>0</v>
      </c>
      <c r="BK41" s="654">
        <v>0</v>
      </c>
      <c r="BL41" s="654">
        <v>0</v>
      </c>
      <c r="BM41" s="654">
        <v>0</v>
      </c>
      <c r="BN41" s="654">
        <v>0</v>
      </c>
      <c r="BO41" s="654">
        <v>0</v>
      </c>
      <c r="BP41" s="654">
        <v>0</v>
      </c>
      <c r="BQ41" s="654">
        <v>0</v>
      </c>
      <c r="BR41" s="654">
        <v>0</v>
      </c>
      <c r="BS41" s="654">
        <v>0</v>
      </c>
      <c r="BT41" s="654">
        <v>0</v>
      </c>
      <c r="BU41" s="654">
        <v>0</v>
      </c>
      <c r="BV41" s="654">
        <v>0</v>
      </c>
      <c r="BW41" s="654">
        <v>0</v>
      </c>
      <c r="BX41" s="654">
        <v>0</v>
      </c>
      <c r="BY41" s="654">
        <v>0</v>
      </c>
      <c r="BZ41" s="655">
        <v>0</v>
      </c>
      <c r="CA41" s="167"/>
    </row>
    <row r="42" spans="2:79" s="17" customFormat="1" ht="15.6">
      <c r="B42" s="271">
        <v>19</v>
      </c>
      <c r="C42" s="177" t="s">
        <v>677</v>
      </c>
      <c r="D42" s="177" t="s">
        <v>652</v>
      </c>
      <c r="E42" s="177" t="s">
        <v>678</v>
      </c>
      <c r="F42" s="177" t="s">
        <v>653</v>
      </c>
      <c r="G42" s="177" t="s">
        <v>29</v>
      </c>
      <c r="H42" s="177" t="s">
        <v>655</v>
      </c>
      <c r="I42" s="177">
        <v>2012</v>
      </c>
      <c r="J42" s="177"/>
      <c r="K42" s="177" t="s">
        <v>680</v>
      </c>
      <c r="L42" s="177"/>
      <c r="M42" s="177" t="s">
        <v>667</v>
      </c>
      <c r="N42" s="656">
        <v>5534</v>
      </c>
      <c r="O42" s="654">
        <v>3809.50171</v>
      </c>
      <c r="P42" s="654">
        <v>12561.58</v>
      </c>
      <c r="Q42" s="177"/>
      <c r="R42" s="654">
        <v>0</v>
      </c>
      <c r="S42" s="654">
        <v>2864.2869999999998</v>
      </c>
      <c r="T42" s="654">
        <v>0</v>
      </c>
      <c r="U42" s="654">
        <v>0</v>
      </c>
      <c r="V42" s="654">
        <v>0</v>
      </c>
      <c r="W42" s="654">
        <v>0</v>
      </c>
      <c r="X42" s="654">
        <v>0</v>
      </c>
      <c r="Y42" s="654">
        <v>0</v>
      </c>
      <c r="Z42" s="654">
        <v>0</v>
      </c>
      <c r="AA42" s="654">
        <v>0</v>
      </c>
      <c r="AB42" s="654">
        <v>0</v>
      </c>
      <c r="AC42" s="654">
        <v>0</v>
      </c>
      <c r="AD42" s="654">
        <v>0</v>
      </c>
      <c r="AE42" s="654">
        <v>0</v>
      </c>
      <c r="AF42" s="654">
        <v>0</v>
      </c>
      <c r="AG42" s="654">
        <v>0</v>
      </c>
      <c r="AH42" s="654">
        <v>0</v>
      </c>
      <c r="AI42" s="654">
        <v>0</v>
      </c>
      <c r="AJ42" s="654">
        <v>0</v>
      </c>
      <c r="AK42" s="654">
        <v>0</v>
      </c>
      <c r="AL42" s="654">
        <v>0</v>
      </c>
      <c r="AM42" s="654">
        <v>0</v>
      </c>
      <c r="AN42" s="654">
        <v>0</v>
      </c>
      <c r="AO42" s="654">
        <v>0</v>
      </c>
      <c r="AP42" s="654">
        <v>0</v>
      </c>
      <c r="AQ42" s="654">
        <v>0</v>
      </c>
      <c r="AR42" s="654">
        <v>0</v>
      </c>
      <c r="AS42" s="654">
        <v>0</v>
      </c>
      <c r="AT42" s="654">
        <v>0</v>
      </c>
      <c r="AU42" s="654">
        <v>0</v>
      </c>
      <c r="AV42" s="177"/>
      <c r="AW42" s="654">
        <v>0</v>
      </c>
      <c r="AX42" s="654">
        <v>12561.58</v>
      </c>
      <c r="AY42" s="654">
        <v>0</v>
      </c>
      <c r="AZ42" s="654">
        <v>0</v>
      </c>
      <c r="BA42" s="654">
        <v>0</v>
      </c>
      <c r="BB42" s="654">
        <v>0</v>
      </c>
      <c r="BC42" s="654">
        <v>0</v>
      </c>
      <c r="BD42" s="654">
        <v>0</v>
      </c>
      <c r="BE42" s="654">
        <v>0</v>
      </c>
      <c r="BF42" s="654">
        <v>0</v>
      </c>
      <c r="BG42" s="654">
        <v>0</v>
      </c>
      <c r="BH42" s="654">
        <v>0</v>
      </c>
      <c r="BI42" s="654">
        <v>0</v>
      </c>
      <c r="BJ42" s="654">
        <v>0</v>
      </c>
      <c r="BK42" s="654">
        <v>0</v>
      </c>
      <c r="BL42" s="654">
        <v>0</v>
      </c>
      <c r="BM42" s="654">
        <v>0</v>
      </c>
      <c r="BN42" s="654">
        <v>0</v>
      </c>
      <c r="BO42" s="654">
        <v>0</v>
      </c>
      <c r="BP42" s="654">
        <v>0</v>
      </c>
      <c r="BQ42" s="654">
        <v>0</v>
      </c>
      <c r="BR42" s="654">
        <v>0</v>
      </c>
      <c r="BS42" s="654">
        <v>0</v>
      </c>
      <c r="BT42" s="654">
        <v>0</v>
      </c>
      <c r="BU42" s="654">
        <v>0</v>
      </c>
      <c r="BV42" s="654">
        <v>0</v>
      </c>
      <c r="BW42" s="654">
        <v>0</v>
      </c>
      <c r="BX42" s="654">
        <v>0</v>
      </c>
      <c r="BY42" s="654">
        <v>0</v>
      </c>
      <c r="BZ42" s="655">
        <v>0</v>
      </c>
      <c r="CA42" s="167"/>
    </row>
    <row r="43" spans="2:79" s="17" customFormat="1" ht="15.6">
      <c r="B43" s="271">
        <v>20</v>
      </c>
      <c r="C43" s="177" t="s">
        <v>677</v>
      </c>
      <c r="D43" s="177" t="s">
        <v>652</v>
      </c>
      <c r="E43" s="177" t="s">
        <v>678</v>
      </c>
      <c r="F43" s="177" t="s">
        <v>653</v>
      </c>
      <c r="G43" s="177" t="s">
        <v>29</v>
      </c>
      <c r="H43" s="177" t="s">
        <v>655</v>
      </c>
      <c r="I43" s="177">
        <v>2012</v>
      </c>
      <c r="J43" s="177"/>
      <c r="K43" s="177" t="s">
        <v>680</v>
      </c>
      <c r="L43" s="177"/>
      <c r="M43" s="177" t="s">
        <v>667</v>
      </c>
      <c r="N43" s="177">
        <v>2</v>
      </c>
      <c r="O43" s="654">
        <v>1.2247214559999999</v>
      </c>
      <c r="P43" s="654">
        <v>6.9283869999999999</v>
      </c>
      <c r="Q43" s="177"/>
      <c r="R43" s="654">
        <v>0</v>
      </c>
      <c r="S43" s="654">
        <v>0.92084319999999997</v>
      </c>
      <c r="T43" s="654">
        <v>0</v>
      </c>
      <c r="U43" s="654">
        <v>0</v>
      </c>
      <c r="V43" s="654">
        <v>0</v>
      </c>
      <c r="W43" s="654">
        <v>0</v>
      </c>
      <c r="X43" s="654">
        <v>0</v>
      </c>
      <c r="Y43" s="654">
        <v>0</v>
      </c>
      <c r="Z43" s="654">
        <v>0</v>
      </c>
      <c r="AA43" s="654">
        <v>0</v>
      </c>
      <c r="AB43" s="654">
        <v>0</v>
      </c>
      <c r="AC43" s="654">
        <v>0</v>
      </c>
      <c r="AD43" s="654">
        <v>0</v>
      </c>
      <c r="AE43" s="654">
        <v>0</v>
      </c>
      <c r="AF43" s="654">
        <v>0</v>
      </c>
      <c r="AG43" s="654">
        <v>0</v>
      </c>
      <c r="AH43" s="654">
        <v>0</v>
      </c>
      <c r="AI43" s="654">
        <v>0</v>
      </c>
      <c r="AJ43" s="654">
        <v>0</v>
      </c>
      <c r="AK43" s="654">
        <v>0</v>
      </c>
      <c r="AL43" s="654">
        <v>0</v>
      </c>
      <c r="AM43" s="654">
        <v>0</v>
      </c>
      <c r="AN43" s="654">
        <v>0</v>
      </c>
      <c r="AO43" s="654">
        <v>0</v>
      </c>
      <c r="AP43" s="654">
        <v>0</v>
      </c>
      <c r="AQ43" s="654">
        <v>0</v>
      </c>
      <c r="AR43" s="654">
        <v>0</v>
      </c>
      <c r="AS43" s="654">
        <v>0</v>
      </c>
      <c r="AT43" s="654">
        <v>0</v>
      </c>
      <c r="AU43" s="654">
        <v>0</v>
      </c>
      <c r="AV43" s="177"/>
      <c r="AW43" s="654">
        <v>0</v>
      </c>
      <c r="AX43" s="654">
        <v>6.9283869999999999</v>
      </c>
      <c r="AY43" s="654">
        <v>0</v>
      </c>
      <c r="AZ43" s="654">
        <v>0</v>
      </c>
      <c r="BA43" s="654">
        <v>0</v>
      </c>
      <c r="BB43" s="654">
        <v>0</v>
      </c>
      <c r="BC43" s="654">
        <v>0</v>
      </c>
      <c r="BD43" s="654">
        <v>0</v>
      </c>
      <c r="BE43" s="654">
        <v>0</v>
      </c>
      <c r="BF43" s="654">
        <v>0</v>
      </c>
      <c r="BG43" s="654">
        <v>0</v>
      </c>
      <c r="BH43" s="654">
        <v>0</v>
      </c>
      <c r="BI43" s="654">
        <v>0</v>
      </c>
      <c r="BJ43" s="654">
        <v>0</v>
      </c>
      <c r="BK43" s="654">
        <v>0</v>
      </c>
      <c r="BL43" s="654">
        <v>0</v>
      </c>
      <c r="BM43" s="654">
        <v>0</v>
      </c>
      <c r="BN43" s="654">
        <v>0</v>
      </c>
      <c r="BO43" s="654">
        <v>0</v>
      </c>
      <c r="BP43" s="654">
        <v>0</v>
      </c>
      <c r="BQ43" s="654">
        <v>0</v>
      </c>
      <c r="BR43" s="654">
        <v>0</v>
      </c>
      <c r="BS43" s="654">
        <v>0</v>
      </c>
      <c r="BT43" s="654">
        <v>0</v>
      </c>
      <c r="BU43" s="654">
        <v>0</v>
      </c>
      <c r="BV43" s="654">
        <v>0</v>
      </c>
      <c r="BW43" s="654">
        <v>0</v>
      </c>
      <c r="BX43" s="654">
        <v>0</v>
      </c>
      <c r="BY43" s="654">
        <v>0</v>
      </c>
      <c r="BZ43" s="655">
        <v>0</v>
      </c>
      <c r="CA43" s="167"/>
    </row>
    <row r="44" spans="2:79" s="17" customFormat="1" ht="15.6">
      <c r="B44" s="271">
        <v>21</v>
      </c>
      <c r="C44" s="177" t="s">
        <v>677</v>
      </c>
      <c r="D44" s="177" t="s">
        <v>660</v>
      </c>
      <c r="E44" s="177" t="s">
        <v>9</v>
      </c>
      <c r="F44" s="177" t="s">
        <v>653</v>
      </c>
      <c r="G44" s="177" t="s">
        <v>660</v>
      </c>
      <c r="H44" s="177" t="s">
        <v>655</v>
      </c>
      <c r="I44" s="177">
        <v>2012</v>
      </c>
      <c r="J44" s="177"/>
      <c r="K44" s="177" t="s">
        <v>680</v>
      </c>
      <c r="L44" s="177"/>
      <c r="M44" s="177" t="s">
        <v>670</v>
      </c>
      <c r="N44" s="177">
        <v>9</v>
      </c>
      <c r="O44" s="654">
        <v>39247.654210000001</v>
      </c>
      <c r="P44" s="654">
        <v>711166.4</v>
      </c>
      <c r="Q44" s="177"/>
      <c r="R44" s="654">
        <v>0</v>
      </c>
      <c r="S44" s="654">
        <v>29509.514439999999</v>
      </c>
      <c r="T44" s="654">
        <v>0</v>
      </c>
      <c r="U44" s="654">
        <v>0</v>
      </c>
      <c r="V44" s="654">
        <v>0</v>
      </c>
      <c r="W44" s="654">
        <v>0</v>
      </c>
      <c r="X44" s="654">
        <v>0</v>
      </c>
      <c r="Y44" s="654">
        <v>0</v>
      </c>
      <c r="Z44" s="654">
        <v>0</v>
      </c>
      <c r="AA44" s="654">
        <v>0</v>
      </c>
      <c r="AB44" s="654">
        <v>0</v>
      </c>
      <c r="AC44" s="654">
        <v>0</v>
      </c>
      <c r="AD44" s="654">
        <v>0</v>
      </c>
      <c r="AE44" s="654">
        <v>0</v>
      </c>
      <c r="AF44" s="654">
        <v>0</v>
      </c>
      <c r="AG44" s="654">
        <v>0</v>
      </c>
      <c r="AH44" s="654">
        <v>0</v>
      </c>
      <c r="AI44" s="654">
        <v>0</v>
      </c>
      <c r="AJ44" s="654">
        <v>0</v>
      </c>
      <c r="AK44" s="654">
        <v>0</v>
      </c>
      <c r="AL44" s="654">
        <v>0</v>
      </c>
      <c r="AM44" s="654">
        <v>0</v>
      </c>
      <c r="AN44" s="654">
        <v>0</v>
      </c>
      <c r="AO44" s="654">
        <v>0</v>
      </c>
      <c r="AP44" s="654">
        <v>0</v>
      </c>
      <c r="AQ44" s="654">
        <v>0</v>
      </c>
      <c r="AR44" s="654">
        <v>0</v>
      </c>
      <c r="AS44" s="654">
        <v>0</v>
      </c>
      <c r="AT44" s="654">
        <v>0</v>
      </c>
      <c r="AU44" s="654">
        <v>0</v>
      </c>
      <c r="AV44" s="177"/>
      <c r="AW44" s="654">
        <v>0</v>
      </c>
      <c r="AX44" s="654">
        <v>711166.4</v>
      </c>
      <c r="AY44" s="654">
        <v>0</v>
      </c>
      <c r="AZ44" s="654">
        <v>0</v>
      </c>
      <c r="BA44" s="654">
        <v>0</v>
      </c>
      <c r="BB44" s="654">
        <v>0</v>
      </c>
      <c r="BC44" s="654">
        <v>0</v>
      </c>
      <c r="BD44" s="654">
        <v>0</v>
      </c>
      <c r="BE44" s="654">
        <v>0</v>
      </c>
      <c r="BF44" s="654">
        <v>0</v>
      </c>
      <c r="BG44" s="654">
        <v>0</v>
      </c>
      <c r="BH44" s="654">
        <v>0</v>
      </c>
      <c r="BI44" s="654">
        <v>0</v>
      </c>
      <c r="BJ44" s="654">
        <v>0</v>
      </c>
      <c r="BK44" s="654">
        <v>0</v>
      </c>
      <c r="BL44" s="654">
        <v>0</v>
      </c>
      <c r="BM44" s="654">
        <v>0</v>
      </c>
      <c r="BN44" s="654">
        <v>0</v>
      </c>
      <c r="BO44" s="654">
        <v>0</v>
      </c>
      <c r="BP44" s="654">
        <v>0</v>
      </c>
      <c r="BQ44" s="654">
        <v>0</v>
      </c>
      <c r="BR44" s="654">
        <v>0</v>
      </c>
      <c r="BS44" s="654">
        <v>0</v>
      </c>
      <c r="BT44" s="654">
        <v>0</v>
      </c>
      <c r="BU44" s="654">
        <v>0</v>
      </c>
      <c r="BV44" s="654">
        <v>0</v>
      </c>
      <c r="BW44" s="654">
        <v>0</v>
      </c>
      <c r="BX44" s="654">
        <v>0</v>
      </c>
      <c r="BY44" s="654">
        <v>0</v>
      </c>
      <c r="BZ44" s="655">
        <v>0</v>
      </c>
      <c r="CA44" s="167"/>
    </row>
    <row r="45" spans="2:79" s="17" customFormat="1" ht="15.6">
      <c r="B45" s="271">
        <v>22</v>
      </c>
      <c r="C45" s="177" t="s">
        <v>677</v>
      </c>
      <c r="D45" s="177" t="s">
        <v>656</v>
      </c>
      <c r="E45" s="177" t="s">
        <v>678</v>
      </c>
      <c r="F45" s="177" t="s">
        <v>653</v>
      </c>
      <c r="G45" s="177" t="s">
        <v>656</v>
      </c>
      <c r="H45" s="177" t="s">
        <v>655</v>
      </c>
      <c r="I45" s="177">
        <v>2012</v>
      </c>
      <c r="J45" s="177"/>
      <c r="K45" s="177" t="s">
        <v>680</v>
      </c>
      <c r="L45" s="177"/>
      <c r="M45" s="177" t="s">
        <v>667</v>
      </c>
      <c r="N45" s="177">
        <v>48</v>
      </c>
      <c r="O45" s="654">
        <v>40.857599999999998</v>
      </c>
      <c r="P45" s="654">
        <v>174.72</v>
      </c>
      <c r="Q45" s="177"/>
      <c r="R45" s="654">
        <v>0</v>
      </c>
      <c r="S45" s="654">
        <v>30.72</v>
      </c>
      <c r="T45" s="654">
        <v>0</v>
      </c>
      <c r="U45" s="654">
        <v>0</v>
      </c>
      <c r="V45" s="654">
        <v>0</v>
      </c>
      <c r="W45" s="654">
        <v>0</v>
      </c>
      <c r="X45" s="654">
        <v>0</v>
      </c>
      <c r="Y45" s="654">
        <v>0</v>
      </c>
      <c r="Z45" s="654">
        <v>0</v>
      </c>
      <c r="AA45" s="654">
        <v>0</v>
      </c>
      <c r="AB45" s="654">
        <v>0</v>
      </c>
      <c r="AC45" s="654">
        <v>0</v>
      </c>
      <c r="AD45" s="654">
        <v>0</v>
      </c>
      <c r="AE45" s="654">
        <v>0</v>
      </c>
      <c r="AF45" s="654">
        <v>0</v>
      </c>
      <c r="AG45" s="654">
        <v>0</v>
      </c>
      <c r="AH45" s="654">
        <v>0</v>
      </c>
      <c r="AI45" s="654">
        <v>0</v>
      </c>
      <c r="AJ45" s="654">
        <v>0</v>
      </c>
      <c r="AK45" s="654">
        <v>0</v>
      </c>
      <c r="AL45" s="654">
        <v>0</v>
      </c>
      <c r="AM45" s="654">
        <v>0</v>
      </c>
      <c r="AN45" s="654">
        <v>0</v>
      </c>
      <c r="AO45" s="654">
        <v>0</v>
      </c>
      <c r="AP45" s="654">
        <v>0</v>
      </c>
      <c r="AQ45" s="654">
        <v>0</v>
      </c>
      <c r="AR45" s="654">
        <v>0</v>
      </c>
      <c r="AS45" s="654">
        <v>0</v>
      </c>
      <c r="AT45" s="654">
        <v>0</v>
      </c>
      <c r="AU45" s="654">
        <v>0</v>
      </c>
      <c r="AV45" s="177"/>
      <c r="AW45" s="654">
        <v>0</v>
      </c>
      <c r="AX45" s="654">
        <v>174.72</v>
      </c>
      <c r="AY45" s="654">
        <v>0</v>
      </c>
      <c r="AZ45" s="654">
        <v>0</v>
      </c>
      <c r="BA45" s="654">
        <v>0</v>
      </c>
      <c r="BB45" s="654">
        <v>0</v>
      </c>
      <c r="BC45" s="654">
        <v>0</v>
      </c>
      <c r="BD45" s="654">
        <v>0</v>
      </c>
      <c r="BE45" s="654">
        <v>0</v>
      </c>
      <c r="BF45" s="654">
        <v>0</v>
      </c>
      <c r="BG45" s="654">
        <v>0</v>
      </c>
      <c r="BH45" s="654">
        <v>0</v>
      </c>
      <c r="BI45" s="654">
        <v>0</v>
      </c>
      <c r="BJ45" s="654">
        <v>0</v>
      </c>
      <c r="BK45" s="654">
        <v>0</v>
      </c>
      <c r="BL45" s="654">
        <v>0</v>
      </c>
      <c r="BM45" s="654">
        <v>0</v>
      </c>
      <c r="BN45" s="654">
        <v>0</v>
      </c>
      <c r="BO45" s="654">
        <v>0</v>
      </c>
      <c r="BP45" s="654">
        <v>0</v>
      </c>
      <c r="BQ45" s="654">
        <v>0</v>
      </c>
      <c r="BR45" s="654">
        <v>0</v>
      </c>
      <c r="BS45" s="654">
        <v>0</v>
      </c>
      <c r="BT45" s="654">
        <v>0</v>
      </c>
      <c r="BU45" s="654">
        <v>0</v>
      </c>
      <c r="BV45" s="654">
        <v>0</v>
      </c>
      <c r="BW45" s="654">
        <v>0</v>
      </c>
      <c r="BX45" s="654">
        <v>0</v>
      </c>
      <c r="BY45" s="654">
        <v>0</v>
      </c>
      <c r="BZ45" s="655">
        <v>0</v>
      </c>
      <c r="CA45" s="167"/>
    </row>
    <row r="46" spans="2:79" s="17" customFormat="1" ht="15.6">
      <c r="B46" s="271">
        <v>23</v>
      </c>
      <c r="C46" s="177" t="s">
        <v>677</v>
      </c>
      <c r="D46" s="177" t="s">
        <v>656</v>
      </c>
      <c r="E46" s="177" t="s">
        <v>678</v>
      </c>
      <c r="F46" s="177" t="s">
        <v>653</v>
      </c>
      <c r="G46" s="177" t="s">
        <v>656</v>
      </c>
      <c r="H46" s="177" t="s">
        <v>655</v>
      </c>
      <c r="I46" s="177">
        <v>2012</v>
      </c>
      <c r="J46" s="177"/>
      <c r="K46" s="177" t="s">
        <v>680</v>
      </c>
      <c r="L46" s="177"/>
      <c r="M46" s="177" t="s">
        <v>667</v>
      </c>
      <c r="N46" s="177">
        <v>2</v>
      </c>
      <c r="O46" s="654">
        <v>1.7023999999999999</v>
      </c>
      <c r="P46" s="654">
        <v>7.28</v>
      </c>
      <c r="Q46" s="177"/>
      <c r="R46" s="654">
        <v>0</v>
      </c>
      <c r="S46" s="654">
        <v>1.28</v>
      </c>
      <c r="T46" s="654">
        <v>0</v>
      </c>
      <c r="U46" s="654">
        <v>0</v>
      </c>
      <c r="V46" s="654">
        <v>0</v>
      </c>
      <c r="W46" s="654">
        <v>0</v>
      </c>
      <c r="X46" s="654">
        <v>0</v>
      </c>
      <c r="Y46" s="654">
        <v>0</v>
      </c>
      <c r="Z46" s="654">
        <v>0</v>
      </c>
      <c r="AA46" s="654">
        <v>0</v>
      </c>
      <c r="AB46" s="654">
        <v>0</v>
      </c>
      <c r="AC46" s="654">
        <v>0</v>
      </c>
      <c r="AD46" s="654">
        <v>0</v>
      </c>
      <c r="AE46" s="654">
        <v>0</v>
      </c>
      <c r="AF46" s="654">
        <v>0</v>
      </c>
      <c r="AG46" s="654">
        <v>0</v>
      </c>
      <c r="AH46" s="654">
        <v>0</v>
      </c>
      <c r="AI46" s="654">
        <v>0</v>
      </c>
      <c r="AJ46" s="654">
        <v>0</v>
      </c>
      <c r="AK46" s="654">
        <v>0</v>
      </c>
      <c r="AL46" s="654">
        <v>0</v>
      </c>
      <c r="AM46" s="654">
        <v>0</v>
      </c>
      <c r="AN46" s="654">
        <v>0</v>
      </c>
      <c r="AO46" s="654">
        <v>0</v>
      </c>
      <c r="AP46" s="654">
        <v>0</v>
      </c>
      <c r="AQ46" s="654">
        <v>0</v>
      </c>
      <c r="AR46" s="654">
        <v>0</v>
      </c>
      <c r="AS46" s="654">
        <v>0</v>
      </c>
      <c r="AT46" s="654">
        <v>0</v>
      </c>
      <c r="AU46" s="654">
        <v>0</v>
      </c>
      <c r="AV46" s="177"/>
      <c r="AW46" s="654">
        <v>0</v>
      </c>
      <c r="AX46" s="654">
        <v>7.28</v>
      </c>
      <c r="AY46" s="654">
        <v>0</v>
      </c>
      <c r="AZ46" s="654">
        <v>0</v>
      </c>
      <c r="BA46" s="654">
        <v>0</v>
      </c>
      <c r="BB46" s="654">
        <v>0</v>
      </c>
      <c r="BC46" s="654">
        <v>0</v>
      </c>
      <c r="BD46" s="654">
        <v>0</v>
      </c>
      <c r="BE46" s="654">
        <v>0</v>
      </c>
      <c r="BF46" s="654">
        <v>0</v>
      </c>
      <c r="BG46" s="654">
        <v>0</v>
      </c>
      <c r="BH46" s="654">
        <v>0</v>
      </c>
      <c r="BI46" s="654">
        <v>0</v>
      </c>
      <c r="BJ46" s="654">
        <v>0</v>
      </c>
      <c r="BK46" s="654">
        <v>0</v>
      </c>
      <c r="BL46" s="654">
        <v>0</v>
      </c>
      <c r="BM46" s="654">
        <v>0</v>
      </c>
      <c r="BN46" s="654">
        <v>0</v>
      </c>
      <c r="BO46" s="654">
        <v>0</v>
      </c>
      <c r="BP46" s="654">
        <v>0</v>
      </c>
      <c r="BQ46" s="654">
        <v>0</v>
      </c>
      <c r="BR46" s="654">
        <v>0</v>
      </c>
      <c r="BS46" s="654">
        <v>0</v>
      </c>
      <c r="BT46" s="654">
        <v>0</v>
      </c>
      <c r="BU46" s="654">
        <v>0</v>
      </c>
      <c r="BV46" s="654">
        <v>0</v>
      </c>
      <c r="BW46" s="654">
        <v>0</v>
      </c>
      <c r="BX46" s="654">
        <v>0</v>
      </c>
      <c r="BY46" s="654">
        <v>0</v>
      </c>
      <c r="BZ46" s="655">
        <v>0</v>
      </c>
      <c r="CA46" s="167"/>
    </row>
    <row r="47" spans="2:79" s="17" customFormat="1" ht="15.6">
      <c r="B47" s="271">
        <v>24</v>
      </c>
      <c r="C47" s="177" t="s">
        <v>677</v>
      </c>
      <c r="D47" s="177" t="s">
        <v>656</v>
      </c>
      <c r="E47" s="177" t="s">
        <v>678</v>
      </c>
      <c r="F47" s="177" t="s">
        <v>653</v>
      </c>
      <c r="G47" s="177" t="s">
        <v>656</v>
      </c>
      <c r="H47" s="177" t="s">
        <v>655</v>
      </c>
      <c r="I47" s="177">
        <v>2012</v>
      </c>
      <c r="J47" s="177"/>
      <c r="K47" s="177" t="s">
        <v>680</v>
      </c>
      <c r="L47" s="177"/>
      <c r="M47" s="177" t="s">
        <v>667</v>
      </c>
      <c r="N47" s="177">
        <v>42</v>
      </c>
      <c r="O47" s="654">
        <v>35.750399999999999</v>
      </c>
      <c r="P47" s="654">
        <v>152.88</v>
      </c>
      <c r="Q47" s="177"/>
      <c r="R47" s="654">
        <v>0</v>
      </c>
      <c r="S47" s="654">
        <v>26.88</v>
      </c>
      <c r="T47" s="654">
        <v>0</v>
      </c>
      <c r="U47" s="654">
        <v>0</v>
      </c>
      <c r="V47" s="654">
        <v>0</v>
      </c>
      <c r="W47" s="654">
        <v>0</v>
      </c>
      <c r="X47" s="654">
        <v>0</v>
      </c>
      <c r="Y47" s="654">
        <v>0</v>
      </c>
      <c r="Z47" s="654">
        <v>0</v>
      </c>
      <c r="AA47" s="654">
        <v>0</v>
      </c>
      <c r="AB47" s="654">
        <v>0</v>
      </c>
      <c r="AC47" s="654">
        <v>0</v>
      </c>
      <c r="AD47" s="654">
        <v>0</v>
      </c>
      <c r="AE47" s="654">
        <v>0</v>
      </c>
      <c r="AF47" s="654">
        <v>0</v>
      </c>
      <c r="AG47" s="654">
        <v>0</v>
      </c>
      <c r="AH47" s="654">
        <v>0</v>
      </c>
      <c r="AI47" s="654">
        <v>0</v>
      </c>
      <c r="AJ47" s="654">
        <v>0</v>
      </c>
      <c r="AK47" s="654">
        <v>0</v>
      </c>
      <c r="AL47" s="654">
        <v>0</v>
      </c>
      <c r="AM47" s="654">
        <v>0</v>
      </c>
      <c r="AN47" s="654">
        <v>0</v>
      </c>
      <c r="AO47" s="654">
        <v>0</v>
      </c>
      <c r="AP47" s="654">
        <v>0</v>
      </c>
      <c r="AQ47" s="654">
        <v>0</v>
      </c>
      <c r="AR47" s="654">
        <v>0</v>
      </c>
      <c r="AS47" s="654">
        <v>0</v>
      </c>
      <c r="AT47" s="654">
        <v>0</v>
      </c>
      <c r="AU47" s="654">
        <v>0</v>
      </c>
      <c r="AV47" s="177"/>
      <c r="AW47" s="654">
        <v>0</v>
      </c>
      <c r="AX47" s="654">
        <v>152.88</v>
      </c>
      <c r="AY47" s="654">
        <v>0</v>
      </c>
      <c r="AZ47" s="654">
        <v>0</v>
      </c>
      <c r="BA47" s="654">
        <v>0</v>
      </c>
      <c r="BB47" s="654">
        <v>0</v>
      </c>
      <c r="BC47" s="654">
        <v>0</v>
      </c>
      <c r="BD47" s="654">
        <v>0</v>
      </c>
      <c r="BE47" s="654">
        <v>0</v>
      </c>
      <c r="BF47" s="654">
        <v>0</v>
      </c>
      <c r="BG47" s="654">
        <v>0</v>
      </c>
      <c r="BH47" s="654">
        <v>0</v>
      </c>
      <c r="BI47" s="654">
        <v>0</v>
      </c>
      <c r="BJ47" s="654">
        <v>0</v>
      </c>
      <c r="BK47" s="654">
        <v>0</v>
      </c>
      <c r="BL47" s="654">
        <v>0</v>
      </c>
      <c r="BM47" s="654">
        <v>0</v>
      </c>
      <c r="BN47" s="654">
        <v>0</v>
      </c>
      <c r="BO47" s="654">
        <v>0</v>
      </c>
      <c r="BP47" s="654">
        <v>0</v>
      </c>
      <c r="BQ47" s="654">
        <v>0</v>
      </c>
      <c r="BR47" s="654">
        <v>0</v>
      </c>
      <c r="BS47" s="654">
        <v>0</v>
      </c>
      <c r="BT47" s="654">
        <v>0</v>
      </c>
      <c r="BU47" s="654">
        <v>0</v>
      </c>
      <c r="BV47" s="654">
        <v>0</v>
      </c>
      <c r="BW47" s="654">
        <v>0</v>
      </c>
      <c r="BX47" s="654">
        <v>0</v>
      </c>
      <c r="BY47" s="654">
        <v>0</v>
      </c>
      <c r="BZ47" s="655">
        <v>0</v>
      </c>
      <c r="CA47" s="167"/>
    </row>
    <row r="48" spans="2:79" s="17" customFormat="1" ht="15.6">
      <c r="B48" s="271">
        <v>25</v>
      </c>
      <c r="C48" s="177" t="s">
        <v>677</v>
      </c>
      <c r="D48" s="177" t="s">
        <v>656</v>
      </c>
      <c r="E48" s="177" t="s">
        <v>9</v>
      </c>
      <c r="F48" s="177" t="s">
        <v>653</v>
      </c>
      <c r="G48" s="177" t="s">
        <v>656</v>
      </c>
      <c r="H48" s="177" t="s">
        <v>655</v>
      </c>
      <c r="I48" s="177">
        <v>2012</v>
      </c>
      <c r="J48" s="177"/>
      <c r="K48" s="177" t="s">
        <v>680</v>
      </c>
      <c r="L48" s="177"/>
      <c r="M48" s="177" t="s">
        <v>670</v>
      </c>
      <c r="N48" s="177">
        <v>1</v>
      </c>
      <c r="O48" s="654">
        <v>147.71379400000001</v>
      </c>
      <c r="P48" s="654">
        <v>1614.336</v>
      </c>
      <c r="Q48" s="177"/>
      <c r="R48" s="654">
        <v>0</v>
      </c>
      <c r="S48" s="654">
        <v>111.06300299999999</v>
      </c>
      <c r="T48" s="654">
        <v>0</v>
      </c>
      <c r="U48" s="654">
        <v>0</v>
      </c>
      <c r="V48" s="654">
        <v>0</v>
      </c>
      <c r="W48" s="654">
        <v>0</v>
      </c>
      <c r="X48" s="654">
        <v>0</v>
      </c>
      <c r="Y48" s="654">
        <v>0</v>
      </c>
      <c r="Z48" s="654">
        <v>0</v>
      </c>
      <c r="AA48" s="654">
        <v>0</v>
      </c>
      <c r="AB48" s="654">
        <v>0</v>
      </c>
      <c r="AC48" s="654">
        <v>0</v>
      </c>
      <c r="AD48" s="654">
        <v>0</v>
      </c>
      <c r="AE48" s="654">
        <v>0</v>
      </c>
      <c r="AF48" s="654">
        <v>0</v>
      </c>
      <c r="AG48" s="654">
        <v>0</v>
      </c>
      <c r="AH48" s="654">
        <v>0</v>
      </c>
      <c r="AI48" s="654">
        <v>0</v>
      </c>
      <c r="AJ48" s="654">
        <v>0</v>
      </c>
      <c r="AK48" s="654">
        <v>0</v>
      </c>
      <c r="AL48" s="654">
        <v>0</v>
      </c>
      <c r="AM48" s="654">
        <v>0</v>
      </c>
      <c r="AN48" s="654">
        <v>0</v>
      </c>
      <c r="AO48" s="654">
        <v>0</v>
      </c>
      <c r="AP48" s="654">
        <v>0</v>
      </c>
      <c r="AQ48" s="654">
        <v>0</v>
      </c>
      <c r="AR48" s="654">
        <v>0</v>
      </c>
      <c r="AS48" s="654">
        <v>0</v>
      </c>
      <c r="AT48" s="654">
        <v>0</v>
      </c>
      <c r="AU48" s="654">
        <v>0</v>
      </c>
      <c r="AV48" s="177"/>
      <c r="AW48" s="654">
        <v>0</v>
      </c>
      <c r="AX48" s="654">
        <v>1614.336</v>
      </c>
      <c r="AY48" s="654">
        <v>0</v>
      </c>
      <c r="AZ48" s="654">
        <v>0</v>
      </c>
      <c r="BA48" s="654">
        <v>0</v>
      </c>
      <c r="BB48" s="654">
        <v>0</v>
      </c>
      <c r="BC48" s="654">
        <v>0</v>
      </c>
      <c r="BD48" s="654">
        <v>0</v>
      </c>
      <c r="BE48" s="654">
        <v>0</v>
      </c>
      <c r="BF48" s="654">
        <v>0</v>
      </c>
      <c r="BG48" s="654">
        <v>0</v>
      </c>
      <c r="BH48" s="654">
        <v>0</v>
      </c>
      <c r="BI48" s="654">
        <v>0</v>
      </c>
      <c r="BJ48" s="654">
        <v>0</v>
      </c>
      <c r="BK48" s="654">
        <v>0</v>
      </c>
      <c r="BL48" s="654">
        <v>0</v>
      </c>
      <c r="BM48" s="654">
        <v>0</v>
      </c>
      <c r="BN48" s="654">
        <v>0</v>
      </c>
      <c r="BO48" s="654">
        <v>0</v>
      </c>
      <c r="BP48" s="654">
        <v>0</v>
      </c>
      <c r="BQ48" s="654">
        <v>0</v>
      </c>
      <c r="BR48" s="654">
        <v>0</v>
      </c>
      <c r="BS48" s="654">
        <v>0</v>
      </c>
      <c r="BT48" s="654">
        <v>0</v>
      </c>
      <c r="BU48" s="654">
        <v>0</v>
      </c>
      <c r="BV48" s="654">
        <v>0</v>
      </c>
      <c r="BW48" s="654">
        <v>0</v>
      </c>
      <c r="BX48" s="654">
        <v>0</v>
      </c>
      <c r="BY48" s="654">
        <v>0</v>
      </c>
      <c r="BZ48" s="655">
        <v>0</v>
      </c>
      <c r="CA48" s="167"/>
    </row>
    <row r="49" spans="2:79" s="17" customFormat="1" ht="15.6">
      <c r="B49" s="271">
        <v>26</v>
      </c>
      <c r="C49" s="177" t="s">
        <v>679</v>
      </c>
      <c r="D49" s="177" t="s">
        <v>656</v>
      </c>
      <c r="E49" s="177" t="s">
        <v>22</v>
      </c>
      <c r="F49" s="177" t="s">
        <v>653</v>
      </c>
      <c r="G49" s="177" t="s">
        <v>675</v>
      </c>
      <c r="H49" s="177" t="s">
        <v>654</v>
      </c>
      <c r="I49" s="177">
        <v>2011</v>
      </c>
      <c r="J49" s="177"/>
      <c r="K49" s="177" t="s">
        <v>680</v>
      </c>
      <c r="L49" s="177"/>
      <c r="M49" s="177" t="s">
        <v>671</v>
      </c>
      <c r="N49" s="177">
        <v>16</v>
      </c>
      <c r="O49" s="654">
        <v>148.73881639999999</v>
      </c>
      <c r="P49" s="654">
        <v>813112.97080000001</v>
      </c>
      <c r="Q49" s="177"/>
      <c r="R49" s="654">
        <v>111.833697</v>
      </c>
      <c r="S49" s="654">
        <v>111.8336966</v>
      </c>
      <c r="T49" s="654">
        <v>111.83369999999999</v>
      </c>
      <c r="U49" s="654">
        <v>111.83369999999999</v>
      </c>
      <c r="V49" s="654">
        <v>111.83369999999999</v>
      </c>
      <c r="W49" s="654">
        <v>111.28069000000001</v>
      </c>
      <c r="X49" s="654">
        <v>96.347941000000006</v>
      </c>
      <c r="Y49" s="654">
        <v>48.413406999999999</v>
      </c>
      <c r="Z49" s="654">
        <v>48.413406999999999</v>
      </c>
      <c r="AA49" s="654">
        <v>48.413406999999999</v>
      </c>
      <c r="AB49" s="654">
        <v>46.813847000000003</v>
      </c>
      <c r="AC49" s="654">
        <v>44.902259999999998</v>
      </c>
      <c r="AD49" s="654">
        <v>25.034361000000001</v>
      </c>
      <c r="AE49" s="654">
        <v>25.034361000000001</v>
      </c>
      <c r="AF49" s="654">
        <v>24.929041999999999</v>
      </c>
      <c r="AG49" s="654">
        <v>24.929041999999999</v>
      </c>
      <c r="AH49" s="654">
        <v>0</v>
      </c>
      <c r="AI49" s="654">
        <v>0</v>
      </c>
      <c r="AJ49" s="654">
        <v>0</v>
      </c>
      <c r="AK49" s="654">
        <v>0</v>
      </c>
      <c r="AL49" s="654">
        <v>0</v>
      </c>
      <c r="AM49" s="654">
        <v>0</v>
      </c>
      <c r="AN49" s="654">
        <v>0</v>
      </c>
      <c r="AO49" s="654">
        <v>0</v>
      </c>
      <c r="AP49" s="654">
        <v>0</v>
      </c>
      <c r="AQ49" s="654">
        <v>0</v>
      </c>
      <c r="AR49" s="654">
        <v>0</v>
      </c>
      <c r="AS49" s="654">
        <v>0</v>
      </c>
      <c r="AT49" s="654">
        <v>0</v>
      </c>
      <c r="AU49" s="654">
        <v>0</v>
      </c>
      <c r="AV49" s="177"/>
      <c r="AW49" s="654">
        <v>615840.93999999994</v>
      </c>
      <c r="AX49" s="654">
        <v>615840.94220000005</v>
      </c>
      <c r="AY49" s="654">
        <v>615840.94220000005</v>
      </c>
      <c r="AZ49" s="654">
        <v>615840.94220000005</v>
      </c>
      <c r="BA49" s="654">
        <v>615840.94220000005</v>
      </c>
      <c r="BB49" s="654">
        <v>611886.85739999998</v>
      </c>
      <c r="BC49" s="654">
        <v>545801.08010000002</v>
      </c>
      <c r="BD49" s="654">
        <v>248053.83900000001</v>
      </c>
      <c r="BE49" s="654">
        <v>248053.83900000001</v>
      </c>
      <c r="BF49" s="654">
        <v>248053.83900000001</v>
      </c>
      <c r="BG49" s="654">
        <v>227146.1207</v>
      </c>
      <c r="BH49" s="654">
        <v>219730.4523</v>
      </c>
      <c r="BI49" s="654">
        <v>85282.411999999997</v>
      </c>
      <c r="BJ49" s="654">
        <v>85282.411999999997</v>
      </c>
      <c r="BK49" s="654">
        <v>84548.391740000006</v>
      </c>
      <c r="BL49" s="654">
        <v>84548.391740000006</v>
      </c>
      <c r="BM49" s="654">
        <v>0</v>
      </c>
      <c r="BN49" s="654">
        <v>0</v>
      </c>
      <c r="BO49" s="654">
        <v>0</v>
      </c>
      <c r="BP49" s="654">
        <v>0</v>
      </c>
      <c r="BQ49" s="654">
        <v>0</v>
      </c>
      <c r="BR49" s="654">
        <v>0</v>
      </c>
      <c r="BS49" s="654">
        <v>0</v>
      </c>
      <c r="BT49" s="654">
        <v>0</v>
      </c>
      <c r="BU49" s="654">
        <v>0</v>
      </c>
      <c r="BV49" s="654">
        <v>0</v>
      </c>
      <c r="BW49" s="654">
        <v>0</v>
      </c>
      <c r="BX49" s="654">
        <v>0</v>
      </c>
      <c r="BY49" s="654">
        <v>0</v>
      </c>
      <c r="BZ49" s="655">
        <v>0</v>
      </c>
      <c r="CA49" s="167"/>
    </row>
    <row r="50" spans="2:79" s="17" customFormat="1" ht="15.6">
      <c r="B50" s="271">
        <v>27</v>
      </c>
      <c r="C50" s="177" t="s">
        <v>679</v>
      </c>
      <c r="D50" s="177" t="s">
        <v>656</v>
      </c>
      <c r="E50" s="177" t="s">
        <v>21</v>
      </c>
      <c r="F50" s="177" t="s">
        <v>653</v>
      </c>
      <c r="G50" s="177" t="s">
        <v>675</v>
      </c>
      <c r="H50" s="177" t="s">
        <v>654</v>
      </c>
      <c r="I50" s="177">
        <v>2011</v>
      </c>
      <c r="J50" s="177"/>
      <c r="K50" s="177" t="s">
        <v>680</v>
      </c>
      <c r="L50" s="177"/>
      <c r="M50" s="177" t="s">
        <v>671</v>
      </c>
      <c r="N50" s="177">
        <v>22</v>
      </c>
      <c r="O50" s="654">
        <v>29.829778770000001</v>
      </c>
      <c r="P50" s="654">
        <v>65529.419529999999</v>
      </c>
      <c r="Q50" s="177"/>
      <c r="R50" s="654">
        <v>27.606810899999999</v>
      </c>
      <c r="S50" s="654">
        <v>27.60681091</v>
      </c>
      <c r="T50" s="654">
        <v>27.606811</v>
      </c>
      <c r="U50" s="654">
        <v>25.794468999999999</v>
      </c>
      <c r="V50" s="654">
        <v>25.794468999999999</v>
      </c>
      <c r="W50" s="654">
        <v>25.794468999999999</v>
      </c>
      <c r="X50" s="654">
        <v>7.4636668000000004</v>
      </c>
      <c r="Y50" s="654">
        <v>7.4636668000000004</v>
      </c>
      <c r="Z50" s="654">
        <v>7.4636668000000004</v>
      </c>
      <c r="AA50" s="654">
        <v>7.4636668000000004</v>
      </c>
      <c r="AB50" s="654">
        <v>7.2770175999999998</v>
      </c>
      <c r="AC50" s="654">
        <v>7.2770175999999998</v>
      </c>
      <c r="AD50" s="654">
        <v>0</v>
      </c>
      <c r="AE50" s="654">
        <v>0</v>
      </c>
      <c r="AF50" s="654">
        <v>0</v>
      </c>
      <c r="AG50" s="654">
        <v>0</v>
      </c>
      <c r="AH50" s="654">
        <v>0</v>
      </c>
      <c r="AI50" s="654">
        <v>0</v>
      </c>
      <c r="AJ50" s="654">
        <v>0</v>
      </c>
      <c r="AK50" s="654">
        <v>0</v>
      </c>
      <c r="AL50" s="654">
        <v>0</v>
      </c>
      <c r="AM50" s="654">
        <v>0</v>
      </c>
      <c r="AN50" s="654">
        <v>0</v>
      </c>
      <c r="AO50" s="654">
        <v>0</v>
      </c>
      <c r="AP50" s="654">
        <v>0</v>
      </c>
      <c r="AQ50" s="654">
        <v>0</v>
      </c>
      <c r="AR50" s="654">
        <v>0</v>
      </c>
      <c r="AS50" s="654">
        <v>0</v>
      </c>
      <c r="AT50" s="654">
        <v>0</v>
      </c>
      <c r="AU50" s="654">
        <v>0</v>
      </c>
      <c r="AV50" s="177"/>
      <c r="AW50" s="654">
        <v>60846.63</v>
      </c>
      <c r="AX50" s="654">
        <v>60846.629610000004</v>
      </c>
      <c r="AY50" s="654">
        <v>60846.629610000004</v>
      </c>
      <c r="AZ50" s="654">
        <v>56320.05502</v>
      </c>
      <c r="BA50" s="654">
        <v>56320.05502</v>
      </c>
      <c r="BB50" s="654">
        <v>56320.05502</v>
      </c>
      <c r="BC50" s="654">
        <v>15837.70003</v>
      </c>
      <c r="BD50" s="654">
        <v>15837.70003</v>
      </c>
      <c r="BE50" s="654">
        <v>15837.70003</v>
      </c>
      <c r="BF50" s="654">
        <v>15837.70003</v>
      </c>
      <c r="BG50" s="654">
        <v>14610.37414</v>
      </c>
      <c r="BH50" s="654">
        <v>14610.37414</v>
      </c>
      <c r="BI50" s="654">
        <v>0</v>
      </c>
      <c r="BJ50" s="654">
        <v>0</v>
      </c>
      <c r="BK50" s="654">
        <v>0</v>
      </c>
      <c r="BL50" s="654">
        <v>0</v>
      </c>
      <c r="BM50" s="654">
        <v>0</v>
      </c>
      <c r="BN50" s="654">
        <v>0</v>
      </c>
      <c r="BO50" s="654">
        <v>0</v>
      </c>
      <c r="BP50" s="654">
        <v>0</v>
      </c>
      <c r="BQ50" s="654">
        <v>0</v>
      </c>
      <c r="BR50" s="654">
        <v>0</v>
      </c>
      <c r="BS50" s="654">
        <v>0</v>
      </c>
      <c r="BT50" s="654">
        <v>0</v>
      </c>
      <c r="BU50" s="654">
        <v>0</v>
      </c>
      <c r="BV50" s="654">
        <v>0</v>
      </c>
      <c r="BW50" s="654">
        <v>0</v>
      </c>
      <c r="BX50" s="654">
        <v>0</v>
      </c>
      <c r="BY50" s="654">
        <v>0</v>
      </c>
      <c r="BZ50" s="655">
        <v>0</v>
      </c>
      <c r="CA50" s="167"/>
    </row>
    <row r="51" spans="2:79" s="17" customFormat="1" ht="15.6">
      <c r="B51" s="271">
        <v>28</v>
      </c>
      <c r="C51" s="177" t="s">
        <v>679</v>
      </c>
      <c r="D51" s="177" t="s">
        <v>656</v>
      </c>
      <c r="E51" s="177" t="s">
        <v>20</v>
      </c>
      <c r="F51" s="177" t="s">
        <v>653</v>
      </c>
      <c r="G51" s="177" t="s">
        <v>675</v>
      </c>
      <c r="H51" s="177" t="s">
        <v>654</v>
      </c>
      <c r="I51" s="177">
        <v>2011</v>
      </c>
      <c r="J51" s="177"/>
      <c r="K51" s="177" t="s">
        <v>680</v>
      </c>
      <c r="L51" s="177"/>
      <c r="M51" s="177" t="s">
        <v>671</v>
      </c>
      <c r="N51" s="177">
        <v>10</v>
      </c>
      <c r="O51" s="654">
        <v>51.771746299999997</v>
      </c>
      <c r="P51" s="654">
        <v>251762.54459999999</v>
      </c>
      <c r="Q51" s="177"/>
      <c r="R51" s="654">
        <v>51.771746299999997</v>
      </c>
      <c r="S51" s="654">
        <v>51.771746299999997</v>
      </c>
      <c r="T51" s="654">
        <v>51.771746</v>
      </c>
      <c r="U51" s="654">
        <v>51.771746</v>
      </c>
      <c r="V51" s="654">
        <v>51.771746</v>
      </c>
      <c r="W51" s="654">
        <v>0</v>
      </c>
      <c r="X51" s="654">
        <v>0</v>
      </c>
      <c r="Y51" s="654">
        <v>0</v>
      </c>
      <c r="Z51" s="654">
        <v>0</v>
      </c>
      <c r="AA51" s="654">
        <v>0</v>
      </c>
      <c r="AB51" s="654">
        <v>0</v>
      </c>
      <c r="AC51" s="654">
        <v>0</v>
      </c>
      <c r="AD51" s="654">
        <v>0</v>
      </c>
      <c r="AE51" s="654">
        <v>0</v>
      </c>
      <c r="AF51" s="654">
        <v>0</v>
      </c>
      <c r="AG51" s="654">
        <v>0</v>
      </c>
      <c r="AH51" s="654">
        <v>0</v>
      </c>
      <c r="AI51" s="654">
        <v>0</v>
      </c>
      <c r="AJ51" s="654">
        <v>0</v>
      </c>
      <c r="AK51" s="654">
        <v>0</v>
      </c>
      <c r="AL51" s="654">
        <v>0</v>
      </c>
      <c r="AM51" s="654">
        <v>0</v>
      </c>
      <c r="AN51" s="654">
        <v>0</v>
      </c>
      <c r="AO51" s="654">
        <v>0</v>
      </c>
      <c r="AP51" s="654">
        <v>0</v>
      </c>
      <c r="AQ51" s="654">
        <v>0</v>
      </c>
      <c r="AR51" s="654">
        <v>0</v>
      </c>
      <c r="AS51" s="654">
        <v>0</v>
      </c>
      <c r="AT51" s="654">
        <v>0</v>
      </c>
      <c r="AU51" s="654">
        <v>0</v>
      </c>
      <c r="AV51" s="177"/>
      <c r="AW51" s="654">
        <v>251762.54</v>
      </c>
      <c r="AX51" s="654">
        <v>251762.54459999999</v>
      </c>
      <c r="AY51" s="654">
        <v>251762.54459999999</v>
      </c>
      <c r="AZ51" s="654">
        <v>251762.54459999999</v>
      </c>
      <c r="BA51" s="654">
        <v>251762.54459999999</v>
      </c>
      <c r="BB51" s="654">
        <v>0</v>
      </c>
      <c r="BC51" s="654">
        <v>0</v>
      </c>
      <c r="BD51" s="654">
        <v>0</v>
      </c>
      <c r="BE51" s="654">
        <v>0</v>
      </c>
      <c r="BF51" s="654">
        <v>0</v>
      </c>
      <c r="BG51" s="654">
        <v>0</v>
      </c>
      <c r="BH51" s="654">
        <v>0</v>
      </c>
      <c r="BI51" s="654">
        <v>0</v>
      </c>
      <c r="BJ51" s="654">
        <v>0</v>
      </c>
      <c r="BK51" s="654">
        <v>0</v>
      </c>
      <c r="BL51" s="654">
        <v>0</v>
      </c>
      <c r="BM51" s="654">
        <v>0</v>
      </c>
      <c r="BN51" s="654">
        <v>0</v>
      </c>
      <c r="BO51" s="654">
        <v>0</v>
      </c>
      <c r="BP51" s="654">
        <v>0</v>
      </c>
      <c r="BQ51" s="654">
        <v>0</v>
      </c>
      <c r="BR51" s="654">
        <v>0</v>
      </c>
      <c r="BS51" s="654">
        <v>0</v>
      </c>
      <c r="BT51" s="654">
        <v>0</v>
      </c>
      <c r="BU51" s="654">
        <v>0</v>
      </c>
      <c r="BV51" s="654">
        <v>0</v>
      </c>
      <c r="BW51" s="654">
        <v>0</v>
      </c>
      <c r="BX51" s="654">
        <v>0</v>
      </c>
      <c r="BY51" s="654">
        <v>0</v>
      </c>
      <c r="BZ51" s="655">
        <v>0</v>
      </c>
      <c r="CA51" s="167"/>
    </row>
    <row r="52" spans="2:79" s="17" customFormat="1" ht="15.6">
      <c r="B52" s="271">
        <v>29</v>
      </c>
      <c r="C52" s="177" t="s">
        <v>679</v>
      </c>
      <c r="D52" s="177" t="s">
        <v>661</v>
      </c>
      <c r="E52" s="177" t="s">
        <v>17</v>
      </c>
      <c r="F52" s="177" t="s">
        <v>653</v>
      </c>
      <c r="G52" s="177" t="s">
        <v>675</v>
      </c>
      <c r="H52" s="177" t="s">
        <v>654</v>
      </c>
      <c r="I52" s="177">
        <v>2011</v>
      </c>
      <c r="J52" s="177"/>
      <c r="K52" s="177" t="s">
        <v>680</v>
      </c>
      <c r="L52" s="177"/>
      <c r="M52" s="177" t="s">
        <v>681</v>
      </c>
      <c r="N52" s="177">
        <v>1</v>
      </c>
      <c r="O52" s="654">
        <v>0.25520363000000001</v>
      </c>
      <c r="P52" s="654">
        <v>3337431.2039999999</v>
      </c>
      <c r="Q52" s="177"/>
      <c r="R52" s="654">
        <v>294.66454499999998</v>
      </c>
      <c r="S52" s="654">
        <v>294.66454479999999</v>
      </c>
      <c r="T52" s="654">
        <v>294.66453999999999</v>
      </c>
      <c r="U52" s="654">
        <v>294.66453999999999</v>
      </c>
      <c r="V52" s="654">
        <v>294.66453999999999</v>
      </c>
      <c r="W52" s="654">
        <v>294.66453999999999</v>
      </c>
      <c r="X52" s="654">
        <v>294.66453999999999</v>
      </c>
      <c r="Y52" s="654">
        <v>294.66453999999999</v>
      </c>
      <c r="Z52" s="654">
        <v>294.66453999999999</v>
      </c>
      <c r="AA52" s="654">
        <v>294.66453999999999</v>
      </c>
      <c r="AB52" s="654">
        <v>294.66453999999999</v>
      </c>
      <c r="AC52" s="654">
        <v>294.66453999999999</v>
      </c>
      <c r="AD52" s="654">
        <v>294.66453999999999</v>
      </c>
      <c r="AE52" s="654">
        <v>294.66453999999999</v>
      </c>
      <c r="AF52" s="654">
        <v>294.66453999999999</v>
      </c>
      <c r="AG52" s="654">
        <v>0</v>
      </c>
      <c r="AH52" s="654">
        <v>0</v>
      </c>
      <c r="AI52" s="654">
        <v>0</v>
      </c>
      <c r="AJ52" s="654">
        <v>0</v>
      </c>
      <c r="AK52" s="654">
        <v>0</v>
      </c>
      <c r="AL52" s="654">
        <v>0</v>
      </c>
      <c r="AM52" s="654">
        <v>0</v>
      </c>
      <c r="AN52" s="654">
        <v>0</v>
      </c>
      <c r="AO52" s="654">
        <v>0</v>
      </c>
      <c r="AP52" s="654">
        <v>0</v>
      </c>
      <c r="AQ52" s="654">
        <v>0</v>
      </c>
      <c r="AR52" s="654">
        <v>0</v>
      </c>
      <c r="AS52" s="654">
        <v>0</v>
      </c>
      <c r="AT52" s="654">
        <v>0</v>
      </c>
      <c r="AU52" s="654">
        <v>0</v>
      </c>
      <c r="AV52" s="177"/>
      <c r="AW52" s="654">
        <v>1668715.6</v>
      </c>
      <c r="AX52" s="654">
        <v>1668715.602</v>
      </c>
      <c r="AY52" s="654">
        <v>1668715.602</v>
      </c>
      <c r="AZ52" s="654">
        <v>1668715.602</v>
      </c>
      <c r="BA52" s="654">
        <v>1668715.602</v>
      </c>
      <c r="BB52" s="654">
        <v>1668715.602</v>
      </c>
      <c r="BC52" s="654">
        <v>1668715.602</v>
      </c>
      <c r="BD52" s="654">
        <v>1668715.602</v>
      </c>
      <c r="BE52" s="654">
        <v>1668715.602</v>
      </c>
      <c r="BF52" s="654">
        <v>1668715.602</v>
      </c>
      <c r="BG52" s="654">
        <v>1668715.602</v>
      </c>
      <c r="BH52" s="654">
        <v>1668715.602</v>
      </c>
      <c r="BI52" s="654">
        <v>1668715.602</v>
      </c>
      <c r="BJ52" s="654">
        <v>1668715.602</v>
      </c>
      <c r="BK52" s="654">
        <v>1668715.602</v>
      </c>
      <c r="BL52" s="654">
        <v>0</v>
      </c>
      <c r="BM52" s="654">
        <v>0</v>
      </c>
      <c r="BN52" s="654">
        <v>0</v>
      </c>
      <c r="BO52" s="654">
        <v>0</v>
      </c>
      <c r="BP52" s="654">
        <v>0</v>
      </c>
      <c r="BQ52" s="654">
        <v>0</v>
      </c>
      <c r="BR52" s="654">
        <v>0</v>
      </c>
      <c r="BS52" s="654">
        <v>0</v>
      </c>
      <c r="BT52" s="654">
        <v>0</v>
      </c>
      <c r="BU52" s="654">
        <v>0</v>
      </c>
      <c r="BV52" s="654">
        <v>0</v>
      </c>
      <c r="BW52" s="654">
        <v>0</v>
      </c>
      <c r="BX52" s="654">
        <v>0</v>
      </c>
      <c r="BY52" s="654">
        <v>0</v>
      </c>
      <c r="BZ52" s="655">
        <v>0</v>
      </c>
      <c r="CA52" s="167"/>
    </row>
    <row r="53" spans="2:79" s="17" customFormat="1" ht="15.6">
      <c r="B53" s="271">
        <v>30</v>
      </c>
      <c r="C53" s="177" t="s">
        <v>679</v>
      </c>
      <c r="D53" s="177" t="s">
        <v>652</v>
      </c>
      <c r="E53" s="177" t="s">
        <v>3</v>
      </c>
      <c r="F53" s="177" t="s">
        <v>653</v>
      </c>
      <c r="G53" s="177" t="s">
        <v>29</v>
      </c>
      <c r="H53" s="177" t="s">
        <v>654</v>
      </c>
      <c r="I53" s="177">
        <v>2011</v>
      </c>
      <c r="J53" s="177"/>
      <c r="K53" s="177" t="s">
        <v>680</v>
      </c>
      <c r="L53" s="177"/>
      <c r="M53" s="177" t="s">
        <v>665</v>
      </c>
      <c r="N53" s="177">
        <v>-1069</v>
      </c>
      <c r="O53" s="654">
        <v>-714.51001870000005</v>
      </c>
      <c r="P53" s="654">
        <v>-1309149.861</v>
      </c>
      <c r="Q53" s="177"/>
      <c r="R53" s="654">
        <v>-297.62702999999999</v>
      </c>
      <c r="S53" s="654">
        <v>-297.62702530000001</v>
      </c>
      <c r="T53" s="654">
        <v>-297.62700000000001</v>
      </c>
      <c r="U53" s="654">
        <v>-297.62700000000001</v>
      </c>
      <c r="V53" s="654">
        <v>-297.62700000000001</v>
      </c>
      <c r="W53" s="654">
        <v>-297.62700000000001</v>
      </c>
      <c r="X53" s="654">
        <v>-297.62700000000001</v>
      </c>
      <c r="Y53" s="654">
        <v>-297.62700000000001</v>
      </c>
      <c r="Z53" s="654">
        <v>-297.62700000000001</v>
      </c>
      <c r="AA53" s="654">
        <v>-297.62700000000001</v>
      </c>
      <c r="AB53" s="654">
        <v>-297.62700000000001</v>
      </c>
      <c r="AC53" s="654">
        <v>-297.62700000000001</v>
      </c>
      <c r="AD53" s="654">
        <v>-297.62700000000001</v>
      </c>
      <c r="AE53" s="654">
        <v>-297.62700000000001</v>
      </c>
      <c r="AF53" s="654">
        <v>-297.62700000000001</v>
      </c>
      <c r="AG53" s="654">
        <v>-297.62700000000001</v>
      </c>
      <c r="AH53" s="654">
        <v>-297.62700000000001</v>
      </c>
      <c r="AI53" s="654">
        <v>-297.62700000000001</v>
      </c>
      <c r="AJ53" s="654">
        <v>-240.3203</v>
      </c>
      <c r="AK53" s="654">
        <v>0</v>
      </c>
      <c r="AL53" s="654">
        <v>0</v>
      </c>
      <c r="AM53" s="654">
        <v>0</v>
      </c>
      <c r="AN53" s="654">
        <v>0</v>
      </c>
      <c r="AO53" s="654">
        <v>0</v>
      </c>
      <c r="AP53" s="654">
        <v>0</v>
      </c>
      <c r="AQ53" s="654">
        <v>0</v>
      </c>
      <c r="AR53" s="654">
        <v>0</v>
      </c>
      <c r="AS53" s="654">
        <v>0</v>
      </c>
      <c r="AT53" s="654">
        <v>0</v>
      </c>
      <c r="AU53" s="654">
        <v>0</v>
      </c>
      <c r="AV53" s="177"/>
      <c r="AW53" s="654">
        <v>-545322.48</v>
      </c>
      <c r="AX53" s="654">
        <v>-545322.48479999998</v>
      </c>
      <c r="AY53" s="654">
        <v>-545322.48479999998</v>
      </c>
      <c r="AZ53" s="654">
        <v>-545322.48479999998</v>
      </c>
      <c r="BA53" s="654">
        <v>-545322.48479999998</v>
      </c>
      <c r="BB53" s="654">
        <v>-545322.48479999998</v>
      </c>
      <c r="BC53" s="654">
        <v>-545322.48479999998</v>
      </c>
      <c r="BD53" s="654">
        <v>-545322.48479999998</v>
      </c>
      <c r="BE53" s="654">
        <v>-545322.48479999998</v>
      </c>
      <c r="BF53" s="654">
        <v>-545322.48479999998</v>
      </c>
      <c r="BG53" s="654">
        <v>-545322.48479999998</v>
      </c>
      <c r="BH53" s="654">
        <v>-545322.48479999998</v>
      </c>
      <c r="BI53" s="654">
        <v>-545322.48479999998</v>
      </c>
      <c r="BJ53" s="654">
        <v>-545322.48479999998</v>
      </c>
      <c r="BK53" s="654">
        <v>-545322.48479999998</v>
      </c>
      <c r="BL53" s="654">
        <v>-545322.48479999998</v>
      </c>
      <c r="BM53" s="654">
        <v>-545322.48479999998</v>
      </c>
      <c r="BN53" s="654">
        <v>-545322.48</v>
      </c>
      <c r="BO53" s="654">
        <v>-494163.44</v>
      </c>
      <c r="BP53" s="654">
        <v>0</v>
      </c>
      <c r="BQ53" s="654">
        <v>0</v>
      </c>
      <c r="BR53" s="654">
        <v>0</v>
      </c>
      <c r="BS53" s="654">
        <v>0</v>
      </c>
      <c r="BT53" s="654">
        <v>0</v>
      </c>
      <c r="BU53" s="654">
        <v>0</v>
      </c>
      <c r="BV53" s="654">
        <v>0</v>
      </c>
      <c r="BW53" s="654">
        <v>0</v>
      </c>
      <c r="BX53" s="654">
        <v>0</v>
      </c>
      <c r="BY53" s="654">
        <v>0</v>
      </c>
      <c r="BZ53" s="655">
        <v>0</v>
      </c>
      <c r="CA53" s="167"/>
    </row>
    <row r="54" spans="2:79" s="17" customFormat="1" ht="15.6">
      <c r="B54" s="271">
        <v>31</v>
      </c>
      <c r="C54" s="177" t="s">
        <v>679</v>
      </c>
      <c r="D54" s="177" t="s">
        <v>652</v>
      </c>
      <c r="E54" s="177" t="s">
        <v>5</v>
      </c>
      <c r="F54" s="177" t="s">
        <v>653</v>
      </c>
      <c r="G54" s="177" t="s">
        <v>29</v>
      </c>
      <c r="H54" s="177" t="s">
        <v>654</v>
      </c>
      <c r="I54" s="177">
        <v>2011</v>
      </c>
      <c r="J54" s="177"/>
      <c r="K54" s="177" t="s">
        <v>680</v>
      </c>
      <c r="L54" s="177"/>
      <c r="M54" s="177" t="s">
        <v>664</v>
      </c>
      <c r="N54" s="177">
        <v>3308</v>
      </c>
      <c r="O54" s="654">
        <v>4.7143421119999998</v>
      </c>
      <c r="P54" s="654">
        <v>95961.756030000004</v>
      </c>
      <c r="Q54" s="177"/>
      <c r="R54" s="654">
        <v>4.3607827199999996</v>
      </c>
      <c r="S54" s="654">
        <v>4.3607827209999996</v>
      </c>
      <c r="T54" s="654">
        <v>4.3607826999999997</v>
      </c>
      <c r="U54" s="654">
        <v>4.3607826999999997</v>
      </c>
      <c r="V54" s="654">
        <v>4.3607826999999997</v>
      </c>
      <c r="W54" s="654">
        <v>3.9876744</v>
      </c>
      <c r="X54" s="654">
        <v>2.2787723999999998</v>
      </c>
      <c r="Y54" s="654">
        <v>2.2777652000000002</v>
      </c>
      <c r="Z54" s="654">
        <v>2.2777652000000002</v>
      </c>
      <c r="AA54" s="654">
        <v>0.71524049999999995</v>
      </c>
      <c r="AB54" s="654">
        <v>0.29717359999999998</v>
      </c>
      <c r="AC54" s="654">
        <v>0.29709400000000002</v>
      </c>
      <c r="AD54" s="654">
        <v>0.29709400000000002</v>
      </c>
      <c r="AE54" s="654">
        <v>0.28343370000000001</v>
      </c>
      <c r="AF54" s="654">
        <v>0.28343370000000001</v>
      </c>
      <c r="AG54" s="654">
        <v>0.28280820000000001</v>
      </c>
      <c r="AH54" s="654">
        <v>0</v>
      </c>
      <c r="AI54" s="654">
        <v>0</v>
      </c>
      <c r="AJ54" s="654">
        <v>0</v>
      </c>
      <c r="AK54" s="654">
        <v>0</v>
      </c>
      <c r="AL54" s="654">
        <v>0</v>
      </c>
      <c r="AM54" s="654">
        <v>0</v>
      </c>
      <c r="AN54" s="654">
        <v>0</v>
      </c>
      <c r="AO54" s="654">
        <v>0</v>
      </c>
      <c r="AP54" s="654">
        <v>0</v>
      </c>
      <c r="AQ54" s="654">
        <v>0</v>
      </c>
      <c r="AR54" s="654">
        <v>0</v>
      </c>
      <c r="AS54" s="654">
        <v>0</v>
      </c>
      <c r="AT54" s="654">
        <v>0</v>
      </c>
      <c r="AU54" s="654">
        <v>0</v>
      </c>
      <c r="AV54" s="177"/>
      <c r="AW54" s="654">
        <v>88271.216</v>
      </c>
      <c r="AX54" s="654">
        <v>88271.216190000006</v>
      </c>
      <c r="AY54" s="654">
        <v>88271.216190000006</v>
      </c>
      <c r="AZ54" s="654">
        <v>88271.216190000006</v>
      </c>
      <c r="BA54" s="654">
        <v>88271.216190000006</v>
      </c>
      <c r="BB54" s="654">
        <v>80213.233810000005</v>
      </c>
      <c r="BC54" s="654">
        <v>43306.25505</v>
      </c>
      <c r="BD54" s="654">
        <v>43297.432500000003</v>
      </c>
      <c r="BE54" s="654">
        <v>43297.432500000003</v>
      </c>
      <c r="BF54" s="654">
        <v>9551.7487139999994</v>
      </c>
      <c r="BG54" s="654">
        <v>8024.5327399999996</v>
      </c>
      <c r="BH54" s="654">
        <v>7368.9438289999998</v>
      </c>
      <c r="BI54" s="654">
        <v>7368.9438289999998</v>
      </c>
      <c r="BJ54" s="654">
        <v>6115.1334660000002</v>
      </c>
      <c r="BK54" s="654">
        <v>6115.1334660000002</v>
      </c>
      <c r="BL54" s="654">
        <v>6107.7801170000002</v>
      </c>
      <c r="BM54" s="654">
        <v>0</v>
      </c>
      <c r="BN54" s="654">
        <v>0</v>
      </c>
      <c r="BO54" s="654">
        <v>0</v>
      </c>
      <c r="BP54" s="654">
        <v>0</v>
      </c>
      <c r="BQ54" s="654">
        <v>0</v>
      </c>
      <c r="BR54" s="654">
        <v>0</v>
      </c>
      <c r="BS54" s="654">
        <v>0</v>
      </c>
      <c r="BT54" s="654">
        <v>0</v>
      </c>
      <c r="BU54" s="654">
        <v>0</v>
      </c>
      <c r="BV54" s="654">
        <v>0</v>
      </c>
      <c r="BW54" s="654">
        <v>0</v>
      </c>
      <c r="BX54" s="654">
        <v>0</v>
      </c>
      <c r="BY54" s="654">
        <v>0</v>
      </c>
      <c r="BZ54" s="655">
        <v>0</v>
      </c>
      <c r="CA54" s="167"/>
    </row>
    <row r="55" spans="2:79" s="17" customFormat="1" ht="15.6">
      <c r="B55" s="271">
        <v>32</v>
      </c>
      <c r="C55" s="177" t="s">
        <v>679</v>
      </c>
      <c r="D55" s="177" t="s">
        <v>652</v>
      </c>
      <c r="E55" s="177" t="s">
        <v>4</v>
      </c>
      <c r="F55" s="177" t="s">
        <v>653</v>
      </c>
      <c r="G55" s="177" t="s">
        <v>29</v>
      </c>
      <c r="H55" s="177" t="s">
        <v>654</v>
      </c>
      <c r="I55" s="177">
        <v>2011</v>
      </c>
      <c r="J55" s="177"/>
      <c r="K55" s="177" t="s">
        <v>680</v>
      </c>
      <c r="L55" s="177"/>
      <c r="M55" s="177" t="s">
        <v>664</v>
      </c>
      <c r="N55" s="177">
        <v>332</v>
      </c>
      <c r="O55" s="654">
        <v>0.65085810399999999</v>
      </c>
      <c r="P55" s="654">
        <v>10348.70355</v>
      </c>
      <c r="Q55" s="177"/>
      <c r="R55" s="654">
        <v>0.65085809999999999</v>
      </c>
      <c r="S55" s="654">
        <v>0.65085810399999999</v>
      </c>
      <c r="T55" s="654">
        <v>0.65085809999999999</v>
      </c>
      <c r="U55" s="654">
        <v>0.65085809999999999</v>
      </c>
      <c r="V55" s="654">
        <v>0.65085809999999999</v>
      </c>
      <c r="W55" s="654">
        <v>0.60631610000000002</v>
      </c>
      <c r="X55" s="654">
        <v>0.42408770000000001</v>
      </c>
      <c r="Y55" s="654">
        <v>0.42311680000000002</v>
      </c>
      <c r="Z55" s="654">
        <v>0.42311680000000002</v>
      </c>
      <c r="AA55" s="654">
        <v>0.23658109999999999</v>
      </c>
      <c r="AB55" s="654">
        <v>3.1272800000000003E-2</v>
      </c>
      <c r="AC55" s="654">
        <v>3.1239800000000002E-2</v>
      </c>
      <c r="AD55" s="654">
        <v>3.1239800000000002E-2</v>
      </c>
      <c r="AE55" s="654">
        <v>3.0428699999999999E-2</v>
      </c>
      <c r="AF55" s="654">
        <v>3.0428699999999999E-2</v>
      </c>
      <c r="AG55" s="654">
        <v>2.9872200000000002E-2</v>
      </c>
      <c r="AH55" s="654">
        <v>0</v>
      </c>
      <c r="AI55" s="654">
        <v>0</v>
      </c>
      <c r="AJ55" s="654">
        <v>0</v>
      </c>
      <c r="AK55" s="654">
        <v>0</v>
      </c>
      <c r="AL55" s="654">
        <v>0</v>
      </c>
      <c r="AM55" s="654">
        <v>0</v>
      </c>
      <c r="AN55" s="654">
        <v>0</v>
      </c>
      <c r="AO55" s="654">
        <v>0</v>
      </c>
      <c r="AP55" s="654">
        <v>0</v>
      </c>
      <c r="AQ55" s="654">
        <v>0</v>
      </c>
      <c r="AR55" s="654">
        <v>0</v>
      </c>
      <c r="AS55" s="654">
        <v>0</v>
      </c>
      <c r="AT55" s="654">
        <v>0</v>
      </c>
      <c r="AU55" s="654">
        <v>0</v>
      </c>
      <c r="AV55" s="177"/>
      <c r="AW55" s="654">
        <v>11144.324000000001</v>
      </c>
      <c r="AX55" s="654">
        <v>11144.32396</v>
      </c>
      <c r="AY55" s="654">
        <v>11144.32396</v>
      </c>
      <c r="AZ55" s="654">
        <v>11144.32396</v>
      </c>
      <c r="BA55" s="654">
        <v>11144.32396</v>
      </c>
      <c r="BB55" s="654">
        <v>10182.354600000001</v>
      </c>
      <c r="BC55" s="654">
        <v>6246.7865229999998</v>
      </c>
      <c r="BD55" s="654">
        <v>6238.2813729999998</v>
      </c>
      <c r="BE55" s="654">
        <v>6238.2813729999998</v>
      </c>
      <c r="BF55" s="654">
        <v>2209.6905409999999</v>
      </c>
      <c r="BG55" s="654">
        <v>997.98734769999999</v>
      </c>
      <c r="BH55" s="654">
        <v>726.13753589999999</v>
      </c>
      <c r="BI55" s="654">
        <v>726.13753589999999</v>
      </c>
      <c r="BJ55" s="654">
        <v>651.68910100000005</v>
      </c>
      <c r="BK55" s="654">
        <v>651.68910100000005</v>
      </c>
      <c r="BL55" s="654">
        <v>645.14650200000005</v>
      </c>
      <c r="BM55" s="654">
        <v>0</v>
      </c>
      <c r="BN55" s="654">
        <v>0</v>
      </c>
      <c r="BO55" s="654">
        <v>0</v>
      </c>
      <c r="BP55" s="654">
        <v>0</v>
      </c>
      <c r="BQ55" s="654">
        <v>0</v>
      </c>
      <c r="BR55" s="654">
        <v>0</v>
      </c>
      <c r="BS55" s="654">
        <v>0</v>
      </c>
      <c r="BT55" s="654">
        <v>0</v>
      </c>
      <c r="BU55" s="654">
        <v>0</v>
      </c>
      <c r="BV55" s="654">
        <v>0</v>
      </c>
      <c r="BW55" s="654">
        <v>0</v>
      </c>
      <c r="BX55" s="654">
        <v>0</v>
      </c>
      <c r="BY55" s="654">
        <v>0</v>
      </c>
      <c r="BZ55" s="655">
        <v>0</v>
      </c>
      <c r="CA55" s="167"/>
    </row>
    <row r="56" spans="2:79" s="17" customFormat="1" ht="15.6">
      <c r="B56" s="272" t="s">
        <v>492</v>
      </c>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c r="AO56" s="275"/>
      <c r="AP56" s="275"/>
      <c r="AQ56" s="275"/>
      <c r="AR56" s="275"/>
      <c r="AS56" s="275"/>
      <c r="AT56" s="275"/>
      <c r="AU56" s="275"/>
      <c r="AV56" s="275"/>
      <c r="AW56" s="275"/>
      <c r="AX56" s="275"/>
      <c r="AY56" s="275"/>
      <c r="AZ56" s="275"/>
      <c r="BA56" s="275"/>
      <c r="BB56" s="275"/>
      <c r="BC56" s="275"/>
      <c r="BD56" s="275"/>
      <c r="BE56" s="275"/>
      <c r="BF56" s="275"/>
      <c r="BG56" s="275"/>
      <c r="BH56" s="275"/>
      <c r="BI56" s="275"/>
      <c r="BJ56" s="275"/>
      <c r="BK56" s="275"/>
      <c r="BL56" s="275"/>
      <c r="BM56" s="275"/>
      <c r="BN56" s="275"/>
      <c r="BO56" s="275"/>
      <c r="BP56" s="275"/>
      <c r="BQ56" s="275"/>
      <c r="BR56" s="275"/>
      <c r="BS56" s="275"/>
      <c r="BT56" s="275"/>
      <c r="BU56" s="275"/>
      <c r="BV56" s="275"/>
      <c r="BW56" s="275"/>
      <c r="BX56" s="275"/>
      <c r="BY56" s="275"/>
      <c r="BZ56" s="276"/>
      <c r="CA56" s="167"/>
    </row>
  </sheetData>
  <mergeCells count="1">
    <mergeCell ref="B22:B23"/>
  </mergeCells>
  <hyperlinks>
    <hyperlink ref="G18" location="Table_4_b.__2012_Lost_Revenues_Work_Form" display="Go to Tab 4."/>
  </hyperlinks>
  <pageMargins left="0.70866141732283472" right="0.70866141732283472" top="0.74803149606299213" bottom="0.74803149606299213" header="0.31496062992125984" footer="0.31496062992125984"/>
  <pageSetup scale="49" fitToWidth="6"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68"/>
  <sheetViews>
    <sheetView view="pageBreakPreview" topLeftCell="A17" zoomScale="60" zoomScaleNormal="80" workbookViewId="0">
      <pane xSplit="9" ySplit="7" topLeftCell="U39" activePane="bottomRight" state="frozen"/>
      <selection activeCell="F121" sqref="F121"/>
      <selection pane="topRight" activeCell="F121" sqref="F121"/>
      <selection pane="bottomLeft" activeCell="F121" sqref="F121"/>
      <selection pane="bottomRight" activeCell="F121" sqref="F121"/>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27.33203125" style="12" bestFit="1" customWidth="1"/>
    <col min="6" max="7" width="9.109375" style="12"/>
    <col min="8" max="8" width="14.5546875" style="12" customWidth="1"/>
    <col min="9" max="9" width="19.441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8" width="9.109375" style="12"/>
    <col min="19" max="19" width="9.44140625" style="12" bestFit="1" customWidth="1"/>
    <col min="20" max="20" width="12.44140625" style="12" bestFit="1" customWidth="1"/>
    <col min="21" max="31" width="11.33203125" style="12" bestFit="1" customWidth="1"/>
    <col min="32" max="39" width="9.44140625" style="12" bestFit="1" customWidth="1"/>
    <col min="40" max="40" width="9.33203125" style="12" bestFit="1" customWidth="1"/>
    <col min="41" max="49" width="9.109375" style="12"/>
    <col min="50" max="50" width="13.6640625" style="12" bestFit="1" customWidth="1"/>
    <col min="51" max="60" width="17" style="12" bestFit="1" customWidth="1"/>
    <col min="61" max="70" width="15.6640625" style="12" bestFit="1" customWidth="1"/>
    <col min="71" max="71" width="12.44140625" style="12" bestFit="1" customWidth="1"/>
    <col min="72" max="78" width="9.109375" style="12"/>
    <col min="79" max="79" width="9.109375" style="16"/>
    <col min="80" max="16384" width="9.109375" style="12"/>
  </cols>
  <sheetData>
    <row r="14" spans="2:79" ht="15" thickBot="1">
      <c r="CA14" s="12"/>
    </row>
    <row r="15" spans="2:79" s="9" customFormat="1" ht="31.5" customHeight="1" thickBot="1">
      <c r="B15" s="55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0" t="s">
        <v>610</v>
      </c>
      <c r="D16" s="624"/>
      <c r="E16" s="17"/>
      <c r="CA16" s="12"/>
    </row>
    <row r="17" spans="2:79" ht="22.5" customHeight="1">
      <c r="D17" s="122"/>
    </row>
    <row r="18" spans="2:79" ht="23.25" customHeight="1">
      <c r="B18" s="195" t="s">
        <v>567</v>
      </c>
      <c r="C18" s="195"/>
      <c r="D18" s="92"/>
      <c r="H18" s="600" t="s">
        <v>586</v>
      </c>
    </row>
    <row r="19" spans="2:79" ht="23.25" customHeight="1">
      <c r="B19" s="635" t="s">
        <v>524</v>
      </c>
      <c r="C19" s="624"/>
      <c r="D19" s="624"/>
      <c r="E19" s="624"/>
      <c r="F19" s="624"/>
      <c r="G19" s="624"/>
      <c r="H19" s="624"/>
      <c r="I19" s="624"/>
      <c r="J19" s="624"/>
      <c r="K19" s="624"/>
      <c r="L19" s="624"/>
      <c r="M19" s="624"/>
      <c r="N19" s="624"/>
      <c r="O19" s="624"/>
      <c r="P19" s="624"/>
    </row>
    <row r="20" spans="2:79" ht="23.25" customHeight="1">
      <c r="B20" s="635" t="s">
        <v>525</v>
      </c>
      <c r="C20" s="624"/>
      <c r="D20" s="624"/>
      <c r="E20" s="624"/>
      <c r="F20" s="624"/>
      <c r="G20" s="624"/>
      <c r="H20" s="624"/>
      <c r="I20" s="624"/>
      <c r="J20" s="624"/>
      <c r="K20" s="624"/>
      <c r="L20" s="624"/>
      <c r="M20" s="624"/>
      <c r="N20" s="624"/>
      <c r="O20" s="624"/>
      <c r="P20" s="624"/>
    </row>
    <row r="21" spans="2:79" ht="15.6">
      <c r="B21" s="92"/>
    </row>
    <row r="22" spans="2:79" s="268" customFormat="1" ht="88.5" customHeight="1">
      <c r="B22" s="831"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264" t="s">
        <v>491</v>
      </c>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6"/>
      <c r="CA22" s="267"/>
    </row>
    <row r="23" spans="2:79" s="268" customFormat="1" ht="45" customHeight="1">
      <c r="B23" s="831"/>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270">
        <v>2011</v>
      </c>
      <c r="AX23" s="270">
        <v>2012</v>
      </c>
      <c r="AY23" s="270">
        <v>2013</v>
      </c>
      <c r="AZ23" s="270">
        <v>2014</v>
      </c>
      <c r="BA23" s="270">
        <v>2015</v>
      </c>
      <c r="BB23" s="270">
        <v>2016</v>
      </c>
      <c r="BC23" s="270">
        <v>2017</v>
      </c>
      <c r="BD23" s="270">
        <v>2018</v>
      </c>
      <c r="BE23" s="270">
        <v>2019</v>
      </c>
      <c r="BF23" s="270">
        <v>2020</v>
      </c>
      <c r="BG23" s="270">
        <v>2021</v>
      </c>
      <c r="BH23" s="270">
        <v>2022</v>
      </c>
      <c r="BI23" s="270">
        <v>2023</v>
      </c>
      <c r="BJ23" s="270">
        <v>2024</v>
      </c>
      <c r="BK23" s="270">
        <v>2025</v>
      </c>
      <c r="BL23" s="270">
        <v>2026</v>
      </c>
      <c r="BM23" s="270">
        <v>2027</v>
      </c>
      <c r="BN23" s="270">
        <v>2028</v>
      </c>
      <c r="BO23" s="270">
        <v>2029</v>
      </c>
      <c r="BP23" s="270">
        <v>2030</v>
      </c>
      <c r="BQ23" s="270">
        <v>2031</v>
      </c>
      <c r="BR23" s="270">
        <v>2032</v>
      </c>
      <c r="BS23" s="270">
        <v>2033</v>
      </c>
      <c r="BT23" s="270">
        <v>2034</v>
      </c>
      <c r="BU23" s="270">
        <v>2035</v>
      </c>
      <c r="BV23" s="270">
        <v>2036</v>
      </c>
      <c r="BW23" s="270">
        <v>2037</v>
      </c>
      <c r="BX23" s="270">
        <v>2038</v>
      </c>
      <c r="BY23" s="270">
        <v>2039</v>
      </c>
      <c r="BZ23" s="270">
        <v>2040</v>
      </c>
      <c r="CA23" s="267"/>
    </row>
    <row r="24" spans="2:79" s="17" customFormat="1" ht="15.6">
      <c r="B24" s="271">
        <v>1</v>
      </c>
      <c r="C24" s="177" t="s">
        <v>210</v>
      </c>
      <c r="D24" s="177" t="s">
        <v>656</v>
      </c>
      <c r="E24" s="177" t="s">
        <v>682</v>
      </c>
      <c r="F24" s="177" t="s">
        <v>653</v>
      </c>
      <c r="G24" s="177" t="s">
        <v>658</v>
      </c>
      <c r="H24" s="177" t="s">
        <v>654</v>
      </c>
      <c r="I24" s="177">
        <v>2012</v>
      </c>
      <c r="J24" s="177" t="s">
        <v>691</v>
      </c>
      <c r="K24" s="177"/>
      <c r="L24" s="177" t="s">
        <v>692</v>
      </c>
      <c r="M24" s="177" t="s">
        <v>693</v>
      </c>
      <c r="N24" s="177">
        <v>1</v>
      </c>
      <c r="O24" s="654">
        <v>5.18</v>
      </c>
      <c r="P24" s="654">
        <v>25176.25</v>
      </c>
      <c r="Q24" s="177"/>
      <c r="R24" s="654" t="s">
        <v>700</v>
      </c>
      <c r="S24" s="654">
        <v>5.18</v>
      </c>
      <c r="T24" s="654">
        <v>5.18</v>
      </c>
      <c r="U24" s="654">
        <v>5.18</v>
      </c>
      <c r="V24" s="654">
        <v>5.18</v>
      </c>
      <c r="W24" s="654" t="s">
        <v>700</v>
      </c>
      <c r="X24" s="654" t="s">
        <v>700</v>
      </c>
      <c r="Y24" s="654" t="s">
        <v>700</v>
      </c>
      <c r="Z24" s="654" t="s">
        <v>700</v>
      </c>
      <c r="AA24" s="654" t="s">
        <v>700</v>
      </c>
      <c r="AB24" s="654" t="s">
        <v>700</v>
      </c>
      <c r="AC24" s="654" t="s">
        <v>700</v>
      </c>
      <c r="AD24" s="654" t="s">
        <v>700</v>
      </c>
      <c r="AE24" s="654" t="s">
        <v>700</v>
      </c>
      <c r="AF24" s="654" t="s">
        <v>700</v>
      </c>
      <c r="AG24" s="654" t="s">
        <v>700</v>
      </c>
      <c r="AH24" s="654" t="s">
        <v>700</v>
      </c>
      <c r="AI24" s="654" t="s">
        <v>700</v>
      </c>
      <c r="AJ24" s="654" t="s">
        <v>700</v>
      </c>
      <c r="AK24" s="654" t="s">
        <v>700</v>
      </c>
      <c r="AL24" s="654" t="s">
        <v>700</v>
      </c>
      <c r="AM24" s="654" t="s">
        <v>700</v>
      </c>
      <c r="AN24" s="654" t="s">
        <v>700</v>
      </c>
      <c r="AO24" s="654" t="s">
        <v>700</v>
      </c>
      <c r="AP24" s="654" t="s">
        <v>700</v>
      </c>
      <c r="AQ24" s="654" t="s">
        <v>700</v>
      </c>
      <c r="AR24" s="654" t="s">
        <v>700</v>
      </c>
      <c r="AS24" s="654" t="s">
        <v>700</v>
      </c>
      <c r="AT24" s="654" t="s">
        <v>700</v>
      </c>
      <c r="AU24" s="654" t="s">
        <v>702</v>
      </c>
      <c r="AV24" s="177"/>
      <c r="AW24" s="654" t="s">
        <v>702</v>
      </c>
      <c r="AX24" s="654">
        <v>25176.25</v>
      </c>
      <c r="AY24" s="654">
        <v>25176.25</v>
      </c>
      <c r="AZ24" s="654">
        <v>25176.25</v>
      </c>
      <c r="BA24" s="654">
        <v>25176.25</v>
      </c>
      <c r="BB24" s="654" t="s">
        <v>701</v>
      </c>
      <c r="BC24" s="654" t="s">
        <v>701</v>
      </c>
      <c r="BD24" s="654" t="s">
        <v>701</v>
      </c>
      <c r="BE24" s="654" t="s">
        <v>701</v>
      </c>
      <c r="BF24" s="654" t="s">
        <v>701</v>
      </c>
      <c r="BG24" s="654" t="s">
        <v>701</v>
      </c>
      <c r="BH24" s="654" t="s">
        <v>701</v>
      </c>
      <c r="BI24" s="654" t="s">
        <v>703</v>
      </c>
      <c r="BJ24" s="654" t="s">
        <v>703</v>
      </c>
      <c r="BK24" s="654" t="s">
        <v>703</v>
      </c>
      <c r="BL24" s="654" t="s">
        <v>703</v>
      </c>
      <c r="BM24" s="654" t="s">
        <v>703</v>
      </c>
      <c r="BN24" s="654" t="s">
        <v>703</v>
      </c>
      <c r="BO24" s="654" t="s">
        <v>703</v>
      </c>
      <c r="BP24" s="654" t="s">
        <v>703</v>
      </c>
      <c r="BQ24" s="654" t="s">
        <v>703</v>
      </c>
      <c r="BR24" s="654" t="s">
        <v>703</v>
      </c>
      <c r="BS24" s="654" t="s">
        <v>704</v>
      </c>
      <c r="BT24" s="654" t="s">
        <v>700</v>
      </c>
      <c r="BU24" s="654" t="s">
        <v>700</v>
      </c>
      <c r="BV24" s="654" t="s">
        <v>700</v>
      </c>
      <c r="BW24" s="654" t="s">
        <v>700</v>
      </c>
      <c r="BX24" s="654" t="s">
        <v>700</v>
      </c>
      <c r="BY24" s="654" t="s">
        <v>700</v>
      </c>
      <c r="BZ24" s="655"/>
      <c r="CA24" s="167"/>
    </row>
    <row r="25" spans="2:79" s="17" customFormat="1" ht="15.6">
      <c r="B25" s="271">
        <v>2</v>
      </c>
      <c r="C25" s="177" t="s">
        <v>210</v>
      </c>
      <c r="D25" s="177" t="s">
        <v>656</v>
      </c>
      <c r="E25" s="177" t="s">
        <v>682</v>
      </c>
      <c r="F25" s="177" t="s">
        <v>653</v>
      </c>
      <c r="G25" s="177" t="s">
        <v>658</v>
      </c>
      <c r="H25" s="177" t="s">
        <v>654</v>
      </c>
      <c r="I25" s="177">
        <v>2013</v>
      </c>
      <c r="J25" s="177" t="s">
        <v>691</v>
      </c>
      <c r="K25" s="177"/>
      <c r="L25" s="177" t="s">
        <v>692</v>
      </c>
      <c r="M25" s="177" t="s">
        <v>693</v>
      </c>
      <c r="N25" s="177">
        <v>8</v>
      </c>
      <c r="O25" s="654">
        <v>107.42</v>
      </c>
      <c r="P25" s="654">
        <v>586485.47</v>
      </c>
      <c r="Q25" s="177"/>
      <c r="R25" s="654" t="s">
        <v>700</v>
      </c>
      <c r="S25" s="654" t="s">
        <v>700</v>
      </c>
      <c r="T25" s="654">
        <v>70.5</v>
      </c>
      <c r="U25" s="654">
        <v>70.5</v>
      </c>
      <c r="V25" s="654">
        <v>70.5</v>
      </c>
      <c r="W25" s="654">
        <v>70.5</v>
      </c>
      <c r="X25" s="654" t="s">
        <v>700</v>
      </c>
      <c r="Y25" s="654" t="s">
        <v>700</v>
      </c>
      <c r="Z25" s="654" t="s">
        <v>700</v>
      </c>
      <c r="AA25" s="654" t="s">
        <v>700</v>
      </c>
      <c r="AB25" s="654" t="s">
        <v>700</v>
      </c>
      <c r="AC25" s="654" t="s">
        <v>700</v>
      </c>
      <c r="AD25" s="654" t="s">
        <v>700</v>
      </c>
      <c r="AE25" s="654" t="s">
        <v>700</v>
      </c>
      <c r="AF25" s="654" t="s">
        <v>700</v>
      </c>
      <c r="AG25" s="654" t="s">
        <v>700</v>
      </c>
      <c r="AH25" s="654" t="s">
        <v>700</v>
      </c>
      <c r="AI25" s="654" t="s">
        <v>700</v>
      </c>
      <c r="AJ25" s="654" t="s">
        <v>700</v>
      </c>
      <c r="AK25" s="654" t="s">
        <v>700</v>
      </c>
      <c r="AL25" s="654" t="s">
        <v>700</v>
      </c>
      <c r="AM25" s="654" t="s">
        <v>700</v>
      </c>
      <c r="AN25" s="654" t="s">
        <v>700</v>
      </c>
      <c r="AO25" s="654" t="s">
        <v>700</v>
      </c>
      <c r="AP25" s="654" t="s">
        <v>700</v>
      </c>
      <c r="AQ25" s="654" t="s">
        <v>700</v>
      </c>
      <c r="AR25" s="654" t="s">
        <v>700</v>
      </c>
      <c r="AS25" s="654" t="s">
        <v>700</v>
      </c>
      <c r="AT25" s="654" t="s">
        <v>700</v>
      </c>
      <c r="AU25" s="654" t="s">
        <v>702</v>
      </c>
      <c r="AV25" s="177"/>
      <c r="AW25" s="654" t="s">
        <v>702</v>
      </c>
      <c r="AX25" s="654" t="s">
        <v>705</v>
      </c>
      <c r="AY25" s="654">
        <v>387606.14</v>
      </c>
      <c r="AZ25" s="654">
        <v>387606.14</v>
      </c>
      <c r="BA25" s="654">
        <v>387606.14</v>
      </c>
      <c r="BB25" s="654">
        <v>387606.14</v>
      </c>
      <c r="BC25" s="654" t="s">
        <v>701</v>
      </c>
      <c r="BD25" s="654" t="s">
        <v>701</v>
      </c>
      <c r="BE25" s="654" t="s">
        <v>701</v>
      </c>
      <c r="BF25" s="654" t="s">
        <v>701</v>
      </c>
      <c r="BG25" s="654" t="s">
        <v>701</v>
      </c>
      <c r="BH25" s="654" t="s">
        <v>701</v>
      </c>
      <c r="BI25" s="654" t="s">
        <v>703</v>
      </c>
      <c r="BJ25" s="654" t="s">
        <v>703</v>
      </c>
      <c r="BK25" s="654" t="s">
        <v>703</v>
      </c>
      <c r="BL25" s="654" t="s">
        <v>703</v>
      </c>
      <c r="BM25" s="654" t="s">
        <v>703</v>
      </c>
      <c r="BN25" s="654" t="s">
        <v>703</v>
      </c>
      <c r="BO25" s="654" t="s">
        <v>703</v>
      </c>
      <c r="BP25" s="654" t="s">
        <v>703</v>
      </c>
      <c r="BQ25" s="654" t="s">
        <v>703</v>
      </c>
      <c r="BR25" s="654" t="s">
        <v>703</v>
      </c>
      <c r="BS25" s="654" t="s">
        <v>704</v>
      </c>
      <c r="BT25" s="654" t="s">
        <v>700</v>
      </c>
      <c r="BU25" s="654" t="s">
        <v>700</v>
      </c>
      <c r="BV25" s="654" t="s">
        <v>700</v>
      </c>
      <c r="BW25" s="654" t="s">
        <v>700</v>
      </c>
      <c r="BX25" s="654" t="s">
        <v>700</v>
      </c>
      <c r="BY25" s="654" t="s">
        <v>700</v>
      </c>
      <c r="BZ25" s="655"/>
      <c r="CA25" s="167"/>
    </row>
    <row r="26" spans="2:79" s="17" customFormat="1" ht="16.5" customHeight="1">
      <c r="B26" s="271">
        <v>3</v>
      </c>
      <c r="C26" s="177" t="s">
        <v>210</v>
      </c>
      <c r="D26" s="177" t="s">
        <v>656</v>
      </c>
      <c r="E26" s="177" t="s">
        <v>683</v>
      </c>
      <c r="F26" s="177" t="s">
        <v>653</v>
      </c>
      <c r="G26" s="177" t="s">
        <v>658</v>
      </c>
      <c r="H26" s="177" t="s">
        <v>655</v>
      </c>
      <c r="I26" s="177">
        <v>2013</v>
      </c>
      <c r="J26" s="177" t="s">
        <v>691</v>
      </c>
      <c r="K26" s="177"/>
      <c r="L26" s="177" t="s">
        <v>692</v>
      </c>
      <c r="M26" s="177" t="s">
        <v>670</v>
      </c>
      <c r="N26" s="177">
        <v>5</v>
      </c>
      <c r="O26" s="654" t="s">
        <v>700</v>
      </c>
      <c r="P26" s="654" t="s">
        <v>701</v>
      </c>
      <c r="Q26" s="177"/>
      <c r="R26" s="654" t="s">
        <v>700</v>
      </c>
      <c r="S26" s="654" t="s">
        <v>700</v>
      </c>
      <c r="T26" s="654">
        <v>596.66</v>
      </c>
      <c r="U26" s="654" t="s">
        <v>700</v>
      </c>
      <c r="V26" s="654" t="s">
        <v>700</v>
      </c>
      <c r="W26" s="654" t="s">
        <v>700</v>
      </c>
      <c r="X26" s="654" t="s">
        <v>700</v>
      </c>
      <c r="Y26" s="654" t="s">
        <v>700</v>
      </c>
      <c r="Z26" s="654" t="s">
        <v>700</v>
      </c>
      <c r="AA26" s="654" t="s">
        <v>700</v>
      </c>
      <c r="AB26" s="654" t="s">
        <v>700</v>
      </c>
      <c r="AC26" s="654" t="s">
        <v>700</v>
      </c>
      <c r="AD26" s="654" t="s">
        <v>700</v>
      </c>
      <c r="AE26" s="654" t="s">
        <v>700</v>
      </c>
      <c r="AF26" s="654" t="s">
        <v>700</v>
      </c>
      <c r="AG26" s="654" t="s">
        <v>700</v>
      </c>
      <c r="AH26" s="654" t="s">
        <v>700</v>
      </c>
      <c r="AI26" s="654" t="s">
        <v>700</v>
      </c>
      <c r="AJ26" s="654" t="s">
        <v>700</v>
      </c>
      <c r="AK26" s="654" t="s">
        <v>700</v>
      </c>
      <c r="AL26" s="654" t="s">
        <v>700</v>
      </c>
      <c r="AM26" s="654" t="s">
        <v>700</v>
      </c>
      <c r="AN26" s="654" t="s">
        <v>700</v>
      </c>
      <c r="AO26" s="654" t="s">
        <v>700</v>
      </c>
      <c r="AP26" s="654" t="s">
        <v>700</v>
      </c>
      <c r="AQ26" s="654" t="s">
        <v>700</v>
      </c>
      <c r="AR26" s="654" t="s">
        <v>700</v>
      </c>
      <c r="AS26" s="654" t="s">
        <v>700</v>
      </c>
      <c r="AT26" s="654" t="s">
        <v>700</v>
      </c>
      <c r="AU26" s="654" t="s">
        <v>702</v>
      </c>
      <c r="AV26" s="177"/>
      <c r="AW26" s="654" t="s">
        <v>702</v>
      </c>
      <c r="AX26" s="654" t="s">
        <v>705</v>
      </c>
      <c r="AY26" s="654">
        <v>9571.39</v>
      </c>
      <c r="AZ26" s="654" t="s">
        <v>701</v>
      </c>
      <c r="BA26" s="654" t="s">
        <v>701</v>
      </c>
      <c r="BB26" s="654" t="s">
        <v>701</v>
      </c>
      <c r="BC26" s="654" t="s">
        <v>701</v>
      </c>
      <c r="BD26" s="654" t="s">
        <v>701</v>
      </c>
      <c r="BE26" s="654" t="s">
        <v>701</v>
      </c>
      <c r="BF26" s="654" t="s">
        <v>701</v>
      </c>
      <c r="BG26" s="654" t="s">
        <v>701</v>
      </c>
      <c r="BH26" s="654" t="s">
        <v>701</v>
      </c>
      <c r="BI26" s="654" t="s">
        <v>703</v>
      </c>
      <c r="BJ26" s="654" t="s">
        <v>703</v>
      </c>
      <c r="BK26" s="654" t="s">
        <v>703</v>
      </c>
      <c r="BL26" s="654" t="s">
        <v>703</v>
      </c>
      <c r="BM26" s="654" t="s">
        <v>703</v>
      </c>
      <c r="BN26" s="654" t="s">
        <v>703</v>
      </c>
      <c r="BO26" s="654" t="s">
        <v>703</v>
      </c>
      <c r="BP26" s="654" t="s">
        <v>703</v>
      </c>
      <c r="BQ26" s="654" t="s">
        <v>703</v>
      </c>
      <c r="BR26" s="654" t="s">
        <v>703</v>
      </c>
      <c r="BS26" s="654" t="s">
        <v>704</v>
      </c>
      <c r="BT26" s="654" t="s">
        <v>700</v>
      </c>
      <c r="BU26" s="654" t="s">
        <v>700</v>
      </c>
      <c r="BV26" s="654" t="s">
        <v>700</v>
      </c>
      <c r="BW26" s="654" t="s">
        <v>700</v>
      </c>
      <c r="BX26" s="654" t="s">
        <v>700</v>
      </c>
      <c r="BY26" s="654" t="s">
        <v>700</v>
      </c>
      <c r="BZ26" s="655"/>
      <c r="CA26" s="167"/>
    </row>
    <row r="27" spans="2:79" s="17" customFormat="1" ht="15.6">
      <c r="B27" s="271">
        <v>4</v>
      </c>
      <c r="C27" s="177" t="s">
        <v>210</v>
      </c>
      <c r="D27" s="177" t="s">
        <v>656</v>
      </c>
      <c r="E27" s="274" t="s">
        <v>24</v>
      </c>
      <c r="F27" s="177" t="s">
        <v>653</v>
      </c>
      <c r="G27" s="177" t="s">
        <v>658</v>
      </c>
      <c r="H27" s="177" t="s">
        <v>654</v>
      </c>
      <c r="I27" s="177">
        <v>2013</v>
      </c>
      <c r="J27" s="177" t="s">
        <v>691</v>
      </c>
      <c r="K27" s="177"/>
      <c r="L27" s="177" t="s">
        <v>692</v>
      </c>
      <c r="M27" s="177"/>
      <c r="N27" s="177">
        <v>3</v>
      </c>
      <c r="O27" s="654">
        <v>11.2</v>
      </c>
      <c r="P27" s="654">
        <v>38575.83</v>
      </c>
      <c r="Q27" s="177"/>
      <c r="R27" s="654" t="s">
        <v>700</v>
      </c>
      <c r="S27" s="654" t="s">
        <v>700</v>
      </c>
      <c r="T27" s="654">
        <v>6.05</v>
      </c>
      <c r="U27" s="654">
        <v>6.05</v>
      </c>
      <c r="V27" s="654">
        <v>6.05</v>
      </c>
      <c r="W27" s="654">
        <v>6.05</v>
      </c>
      <c r="X27" s="654">
        <v>6.05</v>
      </c>
      <c r="Y27" s="654">
        <v>6.05</v>
      </c>
      <c r="Z27" s="654">
        <v>6.05</v>
      </c>
      <c r="AA27" s="654">
        <v>6.05</v>
      </c>
      <c r="AB27" s="654">
        <v>6.05</v>
      </c>
      <c r="AC27" s="654">
        <v>6.05</v>
      </c>
      <c r="AD27" s="654">
        <v>6.05</v>
      </c>
      <c r="AE27" s="654">
        <v>6.05</v>
      </c>
      <c r="AF27" s="654">
        <v>6.05</v>
      </c>
      <c r="AG27" s="654">
        <v>6.05</v>
      </c>
      <c r="AH27" s="654" t="s">
        <v>700</v>
      </c>
      <c r="AI27" s="654" t="s">
        <v>700</v>
      </c>
      <c r="AJ27" s="654" t="s">
        <v>700</v>
      </c>
      <c r="AK27" s="654" t="s">
        <v>700</v>
      </c>
      <c r="AL27" s="654" t="s">
        <v>700</v>
      </c>
      <c r="AM27" s="654" t="s">
        <v>700</v>
      </c>
      <c r="AN27" s="654" t="s">
        <v>700</v>
      </c>
      <c r="AO27" s="654" t="s">
        <v>700</v>
      </c>
      <c r="AP27" s="654" t="s">
        <v>700</v>
      </c>
      <c r="AQ27" s="654" t="s">
        <v>700</v>
      </c>
      <c r="AR27" s="654" t="s">
        <v>700</v>
      </c>
      <c r="AS27" s="654" t="s">
        <v>700</v>
      </c>
      <c r="AT27" s="654" t="s">
        <v>700</v>
      </c>
      <c r="AU27" s="654" t="s">
        <v>702</v>
      </c>
      <c r="AV27" s="177"/>
      <c r="AW27" s="654" t="s">
        <v>702</v>
      </c>
      <c r="AX27" s="654" t="s">
        <v>705</v>
      </c>
      <c r="AY27" s="654">
        <v>20830.95</v>
      </c>
      <c r="AZ27" s="654">
        <v>20830.95</v>
      </c>
      <c r="BA27" s="654">
        <v>20830.95</v>
      </c>
      <c r="BB27" s="654">
        <v>20830.95</v>
      </c>
      <c r="BC27" s="654">
        <v>20830.95</v>
      </c>
      <c r="BD27" s="654">
        <v>20830.95</v>
      </c>
      <c r="BE27" s="654">
        <v>20830.95</v>
      </c>
      <c r="BF27" s="654">
        <v>20830.95</v>
      </c>
      <c r="BG27" s="654">
        <v>20830.95</v>
      </c>
      <c r="BH27" s="654">
        <v>20830.95</v>
      </c>
      <c r="BI27" s="654">
        <v>20830.95</v>
      </c>
      <c r="BJ27" s="654">
        <v>20830.95</v>
      </c>
      <c r="BK27" s="654">
        <v>20830.95</v>
      </c>
      <c r="BL27" s="654">
        <v>20830.95</v>
      </c>
      <c r="BM27" s="654" t="s">
        <v>703</v>
      </c>
      <c r="BN27" s="654" t="s">
        <v>703</v>
      </c>
      <c r="BO27" s="654" t="s">
        <v>703</v>
      </c>
      <c r="BP27" s="654" t="s">
        <v>703</v>
      </c>
      <c r="BQ27" s="654" t="s">
        <v>703</v>
      </c>
      <c r="BR27" s="654" t="s">
        <v>703</v>
      </c>
      <c r="BS27" s="654" t="s">
        <v>704</v>
      </c>
      <c r="BT27" s="654" t="s">
        <v>700</v>
      </c>
      <c r="BU27" s="654" t="s">
        <v>700</v>
      </c>
      <c r="BV27" s="654" t="s">
        <v>700</v>
      </c>
      <c r="BW27" s="654" t="s">
        <v>700</v>
      </c>
      <c r="BX27" s="654" t="s">
        <v>700</v>
      </c>
      <c r="BY27" s="654" t="s">
        <v>700</v>
      </c>
      <c r="BZ27" s="655"/>
      <c r="CA27" s="167"/>
    </row>
    <row r="28" spans="2:79" s="17" customFormat="1" ht="15.6">
      <c r="B28" s="271">
        <v>5</v>
      </c>
      <c r="C28" s="177" t="s">
        <v>210</v>
      </c>
      <c r="D28" s="177" t="s">
        <v>656</v>
      </c>
      <c r="E28" s="177" t="s">
        <v>684</v>
      </c>
      <c r="F28" s="177" t="s">
        <v>653</v>
      </c>
      <c r="G28" s="177" t="s">
        <v>658</v>
      </c>
      <c r="H28" s="177" t="s">
        <v>655</v>
      </c>
      <c r="I28" s="177">
        <v>2009</v>
      </c>
      <c r="J28" s="177" t="s">
        <v>691</v>
      </c>
      <c r="K28" s="177"/>
      <c r="L28" s="177" t="s">
        <v>692</v>
      </c>
      <c r="M28" s="177" t="s">
        <v>667</v>
      </c>
      <c r="N28" s="177">
        <v>2</v>
      </c>
      <c r="O28" s="654" t="s">
        <v>700</v>
      </c>
      <c r="P28" s="654" t="s">
        <v>701</v>
      </c>
      <c r="Q28" s="177"/>
      <c r="R28" s="654" t="s">
        <v>700</v>
      </c>
      <c r="S28" s="654" t="s">
        <v>700</v>
      </c>
      <c r="T28" s="654">
        <v>1.28</v>
      </c>
      <c r="U28" s="654" t="s">
        <v>700</v>
      </c>
      <c r="V28" s="654" t="s">
        <v>700</v>
      </c>
      <c r="W28" s="654" t="s">
        <v>700</v>
      </c>
      <c r="X28" s="654" t="s">
        <v>700</v>
      </c>
      <c r="Y28" s="654" t="s">
        <v>700</v>
      </c>
      <c r="Z28" s="654" t="s">
        <v>700</v>
      </c>
      <c r="AA28" s="654" t="s">
        <v>700</v>
      </c>
      <c r="AB28" s="654" t="s">
        <v>700</v>
      </c>
      <c r="AC28" s="654" t="s">
        <v>700</v>
      </c>
      <c r="AD28" s="654" t="s">
        <v>700</v>
      </c>
      <c r="AE28" s="654" t="s">
        <v>700</v>
      </c>
      <c r="AF28" s="654" t="s">
        <v>700</v>
      </c>
      <c r="AG28" s="654" t="s">
        <v>700</v>
      </c>
      <c r="AH28" s="654" t="s">
        <v>700</v>
      </c>
      <c r="AI28" s="654" t="s">
        <v>700</v>
      </c>
      <c r="AJ28" s="654" t="s">
        <v>700</v>
      </c>
      <c r="AK28" s="654" t="s">
        <v>700</v>
      </c>
      <c r="AL28" s="654" t="s">
        <v>700</v>
      </c>
      <c r="AM28" s="654" t="s">
        <v>700</v>
      </c>
      <c r="AN28" s="654" t="s">
        <v>700</v>
      </c>
      <c r="AO28" s="654" t="s">
        <v>700</v>
      </c>
      <c r="AP28" s="654" t="s">
        <v>700</v>
      </c>
      <c r="AQ28" s="654" t="s">
        <v>700</v>
      </c>
      <c r="AR28" s="654" t="s">
        <v>700</v>
      </c>
      <c r="AS28" s="654" t="s">
        <v>700</v>
      </c>
      <c r="AT28" s="654" t="s">
        <v>700</v>
      </c>
      <c r="AU28" s="654" t="s">
        <v>702</v>
      </c>
      <c r="AV28" s="177"/>
      <c r="AW28" s="654" t="s">
        <v>702</v>
      </c>
      <c r="AX28" s="654" t="s">
        <v>705</v>
      </c>
      <c r="AY28" s="654">
        <v>2.04</v>
      </c>
      <c r="AZ28" s="654" t="s">
        <v>701</v>
      </c>
      <c r="BA28" s="654" t="s">
        <v>701</v>
      </c>
      <c r="BB28" s="654" t="s">
        <v>701</v>
      </c>
      <c r="BC28" s="654" t="s">
        <v>701</v>
      </c>
      <c r="BD28" s="654" t="s">
        <v>701</v>
      </c>
      <c r="BE28" s="654" t="s">
        <v>701</v>
      </c>
      <c r="BF28" s="654" t="s">
        <v>701</v>
      </c>
      <c r="BG28" s="654" t="s">
        <v>701</v>
      </c>
      <c r="BH28" s="654" t="s">
        <v>701</v>
      </c>
      <c r="BI28" s="654" t="s">
        <v>703</v>
      </c>
      <c r="BJ28" s="654" t="s">
        <v>703</v>
      </c>
      <c r="BK28" s="654" t="s">
        <v>703</v>
      </c>
      <c r="BL28" s="654" t="s">
        <v>703</v>
      </c>
      <c r="BM28" s="654" t="s">
        <v>703</v>
      </c>
      <c r="BN28" s="654" t="s">
        <v>703</v>
      </c>
      <c r="BO28" s="654" t="s">
        <v>703</v>
      </c>
      <c r="BP28" s="654" t="s">
        <v>703</v>
      </c>
      <c r="BQ28" s="654" t="s">
        <v>703</v>
      </c>
      <c r="BR28" s="654" t="s">
        <v>703</v>
      </c>
      <c r="BS28" s="654" t="s">
        <v>704</v>
      </c>
      <c r="BT28" s="654" t="s">
        <v>700</v>
      </c>
      <c r="BU28" s="654" t="s">
        <v>700</v>
      </c>
      <c r="BV28" s="654" t="s">
        <v>700</v>
      </c>
      <c r="BW28" s="654" t="s">
        <v>700</v>
      </c>
      <c r="BX28" s="654" t="s">
        <v>700</v>
      </c>
      <c r="BY28" s="654" t="s">
        <v>700</v>
      </c>
      <c r="BZ28" s="655"/>
      <c r="CA28" s="167"/>
    </row>
    <row r="29" spans="2:79" s="17" customFormat="1" ht="15.6">
      <c r="B29" s="271">
        <v>6</v>
      </c>
      <c r="C29" s="177" t="s">
        <v>210</v>
      </c>
      <c r="D29" s="177" t="s">
        <v>656</v>
      </c>
      <c r="E29" s="177" t="s">
        <v>684</v>
      </c>
      <c r="F29" s="177" t="s">
        <v>653</v>
      </c>
      <c r="G29" s="177" t="s">
        <v>658</v>
      </c>
      <c r="H29" s="177" t="s">
        <v>655</v>
      </c>
      <c r="I29" s="177">
        <v>2011</v>
      </c>
      <c r="J29" s="177" t="s">
        <v>691</v>
      </c>
      <c r="K29" s="177"/>
      <c r="L29" s="177" t="s">
        <v>692</v>
      </c>
      <c r="M29" s="177" t="s">
        <v>667</v>
      </c>
      <c r="N29" s="177">
        <v>2</v>
      </c>
      <c r="O29" s="654" t="s">
        <v>700</v>
      </c>
      <c r="P29" s="654" t="s">
        <v>701</v>
      </c>
      <c r="Q29" s="177"/>
      <c r="R29" s="654" t="s">
        <v>700</v>
      </c>
      <c r="S29" s="654" t="s">
        <v>700</v>
      </c>
      <c r="T29" s="654">
        <v>1.28</v>
      </c>
      <c r="U29" s="654" t="s">
        <v>700</v>
      </c>
      <c r="V29" s="654" t="s">
        <v>700</v>
      </c>
      <c r="W29" s="654" t="s">
        <v>700</v>
      </c>
      <c r="X29" s="654" t="s">
        <v>700</v>
      </c>
      <c r="Y29" s="654" t="s">
        <v>700</v>
      </c>
      <c r="Z29" s="654" t="s">
        <v>700</v>
      </c>
      <c r="AA29" s="654" t="s">
        <v>700</v>
      </c>
      <c r="AB29" s="654" t="s">
        <v>700</v>
      </c>
      <c r="AC29" s="654" t="s">
        <v>700</v>
      </c>
      <c r="AD29" s="654" t="s">
        <v>700</v>
      </c>
      <c r="AE29" s="654" t="s">
        <v>700</v>
      </c>
      <c r="AF29" s="654" t="s">
        <v>700</v>
      </c>
      <c r="AG29" s="654" t="s">
        <v>700</v>
      </c>
      <c r="AH29" s="654" t="s">
        <v>700</v>
      </c>
      <c r="AI29" s="654" t="s">
        <v>700</v>
      </c>
      <c r="AJ29" s="654" t="s">
        <v>700</v>
      </c>
      <c r="AK29" s="654" t="s">
        <v>700</v>
      </c>
      <c r="AL29" s="654" t="s">
        <v>700</v>
      </c>
      <c r="AM29" s="654" t="s">
        <v>700</v>
      </c>
      <c r="AN29" s="654" t="s">
        <v>700</v>
      </c>
      <c r="AO29" s="654" t="s">
        <v>700</v>
      </c>
      <c r="AP29" s="654" t="s">
        <v>700</v>
      </c>
      <c r="AQ29" s="654" t="s">
        <v>700</v>
      </c>
      <c r="AR29" s="654" t="s">
        <v>700</v>
      </c>
      <c r="AS29" s="654" t="s">
        <v>700</v>
      </c>
      <c r="AT29" s="654" t="s">
        <v>700</v>
      </c>
      <c r="AU29" s="654" t="s">
        <v>702</v>
      </c>
      <c r="AV29" s="177"/>
      <c r="AW29" s="654" t="s">
        <v>702</v>
      </c>
      <c r="AX29" s="654" t="s">
        <v>705</v>
      </c>
      <c r="AY29" s="654">
        <v>2.04</v>
      </c>
      <c r="AZ29" s="654" t="s">
        <v>701</v>
      </c>
      <c r="BA29" s="654" t="s">
        <v>701</v>
      </c>
      <c r="BB29" s="654" t="s">
        <v>701</v>
      </c>
      <c r="BC29" s="654" t="s">
        <v>701</v>
      </c>
      <c r="BD29" s="654" t="s">
        <v>701</v>
      </c>
      <c r="BE29" s="654" t="s">
        <v>701</v>
      </c>
      <c r="BF29" s="654" t="s">
        <v>701</v>
      </c>
      <c r="BG29" s="654" t="s">
        <v>701</v>
      </c>
      <c r="BH29" s="654" t="s">
        <v>701</v>
      </c>
      <c r="BI29" s="654" t="s">
        <v>703</v>
      </c>
      <c r="BJ29" s="654" t="s">
        <v>703</v>
      </c>
      <c r="BK29" s="654" t="s">
        <v>703</v>
      </c>
      <c r="BL29" s="654" t="s">
        <v>703</v>
      </c>
      <c r="BM29" s="654" t="s">
        <v>703</v>
      </c>
      <c r="BN29" s="654" t="s">
        <v>703</v>
      </c>
      <c r="BO29" s="654" t="s">
        <v>703</v>
      </c>
      <c r="BP29" s="654" t="s">
        <v>703</v>
      </c>
      <c r="BQ29" s="654" t="s">
        <v>703</v>
      </c>
      <c r="BR29" s="654" t="s">
        <v>703</v>
      </c>
      <c r="BS29" s="654" t="s">
        <v>704</v>
      </c>
      <c r="BT29" s="654" t="s">
        <v>700</v>
      </c>
      <c r="BU29" s="654" t="s">
        <v>700</v>
      </c>
      <c r="BV29" s="654" t="s">
        <v>700</v>
      </c>
      <c r="BW29" s="654" t="s">
        <v>700</v>
      </c>
      <c r="BX29" s="654" t="s">
        <v>700</v>
      </c>
      <c r="BY29" s="654" t="s">
        <v>700</v>
      </c>
      <c r="BZ29" s="655"/>
      <c r="CA29" s="167"/>
    </row>
    <row r="30" spans="2:79" s="17" customFormat="1" ht="15.6">
      <c r="B30" s="271">
        <v>7</v>
      </c>
      <c r="C30" s="177" t="s">
        <v>210</v>
      </c>
      <c r="D30" s="177" t="s">
        <v>656</v>
      </c>
      <c r="E30" s="177" t="s">
        <v>684</v>
      </c>
      <c r="F30" s="177" t="s">
        <v>653</v>
      </c>
      <c r="G30" s="177" t="s">
        <v>658</v>
      </c>
      <c r="H30" s="177" t="s">
        <v>655</v>
      </c>
      <c r="I30" s="177">
        <v>2012</v>
      </c>
      <c r="J30" s="177" t="s">
        <v>691</v>
      </c>
      <c r="K30" s="177"/>
      <c r="L30" s="177" t="s">
        <v>692</v>
      </c>
      <c r="M30" s="177" t="s">
        <v>667</v>
      </c>
      <c r="N30" s="177">
        <v>12</v>
      </c>
      <c r="O30" s="654" t="s">
        <v>700</v>
      </c>
      <c r="P30" s="654" t="s">
        <v>701</v>
      </c>
      <c r="Q30" s="177"/>
      <c r="R30" s="654" t="s">
        <v>700</v>
      </c>
      <c r="S30" s="654" t="s">
        <v>700</v>
      </c>
      <c r="T30" s="654">
        <v>7.68</v>
      </c>
      <c r="U30" s="654" t="s">
        <v>700</v>
      </c>
      <c r="V30" s="654" t="s">
        <v>700</v>
      </c>
      <c r="W30" s="654" t="s">
        <v>700</v>
      </c>
      <c r="X30" s="654" t="s">
        <v>700</v>
      </c>
      <c r="Y30" s="654" t="s">
        <v>700</v>
      </c>
      <c r="Z30" s="654" t="s">
        <v>700</v>
      </c>
      <c r="AA30" s="654" t="s">
        <v>700</v>
      </c>
      <c r="AB30" s="654" t="s">
        <v>700</v>
      </c>
      <c r="AC30" s="654" t="s">
        <v>700</v>
      </c>
      <c r="AD30" s="654" t="s">
        <v>700</v>
      </c>
      <c r="AE30" s="654" t="s">
        <v>700</v>
      </c>
      <c r="AF30" s="654" t="s">
        <v>700</v>
      </c>
      <c r="AG30" s="654" t="s">
        <v>700</v>
      </c>
      <c r="AH30" s="654" t="s">
        <v>700</v>
      </c>
      <c r="AI30" s="654" t="s">
        <v>700</v>
      </c>
      <c r="AJ30" s="654" t="s">
        <v>700</v>
      </c>
      <c r="AK30" s="654" t="s">
        <v>700</v>
      </c>
      <c r="AL30" s="654" t="s">
        <v>700</v>
      </c>
      <c r="AM30" s="654" t="s">
        <v>700</v>
      </c>
      <c r="AN30" s="654" t="s">
        <v>700</v>
      </c>
      <c r="AO30" s="654" t="s">
        <v>700</v>
      </c>
      <c r="AP30" s="654" t="s">
        <v>700</v>
      </c>
      <c r="AQ30" s="654" t="s">
        <v>700</v>
      </c>
      <c r="AR30" s="654" t="s">
        <v>700</v>
      </c>
      <c r="AS30" s="654" t="s">
        <v>700</v>
      </c>
      <c r="AT30" s="654" t="s">
        <v>700</v>
      </c>
      <c r="AU30" s="654" t="s">
        <v>702</v>
      </c>
      <c r="AV30" s="177"/>
      <c r="AW30" s="654" t="s">
        <v>702</v>
      </c>
      <c r="AX30" s="654" t="s">
        <v>705</v>
      </c>
      <c r="AY30" s="654">
        <v>12.25</v>
      </c>
      <c r="AZ30" s="654" t="s">
        <v>701</v>
      </c>
      <c r="BA30" s="654" t="s">
        <v>701</v>
      </c>
      <c r="BB30" s="654" t="s">
        <v>701</v>
      </c>
      <c r="BC30" s="654" t="s">
        <v>701</v>
      </c>
      <c r="BD30" s="654" t="s">
        <v>701</v>
      </c>
      <c r="BE30" s="654" t="s">
        <v>701</v>
      </c>
      <c r="BF30" s="654" t="s">
        <v>701</v>
      </c>
      <c r="BG30" s="654" t="s">
        <v>701</v>
      </c>
      <c r="BH30" s="654" t="s">
        <v>701</v>
      </c>
      <c r="BI30" s="654" t="s">
        <v>703</v>
      </c>
      <c r="BJ30" s="654" t="s">
        <v>703</v>
      </c>
      <c r="BK30" s="654" t="s">
        <v>703</v>
      </c>
      <c r="BL30" s="654" t="s">
        <v>703</v>
      </c>
      <c r="BM30" s="654" t="s">
        <v>703</v>
      </c>
      <c r="BN30" s="654" t="s">
        <v>703</v>
      </c>
      <c r="BO30" s="654" t="s">
        <v>703</v>
      </c>
      <c r="BP30" s="654" t="s">
        <v>703</v>
      </c>
      <c r="BQ30" s="654" t="s">
        <v>703</v>
      </c>
      <c r="BR30" s="654" t="s">
        <v>703</v>
      </c>
      <c r="BS30" s="654" t="s">
        <v>704</v>
      </c>
      <c r="BT30" s="654" t="s">
        <v>700</v>
      </c>
      <c r="BU30" s="654" t="s">
        <v>700</v>
      </c>
      <c r="BV30" s="654" t="s">
        <v>700</v>
      </c>
      <c r="BW30" s="654" t="s">
        <v>700</v>
      </c>
      <c r="BX30" s="654" t="s">
        <v>700</v>
      </c>
      <c r="BY30" s="654" t="s">
        <v>700</v>
      </c>
      <c r="BZ30" s="655"/>
      <c r="CA30" s="167"/>
    </row>
    <row r="31" spans="2:79" s="17" customFormat="1" ht="15.6">
      <c r="B31" s="271">
        <v>8</v>
      </c>
      <c r="C31" s="177" t="s">
        <v>210</v>
      </c>
      <c r="D31" s="177" t="s">
        <v>656</v>
      </c>
      <c r="E31" s="177" t="s">
        <v>684</v>
      </c>
      <c r="F31" s="177" t="s">
        <v>653</v>
      </c>
      <c r="G31" s="177" t="s">
        <v>658</v>
      </c>
      <c r="H31" s="177" t="s">
        <v>655</v>
      </c>
      <c r="I31" s="177">
        <v>2013</v>
      </c>
      <c r="J31" s="177" t="s">
        <v>691</v>
      </c>
      <c r="K31" s="177"/>
      <c r="L31" s="177" t="s">
        <v>692</v>
      </c>
      <c r="M31" s="177" t="s">
        <v>667</v>
      </c>
      <c r="N31" s="177">
        <v>4</v>
      </c>
      <c r="O31" s="654" t="s">
        <v>700</v>
      </c>
      <c r="P31" s="654" t="s">
        <v>701</v>
      </c>
      <c r="Q31" s="177"/>
      <c r="R31" s="654" t="s">
        <v>700</v>
      </c>
      <c r="S31" s="654" t="s">
        <v>700</v>
      </c>
      <c r="T31" s="654">
        <v>2.56</v>
      </c>
      <c r="U31" s="654" t="s">
        <v>700</v>
      </c>
      <c r="V31" s="654" t="s">
        <v>700</v>
      </c>
      <c r="W31" s="654" t="s">
        <v>700</v>
      </c>
      <c r="X31" s="654" t="s">
        <v>700</v>
      </c>
      <c r="Y31" s="654" t="s">
        <v>700</v>
      </c>
      <c r="Z31" s="654" t="s">
        <v>700</v>
      </c>
      <c r="AA31" s="654" t="s">
        <v>700</v>
      </c>
      <c r="AB31" s="654" t="s">
        <v>700</v>
      </c>
      <c r="AC31" s="654" t="s">
        <v>700</v>
      </c>
      <c r="AD31" s="654" t="s">
        <v>700</v>
      </c>
      <c r="AE31" s="654" t="s">
        <v>700</v>
      </c>
      <c r="AF31" s="654" t="s">
        <v>700</v>
      </c>
      <c r="AG31" s="654" t="s">
        <v>700</v>
      </c>
      <c r="AH31" s="654" t="s">
        <v>700</v>
      </c>
      <c r="AI31" s="654" t="s">
        <v>700</v>
      </c>
      <c r="AJ31" s="654" t="s">
        <v>700</v>
      </c>
      <c r="AK31" s="654" t="s">
        <v>700</v>
      </c>
      <c r="AL31" s="654" t="s">
        <v>700</v>
      </c>
      <c r="AM31" s="654" t="s">
        <v>700</v>
      </c>
      <c r="AN31" s="654" t="s">
        <v>700</v>
      </c>
      <c r="AO31" s="654" t="s">
        <v>700</v>
      </c>
      <c r="AP31" s="654" t="s">
        <v>700</v>
      </c>
      <c r="AQ31" s="654" t="s">
        <v>700</v>
      </c>
      <c r="AR31" s="654" t="s">
        <v>700</v>
      </c>
      <c r="AS31" s="654" t="s">
        <v>700</v>
      </c>
      <c r="AT31" s="654" t="s">
        <v>700</v>
      </c>
      <c r="AU31" s="654" t="s">
        <v>702</v>
      </c>
      <c r="AV31" s="177"/>
      <c r="AW31" s="654" t="s">
        <v>702</v>
      </c>
      <c r="AX31" s="654" t="s">
        <v>705</v>
      </c>
      <c r="AY31" s="654">
        <v>2.04</v>
      </c>
      <c r="AZ31" s="654" t="s">
        <v>701</v>
      </c>
      <c r="BA31" s="654" t="s">
        <v>701</v>
      </c>
      <c r="BB31" s="654" t="s">
        <v>701</v>
      </c>
      <c r="BC31" s="654" t="s">
        <v>701</v>
      </c>
      <c r="BD31" s="654" t="s">
        <v>701</v>
      </c>
      <c r="BE31" s="654" t="s">
        <v>701</v>
      </c>
      <c r="BF31" s="654" t="s">
        <v>701</v>
      </c>
      <c r="BG31" s="654" t="s">
        <v>701</v>
      </c>
      <c r="BH31" s="654" t="s">
        <v>701</v>
      </c>
      <c r="BI31" s="654" t="s">
        <v>703</v>
      </c>
      <c r="BJ31" s="654" t="s">
        <v>703</v>
      </c>
      <c r="BK31" s="654" t="s">
        <v>703</v>
      </c>
      <c r="BL31" s="654" t="s">
        <v>703</v>
      </c>
      <c r="BM31" s="654" t="s">
        <v>703</v>
      </c>
      <c r="BN31" s="654" t="s">
        <v>703</v>
      </c>
      <c r="BO31" s="654" t="s">
        <v>703</v>
      </c>
      <c r="BP31" s="654" t="s">
        <v>703</v>
      </c>
      <c r="BQ31" s="654" t="s">
        <v>703</v>
      </c>
      <c r="BR31" s="654" t="s">
        <v>703</v>
      </c>
      <c r="BS31" s="654" t="s">
        <v>704</v>
      </c>
      <c r="BT31" s="654" t="s">
        <v>700</v>
      </c>
      <c r="BU31" s="654" t="s">
        <v>700</v>
      </c>
      <c r="BV31" s="654" t="s">
        <v>700</v>
      </c>
      <c r="BW31" s="654" t="s">
        <v>700</v>
      </c>
      <c r="BX31" s="654" t="s">
        <v>700</v>
      </c>
      <c r="BY31" s="654" t="s">
        <v>700</v>
      </c>
      <c r="BZ31" s="655"/>
      <c r="CA31" s="167"/>
    </row>
    <row r="32" spans="2:79" s="17" customFormat="1" ht="15.6">
      <c r="B32" s="271">
        <v>9</v>
      </c>
      <c r="C32" s="177" t="s">
        <v>210</v>
      </c>
      <c r="D32" s="177" t="s">
        <v>656</v>
      </c>
      <c r="E32" s="177" t="s">
        <v>685</v>
      </c>
      <c r="F32" s="177" t="s">
        <v>653</v>
      </c>
      <c r="G32" s="177" t="s">
        <v>658</v>
      </c>
      <c r="H32" s="177" t="s">
        <v>655</v>
      </c>
      <c r="I32" s="177">
        <v>2012</v>
      </c>
      <c r="J32" s="177" t="s">
        <v>691</v>
      </c>
      <c r="K32" s="177"/>
      <c r="L32" s="177" t="s">
        <v>692</v>
      </c>
      <c r="M32" s="177" t="s">
        <v>667</v>
      </c>
      <c r="N32" s="177">
        <v>10</v>
      </c>
      <c r="O32" s="654" t="s">
        <v>700</v>
      </c>
      <c r="P32" s="654" t="s">
        <v>701</v>
      </c>
      <c r="Q32" s="177"/>
      <c r="R32" s="654" t="s">
        <v>700</v>
      </c>
      <c r="S32" s="654" t="s">
        <v>700</v>
      </c>
      <c r="T32" s="654" t="s">
        <v>700</v>
      </c>
      <c r="U32" s="654" t="s">
        <v>700</v>
      </c>
      <c r="V32" s="654" t="s">
        <v>700</v>
      </c>
      <c r="W32" s="654" t="s">
        <v>700</v>
      </c>
      <c r="X32" s="654" t="s">
        <v>700</v>
      </c>
      <c r="Y32" s="654" t="s">
        <v>700</v>
      </c>
      <c r="Z32" s="654" t="s">
        <v>700</v>
      </c>
      <c r="AA32" s="654" t="s">
        <v>700</v>
      </c>
      <c r="AB32" s="654" t="s">
        <v>700</v>
      </c>
      <c r="AC32" s="654" t="s">
        <v>700</v>
      </c>
      <c r="AD32" s="654" t="s">
        <v>700</v>
      </c>
      <c r="AE32" s="654" t="s">
        <v>700</v>
      </c>
      <c r="AF32" s="654" t="s">
        <v>700</v>
      </c>
      <c r="AG32" s="654" t="s">
        <v>700</v>
      </c>
      <c r="AH32" s="654" t="s">
        <v>700</v>
      </c>
      <c r="AI32" s="654" t="s">
        <v>700</v>
      </c>
      <c r="AJ32" s="654" t="s">
        <v>700</v>
      </c>
      <c r="AK32" s="654" t="s">
        <v>700</v>
      </c>
      <c r="AL32" s="654" t="s">
        <v>700</v>
      </c>
      <c r="AM32" s="654" t="s">
        <v>700</v>
      </c>
      <c r="AN32" s="654" t="s">
        <v>700</v>
      </c>
      <c r="AO32" s="654" t="s">
        <v>700</v>
      </c>
      <c r="AP32" s="654" t="s">
        <v>700</v>
      </c>
      <c r="AQ32" s="654" t="s">
        <v>700</v>
      </c>
      <c r="AR32" s="654" t="s">
        <v>700</v>
      </c>
      <c r="AS32" s="654" t="s">
        <v>700</v>
      </c>
      <c r="AT32" s="654" t="s">
        <v>700</v>
      </c>
      <c r="AU32" s="654" t="s">
        <v>702</v>
      </c>
      <c r="AV32" s="177"/>
      <c r="AW32" s="654" t="s">
        <v>702</v>
      </c>
      <c r="AX32" s="654" t="s">
        <v>705</v>
      </c>
      <c r="AY32" s="654" t="s">
        <v>701</v>
      </c>
      <c r="AZ32" s="654" t="s">
        <v>701</v>
      </c>
      <c r="BA32" s="654" t="s">
        <v>701</v>
      </c>
      <c r="BB32" s="654" t="s">
        <v>701</v>
      </c>
      <c r="BC32" s="654" t="s">
        <v>701</v>
      </c>
      <c r="BD32" s="654" t="s">
        <v>701</v>
      </c>
      <c r="BE32" s="654" t="s">
        <v>701</v>
      </c>
      <c r="BF32" s="654" t="s">
        <v>701</v>
      </c>
      <c r="BG32" s="654" t="s">
        <v>701</v>
      </c>
      <c r="BH32" s="654" t="s">
        <v>701</v>
      </c>
      <c r="BI32" s="654" t="s">
        <v>703</v>
      </c>
      <c r="BJ32" s="654" t="s">
        <v>703</v>
      </c>
      <c r="BK32" s="654" t="s">
        <v>703</v>
      </c>
      <c r="BL32" s="654" t="s">
        <v>703</v>
      </c>
      <c r="BM32" s="654" t="s">
        <v>703</v>
      </c>
      <c r="BN32" s="654" t="s">
        <v>703</v>
      </c>
      <c r="BO32" s="654" t="s">
        <v>703</v>
      </c>
      <c r="BP32" s="654" t="s">
        <v>703</v>
      </c>
      <c r="BQ32" s="654" t="s">
        <v>703</v>
      </c>
      <c r="BR32" s="654" t="s">
        <v>703</v>
      </c>
      <c r="BS32" s="654" t="s">
        <v>704</v>
      </c>
      <c r="BT32" s="654" t="s">
        <v>700</v>
      </c>
      <c r="BU32" s="654" t="s">
        <v>700</v>
      </c>
      <c r="BV32" s="654" t="s">
        <v>700</v>
      </c>
      <c r="BW32" s="654" t="s">
        <v>700</v>
      </c>
      <c r="BX32" s="654" t="s">
        <v>700</v>
      </c>
      <c r="BY32" s="654" t="s">
        <v>700</v>
      </c>
      <c r="BZ32" s="655"/>
      <c r="CA32" s="167"/>
    </row>
    <row r="33" spans="2:79" s="17" customFormat="1" ht="15.6">
      <c r="B33" s="271">
        <v>10</v>
      </c>
      <c r="C33" s="177" t="s">
        <v>210</v>
      </c>
      <c r="D33" s="177" t="s">
        <v>656</v>
      </c>
      <c r="E33" s="177" t="s">
        <v>685</v>
      </c>
      <c r="F33" s="177" t="s">
        <v>653</v>
      </c>
      <c r="G33" s="177" t="s">
        <v>658</v>
      </c>
      <c r="H33" s="177" t="s">
        <v>655</v>
      </c>
      <c r="I33" s="177">
        <v>2013</v>
      </c>
      <c r="J33" s="177" t="s">
        <v>691</v>
      </c>
      <c r="K33" s="177"/>
      <c r="L33" s="177" t="s">
        <v>692</v>
      </c>
      <c r="M33" s="177" t="s">
        <v>667</v>
      </c>
      <c r="N33" s="177">
        <v>5</v>
      </c>
      <c r="O33" s="654" t="s">
        <v>700</v>
      </c>
      <c r="P33" s="654" t="s">
        <v>701</v>
      </c>
      <c r="Q33" s="177"/>
      <c r="R33" s="654" t="s">
        <v>700</v>
      </c>
      <c r="S33" s="654" t="s">
        <v>700</v>
      </c>
      <c r="T33" s="654" t="s">
        <v>700</v>
      </c>
      <c r="U33" s="654" t="s">
        <v>700</v>
      </c>
      <c r="V33" s="654" t="s">
        <v>700</v>
      </c>
      <c r="W33" s="654" t="s">
        <v>700</v>
      </c>
      <c r="X33" s="654" t="s">
        <v>700</v>
      </c>
      <c r="Y33" s="654" t="s">
        <v>700</v>
      </c>
      <c r="Z33" s="654" t="s">
        <v>700</v>
      </c>
      <c r="AA33" s="654" t="s">
        <v>700</v>
      </c>
      <c r="AB33" s="654" t="s">
        <v>700</v>
      </c>
      <c r="AC33" s="654" t="s">
        <v>700</v>
      </c>
      <c r="AD33" s="654" t="s">
        <v>700</v>
      </c>
      <c r="AE33" s="654" t="s">
        <v>700</v>
      </c>
      <c r="AF33" s="654" t="s">
        <v>700</v>
      </c>
      <c r="AG33" s="654" t="s">
        <v>700</v>
      </c>
      <c r="AH33" s="654" t="s">
        <v>700</v>
      </c>
      <c r="AI33" s="654" t="s">
        <v>700</v>
      </c>
      <c r="AJ33" s="654" t="s">
        <v>700</v>
      </c>
      <c r="AK33" s="654" t="s">
        <v>700</v>
      </c>
      <c r="AL33" s="654" t="s">
        <v>700</v>
      </c>
      <c r="AM33" s="654" t="s">
        <v>700</v>
      </c>
      <c r="AN33" s="654" t="s">
        <v>700</v>
      </c>
      <c r="AO33" s="654" t="s">
        <v>700</v>
      </c>
      <c r="AP33" s="654" t="s">
        <v>700</v>
      </c>
      <c r="AQ33" s="654" t="s">
        <v>700</v>
      </c>
      <c r="AR33" s="654" t="s">
        <v>700</v>
      </c>
      <c r="AS33" s="654" t="s">
        <v>700</v>
      </c>
      <c r="AT33" s="654" t="s">
        <v>700</v>
      </c>
      <c r="AU33" s="654" t="s">
        <v>702</v>
      </c>
      <c r="AV33" s="177"/>
      <c r="AW33" s="654" t="s">
        <v>702</v>
      </c>
      <c r="AX33" s="654" t="s">
        <v>705</v>
      </c>
      <c r="AY33" s="654" t="s">
        <v>701</v>
      </c>
      <c r="AZ33" s="654" t="s">
        <v>701</v>
      </c>
      <c r="BA33" s="654" t="s">
        <v>701</v>
      </c>
      <c r="BB33" s="654" t="s">
        <v>701</v>
      </c>
      <c r="BC33" s="654" t="s">
        <v>701</v>
      </c>
      <c r="BD33" s="654" t="s">
        <v>701</v>
      </c>
      <c r="BE33" s="654" t="s">
        <v>701</v>
      </c>
      <c r="BF33" s="654" t="s">
        <v>701</v>
      </c>
      <c r="BG33" s="654" t="s">
        <v>701</v>
      </c>
      <c r="BH33" s="654" t="s">
        <v>701</v>
      </c>
      <c r="BI33" s="654" t="s">
        <v>703</v>
      </c>
      <c r="BJ33" s="654" t="s">
        <v>703</v>
      </c>
      <c r="BK33" s="654" t="s">
        <v>703</v>
      </c>
      <c r="BL33" s="654" t="s">
        <v>703</v>
      </c>
      <c r="BM33" s="654" t="s">
        <v>703</v>
      </c>
      <c r="BN33" s="654" t="s">
        <v>703</v>
      </c>
      <c r="BO33" s="654" t="s">
        <v>703</v>
      </c>
      <c r="BP33" s="654" t="s">
        <v>703</v>
      </c>
      <c r="BQ33" s="654" t="s">
        <v>703</v>
      </c>
      <c r="BR33" s="654" t="s">
        <v>703</v>
      </c>
      <c r="BS33" s="654" t="s">
        <v>704</v>
      </c>
      <c r="BT33" s="654" t="s">
        <v>700</v>
      </c>
      <c r="BU33" s="654" t="s">
        <v>700</v>
      </c>
      <c r="BV33" s="654" t="s">
        <v>700</v>
      </c>
      <c r="BW33" s="654" t="s">
        <v>700</v>
      </c>
      <c r="BX33" s="654" t="s">
        <v>700</v>
      </c>
      <c r="BY33" s="654" t="s">
        <v>700</v>
      </c>
      <c r="BZ33" s="655"/>
      <c r="CA33" s="167"/>
    </row>
    <row r="34" spans="2:79" s="17" customFormat="1" ht="15.6">
      <c r="B34" s="271">
        <v>11</v>
      </c>
      <c r="C34" s="177" t="s">
        <v>210</v>
      </c>
      <c r="D34" s="177" t="s">
        <v>656</v>
      </c>
      <c r="E34" s="177" t="s">
        <v>22</v>
      </c>
      <c r="F34" s="177" t="s">
        <v>653</v>
      </c>
      <c r="G34" s="177" t="s">
        <v>658</v>
      </c>
      <c r="H34" s="177" t="s">
        <v>654</v>
      </c>
      <c r="I34" s="177">
        <v>2012</v>
      </c>
      <c r="J34" s="177" t="s">
        <v>691</v>
      </c>
      <c r="K34" s="177"/>
      <c r="L34" s="177" t="s">
        <v>692</v>
      </c>
      <c r="M34" s="177" t="s">
        <v>671</v>
      </c>
      <c r="N34" s="177">
        <v>29</v>
      </c>
      <c r="O34" s="654">
        <v>134.12</v>
      </c>
      <c r="P34" s="654">
        <v>792821.09</v>
      </c>
      <c r="Q34" s="177"/>
      <c r="R34" s="654" t="s">
        <v>700</v>
      </c>
      <c r="S34" s="654">
        <v>104.77</v>
      </c>
      <c r="T34" s="654">
        <v>104.77</v>
      </c>
      <c r="U34" s="654">
        <v>101.85</v>
      </c>
      <c r="V34" s="654">
        <v>101.85</v>
      </c>
      <c r="W34" s="654">
        <v>101.85</v>
      </c>
      <c r="X34" s="654">
        <v>89.68</v>
      </c>
      <c r="Y34" s="654">
        <v>87.83</v>
      </c>
      <c r="Z34" s="654">
        <v>87.83</v>
      </c>
      <c r="AA34" s="654">
        <v>80.760000000000005</v>
      </c>
      <c r="AB34" s="654">
        <v>69.42</v>
      </c>
      <c r="AC34" s="654">
        <v>44.12</v>
      </c>
      <c r="AD34" s="654">
        <v>43.09</v>
      </c>
      <c r="AE34" s="654">
        <v>17.95</v>
      </c>
      <c r="AF34" s="654">
        <v>13.78</v>
      </c>
      <c r="AG34" s="654">
        <v>13.78</v>
      </c>
      <c r="AH34" s="654" t="s">
        <v>700</v>
      </c>
      <c r="AI34" s="654" t="s">
        <v>700</v>
      </c>
      <c r="AJ34" s="654" t="s">
        <v>700</v>
      </c>
      <c r="AK34" s="654" t="s">
        <v>700</v>
      </c>
      <c r="AL34" s="654" t="s">
        <v>700</v>
      </c>
      <c r="AM34" s="654" t="s">
        <v>700</v>
      </c>
      <c r="AN34" s="654" t="s">
        <v>700</v>
      </c>
      <c r="AO34" s="654" t="s">
        <v>700</v>
      </c>
      <c r="AP34" s="654" t="s">
        <v>700</v>
      </c>
      <c r="AQ34" s="654" t="s">
        <v>700</v>
      </c>
      <c r="AR34" s="654" t="s">
        <v>700</v>
      </c>
      <c r="AS34" s="654" t="s">
        <v>700</v>
      </c>
      <c r="AT34" s="654" t="s">
        <v>700</v>
      </c>
      <c r="AU34" s="654" t="s">
        <v>702</v>
      </c>
      <c r="AV34" s="177"/>
      <c r="AW34" s="654" t="s">
        <v>702</v>
      </c>
      <c r="AX34" s="654">
        <v>626453.69999999995</v>
      </c>
      <c r="AY34" s="654">
        <v>626453.69999999995</v>
      </c>
      <c r="AZ34" s="654">
        <v>615906.81000000006</v>
      </c>
      <c r="BA34" s="654">
        <v>615906.81000000006</v>
      </c>
      <c r="BB34" s="654">
        <v>615906.81000000006</v>
      </c>
      <c r="BC34" s="654">
        <v>573377.9</v>
      </c>
      <c r="BD34" s="654">
        <v>565372.77</v>
      </c>
      <c r="BE34" s="654">
        <v>565372.77</v>
      </c>
      <c r="BF34" s="654">
        <v>543804.88</v>
      </c>
      <c r="BG34" s="654">
        <v>495264.54</v>
      </c>
      <c r="BH34" s="654">
        <v>385108.46</v>
      </c>
      <c r="BI34" s="654">
        <v>382363.42</v>
      </c>
      <c r="BJ34" s="654">
        <v>244069.51</v>
      </c>
      <c r="BK34" s="654">
        <v>229016.44</v>
      </c>
      <c r="BL34" s="654">
        <v>229016.44</v>
      </c>
      <c r="BM34" s="654">
        <v>76817.289999999994</v>
      </c>
      <c r="BN34" s="654" t="s">
        <v>703</v>
      </c>
      <c r="BO34" s="654" t="s">
        <v>703</v>
      </c>
      <c r="BP34" s="654" t="s">
        <v>703</v>
      </c>
      <c r="BQ34" s="654" t="s">
        <v>703</v>
      </c>
      <c r="BR34" s="654" t="s">
        <v>703</v>
      </c>
      <c r="BS34" s="654" t="s">
        <v>704</v>
      </c>
      <c r="BT34" s="654" t="s">
        <v>700</v>
      </c>
      <c r="BU34" s="654" t="s">
        <v>700</v>
      </c>
      <c r="BV34" s="654" t="s">
        <v>700</v>
      </c>
      <c r="BW34" s="654" t="s">
        <v>700</v>
      </c>
      <c r="BX34" s="654" t="s">
        <v>700</v>
      </c>
      <c r="BY34" s="654" t="s">
        <v>700</v>
      </c>
      <c r="BZ34" s="655"/>
      <c r="CA34" s="167"/>
    </row>
    <row r="35" spans="2:79" s="17" customFormat="1" ht="15.6">
      <c r="B35" s="271">
        <v>12</v>
      </c>
      <c r="C35" s="177" t="s">
        <v>210</v>
      </c>
      <c r="D35" s="177" t="s">
        <v>656</v>
      </c>
      <c r="E35" s="177" t="s">
        <v>22</v>
      </c>
      <c r="F35" s="177" t="s">
        <v>653</v>
      </c>
      <c r="G35" s="177" t="s">
        <v>658</v>
      </c>
      <c r="H35" s="177" t="s">
        <v>654</v>
      </c>
      <c r="I35" s="177">
        <v>2013</v>
      </c>
      <c r="J35" s="177" t="s">
        <v>691</v>
      </c>
      <c r="K35" s="177"/>
      <c r="L35" s="177" t="s">
        <v>692</v>
      </c>
      <c r="M35" s="177" t="s">
        <v>671</v>
      </c>
      <c r="N35" s="177">
        <v>372</v>
      </c>
      <c r="O35" s="654">
        <v>4030.67</v>
      </c>
      <c r="P35" s="654">
        <v>22384513.699999999</v>
      </c>
      <c r="Q35" s="177"/>
      <c r="R35" s="654" t="s">
        <v>700</v>
      </c>
      <c r="S35" s="654" t="s">
        <v>700</v>
      </c>
      <c r="T35" s="654">
        <v>2947.83</v>
      </c>
      <c r="U35" s="654">
        <v>2855.83</v>
      </c>
      <c r="V35" s="654">
        <v>2838.09</v>
      </c>
      <c r="W35" s="654">
        <v>2775.46</v>
      </c>
      <c r="X35" s="654">
        <v>2524.54</v>
      </c>
      <c r="Y35" s="654">
        <v>2408.5</v>
      </c>
      <c r="Z35" s="654">
        <v>2408.5</v>
      </c>
      <c r="AA35" s="654">
        <v>2406.92</v>
      </c>
      <c r="AB35" s="654">
        <v>2287.35</v>
      </c>
      <c r="AC35" s="654">
        <v>1811.64</v>
      </c>
      <c r="AD35" s="654">
        <v>1241.25</v>
      </c>
      <c r="AE35" s="654">
        <v>1228.1500000000001</v>
      </c>
      <c r="AF35" s="654">
        <v>675.49</v>
      </c>
      <c r="AG35" s="654">
        <v>360.61</v>
      </c>
      <c r="AH35" s="654">
        <v>360.61</v>
      </c>
      <c r="AI35" s="654">
        <v>315.27</v>
      </c>
      <c r="AJ35" s="654">
        <v>119.18</v>
      </c>
      <c r="AK35" s="654">
        <v>115.64</v>
      </c>
      <c r="AL35" s="654">
        <v>115.64</v>
      </c>
      <c r="AM35" s="654">
        <v>115.64</v>
      </c>
      <c r="AN35" s="654" t="s">
        <v>700</v>
      </c>
      <c r="AO35" s="654" t="s">
        <v>700</v>
      </c>
      <c r="AP35" s="654" t="s">
        <v>700</v>
      </c>
      <c r="AQ35" s="654" t="s">
        <v>700</v>
      </c>
      <c r="AR35" s="654" t="s">
        <v>700</v>
      </c>
      <c r="AS35" s="654" t="s">
        <v>700</v>
      </c>
      <c r="AT35" s="654" t="s">
        <v>700</v>
      </c>
      <c r="AU35" s="654" t="s">
        <v>702</v>
      </c>
      <c r="AV35" s="177"/>
      <c r="AW35" s="654" t="s">
        <v>702</v>
      </c>
      <c r="AX35" s="654" t="s">
        <v>705</v>
      </c>
      <c r="AY35" s="654">
        <v>16367573.869999999</v>
      </c>
      <c r="AZ35" s="654">
        <v>16081472.52</v>
      </c>
      <c r="BA35" s="654">
        <v>16026304.43</v>
      </c>
      <c r="BB35" s="654">
        <v>15831594.42</v>
      </c>
      <c r="BC35" s="654">
        <v>14987208.210000001</v>
      </c>
      <c r="BD35" s="654">
        <v>14408587.35</v>
      </c>
      <c r="BE35" s="654">
        <v>14408587.35</v>
      </c>
      <c r="BF35" s="654">
        <v>14355091.24</v>
      </c>
      <c r="BG35" s="654">
        <v>13955333.710000001</v>
      </c>
      <c r="BH35" s="654">
        <v>10888140.609999999</v>
      </c>
      <c r="BI35" s="654">
        <v>6761355.0700000003</v>
      </c>
      <c r="BJ35" s="654">
        <v>6317794.0300000003</v>
      </c>
      <c r="BK35" s="654">
        <v>3221817.77</v>
      </c>
      <c r="BL35" s="654">
        <v>2242421.0699999998</v>
      </c>
      <c r="BM35" s="654">
        <v>2242421.0699999998</v>
      </c>
      <c r="BN35" s="654">
        <v>1871003.01</v>
      </c>
      <c r="BO35" s="654">
        <v>341537.29</v>
      </c>
      <c r="BP35" s="654">
        <v>332979.55</v>
      </c>
      <c r="BQ35" s="654">
        <v>332979.55</v>
      </c>
      <c r="BR35" s="654">
        <v>332979.55</v>
      </c>
      <c r="BS35" s="654" t="s">
        <v>704</v>
      </c>
      <c r="BT35" s="654" t="s">
        <v>700</v>
      </c>
      <c r="BU35" s="654" t="s">
        <v>700</v>
      </c>
      <c r="BV35" s="654" t="s">
        <v>700</v>
      </c>
      <c r="BW35" s="654" t="s">
        <v>700</v>
      </c>
      <c r="BX35" s="654" t="s">
        <v>700</v>
      </c>
      <c r="BY35" s="654" t="s">
        <v>700</v>
      </c>
      <c r="BZ35" s="655"/>
      <c r="CA35" s="167"/>
    </row>
    <row r="36" spans="2:79" s="17" customFormat="1" ht="15.6">
      <c r="B36" s="271">
        <v>13</v>
      </c>
      <c r="C36" s="177" t="s">
        <v>210</v>
      </c>
      <c r="D36" s="177" t="s">
        <v>656</v>
      </c>
      <c r="E36" s="177" t="s">
        <v>686</v>
      </c>
      <c r="F36" s="177" t="s">
        <v>653</v>
      </c>
      <c r="G36" s="177" t="s">
        <v>658</v>
      </c>
      <c r="H36" s="177" t="s">
        <v>654</v>
      </c>
      <c r="I36" s="177">
        <v>2013</v>
      </c>
      <c r="J36" s="177" t="s">
        <v>691</v>
      </c>
      <c r="K36" s="177"/>
      <c r="L36" s="177" t="s">
        <v>692</v>
      </c>
      <c r="M36" s="177" t="s">
        <v>671</v>
      </c>
      <c r="N36" s="177">
        <v>415</v>
      </c>
      <c r="O36" s="654">
        <v>479.22</v>
      </c>
      <c r="P36" s="654">
        <v>1528269.93</v>
      </c>
      <c r="Q36" s="177"/>
      <c r="R36" s="654" t="s">
        <v>700</v>
      </c>
      <c r="S36" s="654" t="s">
        <v>700</v>
      </c>
      <c r="T36" s="654">
        <v>452.64</v>
      </c>
      <c r="U36" s="654">
        <v>452.64</v>
      </c>
      <c r="V36" s="654">
        <v>446.58</v>
      </c>
      <c r="W36" s="654">
        <v>414.18</v>
      </c>
      <c r="X36" s="654">
        <v>176.77</v>
      </c>
      <c r="Y36" s="654">
        <v>176.77</v>
      </c>
      <c r="Z36" s="654">
        <v>176.77</v>
      </c>
      <c r="AA36" s="654">
        <v>176.77</v>
      </c>
      <c r="AB36" s="654">
        <v>176.77</v>
      </c>
      <c r="AC36" s="654">
        <v>176.77</v>
      </c>
      <c r="AD36" s="654">
        <v>169.55</v>
      </c>
      <c r="AE36" s="654">
        <v>167.08</v>
      </c>
      <c r="AF36" s="654" t="s">
        <v>700</v>
      </c>
      <c r="AG36" s="654" t="s">
        <v>700</v>
      </c>
      <c r="AH36" s="654" t="s">
        <v>700</v>
      </c>
      <c r="AI36" s="654" t="s">
        <v>700</v>
      </c>
      <c r="AJ36" s="654" t="s">
        <v>700</v>
      </c>
      <c r="AK36" s="654" t="s">
        <v>700</v>
      </c>
      <c r="AL36" s="654" t="s">
        <v>700</v>
      </c>
      <c r="AM36" s="654" t="s">
        <v>700</v>
      </c>
      <c r="AN36" s="654" t="s">
        <v>700</v>
      </c>
      <c r="AO36" s="654" t="s">
        <v>700</v>
      </c>
      <c r="AP36" s="654" t="s">
        <v>700</v>
      </c>
      <c r="AQ36" s="654" t="s">
        <v>700</v>
      </c>
      <c r="AR36" s="654" t="s">
        <v>700</v>
      </c>
      <c r="AS36" s="654" t="s">
        <v>700</v>
      </c>
      <c r="AT36" s="654" t="s">
        <v>700</v>
      </c>
      <c r="AU36" s="654" t="s">
        <v>702</v>
      </c>
      <c r="AV36" s="177"/>
      <c r="AW36" s="654" t="s">
        <v>702</v>
      </c>
      <c r="AX36" s="654" t="s">
        <v>705</v>
      </c>
      <c r="AY36" s="654">
        <v>1442488.62</v>
      </c>
      <c r="AZ36" s="654">
        <v>1442488.62</v>
      </c>
      <c r="BA36" s="654">
        <v>1420164.9</v>
      </c>
      <c r="BB36" s="654">
        <v>1300853.1399999999</v>
      </c>
      <c r="BC36" s="654">
        <v>586963</v>
      </c>
      <c r="BD36" s="654">
        <v>586963</v>
      </c>
      <c r="BE36" s="654">
        <v>586963</v>
      </c>
      <c r="BF36" s="654">
        <v>586963</v>
      </c>
      <c r="BG36" s="654">
        <v>586963</v>
      </c>
      <c r="BH36" s="654">
        <v>586963</v>
      </c>
      <c r="BI36" s="654">
        <v>521429.88</v>
      </c>
      <c r="BJ36" s="654">
        <v>511193.5</v>
      </c>
      <c r="BK36" s="654" t="s">
        <v>703</v>
      </c>
      <c r="BL36" s="654" t="s">
        <v>703</v>
      </c>
      <c r="BM36" s="654" t="s">
        <v>703</v>
      </c>
      <c r="BN36" s="654" t="s">
        <v>703</v>
      </c>
      <c r="BO36" s="654" t="s">
        <v>703</v>
      </c>
      <c r="BP36" s="654" t="s">
        <v>703</v>
      </c>
      <c r="BQ36" s="654" t="s">
        <v>703</v>
      </c>
      <c r="BR36" s="654" t="s">
        <v>703</v>
      </c>
      <c r="BS36" s="654" t="s">
        <v>704</v>
      </c>
      <c r="BT36" s="654" t="s">
        <v>700</v>
      </c>
      <c r="BU36" s="654" t="s">
        <v>700</v>
      </c>
      <c r="BV36" s="654" t="s">
        <v>700</v>
      </c>
      <c r="BW36" s="654" t="s">
        <v>700</v>
      </c>
      <c r="BX36" s="654" t="s">
        <v>700</v>
      </c>
      <c r="BY36" s="654" t="s">
        <v>700</v>
      </c>
      <c r="BZ36" s="655"/>
      <c r="CA36" s="167"/>
    </row>
    <row r="37" spans="2:79" s="17" customFormat="1" ht="15.6">
      <c r="B37" s="271">
        <v>14</v>
      </c>
      <c r="C37" s="177" t="s">
        <v>210</v>
      </c>
      <c r="D37" s="177" t="s">
        <v>652</v>
      </c>
      <c r="E37" s="177" t="s">
        <v>687</v>
      </c>
      <c r="F37" s="177" t="s">
        <v>653</v>
      </c>
      <c r="G37" s="177" t="s">
        <v>29</v>
      </c>
      <c r="H37" s="177" t="s">
        <v>654</v>
      </c>
      <c r="I37" s="177">
        <v>2013</v>
      </c>
      <c r="J37" s="177" t="s">
        <v>691</v>
      </c>
      <c r="K37" s="177"/>
      <c r="L37" s="177" t="s">
        <v>694</v>
      </c>
      <c r="M37" s="177" t="s">
        <v>695</v>
      </c>
      <c r="N37" s="653">
        <v>14024</v>
      </c>
      <c r="O37" s="654">
        <v>18.75</v>
      </c>
      <c r="P37" s="654">
        <v>276621.65999999997</v>
      </c>
      <c r="Q37" s="177"/>
      <c r="R37" s="654" t="s">
        <v>700</v>
      </c>
      <c r="S37" s="654" t="s">
        <v>700</v>
      </c>
      <c r="T37" s="654">
        <v>20.88</v>
      </c>
      <c r="U37" s="654">
        <v>20.88</v>
      </c>
      <c r="V37" s="654">
        <v>20.13</v>
      </c>
      <c r="W37" s="654">
        <v>17.260000000000002</v>
      </c>
      <c r="X37" s="654">
        <v>17.260000000000002</v>
      </c>
      <c r="Y37" s="654">
        <v>17.260000000000002</v>
      </c>
      <c r="Z37" s="654">
        <v>17.260000000000002</v>
      </c>
      <c r="AA37" s="654">
        <v>17.23</v>
      </c>
      <c r="AB37" s="654">
        <v>12.89</v>
      </c>
      <c r="AC37" s="654">
        <v>12.89</v>
      </c>
      <c r="AD37" s="654">
        <v>10.35</v>
      </c>
      <c r="AE37" s="654">
        <v>10.35</v>
      </c>
      <c r="AF37" s="654">
        <v>10.35</v>
      </c>
      <c r="AG37" s="654">
        <v>10.34</v>
      </c>
      <c r="AH37" s="654">
        <v>10.34</v>
      </c>
      <c r="AI37" s="654">
        <v>10.33</v>
      </c>
      <c r="AJ37" s="654">
        <v>10.01</v>
      </c>
      <c r="AK37" s="654">
        <v>5.87</v>
      </c>
      <c r="AL37" s="654">
        <v>5.87</v>
      </c>
      <c r="AM37" s="654">
        <v>5.87</v>
      </c>
      <c r="AN37" s="654" t="s">
        <v>700</v>
      </c>
      <c r="AO37" s="654" t="s">
        <v>700</v>
      </c>
      <c r="AP37" s="654" t="s">
        <v>700</v>
      </c>
      <c r="AQ37" s="654" t="s">
        <v>700</v>
      </c>
      <c r="AR37" s="654" t="s">
        <v>700</v>
      </c>
      <c r="AS37" s="654" t="s">
        <v>700</v>
      </c>
      <c r="AT37" s="654" t="s">
        <v>700</v>
      </c>
      <c r="AU37" s="654" t="s">
        <v>702</v>
      </c>
      <c r="AV37" s="177"/>
      <c r="AW37" s="654" t="s">
        <v>702</v>
      </c>
      <c r="AX37" s="654" t="s">
        <v>705</v>
      </c>
      <c r="AY37" s="654">
        <v>311605.62</v>
      </c>
      <c r="AZ37" s="654">
        <v>311605.62</v>
      </c>
      <c r="BA37" s="654">
        <v>299597.62</v>
      </c>
      <c r="BB37" s="654">
        <v>253821.01</v>
      </c>
      <c r="BC37" s="654">
        <v>253821.01</v>
      </c>
      <c r="BD37" s="654">
        <v>253821.01</v>
      </c>
      <c r="BE37" s="654">
        <v>253821.01</v>
      </c>
      <c r="BF37" s="654">
        <v>253609.48</v>
      </c>
      <c r="BG37" s="654">
        <v>184416.72</v>
      </c>
      <c r="BH37" s="654">
        <v>184416.72</v>
      </c>
      <c r="BI37" s="654">
        <v>167680.19</v>
      </c>
      <c r="BJ37" s="654">
        <v>165292.35</v>
      </c>
      <c r="BK37" s="654">
        <v>165292.35</v>
      </c>
      <c r="BL37" s="654">
        <v>164612.85999999999</v>
      </c>
      <c r="BM37" s="654">
        <v>164612.85999999999</v>
      </c>
      <c r="BN37" s="654">
        <v>164473.54</v>
      </c>
      <c r="BO37" s="654">
        <v>159391.09</v>
      </c>
      <c r="BP37" s="654">
        <v>93559.039999999994</v>
      </c>
      <c r="BQ37" s="654">
        <v>93559.039999999994</v>
      </c>
      <c r="BR37" s="654">
        <v>93559.039999999994</v>
      </c>
      <c r="BS37" s="654" t="s">
        <v>704</v>
      </c>
      <c r="BT37" s="654" t="s">
        <v>700</v>
      </c>
      <c r="BU37" s="654" t="s">
        <v>700</v>
      </c>
      <c r="BV37" s="654" t="s">
        <v>700</v>
      </c>
      <c r="BW37" s="654" t="s">
        <v>700</v>
      </c>
      <c r="BX37" s="654" t="s">
        <v>700</v>
      </c>
      <c r="BY37" s="654" t="s">
        <v>700</v>
      </c>
      <c r="BZ37" s="655"/>
      <c r="CA37" s="167"/>
    </row>
    <row r="38" spans="2:79" s="17" customFormat="1" ht="15.6">
      <c r="B38" s="271">
        <v>15</v>
      </c>
      <c r="C38" s="177" t="s">
        <v>210</v>
      </c>
      <c r="D38" s="177" t="s">
        <v>652</v>
      </c>
      <c r="E38" s="177" t="s">
        <v>2</v>
      </c>
      <c r="F38" s="177" t="s">
        <v>653</v>
      </c>
      <c r="G38" s="177" t="s">
        <v>29</v>
      </c>
      <c r="H38" s="177" t="s">
        <v>654</v>
      </c>
      <c r="I38" s="177">
        <v>2013</v>
      </c>
      <c r="J38" s="177" t="s">
        <v>691</v>
      </c>
      <c r="K38" s="177"/>
      <c r="L38" s="177" t="s">
        <v>696</v>
      </c>
      <c r="M38" s="177" t="s">
        <v>663</v>
      </c>
      <c r="N38" s="177">
        <v>178</v>
      </c>
      <c r="O38" s="654">
        <v>70.069999999999993</v>
      </c>
      <c r="P38" s="654">
        <v>124940.4</v>
      </c>
      <c r="Q38" s="177"/>
      <c r="R38" s="654" t="s">
        <v>700</v>
      </c>
      <c r="S38" s="654" t="s">
        <v>700</v>
      </c>
      <c r="T38" s="654">
        <v>36.880000000000003</v>
      </c>
      <c r="U38" s="654">
        <v>36.880000000000003</v>
      </c>
      <c r="V38" s="654">
        <v>36.880000000000003</v>
      </c>
      <c r="W38" s="654">
        <v>36.880000000000003</v>
      </c>
      <c r="X38" s="654" t="s">
        <v>700</v>
      </c>
      <c r="Y38" s="654" t="s">
        <v>700</v>
      </c>
      <c r="Z38" s="654" t="s">
        <v>700</v>
      </c>
      <c r="AA38" s="654" t="s">
        <v>700</v>
      </c>
      <c r="AB38" s="654" t="s">
        <v>700</v>
      </c>
      <c r="AC38" s="654" t="s">
        <v>700</v>
      </c>
      <c r="AD38" s="654" t="s">
        <v>700</v>
      </c>
      <c r="AE38" s="654" t="s">
        <v>700</v>
      </c>
      <c r="AF38" s="654" t="s">
        <v>700</v>
      </c>
      <c r="AG38" s="654" t="s">
        <v>700</v>
      </c>
      <c r="AH38" s="654" t="s">
        <v>700</v>
      </c>
      <c r="AI38" s="654" t="s">
        <v>700</v>
      </c>
      <c r="AJ38" s="654" t="s">
        <v>700</v>
      </c>
      <c r="AK38" s="654" t="s">
        <v>700</v>
      </c>
      <c r="AL38" s="654" t="s">
        <v>700</v>
      </c>
      <c r="AM38" s="654" t="s">
        <v>700</v>
      </c>
      <c r="AN38" s="654" t="s">
        <v>700</v>
      </c>
      <c r="AO38" s="654" t="s">
        <v>700</v>
      </c>
      <c r="AP38" s="654" t="s">
        <v>700</v>
      </c>
      <c r="AQ38" s="654" t="s">
        <v>700</v>
      </c>
      <c r="AR38" s="654" t="s">
        <v>700</v>
      </c>
      <c r="AS38" s="654" t="s">
        <v>700</v>
      </c>
      <c r="AT38" s="654" t="s">
        <v>700</v>
      </c>
      <c r="AU38" s="654" t="s">
        <v>702</v>
      </c>
      <c r="AV38" s="177"/>
      <c r="AW38" s="654" t="s">
        <v>702</v>
      </c>
      <c r="AX38" s="654" t="s">
        <v>705</v>
      </c>
      <c r="AY38" s="654">
        <v>65760.3</v>
      </c>
      <c r="AZ38" s="654">
        <v>65760.3</v>
      </c>
      <c r="BA38" s="654">
        <v>65760.3</v>
      </c>
      <c r="BB38" s="654">
        <v>65760.3</v>
      </c>
      <c r="BC38" s="654" t="s">
        <v>701</v>
      </c>
      <c r="BD38" s="654" t="s">
        <v>701</v>
      </c>
      <c r="BE38" s="654" t="s">
        <v>701</v>
      </c>
      <c r="BF38" s="654" t="s">
        <v>701</v>
      </c>
      <c r="BG38" s="654" t="s">
        <v>701</v>
      </c>
      <c r="BH38" s="654" t="s">
        <v>701</v>
      </c>
      <c r="BI38" s="654" t="s">
        <v>703</v>
      </c>
      <c r="BJ38" s="654" t="s">
        <v>703</v>
      </c>
      <c r="BK38" s="654" t="s">
        <v>703</v>
      </c>
      <c r="BL38" s="654" t="s">
        <v>703</v>
      </c>
      <c r="BM38" s="654" t="s">
        <v>703</v>
      </c>
      <c r="BN38" s="654" t="s">
        <v>703</v>
      </c>
      <c r="BO38" s="654" t="s">
        <v>703</v>
      </c>
      <c r="BP38" s="654" t="s">
        <v>703</v>
      </c>
      <c r="BQ38" s="654" t="s">
        <v>703</v>
      </c>
      <c r="BR38" s="654" t="s">
        <v>703</v>
      </c>
      <c r="BS38" s="654" t="s">
        <v>704</v>
      </c>
      <c r="BT38" s="654" t="s">
        <v>700</v>
      </c>
      <c r="BU38" s="654" t="s">
        <v>700</v>
      </c>
      <c r="BV38" s="654" t="s">
        <v>700</v>
      </c>
      <c r="BW38" s="654" t="s">
        <v>700</v>
      </c>
      <c r="BX38" s="654" t="s">
        <v>700</v>
      </c>
      <c r="BY38" s="654" t="s">
        <v>700</v>
      </c>
      <c r="BZ38" s="655"/>
      <c r="CA38" s="167"/>
    </row>
    <row r="39" spans="2:79" s="17" customFormat="1" ht="15.6">
      <c r="B39" s="271">
        <v>16</v>
      </c>
      <c r="C39" s="177" t="s">
        <v>210</v>
      </c>
      <c r="D39" s="177" t="s">
        <v>652</v>
      </c>
      <c r="E39" s="177" t="s">
        <v>1</v>
      </c>
      <c r="F39" s="177" t="s">
        <v>653</v>
      </c>
      <c r="G39" s="177" t="s">
        <v>29</v>
      </c>
      <c r="H39" s="177" t="s">
        <v>654</v>
      </c>
      <c r="I39" s="177">
        <v>2013</v>
      </c>
      <c r="J39" s="177" t="s">
        <v>691</v>
      </c>
      <c r="K39" s="177"/>
      <c r="L39" s="177" t="s">
        <v>692</v>
      </c>
      <c r="M39" s="177" t="s">
        <v>663</v>
      </c>
      <c r="N39" s="177">
        <v>877</v>
      </c>
      <c r="O39" s="654">
        <v>124.05</v>
      </c>
      <c r="P39" s="654">
        <v>793096.07</v>
      </c>
      <c r="Q39" s="177"/>
      <c r="R39" s="654" t="s">
        <v>700</v>
      </c>
      <c r="S39" s="654" t="s">
        <v>700</v>
      </c>
      <c r="T39" s="654">
        <v>57.42</v>
      </c>
      <c r="U39" s="654">
        <v>57.42</v>
      </c>
      <c r="V39" s="654">
        <v>57.42</v>
      </c>
      <c r="W39" s="654">
        <v>56.06</v>
      </c>
      <c r="X39" s="654">
        <v>32.590000000000003</v>
      </c>
      <c r="Y39" s="654" t="s">
        <v>700</v>
      </c>
      <c r="Z39" s="654" t="s">
        <v>700</v>
      </c>
      <c r="AA39" s="654" t="s">
        <v>700</v>
      </c>
      <c r="AB39" s="654" t="s">
        <v>700</v>
      </c>
      <c r="AC39" s="654" t="s">
        <v>700</v>
      </c>
      <c r="AD39" s="654" t="s">
        <v>700</v>
      </c>
      <c r="AE39" s="654" t="s">
        <v>700</v>
      </c>
      <c r="AF39" s="654" t="s">
        <v>700</v>
      </c>
      <c r="AG39" s="654" t="s">
        <v>700</v>
      </c>
      <c r="AH39" s="654" t="s">
        <v>700</v>
      </c>
      <c r="AI39" s="654" t="s">
        <v>700</v>
      </c>
      <c r="AJ39" s="654" t="s">
        <v>700</v>
      </c>
      <c r="AK39" s="654" t="s">
        <v>700</v>
      </c>
      <c r="AL39" s="654" t="s">
        <v>700</v>
      </c>
      <c r="AM39" s="654" t="s">
        <v>700</v>
      </c>
      <c r="AN39" s="654" t="s">
        <v>700</v>
      </c>
      <c r="AO39" s="654" t="s">
        <v>700</v>
      </c>
      <c r="AP39" s="654" t="s">
        <v>700</v>
      </c>
      <c r="AQ39" s="654" t="s">
        <v>700</v>
      </c>
      <c r="AR39" s="654" t="s">
        <v>700</v>
      </c>
      <c r="AS39" s="654" t="s">
        <v>700</v>
      </c>
      <c r="AT39" s="654" t="s">
        <v>700</v>
      </c>
      <c r="AU39" s="654" t="s">
        <v>702</v>
      </c>
      <c r="AV39" s="177"/>
      <c r="AW39" s="654" t="s">
        <v>702</v>
      </c>
      <c r="AX39" s="654" t="s">
        <v>705</v>
      </c>
      <c r="AY39" s="654">
        <v>372961.41</v>
      </c>
      <c r="AZ39" s="654">
        <v>372961.41</v>
      </c>
      <c r="BA39" s="654">
        <v>372961.41</v>
      </c>
      <c r="BB39" s="654">
        <v>371628.33</v>
      </c>
      <c r="BC39" s="654">
        <v>221737.68</v>
      </c>
      <c r="BD39" s="654" t="s">
        <v>701</v>
      </c>
      <c r="BE39" s="654" t="s">
        <v>701</v>
      </c>
      <c r="BF39" s="654" t="s">
        <v>701</v>
      </c>
      <c r="BG39" s="654" t="s">
        <v>701</v>
      </c>
      <c r="BH39" s="654" t="s">
        <v>701</v>
      </c>
      <c r="BI39" s="654" t="s">
        <v>703</v>
      </c>
      <c r="BJ39" s="654" t="s">
        <v>703</v>
      </c>
      <c r="BK39" s="654" t="s">
        <v>703</v>
      </c>
      <c r="BL39" s="654" t="s">
        <v>703</v>
      </c>
      <c r="BM39" s="654" t="s">
        <v>703</v>
      </c>
      <c r="BN39" s="654" t="s">
        <v>703</v>
      </c>
      <c r="BO39" s="654" t="s">
        <v>703</v>
      </c>
      <c r="BP39" s="654" t="s">
        <v>703</v>
      </c>
      <c r="BQ39" s="654" t="s">
        <v>703</v>
      </c>
      <c r="BR39" s="654" t="s">
        <v>703</v>
      </c>
      <c r="BS39" s="654" t="s">
        <v>704</v>
      </c>
      <c r="BT39" s="654" t="s">
        <v>700</v>
      </c>
      <c r="BU39" s="654" t="s">
        <v>700</v>
      </c>
      <c r="BV39" s="654" t="s">
        <v>700</v>
      </c>
      <c r="BW39" s="654" t="s">
        <v>700</v>
      </c>
      <c r="BX39" s="654" t="s">
        <v>700</v>
      </c>
      <c r="BY39" s="654" t="s">
        <v>700</v>
      </c>
      <c r="BZ39" s="655"/>
      <c r="CA39" s="167"/>
    </row>
    <row r="40" spans="2:79" s="17" customFormat="1" ht="15.6">
      <c r="B40" s="271">
        <v>17</v>
      </c>
      <c r="C40" s="177" t="s">
        <v>210</v>
      </c>
      <c r="D40" s="177" t="s">
        <v>652</v>
      </c>
      <c r="E40" s="177" t="s">
        <v>688</v>
      </c>
      <c r="F40" s="177" t="s">
        <v>653</v>
      </c>
      <c r="G40" s="177" t="s">
        <v>29</v>
      </c>
      <c r="H40" s="177" t="s">
        <v>654</v>
      </c>
      <c r="I40" s="177">
        <v>2013</v>
      </c>
      <c r="J40" s="177" t="s">
        <v>691</v>
      </c>
      <c r="K40" s="177"/>
      <c r="L40" s="177" t="s">
        <v>694</v>
      </c>
      <c r="M40" s="177" t="s">
        <v>695</v>
      </c>
      <c r="N40" s="653">
        <v>38196</v>
      </c>
      <c r="O40" s="654">
        <v>46.16</v>
      </c>
      <c r="P40" s="654">
        <v>664698.27</v>
      </c>
      <c r="Q40" s="177"/>
      <c r="R40" s="654" t="s">
        <v>700</v>
      </c>
      <c r="S40" s="654" t="s">
        <v>700</v>
      </c>
      <c r="T40" s="654">
        <v>47.85</v>
      </c>
      <c r="U40" s="654">
        <v>47.85</v>
      </c>
      <c r="V40" s="654">
        <v>45.23</v>
      </c>
      <c r="W40" s="654">
        <v>36.26</v>
      </c>
      <c r="X40" s="654">
        <v>36.26</v>
      </c>
      <c r="Y40" s="654">
        <v>36.26</v>
      </c>
      <c r="Z40" s="654">
        <v>36.26</v>
      </c>
      <c r="AA40" s="654">
        <v>36.19</v>
      </c>
      <c r="AB40" s="654">
        <v>31.11</v>
      </c>
      <c r="AC40" s="654">
        <v>31.11</v>
      </c>
      <c r="AD40" s="654">
        <v>22.57</v>
      </c>
      <c r="AE40" s="654">
        <v>14.58</v>
      </c>
      <c r="AF40" s="654">
        <v>14.58</v>
      </c>
      <c r="AG40" s="654">
        <v>14.29</v>
      </c>
      <c r="AH40" s="654">
        <v>14.29</v>
      </c>
      <c r="AI40" s="654">
        <v>14.15</v>
      </c>
      <c r="AJ40" s="654">
        <v>12.21</v>
      </c>
      <c r="AK40" s="654">
        <v>7.17</v>
      </c>
      <c r="AL40" s="654">
        <v>7.17</v>
      </c>
      <c r="AM40" s="654">
        <v>7.17</v>
      </c>
      <c r="AN40" s="654" t="s">
        <v>700</v>
      </c>
      <c r="AO40" s="654" t="s">
        <v>700</v>
      </c>
      <c r="AP40" s="654" t="s">
        <v>700</v>
      </c>
      <c r="AQ40" s="654" t="s">
        <v>700</v>
      </c>
      <c r="AR40" s="654" t="s">
        <v>700</v>
      </c>
      <c r="AS40" s="654" t="s">
        <v>700</v>
      </c>
      <c r="AT40" s="654" t="s">
        <v>700</v>
      </c>
      <c r="AU40" s="654" t="s">
        <v>702</v>
      </c>
      <c r="AV40" s="177"/>
      <c r="AW40" s="654" t="s">
        <v>702</v>
      </c>
      <c r="AX40" s="654" t="s">
        <v>705</v>
      </c>
      <c r="AY40" s="654">
        <v>694555.22</v>
      </c>
      <c r="AZ40" s="654">
        <v>694555.22</v>
      </c>
      <c r="BA40" s="654">
        <v>652706.59</v>
      </c>
      <c r="BB40" s="654">
        <v>509887.86</v>
      </c>
      <c r="BC40" s="654">
        <v>509887.86</v>
      </c>
      <c r="BD40" s="654">
        <v>509887.86</v>
      </c>
      <c r="BE40" s="654">
        <v>509887.86</v>
      </c>
      <c r="BF40" s="654">
        <v>509286.98</v>
      </c>
      <c r="BG40" s="654">
        <v>428280.77</v>
      </c>
      <c r="BH40" s="654">
        <v>428280.77</v>
      </c>
      <c r="BI40" s="654">
        <v>372673.35</v>
      </c>
      <c r="BJ40" s="654">
        <v>239592.95</v>
      </c>
      <c r="BK40" s="654">
        <v>239592.95</v>
      </c>
      <c r="BL40" s="654">
        <v>226948.82</v>
      </c>
      <c r="BM40" s="654">
        <v>226948.82</v>
      </c>
      <c r="BN40" s="654">
        <v>225325.25</v>
      </c>
      <c r="BO40" s="654">
        <v>194493.55</v>
      </c>
      <c r="BP40" s="654">
        <v>114163.32</v>
      </c>
      <c r="BQ40" s="654">
        <v>114163.32</v>
      </c>
      <c r="BR40" s="654">
        <v>114163.32</v>
      </c>
      <c r="BS40" s="654" t="s">
        <v>704</v>
      </c>
      <c r="BT40" s="654" t="s">
        <v>700</v>
      </c>
      <c r="BU40" s="654" t="s">
        <v>700</v>
      </c>
      <c r="BV40" s="654" t="s">
        <v>700</v>
      </c>
      <c r="BW40" s="654" t="s">
        <v>700</v>
      </c>
      <c r="BX40" s="654" t="s">
        <v>700</v>
      </c>
      <c r="BY40" s="654" t="s">
        <v>700</v>
      </c>
      <c r="BZ40" s="655"/>
      <c r="CA40" s="167"/>
    </row>
    <row r="41" spans="2:79" s="17" customFormat="1" ht="15.6">
      <c r="B41" s="271">
        <v>18</v>
      </c>
      <c r="C41" s="177" t="s">
        <v>210</v>
      </c>
      <c r="D41" s="177" t="s">
        <v>652</v>
      </c>
      <c r="E41" s="177" t="s">
        <v>14</v>
      </c>
      <c r="F41" s="177" t="s">
        <v>653</v>
      </c>
      <c r="G41" s="177" t="s">
        <v>29</v>
      </c>
      <c r="H41" s="177" t="s">
        <v>654</v>
      </c>
      <c r="I41" s="177">
        <v>2013</v>
      </c>
      <c r="J41" s="177" t="s">
        <v>691</v>
      </c>
      <c r="K41" s="177"/>
      <c r="L41" s="177" t="s">
        <v>692</v>
      </c>
      <c r="M41" s="177" t="s">
        <v>697</v>
      </c>
      <c r="N41" s="653">
        <v>3550</v>
      </c>
      <c r="O41" s="654">
        <v>808.2</v>
      </c>
      <c r="P41" s="654">
        <v>4634361.87</v>
      </c>
      <c r="Q41" s="177"/>
      <c r="R41" s="654" t="s">
        <v>700</v>
      </c>
      <c r="S41" s="654" t="s">
        <v>700</v>
      </c>
      <c r="T41" s="654">
        <v>808.2</v>
      </c>
      <c r="U41" s="654">
        <v>803.43</v>
      </c>
      <c r="V41" s="654">
        <v>798.16</v>
      </c>
      <c r="W41" s="654">
        <v>781.05</v>
      </c>
      <c r="X41" s="654">
        <v>772.75</v>
      </c>
      <c r="Y41" s="654">
        <v>766.54</v>
      </c>
      <c r="Z41" s="654">
        <v>759.32</v>
      </c>
      <c r="AA41" s="654">
        <v>759.32</v>
      </c>
      <c r="AB41" s="654">
        <v>689.11</v>
      </c>
      <c r="AC41" s="654">
        <v>669.28</v>
      </c>
      <c r="AD41" s="654">
        <v>656.32</v>
      </c>
      <c r="AE41" s="654">
        <v>656.22</v>
      </c>
      <c r="AF41" s="654">
        <v>650.42999999999995</v>
      </c>
      <c r="AG41" s="654">
        <v>650.42999999999995</v>
      </c>
      <c r="AH41" s="654">
        <v>577.08000000000004</v>
      </c>
      <c r="AI41" s="654">
        <v>574</v>
      </c>
      <c r="AJ41" s="654">
        <v>574</v>
      </c>
      <c r="AK41" s="654">
        <v>574</v>
      </c>
      <c r="AL41" s="654">
        <v>574</v>
      </c>
      <c r="AM41" s="654">
        <v>574</v>
      </c>
      <c r="AN41" s="654">
        <v>8.2200000000000006</v>
      </c>
      <c r="AO41" s="654" t="s">
        <v>700</v>
      </c>
      <c r="AP41" s="654" t="s">
        <v>700</v>
      </c>
      <c r="AQ41" s="654" t="s">
        <v>700</v>
      </c>
      <c r="AR41" s="654" t="s">
        <v>700</v>
      </c>
      <c r="AS41" s="654" t="s">
        <v>700</v>
      </c>
      <c r="AT41" s="654" t="s">
        <v>700</v>
      </c>
      <c r="AU41" s="654" t="s">
        <v>702</v>
      </c>
      <c r="AV41" s="177"/>
      <c r="AW41" s="654" t="s">
        <v>702</v>
      </c>
      <c r="AX41" s="654" t="s">
        <v>705</v>
      </c>
      <c r="AY41" s="654">
        <v>4634361.9000000004</v>
      </c>
      <c r="AZ41" s="654">
        <v>4542445.75</v>
      </c>
      <c r="BA41" s="654">
        <v>4441123.32</v>
      </c>
      <c r="BB41" s="654">
        <v>4111707.9</v>
      </c>
      <c r="BC41" s="654">
        <v>3950956.45</v>
      </c>
      <c r="BD41" s="654">
        <v>3831293.59</v>
      </c>
      <c r="BE41" s="654">
        <v>3692430.59</v>
      </c>
      <c r="BF41" s="654">
        <v>3684889.09</v>
      </c>
      <c r="BG41" s="654">
        <v>2333239.33</v>
      </c>
      <c r="BH41" s="654">
        <v>2314718.1</v>
      </c>
      <c r="BI41" s="654">
        <v>2185230.02</v>
      </c>
      <c r="BJ41" s="654">
        <v>2111270.15</v>
      </c>
      <c r="BK41" s="654">
        <v>2092024.95</v>
      </c>
      <c r="BL41" s="654">
        <v>2092024.95</v>
      </c>
      <c r="BM41" s="654">
        <v>1517726.61</v>
      </c>
      <c r="BN41" s="654">
        <v>1492359.15</v>
      </c>
      <c r="BO41" s="654">
        <v>1492359.15</v>
      </c>
      <c r="BP41" s="654">
        <v>1492359.15</v>
      </c>
      <c r="BQ41" s="654">
        <v>1492359.15</v>
      </c>
      <c r="BR41" s="654">
        <v>1492359.15</v>
      </c>
      <c r="BS41" s="654">
        <v>60612.15</v>
      </c>
      <c r="BT41" s="654" t="s">
        <v>700</v>
      </c>
      <c r="BU41" s="654" t="s">
        <v>700</v>
      </c>
      <c r="BV41" s="654" t="s">
        <v>700</v>
      </c>
      <c r="BW41" s="654" t="s">
        <v>700</v>
      </c>
      <c r="BX41" s="654" t="s">
        <v>700</v>
      </c>
      <c r="BY41" s="654" t="s">
        <v>700</v>
      </c>
      <c r="BZ41" s="655"/>
      <c r="CA41" s="167"/>
    </row>
    <row r="42" spans="2:79" s="17" customFormat="1" ht="15.6">
      <c r="B42" s="271">
        <v>19</v>
      </c>
      <c r="C42" s="177" t="s">
        <v>210</v>
      </c>
      <c r="D42" s="177" t="s">
        <v>652</v>
      </c>
      <c r="E42" s="177" t="s">
        <v>689</v>
      </c>
      <c r="F42" s="177" t="s">
        <v>653</v>
      </c>
      <c r="G42" s="177" t="s">
        <v>29</v>
      </c>
      <c r="H42" s="177" t="s">
        <v>654</v>
      </c>
      <c r="I42" s="177">
        <v>2012</v>
      </c>
      <c r="J42" s="177" t="s">
        <v>691</v>
      </c>
      <c r="K42" s="177"/>
      <c r="L42" s="177" t="s">
        <v>698</v>
      </c>
      <c r="M42" s="177" t="s">
        <v>699</v>
      </c>
      <c r="N42" s="177">
        <v>84</v>
      </c>
      <c r="O42" s="654">
        <v>36.07</v>
      </c>
      <c r="P42" s="654">
        <v>61697.67</v>
      </c>
      <c r="Q42" s="177"/>
      <c r="R42" s="654" t="s">
        <v>700</v>
      </c>
      <c r="S42" s="654">
        <v>15.98</v>
      </c>
      <c r="T42" s="654">
        <v>15.98</v>
      </c>
      <c r="U42" s="654">
        <v>15.98</v>
      </c>
      <c r="V42" s="654">
        <v>15.98</v>
      </c>
      <c r="W42" s="654">
        <v>15.98</v>
      </c>
      <c r="X42" s="654">
        <v>15.98</v>
      </c>
      <c r="Y42" s="654">
        <v>15.98</v>
      </c>
      <c r="Z42" s="654">
        <v>15.98</v>
      </c>
      <c r="AA42" s="654">
        <v>15.98</v>
      </c>
      <c r="AB42" s="654">
        <v>15.98</v>
      </c>
      <c r="AC42" s="654">
        <v>15.98</v>
      </c>
      <c r="AD42" s="654">
        <v>15.98</v>
      </c>
      <c r="AE42" s="654">
        <v>15.98</v>
      </c>
      <c r="AF42" s="654">
        <v>15.98</v>
      </c>
      <c r="AG42" s="654">
        <v>15.98</v>
      </c>
      <c r="AH42" s="654">
        <v>15.98</v>
      </c>
      <c r="AI42" s="654">
        <v>15.98</v>
      </c>
      <c r="AJ42" s="654">
        <v>15.98</v>
      </c>
      <c r="AK42" s="654">
        <v>15.98</v>
      </c>
      <c r="AL42" s="654">
        <v>12.03</v>
      </c>
      <c r="AM42" s="654" t="s">
        <v>700</v>
      </c>
      <c r="AN42" s="654" t="s">
        <v>700</v>
      </c>
      <c r="AO42" s="654" t="s">
        <v>700</v>
      </c>
      <c r="AP42" s="654" t="s">
        <v>700</v>
      </c>
      <c r="AQ42" s="654" t="s">
        <v>700</v>
      </c>
      <c r="AR42" s="654" t="s">
        <v>700</v>
      </c>
      <c r="AS42" s="654" t="s">
        <v>700</v>
      </c>
      <c r="AT42" s="654" t="s">
        <v>700</v>
      </c>
      <c r="AU42" s="654" t="s">
        <v>702</v>
      </c>
      <c r="AV42" s="177"/>
      <c r="AW42" s="654" t="s">
        <v>702</v>
      </c>
      <c r="AX42" s="654">
        <v>30424.01</v>
      </c>
      <c r="AY42" s="654">
        <v>30424.01</v>
      </c>
      <c r="AZ42" s="654">
        <v>30424.01</v>
      </c>
      <c r="BA42" s="654">
        <v>30424.01</v>
      </c>
      <c r="BB42" s="654">
        <v>30424.01</v>
      </c>
      <c r="BC42" s="654">
        <v>30424.01</v>
      </c>
      <c r="BD42" s="654">
        <v>30424.01</v>
      </c>
      <c r="BE42" s="654">
        <v>30424.01</v>
      </c>
      <c r="BF42" s="654">
        <v>30424.01</v>
      </c>
      <c r="BG42" s="654">
        <v>30424.01</v>
      </c>
      <c r="BH42" s="654">
        <v>30424.01</v>
      </c>
      <c r="BI42" s="654">
        <v>30424.01</v>
      </c>
      <c r="BJ42" s="654">
        <v>30424.01</v>
      </c>
      <c r="BK42" s="654">
        <v>30424.01</v>
      </c>
      <c r="BL42" s="654">
        <v>30424.01</v>
      </c>
      <c r="BM42" s="654">
        <v>30424.01</v>
      </c>
      <c r="BN42" s="654">
        <v>30424.01</v>
      </c>
      <c r="BO42" s="654">
        <v>30424.01</v>
      </c>
      <c r="BP42" s="654">
        <v>26486.080000000002</v>
      </c>
      <c r="BQ42" s="654" t="s">
        <v>703</v>
      </c>
      <c r="BR42" s="654" t="s">
        <v>703</v>
      </c>
      <c r="BS42" s="654" t="s">
        <v>704</v>
      </c>
      <c r="BT42" s="654" t="s">
        <v>700</v>
      </c>
      <c r="BU42" s="654" t="s">
        <v>700</v>
      </c>
      <c r="BV42" s="654" t="s">
        <v>700</v>
      </c>
      <c r="BW42" s="654" t="s">
        <v>700</v>
      </c>
      <c r="BX42" s="654" t="s">
        <v>700</v>
      </c>
      <c r="BY42" s="654" t="s">
        <v>700</v>
      </c>
      <c r="BZ42" s="655"/>
      <c r="CA42" s="167"/>
    </row>
    <row r="43" spans="2:79" s="17" customFormat="1" ht="15.6">
      <c r="B43" s="271">
        <v>20</v>
      </c>
      <c r="C43" s="177" t="s">
        <v>210</v>
      </c>
      <c r="D43" s="177" t="s">
        <v>652</v>
      </c>
      <c r="E43" s="177" t="s">
        <v>689</v>
      </c>
      <c r="F43" s="177" t="s">
        <v>653</v>
      </c>
      <c r="G43" s="177" t="s">
        <v>29</v>
      </c>
      <c r="H43" s="177" t="s">
        <v>654</v>
      </c>
      <c r="I43" s="177">
        <v>2013</v>
      </c>
      <c r="J43" s="177" t="s">
        <v>691</v>
      </c>
      <c r="K43" s="177"/>
      <c r="L43" s="177" t="s">
        <v>698</v>
      </c>
      <c r="M43" s="177" t="s">
        <v>699</v>
      </c>
      <c r="N43" s="653">
        <v>4768</v>
      </c>
      <c r="O43" s="654">
        <v>1997.09</v>
      </c>
      <c r="P43" s="654">
        <v>3426317.58</v>
      </c>
      <c r="Q43" s="177"/>
      <c r="R43" s="654" t="s">
        <v>700</v>
      </c>
      <c r="S43" s="654" t="s">
        <v>700</v>
      </c>
      <c r="T43" s="654">
        <v>974.16</v>
      </c>
      <c r="U43" s="654">
        <v>974.16</v>
      </c>
      <c r="V43" s="654">
        <v>974.16</v>
      </c>
      <c r="W43" s="654">
        <v>974.16</v>
      </c>
      <c r="X43" s="654">
        <v>974.16</v>
      </c>
      <c r="Y43" s="654">
        <v>974.16</v>
      </c>
      <c r="Z43" s="654">
        <v>974.16</v>
      </c>
      <c r="AA43" s="654">
        <v>974.16</v>
      </c>
      <c r="AB43" s="654">
        <v>974.16</v>
      </c>
      <c r="AC43" s="654">
        <v>974.16</v>
      </c>
      <c r="AD43" s="654">
        <v>974.16</v>
      </c>
      <c r="AE43" s="654">
        <v>974.16</v>
      </c>
      <c r="AF43" s="654">
        <v>974.16</v>
      </c>
      <c r="AG43" s="654">
        <v>974.16</v>
      </c>
      <c r="AH43" s="654">
        <v>974.16</v>
      </c>
      <c r="AI43" s="654">
        <v>974.16</v>
      </c>
      <c r="AJ43" s="654">
        <v>974.16</v>
      </c>
      <c r="AK43" s="654">
        <v>974.16</v>
      </c>
      <c r="AL43" s="654">
        <v>733.86</v>
      </c>
      <c r="AM43" s="654" t="s">
        <v>700</v>
      </c>
      <c r="AN43" s="654" t="s">
        <v>700</v>
      </c>
      <c r="AO43" s="654" t="s">
        <v>700</v>
      </c>
      <c r="AP43" s="654" t="s">
        <v>700</v>
      </c>
      <c r="AQ43" s="654" t="s">
        <v>700</v>
      </c>
      <c r="AR43" s="654" t="s">
        <v>700</v>
      </c>
      <c r="AS43" s="654" t="s">
        <v>700</v>
      </c>
      <c r="AT43" s="654" t="s">
        <v>700</v>
      </c>
      <c r="AU43" s="654" t="s">
        <v>702</v>
      </c>
      <c r="AV43" s="177"/>
      <c r="AW43" s="654" t="s">
        <v>702</v>
      </c>
      <c r="AX43" s="654" t="s">
        <v>705</v>
      </c>
      <c r="AY43" s="654">
        <v>1639841.84</v>
      </c>
      <c r="AZ43" s="654">
        <v>1639841.84</v>
      </c>
      <c r="BA43" s="654">
        <v>1639841.84</v>
      </c>
      <c r="BB43" s="654">
        <v>1639841.84</v>
      </c>
      <c r="BC43" s="654">
        <v>1639841.84</v>
      </c>
      <c r="BD43" s="654">
        <v>1639841.84</v>
      </c>
      <c r="BE43" s="654">
        <v>1639841.84</v>
      </c>
      <c r="BF43" s="654">
        <v>1639841.84</v>
      </c>
      <c r="BG43" s="654">
        <v>1639841.84</v>
      </c>
      <c r="BH43" s="654">
        <v>1639841.84</v>
      </c>
      <c r="BI43" s="654">
        <v>1639841.84</v>
      </c>
      <c r="BJ43" s="654">
        <v>1639841.84</v>
      </c>
      <c r="BK43" s="654">
        <v>1639841.84</v>
      </c>
      <c r="BL43" s="654">
        <v>1639841.84</v>
      </c>
      <c r="BM43" s="654">
        <v>1639841.84</v>
      </c>
      <c r="BN43" s="654">
        <v>1639841.84</v>
      </c>
      <c r="BO43" s="654">
        <v>1639841.84</v>
      </c>
      <c r="BP43" s="654">
        <v>1639841.84</v>
      </c>
      <c r="BQ43" s="654">
        <v>1424951.53</v>
      </c>
      <c r="BR43" s="654" t="s">
        <v>703</v>
      </c>
      <c r="BS43" s="654" t="s">
        <v>704</v>
      </c>
      <c r="BT43" s="654" t="s">
        <v>700</v>
      </c>
      <c r="BU43" s="654" t="s">
        <v>700</v>
      </c>
      <c r="BV43" s="654" t="s">
        <v>700</v>
      </c>
      <c r="BW43" s="654" t="s">
        <v>700</v>
      </c>
      <c r="BX43" s="654" t="s">
        <v>700</v>
      </c>
      <c r="BY43" s="654" t="s">
        <v>700</v>
      </c>
      <c r="BZ43" s="655"/>
      <c r="CA43" s="167"/>
    </row>
    <row r="44" spans="2:79" s="17" customFormat="1" ht="15.6">
      <c r="B44" s="271">
        <v>21</v>
      </c>
      <c r="C44" s="177" t="s">
        <v>210</v>
      </c>
      <c r="D44" s="177" t="s">
        <v>652</v>
      </c>
      <c r="E44" s="177" t="s">
        <v>684</v>
      </c>
      <c r="F44" s="177" t="s">
        <v>653</v>
      </c>
      <c r="G44" s="177" t="s">
        <v>29</v>
      </c>
      <c r="H44" s="177" t="s">
        <v>655</v>
      </c>
      <c r="I44" s="177">
        <v>2006</v>
      </c>
      <c r="J44" s="177" t="s">
        <v>691</v>
      </c>
      <c r="K44" s="177"/>
      <c r="L44" s="177" t="s">
        <v>692</v>
      </c>
      <c r="M44" s="177" t="s">
        <v>667</v>
      </c>
      <c r="N44" s="177">
        <v>135</v>
      </c>
      <c r="O44" s="654" t="s">
        <v>700</v>
      </c>
      <c r="P44" s="654" t="s">
        <v>701</v>
      </c>
      <c r="Q44" s="177"/>
      <c r="R44" s="654" t="s">
        <v>700</v>
      </c>
      <c r="S44" s="654" t="s">
        <v>700</v>
      </c>
      <c r="T44" s="654">
        <v>53.07</v>
      </c>
      <c r="U44" s="654" t="s">
        <v>700</v>
      </c>
      <c r="V44" s="654" t="s">
        <v>700</v>
      </c>
      <c r="W44" s="654" t="s">
        <v>700</v>
      </c>
      <c r="X44" s="654" t="s">
        <v>700</v>
      </c>
      <c r="Y44" s="654" t="s">
        <v>700</v>
      </c>
      <c r="Z44" s="654" t="s">
        <v>700</v>
      </c>
      <c r="AA44" s="654" t="s">
        <v>700</v>
      </c>
      <c r="AB44" s="654" t="s">
        <v>700</v>
      </c>
      <c r="AC44" s="654" t="s">
        <v>700</v>
      </c>
      <c r="AD44" s="654" t="s">
        <v>700</v>
      </c>
      <c r="AE44" s="654" t="s">
        <v>700</v>
      </c>
      <c r="AF44" s="654" t="s">
        <v>700</v>
      </c>
      <c r="AG44" s="654" t="s">
        <v>700</v>
      </c>
      <c r="AH44" s="654" t="s">
        <v>700</v>
      </c>
      <c r="AI44" s="654" t="s">
        <v>700</v>
      </c>
      <c r="AJ44" s="654" t="s">
        <v>700</v>
      </c>
      <c r="AK44" s="654" t="s">
        <v>700</v>
      </c>
      <c r="AL44" s="654" t="s">
        <v>700</v>
      </c>
      <c r="AM44" s="654" t="s">
        <v>700</v>
      </c>
      <c r="AN44" s="654" t="s">
        <v>700</v>
      </c>
      <c r="AO44" s="654" t="s">
        <v>700</v>
      </c>
      <c r="AP44" s="654" t="s">
        <v>700</v>
      </c>
      <c r="AQ44" s="654" t="s">
        <v>700</v>
      </c>
      <c r="AR44" s="654" t="s">
        <v>700</v>
      </c>
      <c r="AS44" s="654" t="s">
        <v>700</v>
      </c>
      <c r="AT44" s="654" t="s">
        <v>700</v>
      </c>
      <c r="AU44" s="654" t="s">
        <v>702</v>
      </c>
      <c r="AV44" s="177"/>
      <c r="AW44" s="654" t="s">
        <v>702</v>
      </c>
      <c r="AX44" s="654" t="s">
        <v>705</v>
      </c>
      <c r="AY44" s="654">
        <v>212.34</v>
      </c>
      <c r="AZ44" s="654" t="s">
        <v>701</v>
      </c>
      <c r="BA44" s="654" t="s">
        <v>701</v>
      </c>
      <c r="BB44" s="654" t="s">
        <v>701</v>
      </c>
      <c r="BC44" s="654" t="s">
        <v>701</v>
      </c>
      <c r="BD44" s="654" t="s">
        <v>701</v>
      </c>
      <c r="BE44" s="654" t="s">
        <v>701</v>
      </c>
      <c r="BF44" s="654" t="s">
        <v>701</v>
      </c>
      <c r="BG44" s="654" t="s">
        <v>701</v>
      </c>
      <c r="BH44" s="654" t="s">
        <v>701</v>
      </c>
      <c r="BI44" s="654" t="s">
        <v>703</v>
      </c>
      <c r="BJ44" s="654" t="s">
        <v>703</v>
      </c>
      <c r="BK44" s="654" t="s">
        <v>703</v>
      </c>
      <c r="BL44" s="654" t="s">
        <v>703</v>
      </c>
      <c r="BM44" s="654" t="s">
        <v>703</v>
      </c>
      <c r="BN44" s="654" t="s">
        <v>703</v>
      </c>
      <c r="BO44" s="654" t="s">
        <v>703</v>
      </c>
      <c r="BP44" s="654" t="s">
        <v>703</v>
      </c>
      <c r="BQ44" s="654" t="s">
        <v>703</v>
      </c>
      <c r="BR44" s="654" t="s">
        <v>703</v>
      </c>
      <c r="BS44" s="654" t="s">
        <v>704</v>
      </c>
      <c r="BT44" s="654" t="s">
        <v>700</v>
      </c>
      <c r="BU44" s="654" t="s">
        <v>700</v>
      </c>
      <c r="BV44" s="654" t="s">
        <v>700</v>
      </c>
      <c r="BW44" s="654" t="s">
        <v>700</v>
      </c>
      <c r="BX44" s="654" t="s">
        <v>700</v>
      </c>
      <c r="BY44" s="654" t="s">
        <v>700</v>
      </c>
      <c r="BZ44" s="655"/>
      <c r="CA44" s="167"/>
    </row>
    <row r="45" spans="2:79" s="17" customFormat="1" ht="15.6">
      <c r="B45" s="271">
        <v>22</v>
      </c>
      <c r="C45" s="177" t="s">
        <v>210</v>
      </c>
      <c r="D45" s="177" t="s">
        <v>652</v>
      </c>
      <c r="E45" s="177" t="s">
        <v>684</v>
      </c>
      <c r="F45" s="177" t="s">
        <v>653</v>
      </c>
      <c r="G45" s="177" t="s">
        <v>29</v>
      </c>
      <c r="H45" s="177" t="s">
        <v>655</v>
      </c>
      <c r="I45" s="177">
        <v>2007</v>
      </c>
      <c r="J45" s="177" t="s">
        <v>691</v>
      </c>
      <c r="K45" s="177"/>
      <c r="L45" s="177" t="s">
        <v>692</v>
      </c>
      <c r="M45" s="177" t="s">
        <v>667</v>
      </c>
      <c r="N45" s="177">
        <v>398</v>
      </c>
      <c r="O45" s="654" t="s">
        <v>700</v>
      </c>
      <c r="P45" s="654" t="s">
        <v>701</v>
      </c>
      <c r="Q45" s="177"/>
      <c r="R45" s="654" t="s">
        <v>700</v>
      </c>
      <c r="S45" s="654" t="s">
        <v>700</v>
      </c>
      <c r="T45" s="654">
        <v>156.12</v>
      </c>
      <c r="U45" s="654" t="s">
        <v>700</v>
      </c>
      <c r="V45" s="654" t="s">
        <v>700</v>
      </c>
      <c r="W45" s="654" t="s">
        <v>700</v>
      </c>
      <c r="X45" s="654" t="s">
        <v>700</v>
      </c>
      <c r="Y45" s="654" t="s">
        <v>700</v>
      </c>
      <c r="Z45" s="654" t="s">
        <v>700</v>
      </c>
      <c r="AA45" s="654" t="s">
        <v>700</v>
      </c>
      <c r="AB45" s="654" t="s">
        <v>700</v>
      </c>
      <c r="AC45" s="654" t="s">
        <v>700</v>
      </c>
      <c r="AD45" s="654" t="s">
        <v>700</v>
      </c>
      <c r="AE45" s="654" t="s">
        <v>700</v>
      </c>
      <c r="AF45" s="654" t="s">
        <v>700</v>
      </c>
      <c r="AG45" s="654" t="s">
        <v>700</v>
      </c>
      <c r="AH45" s="654" t="s">
        <v>700</v>
      </c>
      <c r="AI45" s="654" t="s">
        <v>700</v>
      </c>
      <c r="AJ45" s="654" t="s">
        <v>700</v>
      </c>
      <c r="AK45" s="654" t="s">
        <v>700</v>
      </c>
      <c r="AL45" s="654" t="s">
        <v>700</v>
      </c>
      <c r="AM45" s="654" t="s">
        <v>700</v>
      </c>
      <c r="AN45" s="654" t="s">
        <v>700</v>
      </c>
      <c r="AO45" s="654" t="s">
        <v>700</v>
      </c>
      <c r="AP45" s="654" t="s">
        <v>700</v>
      </c>
      <c r="AQ45" s="654" t="s">
        <v>700</v>
      </c>
      <c r="AR45" s="654" t="s">
        <v>700</v>
      </c>
      <c r="AS45" s="654" t="s">
        <v>700</v>
      </c>
      <c r="AT45" s="654" t="s">
        <v>700</v>
      </c>
      <c r="AU45" s="654" t="s">
        <v>702</v>
      </c>
      <c r="AV45" s="177"/>
      <c r="AW45" s="654" t="s">
        <v>702</v>
      </c>
      <c r="AX45" s="654" t="s">
        <v>705</v>
      </c>
      <c r="AY45" s="654">
        <v>572.76</v>
      </c>
      <c r="AZ45" s="654" t="s">
        <v>701</v>
      </c>
      <c r="BA45" s="654" t="s">
        <v>701</v>
      </c>
      <c r="BB45" s="654" t="s">
        <v>701</v>
      </c>
      <c r="BC45" s="654" t="s">
        <v>701</v>
      </c>
      <c r="BD45" s="654" t="s">
        <v>701</v>
      </c>
      <c r="BE45" s="654" t="s">
        <v>701</v>
      </c>
      <c r="BF45" s="654" t="s">
        <v>701</v>
      </c>
      <c r="BG45" s="654" t="s">
        <v>701</v>
      </c>
      <c r="BH45" s="654" t="s">
        <v>701</v>
      </c>
      <c r="BI45" s="654" t="s">
        <v>703</v>
      </c>
      <c r="BJ45" s="654" t="s">
        <v>703</v>
      </c>
      <c r="BK45" s="654" t="s">
        <v>703</v>
      </c>
      <c r="BL45" s="654" t="s">
        <v>703</v>
      </c>
      <c r="BM45" s="654" t="s">
        <v>703</v>
      </c>
      <c r="BN45" s="654" t="s">
        <v>703</v>
      </c>
      <c r="BO45" s="654" t="s">
        <v>703</v>
      </c>
      <c r="BP45" s="654" t="s">
        <v>703</v>
      </c>
      <c r="BQ45" s="654" t="s">
        <v>703</v>
      </c>
      <c r="BR45" s="654" t="s">
        <v>703</v>
      </c>
      <c r="BS45" s="654" t="s">
        <v>704</v>
      </c>
      <c r="BT45" s="654" t="s">
        <v>700</v>
      </c>
      <c r="BU45" s="654" t="s">
        <v>700</v>
      </c>
      <c r="BV45" s="654" t="s">
        <v>700</v>
      </c>
      <c r="BW45" s="654" t="s">
        <v>700</v>
      </c>
      <c r="BX45" s="654" t="s">
        <v>700</v>
      </c>
      <c r="BY45" s="654" t="s">
        <v>700</v>
      </c>
      <c r="BZ45" s="655"/>
      <c r="CA45" s="167"/>
    </row>
    <row r="46" spans="2:79" s="17" customFormat="1" ht="15.6">
      <c r="B46" s="271">
        <v>23</v>
      </c>
      <c r="C46" s="177" t="s">
        <v>210</v>
      </c>
      <c r="D46" s="177" t="s">
        <v>652</v>
      </c>
      <c r="E46" s="177" t="s">
        <v>684</v>
      </c>
      <c r="F46" s="177" t="s">
        <v>653</v>
      </c>
      <c r="G46" s="177" t="s">
        <v>29</v>
      </c>
      <c r="H46" s="177" t="s">
        <v>655</v>
      </c>
      <c r="I46" s="177">
        <v>2008</v>
      </c>
      <c r="J46" s="177" t="s">
        <v>691</v>
      </c>
      <c r="K46" s="177"/>
      <c r="L46" s="177" t="s">
        <v>692</v>
      </c>
      <c r="M46" s="177" t="s">
        <v>667</v>
      </c>
      <c r="N46" s="177">
        <v>857</v>
      </c>
      <c r="O46" s="654" t="s">
        <v>700</v>
      </c>
      <c r="P46" s="654" t="s">
        <v>701</v>
      </c>
      <c r="Q46" s="177"/>
      <c r="R46" s="654" t="s">
        <v>700</v>
      </c>
      <c r="S46" s="654" t="s">
        <v>700</v>
      </c>
      <c r="T46" s="654">
        <v>335</v>
      </c>
      <c r="U46" s="654" t="s">
        <v>700</v>
      </c>
      <c r="V46" s="654" t="s">
        <v>700</v>
      </c>
      <c r="W46" s="654" t="s">
        <v>700</v>
      </c>
      <c r="X46" s="654" t="s">
        <v>700</v>
      </c>
      <c r="Y46" s="654" t="s">
        <v>700</v>
      </c>
      <c r="Z46" s="654" t="s">
        <v>700</v>
      </c>
      <c r="AA46" s="654" t="s">
        <v>700</v>
      </c>
      <c r="AB46" s="654" t="s">
        <v>700</v>
      </c>
      <c r="AC46" s="654" t="s">
        <v>700</v>
      </c>
      <c r="AD46" s="654" t="s">
        <v>700</v>
      </c>
      <c r="AE46" s="654" t="s">
        <v>700</v>
      </c>
      <c r="AF46" s="654" t="s">
        <v>700</v>
      </c>
      <c r="AG46" s="654" t="s">
        <v>700</v>
      </c>
      <c r="AH46" s="654" t="s">
        <v>700</v>
      </c>
      <c r="AI46" s="654" t="s">
        <v>700</v>
      </c>
      <c r="AJ46" s="654" t="s">
        <v>700</v>
      </c>
      <c r="AK46" s="654" t="s">
        <v>700</v>
      </c>
      <c r="AL46" s="654" t="s">
        <v>700</v>
      </c>
      <c r="AM46" s="654" t="s">
        <v>700</v>
      </c>
      <c r="AN46" s="654" t="s">
        <v>700</v>
      </c>
      <c r="AO46" s="654" t="s">
        <v>700</v>
      </c>
      <c r="AP46" s="654" t="s">
        <v>700</v>
      </c>
      <c r="AQ46" s="654" t="s">
        <v>700</v>
      </c>
      <c r="AR46" s="654" t="s">
        <v>700</v>
      </c>
      <c r="AS46" s="654" t="s">
        <v>700</v>
      </c>
      <c r="AT46" s="654" t="s">
        <v>700</v>
      </c>
      <c r="AU46" s="654" t="s">
        <v>702</v>
      </c>
      <c r="AV46" s="177"/>
      <c r="AW46" s="654" t="s">
        <v>702</v>
      </c>
      <c r="AX46" s="654" t="s">
        <v>705</v>
      </c>
      <c r="AY46" s="654">
        <v>1283.28</v>
      </c>
      <c r="AZ46" s="654" t="s">
        <v>701</v>
      </c>
      <c r="BA46" s="654" t="s">
        <v>701</v>
      </c>
      <c r="BB46" s="654" t="s">
        <v>701</v>
      </c>
      <c r="BC46" s="654" t="s">
        <v>701</v>
      </c>
      <c r="BD46" s="654" t="s">
        <v>701</v>
      </c>
      <c r="BE46" s="654" t="s">
        <v>701</v>
      </c>
      <c r="BF46" s="654" t="s">
        <v>701</v>
      </c>
      <c r="BG46" s="654" t="s">
        <v>701</v>
      </c>
      <c r="BH46" s="654" t="s">
        <v>701</v>
      </c>
      <c r="BI46" s="654" t="s">
        <v>703</v>
      </c>
      <c r="BJ46" s="654" t="s">
        <v>703</v>
      </c>
      <c r="BK46" s="654" t="s">
        <v>703</v>
      </c>
      <c r="BL46" s="654" t="s">
        <v>703</v>
      </c>
      <c r="BM46" s="654" t="s">
        <v>703</v>
      </c>
      <c r="BN46" s="654" t="s">
        <v>703</v>
      </c>
      <c r="BO46" s="654" t="s">
        <v>703</v>
      </c>
      <c r="BP46" s="654" t="s">
        <v>703</v>
      </c>
      <c r="BQ46" s="654" t="s">
        <v>703</v>
      </c>
      <c r="BR46" s="654" t="s">
        <v>703</v>
      </c>
      <c r="BS46" s="654" t="s">
        <v>704</v>
      </c>
      <c r="BT46" s="654" t="s">
        <v>700</v>
      </c>
      <c r="BU46" s="654" t="s">
        <v>700</v>
      </c>
      <c r="BV46" s="654" t="s">
        <v>700</v>
      </c>
      <c r="BW46" s="654" t="s">
        <v>700</v>
      </c>
      <c r="BX46" s="654" t="s">
        <v>700</v>
      </c>
      <c r="BY46" s="654" t="s">
        <v>700</v>
      </c>
      <c r="BZ46" s="655"/>
      <c r="CA46" s="167"/>
    </row>
    <row r="47" spans="2:79" s="17" customFormat="1" ht="15.6">
      <c r="B47" s="271">
        <v>24</v>
      </c>
      <c r="C47" s="177" t="s">
        <v>210</v>
      </c>
      <c r="D47" s="177" t="s">
        <v>652</v>
      </c>
      <c r="E47" s="177" t="s">
        <v>684</v>
      </c>
      <c r="F47" s="177" t="s">
        <v>653</v>
      </c>
      <c r="G47" s="177" t="s">
        <v>29</v>
      </c>
      <c r="H47" s="177" t="s">
        <v>655</v>
      </c>
      <c r="I47" s="177">
        <v>2009</v>
      </c>
      <c r="J47" s="177" t="s">
        <v>691</v>
      </c>
      <c r="K47" s="177"/>
      <c r="L47" s="177" t="s">
        <v>692</v>
      </c>
      <c r="M47" s="177" t="s">
        <v>667</v>
      </c>
      <c r="N47" s="653">
        <v>1365</v>
      </c>
      <c r="O47" s="654" t="s">
        <v>700</v>
      </c>
      <c r="P47" s="654" t="s">
        <v>701</v>
      </c>
      <c r="Q47" s="177"/>
      <c r="R47" s="654" t="s">
        <v>700</v>
      </c>
      <c r="S47" s="654" t="s">
        <v>700</v>
      </c>
      <c r="T47" s="654">
        <v>538.96</v>
      </c>
      <c r="U47" s="654" t="s">
        <v>700</v>
      </c>
      <c r="V47" s="654" t="s">
        <v>700</v>
      </c>
      <c r="W47" s="654" t="s">
        <v>700</v>
      </c>
      <c r="X47" s="654" t="s">
        <v>700</v>
      </c>
      <c r="Y47" s="654" t="s">
        <v>700</v>
      </c>
      <c r="Z47" s="654" t="s">
        <v>700</v>
      </c>
      <c r="AA47" s="654" t="s">
        <v>700</v>
      </c>
      <c r="AB47" s="654" t="s">
        <v>700</v>
      </c>
      <c r="AC47" s="654" t="s">
        <v>700</v>
      </c>
      <c r="AD47" s="654" t="s">
        <v>700</v>
      </c>
      <c r="AE47" s="654" t="s">
        <v>700</v>
      </c>
      <c r="AF47" s="654" t="s">
        <v>700</v>
      </c>
      <c r="AG47" s="654" t="s">
        <v>700</v>
      </c>
      <c r="AH47" s="654" t="s">
        <v>700</v>
      </c>
      <c r="AI47" s="654" t="s">
        <v>700</v>
      </c>
      <c r="AJ47" s="654" t="s">
        <v>700</v>
      </c>
      <c r="AK47" s="654" t="s">
        <v>700</v>
      </c>
      <c r="AL47" s="654" t="s">
        <v>700</v>
      </c>
      <c r="AM47" s="654" t="s">
        <v>700</v>
      </c>
      <c r="AN47" s="654" t="s">
        <v>700</v>
      </c>
      <c r="AO47" s="654" t="s">
        <v>700</v>
      </c>
      <c r="AP47" s="654" t="s">
        <v>700</v>
      </c>
      <c r="AQ47" s="654" t="s">
        <v>700</v>
      </c>
      <c r="AR47" s="654" t="s">
        <v>700</v>
      </c>
      <c r="AS47" s="654" t="s">
        <v>700</v>
      </c>
      <c r="AT47" s="654" t="s">
        <v>700</v>
      </c>
      <c r="AU47" s="654" t="s">
        <v>702</v>
      </c>
      <c r="AV47" s="177"/>
      <c r="AW47" s="654" t="s">
        <v>702</v>
      </c>
      <c r="AX47" s="654" t="s">
        <v>705</v>
      </c>
      <c r="AY47" s="654">
        <v>1881.73</v>
      </c>
      <c r="AZ47" s="654" t="s">
        <v>701</v>
      </c>
      <c r="BA47" s="654" t="s">
        <v>701</v>
      </c>
      <c r="BB47" s="654" t="s">
        <v>701</v>
      </c>
      <c r="BC47" s="654" t="s">
        <v>701</v>
      </c>
      <c r="BD47" s="654" t="s">
        <v>701</v>
      </c>
      <c r="BE47" s="654" t="s">
        <v>701</v>
      </c>
      <c r="BF47" s="654" t="s">
        <v>701</v>
      </c>
      <c r="BG47" s="654" t="s">
        <v>701</v>
      </c>
      <c r="BH47" s="654" t="s">
        <v>701</v>
      </c>
      <c r="BI47" s="654" t="s">
        <v>703</v>
      </c>
      <c r="BJ47" s="654" t="s">
        <v>703</v>
      </c>
      <c r="BK47" s="654" t="s">
        <v>703</v>
      </c>
      <c r="BL47" s="654" t="s">
        <v>703</v>
      </c>
      <c r="BM47" s="654" t="s">
        <v>703</v>
      </c>
      <c r="BN47" s="654" t="s">
        <v>703</v>
      </c>
      <c r="BO47" s="654" t="s">
        <v>703</v>
      </c>
      <c r="BP47" s="654" t="s">
        <v>703</v>
      </c>
      <c r="BQ47" s="654" t="s">
        <v>703</v>
      </c>
      <c r="BR47" s="654" t="s">
        <v>703</v>
      </c>
      <c r="BS47" s="654" t="s">
        <v>704</v>
      </c>
      <c r="BT47" s="654" t="s">
        <v>700</v>
      </c>
      <c r="BU47" s="654" t="s">
        <v>700</v>
      </c>
      <c r="BV47" s="654" t="s">
        <v>700</v>
      </c>
      <c r="BW47" s="654" t="s">
        <v>700</v>
      </c>
      <c r="BX47" s="654" t="s">
        <v>700</v>
      </c>
      <c r="BY47" s="654" t="s">
        <v>700</v>
      </c>
      <c r="BZ47" s="655"/>
      <c r="CA47" s="167"/>
    </row>
    <row r="48" spans="2:79" s="17" customFormat="1" ht="15.6">
      <c r="B48" s="271">
        <v>25</v>
      </c>
      <c r="C48" s="177" t="s">
        <v>210</v>
      </c>
      <c r="D48" s="177" t="s">
        <v>652</v>
      </c>
      <c r="E48" s="177" t="s">
        <v>684</v>
      </c>
      <c r="F48" s="177" t="s">
        <v>653</v>
      </c>
      <c r="G48" s="177" t="s">
        <v>29</v>
      </c>
      <c r="H48" s="177" t="s">
        <v>655</v>
      </c>
      <c r="I48" s="177">
        <v>2010</v>
      </c>
      <c r="J48" s="177" t="s">
        <v>691</v>
      </c>
      <c r="K48" s="177"/>
      <c r="L48" s="177" t="s">
        <v>692</v>
      </c>
      <c r="M48" s="177" t="s">
        <v>667</v>
      </c>
      <c r="N48" s="653">
        <v>1034</v>
      </c>
      <c r="O48" s="654" t="s">
        <v>700</v>
      </c>
      <c r="P48" s="654" t="s">
        <v>701</v>
      </c>
      <c r="Q48" s="177"/>
      <c r="R48" s="654" t="s">
        <v>700</v>
      </c>
      <c r="S48" s="654" t="s">
        <v>700</v>
      </c>
      <c r="T48" s="654">
        <v>403.82</v>
      </c>
      <c r="U48" s="654" t="s">
        <v>700</v>
      </c>
      <c r="V48" s="654" t="s">
        <v>700</v>
      </c>
      <c r="W48" s="654" t="s">
        <v>700</v>
      </c>
      <c r="X48" s="654" t="s">
        <v>700</v>
      </c>
      <c r="Y48" s="654" t="s">
        <v>700</v>
      </c>
      <c r="Z48" s="654" t="s">
        <v>700</v>
      </c>
      <c r="AA48" s="654" t="s">
        <v>700</v>
      </c>
      <c r="AB48" s="654" t="s">
        <v>700</v>
      </c>
      <c r="AC48" s="654" t="s">
        <v>700</v>
      </c>
      <c r="AD48" s="654" t="s">
        <v>700</v>
      </c>
      <c r="AE48" s="654" t="s">
        <v>700</v>
      </c>
      <c r="AF48" s="654" t="s">
        <v>700</v>
      </c>
      <c r="AG48" s="654" t="s">
        <v>700</v>
      </c>
      <c r="AH48" s="654" t="s">
        <v>700</v>
      </c>
      <c r="AI48" s="654" t="s">
        <v>700</v>
      </c>
      <c r="AJ48" s="654" t="s">
        <v>700</v>
      </c>
      <c r="AK48" s="654" t="s">
        <v>700</v>
      </c>
      <c r="AL48" s="654" t="s">
        <v>700</v>
      </c>
      <c r="AM48" s="654" t="s">
        <v>700</v>
      </c>
      <c r="AN48" s="654" t="s">
        <v>700</v>
      </c>
      <c r="AO48" s="654" t="s">
        <v>700</v>
      </c>
      <c r="AP48" s="654" t="s">
        <v>700</v>
      </c>
      <c r="AQ48" s="654" t="s">
        <v>700</v>
      </c>
      <c r="AR48" s="654" t="s">
        <v>700</v>
      </c>
      <c r="AS48" s="654" t="s">
        <v>700</v>
      </c>
      <c r="AT48" s="654" t="s">
        <v>700</v>
      </c>
      <c r="AU48" s="654" t="s">
        <v>702</v>
      </c>
      <c r="AV48" s="177"/>
      <c r="AW48" s="654" t="s">
        <v>702</v>
      </c>
      <c r="AX48" s="654" t="s">
        <v>705</v>
      </c>
      <c r="AY48" s="654">
        <v>1539.44</v>
      </c>
      <c r="AZ48" s="654" t="s">
        <v>701</v>
      </c>
      <c r="BA48" s="654" t="s">
        <v>701</v>
      </c>
      <c r="BB48" s="654" t="s">
        <v>701</v>
      </c>
      <c r="BC48" s="654" t="s">
        <v>701</v>
      </c>
      <c r="BD48" s="654" t="s">
        <v>701</v>
      </c>
      <c r="BE48" s="654" t="s">
        <v>701</v>
      </c>
      <c r="BF48" s="654" t="s">
        <v>701</v>
      </c>
      <c r="BG48" s="654" t="s">
        <v>701</v>
      </c>
      <c r="BH48" s="654" t="s">
        <v>701</v>
      </c>
      <c r="BI48" s="654" t="s">
        <v>703</v>
      </c>
      <c r="BJ48" s="654" t="s">
        <v>703</v>
      </c>
      <c r="BK48" s="654" t="s">
        <v>703</v>
      </c>
      <c r="BL48" s="654" t="s">
        <v>703</v>
      </c>
      <c r="BM48" s="654" t="s">
        <v>703</v>
      </c>
      <c r="BN48" s="654" t="s">
        <v>703</v>
      </c>
      <c r="BO48" s="654" t="s">
        <v>703</v>
      </c>
      <c r="BP48" s="654" t="s">
        <v>703</v>
      </c>
      <c r="BQ48" s="654" t="s">
        <v>703</v>
      </c>
      <c r="BR48" s="654" t="s">
        <v>703</v>
      </c>
      <c r="BS48" s="654" t="s">
        <v>704</v>
      </c>
      <c r="BT48" s="654" t="s">
        <v>700</v>
      </c>
      <c r="BU48" s="654" t="s">
        <v>700</v>
      </c>
      <c r="BV48" s="654" t="s">
        <v>700</v>
      </c>
      <c r="BW48" s="654" t="s">
        <v>700</v>
      </c>
      <c r="BX48" s="654" t="s">
        <v>700</v>
      </c>
      <c r="BY48" s="654" t="s">
        <v>700</v>
      </c>
      <c r="BZ48" s="655"/>
      <c r="CA48" s="167"/>
    </row>
    <row r="49" spans="2:79" s="17" customFormat="1" ht="15.6">
      <c r="B49" s="271">
        <v>26</v>
      </c>
      <c r="C49" s="177" t="s">
        <v>210</v>
      </c>
      <c r="D49" s="177" t="s">
        <v>652</v>
      </c>
      <c r="E49" s="177" t="s">
        <v>684</v>
      </c>
      <c r="F49" s="177" t="s">
        <v>653</v>
      </c>
      <c r="G49" s="177" t="s">
        <v>29</v>
      </c>
      <c r="H49" s="177" t="s">
        <v>655</v>
      </c>
      <c r="I49" s="177">
        <v>2011</v>
      </c>
      <c r="J49" s="177" t="s">
        <v>691</v>
      </c>
      <c r="K49" s="177"/>
      <c r="L49" s="177" t="s">
        <v>692</v>
      </c>
      <c r="M49" s="177" t="s">
        <v>667</v>
      </c>
      <c r="N49" s="653">
        <v>1921</v>
      </c>
      <c r="O49" s="654" t="s">
        <v>700</v>
      </c>
      <c r="P49" s="654" t="s">
        <v>701</v>
      </c>
      <c r="Q49" s="177"/>
      <c r="R49" s="654" t="s">
        <v>700</v>
      </c>
      <c r="S49" s="654" t="s">
        <v>700</v>
      </c>
      <c r="T49" s="654">
        <v>757.6</v>
      </c>
      <c r="U49" s="654" t="s">
        <v>700</v>
      </c>
      <c r="V49" s="654" t="s">
        <v>700</v>
      </c>
      <c r="W49" s="654" t="s">
        <v>700</v>
      </c>
      <c r="X49" s="654" t="s">
        <v>700</v>
      </c>
      <c r="Y49" s="654" t="s">
        <v>700</v>
      </c>
      <c r="Z49" s="654" t="s">
        <v>700</v>
      </c>
      <c r="AA49" s="654" t="s">
        <v>700</v>
      </c>
      <c r="AB49" s="654" t="s">
        <v>700</v>
      </c>
      <c r="AC49" s="654" t="s">
        <v>700</v>
      </c>
      <c r="AD49" s="654" t="s">
        <v>700</v>
      </c>
      <c r="AE49" s="654" t="s">
        <v>700</v>
      </c>
      <c r="AF49" s="654" t="s">
        <v>700</v>
      </c>
      <c r="AG49" s="654" t="s">
        <v>700</v>
      </c>
      <c r="AH49" s="654" t="s">
        <v>700</v>
      </c>
      <c r="AI49" s="654" t="s">
        <v>700</v>
      </c>
      <c r="AJ49" s="654" t="s">
        <v>700</v>
      </c>
      <c r="AK49" s="654" t="s">
        <v>700</v>
      </c>
      <c r="AL49" s="654" t="s">
        <v>700</v>
      </c>
      <c r="AM49" s="654" t="s">
        <v>700</v>
      </c>
      <c r="AN49" s="654" t="s">
        <v>700</v>
      </c>
      <c r="AO49" s="654" t="s">
        <v>700</v>
      </c>
      <c r="AP49" s="654" t="s">
        <v>700</v>
      </c>
      <c r="AQ49" s="654" t="s">
        <v>700</v>
      </c>
      <c r="AR49" s="654" t="s">
        <v>700</v>
      </c>
      <c r="AS49" s="654" t="s">
        <v>700</v>
      </c>
      <c r="AT49" s="654" t="s">
        <v>700</v>
      </c>
      <c r="AU49" s="654" t="s">
        <v>702</v>
      </c>
      <c r="AV49" s="177"/>
      <c r="AW49" s="654" t="s">
        <v>702</v>
      </c>
      <c r="AX49" s="654" t="s">
        <v>705</v>
      </c>
      <c r="AY49" s="654">
        <v>2612.59</v>
      </c>
      <c r="AZ49" s="654" t="s">
        <v>701</v>
      </c>
      <c r="BA49" s="654" t="s">
        <v>701</v>
      </c>
      <c r="BB49" s="654" t="s">
        <v>701</v>
      </c>
      <c r="BC49" s="654" t="s">
        <v>701</v>
      </c>
      <c r="BD49" s="654" t="s">
        <v>701</v>
      </c>
      <c r="BE49" s="654" t="s">
        <v>701</v>
      </c>
      <c r="BF49" s="654" t="s">
        <v>701</v>
      </c>
      <c r="BG49" s="654" t="s">
        <v>701</v>
      </c>
      <c r="BH49" s="654" t="s">
        <v>701</v>
      </c>
      <c r="BI49" s="654" t="s">
        <v>703</v>
      </c>
      <c r="BJ49" s="654" t="s">
        <v>703</v>
      </c>
      <c r="BK49" s="654" t="s">
        <v>703</v>
      </c>
      <c r="BL49" s="654" t="s">
        <v>703</v>
      </c>
      <c r="BM49" s="654" t="s">
        <v>703</v>
      </c>
      <c r="BN49" s="654" t="s">
        <v>703</v>
      </c>
      <c r="BO49" s="654" t="s">
        <v>703</v>
      </c>
      <c r="BP49" s="654" t="s">
        <v>703</v>
      </c>
      <c r="BQ49" s="654" t="s">
        <v>703</v>
      </c>
      <c r="BR49" s="654" t="s">
        <v>703</v>
      </c>
      <c r="BS49" s="654" t="s">
        <v>704</v>
      </c>
      <c r="BT49" s="654" t="s">
        <v>700</v>
      </c>
      <c r="BU49" s="654" t="s">
        <v>700</v>
      </c>
      <c r="BV49" s="654" t="s">
        <v>700</v>
      </c>
      <c r="BW49" s="654" t="s">
        <v>700</v>
      </c>
      <c r="BX49" s="654" t="s">
        <v>700</v>
      </c>
      <c r="BY49" s="654" t="s">
        <v>700</v>
      </c>
      <c r="BZ49" s="655"/>
      <c r="CA49" s="167"/>
    </row>
    <row r="50" spans="2:79" s="17" customFormat="1" ht="15.6">
      <c r="B50" s="271">
        <v>27</v>
      </c>
      <c r="C50" s="177" t="s">
        <v>210</v>
      </c>
      <c r="D50" s="177" t="s">
        <v>652</v>
      </c>
      <c r="E50" s="177" t="s">
        <v>684</v>
      </c>
      <c r="F50" s="177" t="s">
        <v>653</v>
      </c>
      <c r="G50" s="177" t="s">
        <v>29</v>
      </c>
      <c r="H50" s="177" t="s">
        <v>655</v>
      </c>
      <c r="I50" s="177">
        <v>2012</v>
      </c>
      <c r="J50" s="177" t="s">
        <v>691</v>
      </c>
      <c r="K50" s="177"/>
      <c r="L50" s="177" t="s">
        <v>692</v>
      </c>
      <c r="M50" s="177" t="s">
        <v>667</v>
      </c>
      <c r="N50" s="653">
        <v>1617</v>
      </c>
      <c r="O50" s="654" t="s">
        <v>700</v>
      </c>
      <c r="P50" s="654" t="s">
        <v>701</v>
      </c>
      <c r="Q50" s="177"/>
      <c r="R50" s="654" t="s">
        <v>700</v>
      </c>
      <c r="S50" s="654" t="s">
        <v>700</v>
      </c>
      <c r="T50" s="654">
        <v>628.01</v>
      </c>
      <c r="U50" s="654" t="s">
        <v>700</v>
      </c>
      <c r="V50" s="654" t="s">
        <v>700</v>
      </c>
      <c r="W50" s="654" t="s">
        <v>700</v>
      </c>
      <c r="X50" s="654" t="s">
        <v>700</v>
      </c>
      <c r="Y50" s="654" t="s">
        <v>700</v>
      </c>
      <c r="Z50" s="654" t="s">
        <v>700</v>
      </c>
      <c r="AA50" s="654" t="s">
        <v>700</v>
      </c>
      <c r="AB50" s="654" t="s">
        <v>700</v>
      </c>
      <c r="AC50" s="654" t="s">
        <v>700</v>
      </c>
      <c r="AD50" s="654" t="s">
        <v>700</v>
      </c>
      <c r="AE50" s="654" t="s">
        <v>700</v>
      </c>
      <c r="AF50" s="654" t="s">
        <v>700</v>
      </c>
      <c r="AG50" s="654" t="s">
        <v>700</v>
      </c>
      <c r="AH50" s="654" t="s">
        <v>700</v>
      </c>
      <c r="AI50" s="654" t="s">
        <v>700</v>
      </c>
      <c r="AJ50" s="654" t="s">
        <v>700</v>
      </c>
      <c r="AK50" s="654" t="s">
        <v>700</v>
      </c>
      <c r="AL50" s="654" t="s">
        <v>700</v>
      </c>
      <c r="AM50" s="654" t="s">
        <v>700</v>
      </c>
      <c r="AN50" s="654" t="s">
        <v>700</v>
      </c>
      <c r="AO50" s="654" t="s">
        <v>700</v>
      </c>
      <c r="AP50" s="654" t="s">
        <v>700</v>
      </c>
      <c r="AQ50" s="654" t="s">
        <v>700</v>
      </c>
      <c r="AR50" s="654" t="s">
        <v>700</v>
      </c>
      <c r="AS50" s="654" t="s">
        <v>700</v>
      </c>
      <c r="AT50" s="654" t="s">
        <v>700</v>
      </c>
      <c r="AU50" s="654" t="s">
        <v>702</v>
      </c>
      <c r="AV50" s="177"/>
      <c r="AW50" s="654" t="s">
        <v>702</v>
      </c>
      <c r="AX50" s="654" t="s">
        <v>705</v>
      </c>
      <c r="AY50" s="654">
        <v>2377.94</v>
      </c>
      <c r="AZ50" s="654" t="s">
        <v>701</v>
      </c>
      <c r="BA50" s="654" t="s">
        <v>701</v>
      </c>
      <c r="BB50" s="654" t="s">
        <v>701</v>
      </c>
      <c r="BC50" s="654" t="s">
        <v>701</v>
      </c>
      <c r="BD50" s="654" t="s">
        <v>701</v>
      </c>
      <c r="BE50" s="654" t="s">
        <v>701</v>
      </c>
      <c r="BF50" s="654" t="s">
        <v>701</v>
      </c>
      <c r="BG50" s="654" t="s">
        <v>701</v>
      </c>
      <c r="BH50" s="654" t="s">
        <v>701</v>
      </c>
      <c r="BI50" s="654" t="s">
        <v>703</v>
      </c>
      <c r="BJ50" s="654" t="s">
        <v>703</v>
      </c>
      <c r="BK50" s="654" t="s">
        <v>703</v>
      </c>
      <c r="BL50" s="654" t="s">
        <v>703</v>
      </c>
      <c r="BM50" s="654" t="s">
        <v>703</v>
      </c>
      <c r="BN50" s="654" t="s">
        <v>703</v>
      </c>
      <c r="BO50" s="654" t="s">
        <v>703</v>
      </c>
      <c r="BP50" s="654" t="s">
        <v>703</v>
      </c>
      <c r="BQ50" s="654" t="s">
        <v>703</v>
      </c>
      <c r="BR50" s="654" t="s">
        <v>703</v>
      </c>
      <c r="BS50" s="654" t="s">
        <v>704</v>
      </c>
      <c r="BT50" s="654" t="s">
        <v>700</v>
      </c>
      <c r="BU50" s="654" t="s">
        <v>700</v>
      </c>
      <c r="BV50" s="654" t="s">
        <v>700</v>
      </c>
      <c r="BW50" s="654" t="s">
        <v>700</v>
      </c>
      <c r="BX50" s="654" t="s">
        <v>700</v>
      </c>
      <c r="BY50" s="654" t="s">
        <v>700</v>
      </c>
      <c r="BZ50" s="655"/>
      <c r="CA50" s="167"/>
    </row>
    <row r="51" spans="2:79" s="17" customFormat="1" ht="15.6">
      <c r="B51" s="271">
        <v>28</v>
      </c>
      <c r="C51" s="177" t="s">
        <v>210</v>
      </c>
      <c r="D51" s="177" t="s">
        <v>652</v>
      </c>
      <c r="E51" s="177" t="s">
        <v>684</v>
      </c>
      <c r="F51" s="177" t="s">
        <v>653</v>
      </c>
      <c r="G51" s="177" t="s">
        <v>29</v>
      </c>
      <c r="H51" s="177" t="s">
        <v>655</v>
      </c>
      <c r="I51" s="177">
        <v>2013</v>
      </c>
      <c r="J51" s="177" t="s">
        <v>691</v>
      </c>
      <c r="K51" s="177"/>
      <c r="L51" s="177" t="s">
        <v>692</v>
      </c>
      <c r="M51" s="177" t="s">
        <v>667</v>
      </c>
      <c r="N51" s="653">
        <v>2233</v>
      </c>
      <c r="O51" s="654" t="s">
        <v>700</v>
      </c>
      <c r="P51" s="654" t="s">
        <v>701</v>
      </c>
      <c r="Q51" s="177"/>
      <c r="R51" s="654" t="s">
        <v>700</v>
      </c>
      <c r="S51" s="654" t="s">
        <v>700</v>
      </c>
      <c r="T51" s="654">
        <v>865.7</v>
      </c>
      <c r="U51" s="654" t="s">
        <v>700</v>
      </c>
      <c r="V51" s="654" t="s">
        <v>700</v>
      </c>
      <c r="W51" s="654" t="s">
        <v>700</v>
      </c>
      <c r="X51" s="654" t="s">
        <v>700</v>
      </c>
      <c r="Y51" s="654" t="s">
        <v>700</v>
      </c>
      <c r="Z51" s="654" t="s">
        <v>700</v>
      </c>
      <c r="AA51" s="654" t="s">
        <v>700</v>
      </c>
      <c r="AB51" s="654" t="s">
        <v>700</v>
      </c>
      <c r="AC51" s="654" t="s">
        <v>700</v>
      </c>
      <c r="AD51" s="654" t="s">
        <v>700</v>
      </c>
      <c r="AE51" s="654" t="s">
        <v>700</v>
      </c>
      <c r="AF51" s="654" t="s">
        <v>700</v>
      </c>
      <c r="AG51" s="654" t="s">
        <v>700</v>
      </c>
      <c r="AH51" s="654" t="s">
        <v>700</v>
      </c>
      <c r="AI51" s="654" t="s">
        <v>700</v>
      </c>
      <c r="AJ51" s="654" t="s">
        <v>700</v>
      </c>
      <c r="AK51" s="654" t="s">
        <v>700</v>
      </c>
      <c r="AL51" s="654" t="s">
        <v>700</v>
      </c>
      <c r="AM51" s="654" t="s">
        <v>700</v>
      </c>
      <c r="AN51" s="654" t="s">
        <v>700</v>
      </c>
      <c r="AO51" s="654" t="s">
        <v>700</v>
      </c>
      <c r="AP51" s="654" t="s">
        <v>700</v>
      </c>
      <c r="AQ51" s="654" t="s">
        <v>700</v>
      </c>
      <c r="AR51" s="654" t="s">
        <v>700</v>
      </c>
      <c r="AS51" s="654" t="s">
        <v>700</v>
      </c>
      <c r="AT51" s="654" t="s">
        <v>700</v>
      </c>
      <c r="AU51" s="654" t="s">
        <v>702</v>
      </c>
      <c r="AV51" s="177"/>
      <c r="AW51" s="654" t="s">
        <v>702</v>
      </c>
      <c r="AX51" s="654" t="s">
        <v>705</v>
      </c>
      <c r="AY51" s="654">
        <v>673.13</v>
      </c>
      <c r="AZ51" s="654" t="s">
        <v>701</v>
      </c>
      <c r="BA51" s="654" t="s">
        <v>701</v>
      </c>
      <c r="BB51" s="654" t="s">
        <v>701</v>
      </c>
      <c r="BC51" s="654" t="s">
        <v>701</v>
      </c>
      <c r="BD51" s="654" t="s">
        <v>701</v>
      </c>
      <c r="BE51" s="654" t="s">
        <v>701</v>
      </c>
      <c r="BF51" s="654" t="s">
        <v>701</v>
      </c>
      <c r="BG51" s="654" t="s">
        <v>701</v>
      </c>
      <c r="BH51" s="654" t="s">
        <v>701</v>
      </c>
      <c r="BI51" s="654" t="s">
        <v>703</v>
      </c>
      <c r="BJ51" s="654" t="s">
        <v>703</v>
      </c>
      <c r="BK51" s="654" t="s">
        <v>703</v>
      </c>
      <c r="BL51" s="654" t="s">
        <v>703</v>
      </c>
      <c r="BM51" s="654" t="s">
        <v>703</v>
      </c>
      <c r="BN51" s="654" t="s">
        <v>703</v>
      </c>
      <c r="BO51" s="654" t="s">
        <v>703</v>
      </c>
      <c r="BP51" s="654" t="s">
        <v>703</v>
      </c>
      <c r="BQ51" s="654" t="s">
        <v>703</v>
      </c>
      <c r="BR51" s="654" t="s">
        <v>703</v>
      </c>
      <c r="BS51" s="654" t="s">
        <v>704</v>
      </c>
      <c r="BT51" s="654" t="s">
        <v>700</v>
      </c>
      <c r="BU51" s="654" t="s">
        <v>700</v>
      </c>
      <c r="BV51" s="654" t="s">
        <v>700</v>
      </c>
      <c r="BW51" s="654" t="s">
        <v>700</v>
      </c>
      <c r="BX51" s="654" t="s">
        <v>700</v>
      </c>
      <c r="BY51" s="654" t="s">
        <v>700</v>
      </c>
      <c r="BZ51" s="655"/>
      <c r="CA51" s="167"/>
    </row>
    <row r="52" spans="2:79" s="17" customFormat="1" ht="15.6">
      <c r="B52" s="271">
        <v>29</v>
      </c>
      <c r="C52" s="177" t="s">
        <v>210</v>
      </c>
      <c r="D52" s="177" t="s">
        <v>652</v>
      </c>
      <c r="E52" s="177" t="s">
        <v>685</v>
      </c>
      <c r="F52" s="177" t="s">
        <v>653</v>
      </c>
      <c r="G52" s="177" t="s">
        <v>29</v>
      </c>
      <c r="H52" s="177" t="s">
        <v>655</v>
      </c>
      <c r="I52" s="177">
        <v>2012</v>
      </c>
      <c r="J52" s="177" t="s">
        <v>691</v>
      </c>
      <c r="K52" s="177"/>
      <c r="L52" s="177" t="s">
        <v>692</v>
      </c>
      <c r="M52" s="177" t="s">
        <v>667</v>
      </c>
      <c r="N52" s="653">
        <v>3917</v>
      </c>
      <c r="O52" s="654" t="s">
        <v>700</v>
      </c>
      <c r="P52" s="654" t="s">
        <v>701</v>
      </c>
      <c r="Q52" s="177"/>
      <c r="R52" s="654" t="s">
        <v>700</v>
      </c>
      <c r="S52" s="654" t="s">
        <v>700</v>
      </c>
      <c r="T52" s="654" t="s">
        <v>700</v>
      </c>
      <c r="U52" s="654" t="s">
        <v>700</v>
      </c>
      <c r="V52" s="654" t="s">
        <v>700</v>
      </c>
      <c r="W52" s="654" t="s">
        <v>700</v>
      </c>
      <c r="X52" s="654" t="s">
        <v>700</v>
      </c>
      <c r="Y52" s="654" t="s">
        <v>700</v>
      </c>
      <c r="Z52" s="654" t="s">
        <v>700</v>
      </c>
      <c r="AA52" s="654" t="s">
        <v>700</v>
      </c>
      <c r="AB52" s="654" t="s">
        <v>700</v>
      </c>
      <c r="AC52" s="654" t="s">
        <v>700</v>
      </c>
      <c r="AD52" s="654" t="s">
        <v>700</v>
      </c>
      <c r="AE52" s="654" t="s">
        <v>700</v>
      </c>
      <c r="AF52" s="654" t="s">
        <v>700</v>
      </c>
      <c r="AG52" s="654" t="s">
        <v>700</v>
      </c>
      <c r="AH52" s="654" t="s">
        <v>700</v>
      </c>
      <c r="AI52" s="654" t="s">
        <v>700</v>
      </c>
      <c r="AJ52" s="654" t="s">
        <v>700</v>
      </c>
      <c r="AK52" s="654" t="s">
        <v>700</v>
      </c>
      <c r="AL52" s="654" t="s">
        <v>700</v>
      </c>
      <c r="AM52" s="654" t="s">
        <v>700</v>
      </c>
      <c r="AN52" s="654" t="s">
        <v>700</v>
      </c>
      <c r="AO52" s="654" t="s">
        <v>700</v>
      </c>
      <c r="AP52" s="654" t="s">
        <v>700</v>
      </c>
      <c r="AQ52" s="654" t="s">
        <v>700</v>
      </c>
      <c r="AR52" s="654" t="s">
        <v>700</v>
      </c>
      <c r="AS52" s="654" t="s">
        <v>700</v>
      </c>
      <c r="AT52" s="654" t="s">
        <v>700</v>
      </c>
      <c r="AU52" s="654" t="s">
        <v>702</v>
      </c>
      <c r="AV52" s="177"/>
      <c r="AW52" s="654" t="s">
        <v>702</v>
      </c>
      <c r="AX52" s="654" t="s">
        <v>705</v>
      </c>
      <c r="AY52" s="654" t="s">
        <v>701</v>
      </c>
      <c r="AZ52" s="654" t="s">
        <v>701</v>
      </c>
      <c r="BA52" s="654" t="s">
        <v>701</v>
      </c>
      <c r="BB52" s="654" t="s">
        <v>701</v>
      </c>
      <c r="BC52" s="654" t="s">
        <v>701</v>
      </c>
      <c r="BD52" s="654" t="s">
        <v>701</v>
      </c>
      <c r="BE52" s="654" t="s">
        <v>701</v>
      </c>
      <c r="BF52" s="654" t="s">
        <v>701</v>
      </c>
      <c r="BG52" s="654" t="s">
        <v>701</v>
      </c>
      <c r="BH52" s="654" t="s">
        <v>701</v>
      </c>
      <c r="BI52" s="654" t="s">
        <v>703</v>
      </c>
      <c r="BJ52" s="654" t="s">
        <v>703</v>
      </c>
      <c r="BK52" s="654" t="s">
        <v>703</v>
      </c>
      <c r="BL52" s="654" t="s">
        <v>703</v>
      </c>
      <c r="BM52" s="654" t="s">
        <v>703</v>
      </c>
      <c r="BN52" s="654" t="s">
        <v>703</v>
      </c>
      <c r="BO52" s="654" t="s">
        <v>703</v>
      </c>
      <c r="BP52" s="654" t="s">
        <v>703</v>
      </c>
      <c r="BQ52" s="654" t="s">
        <v>703</v>
      </c>
      <c r="BR52" s="654" t="s">
        <v>703</v>
      </c>
      <c r="BS52" s="654" t="s">
        <v>704</v>
      </c>
      <c r="BT52" s="654" t="s">
        <v>700</v>
      </c>
      <c r="BU52" s="654" t="s">
        <v>700</v>
      </c>
      <c r="BV52" s="654" t="s">
        <v>700</v>
      </c>
      <c r="BW52" s="654" t="s">
        <v>700</v>
      </c>
      <c r="BX52" s="654" t="s">
        <v>700</v>
      </c>
      <c r="BY52" s="654" t="s">
        <v>700</v>
      </c>
      <c r="BZ52" s="655"/>
      <c r="CA52" s="167"/>
    </row>
    <row r="53" spans="2:79" s="17" customFormat="1" ht="15.6">
      <c r="B53" s="271">
        <v>30</v>
      </c>
      <c r="C53" s="177" t="s">
        <v>210</v>
      </c>
      <c r="D53" s="177" t="s">
        <v>652</v>
      </c>
      <c r="E53" s="177" t="s">
        <v>685</v>
      </c>
      <c r="F53" s="177" t="s">
        <v>653</v>
      </c>
      <c r="G53" s="177" t="s">
        <v>29</v>
      </c>
      <c r="H53" s="177" t="s">
        <v>655</v>
      </c>
      <c r="I53" s="177">
        <v>2013</v>
      </c>
      <c r="J53" s="177" t="s">
        <v>691</v>
      </c>
      <c r="K53" s="177"/>
      <c r="L53" s="177" t="s">
        <v>692</v>
      </c>
      <c r="M53" s="177" t="s">
        <v>667</v>
      </c>
      <c r="N53" s="653">
        <v>4451</v>
      </c>
      <c r="O53" s="654" t="s">
        <v>700</v>
      </c>
      <c r="P53" s="654" t="s">
        <v>701</v>
      </c>
      <c r="Q53" s="177"/>
      <c r="R53" s="654" t="s">
        <v>700</v>
      </c>
      <c r="S53" s="654" t="s">
        <v>700</v>
      </c>
      <c r="T53" s="654" t="s">
        <v>700</v>
      </c>
      <c r="U53" s="654" t="s">
        <v>700</v>
      </c>
      <c r="V53" s="654" t="s">
        <v>700</v>
      </c>
      <c r="W53" s="654" t="s">
        <v>700</v>
      </c>
      <c r="X53" s="654" t="s">
        <v>700</v>
      </c>
      <c r="Y53" s="654" t="s">
        <v>700</v>
      </c>
      <c r="Z53" s="654" t="s">
        <v>700</v>
      </c>
      <c r="AA53" s="654" t="s">
        <v>700</v>
      </c>
      <c r="AB53" s="654" t="s">
        <v>700</v>
      </c>
      <c r="AC53" s="654" t="s">
        <v>700</v>
      </c>
      <c r="AD53" s="654" t="s">
        <v>700</v>
      </c>
      <c r="AE53" s="654" t="s">
        <v>700</v>
      </c>
      <c r="AF53" s="654" t="s">
        <v>700</v>
      </c>
      <c r="AG53" s="654" t="s">
        <v>700</v>
      </c>
      <c r="AH53" s="654" t="s">
        <v>700</v>
      </c>
      <c r="AI53" s="654" t="s">
        <v>700</v>
      </c>
      <c r="AJ53" s="654" t="s">
        <v>700</v>
      </c>
      <c r="AK53" s="654" t="s">
        <v>700</v>
      </c>
      <c r="AL53" s="654" t="s">
        <v>700</v>
      </c>
      <c r="AM53" s="654" t="s">
        <v>700</v>
      </c>
      <c r="AN53" s="654" t="s">
        <v>700</v>
      </c>
      <c r="AO53" s="654" t="s">
        <v>700</v>
      </c>
      <c r="AP53" s="654" t="s">
        <v>700</v>
      </c>
      <c r="AQ53" s="654" t="s">
        <v>700</v>
      </c>
      <c r="AR53" s="654" t="s">
        <v>700</v>
      </c>
      <c r="AS53" s="654" t="s">
        <v>700</v>
      </c>
      <c r="AT53" s="654" t="s">
        <v>700</v>
      </c>
      <c r="AU53" s="654" t="s">
        <v>702</v>
      </c>
      <c r="AV53" s="177"/>
      <c r="AW53" s="654" t="s">
        <v>702</v>
      </c>
      <c r="AX53" s="654" t="s">
        <v>705</v>
      </c>
      <c r="AY53" s="654" t="s">
        <v>701</v>
      </c>
      <c r="AZ53" s="654" t="s">
        <v>701</v>
      </c>
      <c r="BA53" s="654" t="s">
        <v>701</v>
      </c>
      <c r="BB53" s="654" t="s">
        <v>701</v>
      </c>
      <c r="BC53" s="654" t="s">
        <v>701</v>
      </c>
      <c r="BD53" s="654" t="s">
        <v>701</v>
      </c>
      <c r="BE53" s="654" t="s">
        <v>701</v>
      </c>
      <c r="BF53" s="654" t="s">
        <v>701</v>
      </c>
      <c r="BG53" s="654" t="s">
        <v>701</v>
      </c>
      <c r="BH53" s="654" t="s">
        <v>701</v>
      </c>
      <c r="BI53" s="654" t="s">
        <v>703</v>
      </c>
      <c r="BJ53" s="654" t="s">
        <v>703</v>
      </c>
      <c r="BK53" s="654" t="s">
        <v>703</v>
      </c>
      <c r="BL53" s="654" t="s">
        <v>703</v>
      </c>
      <c r="BM53" s="654" t="s">
        <v>703</v>
      </c>
      <c r="BN53" s="654" t="s">
        <v>703</v>
      </c>
      <c r="BO53" s="654" t="s">
        <v>703</v>
      </c>
      <c r="BP53" s="654" t="s">
        <v>703</v>
      </c>
      <c r="BQ53" s="654" t="s">
        <v>703</v>
      </c>
      <c r="BR53" s="654" t="s">
        <v>703</v>
      </c>
      <c r="BS53" s="654" t="s">
        <v>704</v>
      </c>
      <c r="BT53" s="654" t="s">
        <v>700</v>
      </c>
      <c r="BU53" s="654" t="s">
        <v>700</v>
      </c>
      <c r="BV53" s="654" t="s">
        <v>700</v>
      </c>
      <c r="BW53" s="654" t="s">
        <v>700</v>
      </c>
      <c r="BX53" s="654" t="s">
        <v>700</v>
      </c>
      <c r="BY53" s="654" t="s">
        <v>700</v>
      </c>
      <c r="BZ53" s="655"/>
      <c r="CA53" s="167"/>
    </row>
    <row r="54" spans="2:79" s="17" customFormat="1" ht="15.6">
      <c r="B54" s="271">
        <v>31</v>
      </c>
      <c r="C54" s="177" t="s">
        <v>210</v>
      </c>
      <c r="D54" s="177" t="s">
        <v>660</v>
      </c>
      <c r="E54" s="177" t="s">
        <v>683</v>
      </c>
      <c r="F54" s="177" t="s">
        <v>653</v>
      </c>
      <c r="G54" s="177" t="s">
        <v>660</v>
      </c>
      <c r="H54" s="177" t="s">
        <v>655</v>
      </c>
      <c r="I54" s="177">
        <v>2013</v>
      </c>
      <c r="J54" s="177" t="s">
        <v>691</v>
      </c>
      <c r="K54" s="177"/>
      <c r="L54" s="177" t="s">
        <v>692</v>
      </c>
      <c r="M54" s="177" t="s">
        <v>670</v>
      </c>
      <c r="N54" s="177">
        <v>9</v>
      </c>
      <c r="O54" s="654" t="s">
        <v>700</v>
      </c>
      <c r="P54" s="654" t="s">
        <v>701</v>
      </c>
      <c r="Q54" s="177"/>
      <c r="R54" s="654" t="s">
        <v>700</v>
      </c>
      <c r="S54" s="654" t="s">
        <v>700</v>
      </c>
      <c r="T54" s="654">
        <v>13260.68</v>
      </c>
      <c r="U54" s="654" t="s">
        <v>700</v>
      </c>
      <c r="V54" s="654" t="s">
        <v>700</v>
      </c>
      <c r="W54" s="654" t="s">
        <v>700</v>
      </c>
      <c r="X54" s="654" t="s">
        <v>700</v>
      </c>
      <c r="Y54" s="654" t="s">
        <v>700</v>
      </c>
      <c r="Z54" s="654" t="s">
        <v>700</v>
      </c>
      <c r="AA54" s="654" t="s">
        <v>700</v>
      </c>
      <c r="AB54" s="654" t="s">
        <v>700</v>
      </c>
      <c r="AC54" s="654" t="s">
        <v>700</v>
      </c>
      <c r="AD54" s="654" t="s">
        <v>700</v>
      </c>
      <c r="AE54" s="654" t="s">
        <v>700</v>
      </c>
      <c r="AF54" s="654" t="s">
        <v>700</v>
      </c>
      <c r="AG54" s="654" t="s">
        <v>700</v>
      </c>
      <c r="AH54" s="654" t="s">
        <v>700</v>
      </c>
      <c r="AI54" s="654" t="s">
        <v>700</v>
      </c>
      <c r="AJ54" s="654" t="s">
        <v>700</v>
      </c>
      <c r="AK54" s="654" t="s">
        <v>700</v>
      </c>
      <c r="AL54" s="654" t="s">
        <v>700</v>
      </c>
      <c r="AM54" s="654" t="s">
        <v>700</v>
      </c>
      <c r="AN54" s="654" t="s">
        <v>700</v>
      </c>
      <c r="AO54" s="654" t="s">
        <v>700</v>
      </c>
      <c r="AP54" s="654" t="s">
        <v>700</v>
      </c>
      <c r="AQ54" s="654" t="s">
        <v>700</v>
      </c>
      <c r="AR54" s="654" t="s">
        <v>700</v>
      </c>
      <c r="AS54" s="654" t="s">
        <v>700</v>
      </c>
      <c r="AT54" s="654" t="s">
        <v>700</v>
      </c>
      <c r="AU54" s="654" t="s">
        <v>702</v>
      </c>
      <c r="AV54" s="177"/>
      <c r="AW54" s="654" t="s">
        <v>702</v>
      </c>
      <c r="AX54" s="654" t="s">
        <v>705</v>
      </c>
      <c r="AY54" s="654">
        <v>331640.90000000002</v>
      </c>
      <c r="AZ54" s="654" t="s">
        <v>701</v>
      </c>
      <c r="BA54" s="654" t="s">
        <v>701</v>
      </c>
      <c r="BB54" s="654" t="s">
        <v>701</v>
      </c>
      <c r="BC54" s="654" t="s">
        <v>701</v>
      </c>
      <c r="BD54" s="654" t="s">
        <v>701</v>
      </c>
      <c r="BE54" s="654" t="s">
        <v>701</v>
      </c>
      <c r="BF54" s="654" t="s">
        <v>701</v>
      </c>
      <c r="BG54" s="654" t="s">
        <v>701</v>
      </c>
      <c r="BH54" s="654" t="s">
        <v>701</v>
      </c>
      <c r="BI54" s="654" t="s">
        <v>703</v>
      </c>
      <c r="BJ54" s="654" t="s">
        <v>703</v>
      </c>
      <c r="BK54" s="654" t="s">
        <v>703</v>
      </c>
      <c r="BL54" s="654" t="s">
        <v>703</v>
      </c>
      <c r="BM54" s="654" t="s">
        <v>703</v>
      </c>
      <c r="BN54" s="654" t="s">
        <v>703</v>
      </c>
      <c r="BO54" s="654" t="s">
        <v>703</v>
      </c>
      <c r="BP54" s="654" t="s">
        <v>703</v>
      </c>
      <c r="BQ54" s="654" t="s">
        <v>703</v>
      </c>
      <c r="BR54" s="654" t="s">
        <v>703</v>
      </c>
      <c r="BS54" s="654" t="s">
        <v>704</v>
      </c>
      <c r="BT54" s="654" t="s">
        <v>700</v>
      </c>
      <c r="BU54" s="654" t="s">
        <v>700</v>
      </c>
      <c r="BV54" s="654" t="s">
        <v>700</v>
      </c>
      <c r="BW54" s="654" t="s">
        <v>700</v>
      </c>
      <c r="BX54" s="654" t="s">
        <v>700</v>
      </c>
      <c r="BY54" s="654" t="s">
        <v>700</v>
      </c>
      <c r="BZ54" s="655"/>
      <c r="CA54" s="167"/>
    </row>
    <row r="55" spans="2:79" s="17" customFormat="1" ht="15.6">
      <c r="B55" s="271">
        <v>32</v>
      </c>
      <c r="C55" s="177" t="s">
        <v>210</v>
      </c>
      <c r="D55" s="177" t="s">
        <v>660</v>
      </c>
      <c r="E55" s="177" t="s">
        <v>13</v>
      </c>
      <c r="F55" s="177" t="s">
        <v>653</v>
      </c>
      <c r="G55" s="177" t="s">
        <v>660</v>
      </c>
      <c r="H55" s="177" t="s">
        <v>654</v>
      </c>
      <c r="I55" s="177">
        <v>2013</v>
      </c>
      <c r="J55" s="177" t="s">
        <v>691</v>
      </c>
      <c r="K55" s="177"/>
      <c r="L55" s="177" t="s">
        <v>692</v>
      </c>
      <c r="M55" s="177"/>
      <c r="N55" s="177">
        <v>5</v>
      </c>
      <c r="O55" s="654">
        <v>25.34</v>
      </c>
      <c r="P55" s="654">
        <v>198003.03</v>
      </c>
      <c r="Q55" s="177"/>
      <c r="R55" s="654" t="s">
        <v>700</v>
      </c>
      <c r="S55" s="654" t="s">
        <v>700</v>
      </c>
      <c r="T55" s="654">
        <v>22.81</v>
      </c>
      <c r="U55" s="654">
        <v>16.77</v>
      </c>
      <c r="V55" s="654">
        <v>16.77</v>
      </c>
      <c r="W55" s="654">
        <v>16.77</v>
      </c>
      <c r="X55" s="654">
        <v>10.72</v>
      </c>
      <c r="Y55" s="654" t="s">
        <v>700</v>
      </c>
      <c r="Z55" s="654" t="s">
        <v>700</v>
      </c>
      <c r="AA55" s="654" t="s">
        <v>700</v>
      </c>
      <c r="AB55" s="654" t="s">
        <v>700</v>
      </c>
      <c r="AC55" s="654" t="s">
        <v>700</v>
      </c>
      <c r="AD55" s="654" t="s">
        <v>700</v>
      </c>
      <c r="AE55" s="654" t="s">
        <v>700</v>
      </c>
      <c r="AF55" s="654" t="s">
        <v>700</v>
      </c>
      <c r="AG55" s="654" t="s">
        <v>700</v>
      </c>
      <c r="AH55" s="654" t="s">
        <v>700</v>
      </c>
      <c r="AI55" s="654" t="s">
        <v>700</v>
      </c>
      <c r="AJ55" s="654" t="s">
        <v>700</v>
      </c>
      <c r="AK55" s="654" t="s">
        <v>700</v>
      </c>
      <c r="AL55" s="654" t="s">
        <v>700</v>
      </c>
      <c r="AM55" s="654" t="s">
        <v>700</v>
      </c>
      <c r="AN55" s="654" t="s">
        <v>700</v>
      </c>
      <c r="AO55" s="654" t="s">
        <v>700</v>
      </c>
      <c r="AP55" s="654" t="s">
        <v>700</v>
      </c>
      <c r="AQ55" s="654" t="s">
        <v>700</v>
      </c>
      <c r="AR55" s="654" t="s">
        <v>700</v>
      </c>
      <c r="AS55" s="654" t="s">
        <v>700</v>
      </c>
      <c r="AT55" s="654" t="s">
        <v>700</v>
      </c>
      <c r="AU55" s="654" t="s">
        <v>702</v>
      </c>
      <c r="AV55" s="177"/>
      <c r="AW55" s="654" t="s">
        <v>702</v>
      </c>
      <c r="AX55" s="654" t="s">
        <v>705</v>
      </c>
      <c r="AY55" s="654">
        <v>178202.73</v>
      </c>
      <c r="AZ55" s="654">
        <v>126236.37</v>
      </c>
      <c r="BA55" s="654">
        <v>126236.37</v>
      </c>
      <c r="BB55" s="654">
        <v>126236.37</v>
      </c>
      <c r="BC55" s="654">
        <v>74270.009999999995</v>
      </c>
      <c r="BD55" s="654" t="s">
        <v>701</v>
      </c>
      <c r="BE55" s="654" t="s">
        <v>701</v>
      </c>
      <c r="BF55" s="654" t="s">
        <v>701</v>
      </c>
      <c r="BG55" s="654" t="s">
        <v>701</v>
      </c>
      <c r="BH55" s="654" t="s">
        <v>701</v>
      </c>
      <c r="BI55" s="654" t="s">
        <v>703</v>
      </c>
      <c r="BJ55" s="654" t="s">
        <v>703</v>
      </c>
      <c r="BK55" s="654" t="s">
        <v>703</v>
      </c>
      <c r="BL55" s="654" t="s">
        <v>703</v>
      </c>
      <c r="BM55" s="654" t="s">
        <v>703</v>
      </c>
      <c r="BN55" s="654" t="s">
        <v>703</v>
      </c>
      <c r="BO55" s="654" t="s">
        <v>703</v>
      </c>
      <c r="BP55" s="654" t="s">
        <v>703</v>
      </c>
      <c r="BQ55" s="654" t="s">
        <v>703</v>
      </c>
      <c r="BR55" s="654" t="s">
        <v>703</v>
      </c>
      <c r="BS55" s="654" t="s">
        <v>704</v>
      </c>
      <c r="BT55" s="654" t="s">
        <v>700</v>
      </c>
      <c r="BU55" s="654" t="s">
        <v>700</v>
      </c>
      <c r="BV55" s="654" t="s">
        <v>700</v>
      </c>
      <c r="BW55" s="654" t="s">
        <v>700</v>
      </c>
      <c r="BX55" s="654" t="s">
        <v>700</v>
      </c>
      <c r="BY55" s="654" t="s">
        <v>700</v>
      </c>
      <c r="BZ55" s="655"/>
      <c r="CA55" s="167"/>
    </row>
    <row r="56" spans="2:79" s="17" customFormat="1" ht="15.6">
      <c r="B56" s="271">
        <v>33</v>
      </c>
      <c r="C56" s="177" t="s">
        <v>690</v>
      </c>
      <c r="D56" s="177" t="s">
        <v>656</v>
      </c>
      <c r="E56" s="177" t="s">
        <v>684</v>
      </c>
      <c r="F56" s="177" t="s">
        <v>653</v>
      </c>
      <c r="G56" s="177" t="s">
        <v>658</v>
      </c>
      <c r="H56" s="177" t="s">
        <v>655</v>
      </c>
      <c r="I56" s="177">
        <v>2007</v>
      </c>
      <c r="J56" s="177" t="s">
        <v>691</v>
      </c>
      <c r="K56" s="177"/>
      <c r="L56" s="177" t="s">
        <v>692</v>
      </c>
      <c r="M56" s="177" t="s">
        <v>667</v>
      </c>
      <c r="N56" s="177">
        <v>76</v>
      </c>
      <c r="O56" s="654" t="s">
        <v>700</v>
      </c>
      <c r="P56" s="654" t="s">
        <v>701</v>
      </c>
      <c r="Q56" s="177"/>
      <c r="R56" s="654" t="s">
        <v>700</v>
      </c>
      <c r="S56" s="654" t="s">
        <v>700</v>
      </c>
      <c r="T56" s="654">
        <v>48.64</v>
      </c>
      <c r="U56" s="654" t="s">
        <v>700</v>
      </c>
      <c r="V56" s="654" t="s">
        <v>700</v>
      </c>
      <c r="W56" s="654" t="s">
        <v>700</v>
      </c>
      <c r="X56" s="654" t="s">
        <v>700</v>
      </c>
      <c r="Y56" s="654" t="s">
        <v>700</v>
      </c>
      <c r="Z56" s="654" t="s">
        <v>700</v>
      </c>
      <c r="AA56" s="654" t="s">
        <v>700</v>
      </c>
      <c r="AB56" s="654" t="s">
        <v>700</v>
      </c>
      <c r="AC56" s="654" t="s">
        <v>700</v>
      </c>
      <c r="AD56" s="654" t="s">
        <v>700</v>
      </c>
      <c r="AE56" s="654" t="s">
        <v>700</v>
      </c>
      <c r="AF56" s="654" t="s">
        <v>700</v>
      </c>
      <c r="AG56" s="654" t="s">
        <v>700</v>
      </c>
      <c r="AH56" s="654" t="s">
        <v>700</v>
      </c>
      <c r="AI56" s="654" t="s">
        <v>700</v>
      </c>
      <c r="AJ56" s="654" t="s">
        <v>700</v>
      </c>
      <c r="AK56" s="654" t="s">
        <v>700</v>
      </c>
      <c r="AL56" s="654" t="s">
        <v>700</v>
      </c>
      <c r="AM56" s="654" t="s">
        <v>700</v>
      </c>
      <c r="AN56" s="654" t="s">
        <v>700</v>
      </c>
      <c r="AO56" s="654" t="s">
        <v>700</v>
      </c>
      <c r="AP56" s="654" t="s">
        <v>700</v>
      </c>
      <c r="AQ56" s="654" t="s">
        <v>700</v>
      </c>
      <c r="AR56" s="654" t="s">
        <v>700</v>
      </c>
      <c r="AS56" s="654" t="s">
        <v>700</v>
      </c>
      <c r="AT56" s="654" t="s">
        <v>700</v>
      </c>
      <c r="AU56" s="654" t="s">
        <v>702</v>
      </c>
      <c r="AV56" s="177"/>
      <c r="AW56" s="654" t="s">
        <v>702</v>
      </c>
      <c r="AX56" s="654" t="s">
        <v>705</v>
      </c>
      <c r="AY56" s="654">
        <v>77.59</v>
      </c>
      <c r="AZ56" s="654" t="s">
        <v>701</v>
      </c>
      <c r="BA56" s="654" t="s">
        <v>701</v>
      </c>
      <c r="BB56" s="654" t="s">
        <v>701</v>
      </c>
      <c r="BC56" s="654" t="s">
        <v>701</v>
      </c>
      <c r="BD56" s="654" t="s">
        <v>701</v>
      </c>
      <c r="BE56" s="654" t="s">
        <v>701</v>
      </c>
      <c r="BF56" s="654" t="s">
        <v>701</v>
      </c>
      <c r="BG56" s="654" t="s">
        <v>701</v>
      </c>
      <c r="BH56" s="654" t="s">
        <v>701</v>
      </c>
      <c r="BI56" s="654" t="s">
        <v>703</v>
      </c>
      <c r="BJ56" s="654" t="s">
        <v>703</v>
      </c>
      <c r="BK56" s="654" t="s">
        <v>703</v>
      </c>
      <c r="BL56" s="654" t="s">
        <v>703</v>
      </c>
      <c r="BM56" s="654" t="s">
        <v>703</v>
      </c>
      <c r="BN56" s="654" t="s">
        <v>703</v>
      </c>
      <c r="BO56" s="654" t="s">
        <v>703</v>
      </c>
      <c r="BP56" s="654" t="s">
        <v>703</v>
      </c>
      <c r="BQ56" s="654" t="s">
        <v>703</v>
      </c>
      <c r="BR56" s="654" t="s">
        <v>703</v>
      </c>
      <c r="BS56" s="654" t="s">
        <v>704</v>
      </c>
      <c r="BT56" s="654" t="s">
        <v>700</v>
      </c>
      <c r="BU56" s="654" t="s">
        <v>700</v>
      </c>
      <c r="BV56" s="654" t="s">
        <v>700</v>
      </c>
      <c r="BW56" s="654" t="s">
        <v>700</v>
      </c>
      <c r="BX56" s="654" t="s">
        <v>700</v>
      </c>
      <c r="BY56" s="654" t="s">
        <v>700</v>
      </c>
      <c r="BZ56" s="655"/>
      <c r="CA56" s="167"/>
    </row>
    <row r="57" spans="2:79" s="17" customFormat="1" ht="15.6">
      <c r="B57" s="271">
        <v>34</v>
      </c>
      <c r="C57" s="177" t="s">
        <v>690</v>
      </c>
      <c r="D57" s="177" t="s">
        <v>656</v>
      </c>
      <c r="E57" s="177" t="s">
        <v>684</v>
      </c>
      <c r="F57" s="177" t="s">
        <v>653</v>
      </c>
      <c r="G57" s="177" t="s">
        <v>658</v>
      </c>
      <c r="H57" s="177" t="s">
        <v>655</v>
      </c>
      <c r="I57" s="177">
        <v>2008</v>
      </c>
      <c r="J57" s="177" t="s">
        <v>691</v>
      </c>
      <c r="K57" s="177"/>
      <c r="L57" s="177" t="s">
        <v>692</v>
      </c>
      <c r="M57" s="177" t="s">
        <v>667</v>
      </c>
      <c r="N57" s="177">
        <v>2</v>
      </c>
      <c r="O57" s="654" t="s">
        <v>700</v>
      </c>
      <c r="P57" s="654" t="s">
        <v>701</v>
      </c>
      <c r="Q57" s="177"/>
      <c r="R57" s="654" t="s">
        <v>700</v>
      </c>
      <c r="S57" s="654" t="s">
        <v>700</v>
      </c>
      <c r="T57" s="654">
        <v>1.28</v>
      </c>
      <c r="U57" s="654" t="s">
        <v>700</v>
      </c>
      <c r="V57" s="654" t="s">
        <v>700</v>
      </c>
      <c r="W57" s="654" t="s">
        <v>700</v>
      </c>
      <c r="X57" s="654" t="s">
        <v>700</v>
      </c>
      <c r="Y57" s="654" t="s">
        <v>700</v>
      </c>
      <c r="Z57" s="654" t="s">
        <v>700</v>
      </c>
      <c r="AA57" s="654" t="s">
        <v>700</v>
      </c>
      <c r="AB57" s="654" t="s">
        <v>700</v>
      </c>
      <c r="AC57" s="654" t="s">
        <v>700</v>
      </c>
      <c r="AD57" s="654" t="s">
        <v>700</v>
      </c>
      <c r="AE57" s="654" t="s">
        <v>700</v>
      </c>
      <c r="AF57" s="654" t="s">
        <v>700</v>
      </c>
      <c r="AG57" s="654" t="s">
        <v>700</v>
      </c>
      <c r="AH57" s="654" t="s">
        <v>700</v>
      </c>
      <c r="AI57" s="654" t="s">
        <v>700</v>
      </c>
      <c r="AJ57" s="654" t="s">
        <v>700</v>
      </c>
      <c r="AK57" s="654" t="s">
        <v>700</v>
      </c>
      <c r="AL57" s="654" t="s">
        <v>700</v>
      </c>
      <c r="AM57" s="654" t="s">
        <v>700</v>
      </c>
      <c r="AN57" s="654" t="s">
        <v>700</v>
      </c>
      <c r="AO57" s="654" t="s">
        <v>700</v>
      </c>
      <c r="AP57" s="654" t="s">
        <v>700</v>
      </c>
      <c r="AQ57" s="654" t="s">
        <v>700</v>
      </c>
      <c r="AR57" s="654" t="s">
        <v>700</v>
      </c>
      <c r="AS57" s="654" t="s">
        <v>700</v>
      </c>
      <c r="AT57" s="654" t="s">
        <v>700</v>
      </c>
      <c r="AU57" s="654" t="s">
        <v>702</v>
      </c>
      <c r="AV57" s="177"/>
      <c r="AW57" s="654" t="s">
        <v>702</v>
      </c>
      <c r="AX57" s="654" t="s">
        <v>705</v>
      </c>
      <c r="AY57" s="654">
        <v>2.04</v>
      </c>
      <c r="AZ57" s="654" t="s">
        <v>701</v>
      </c>
      <c r="BA57" s="654" t="s">
        <v>701</v>
      </c>
      <c r="BB57" s="654" t="s">
        <v>701</v>
      </c>
      <c r="BC57" s="654" t="s">
        <v>701</v>
      </c>
      <c r="BD57" s="654" t="s">
        <v>701</v>
      </c>
      <c r="BE57" s="654" t="s">
        <v>701</v>
      </c>
      <c r="BF57" s="654" t="s">
        <v>701</v>
      </c>
      <c r="BG57" s="654" t="s">
        <v>701</v>
      </c>
      <c r="BH57" s="654" t="s">
        <v>701</v>
      </c>
      <c r="BI57" s="654" t="s">
        <v>703</v>
      </c>
      <c r="BJ57" s="654" t="s">
        <v>703</v>
      </c>
      <c r="BK57" s="654" t="s">
        <v>703</v>
      </c>
      <c r="BL57" s="654" t="s">
        <v>703</v>
      </c>
      <c r="BM57" s="654" t="s">
        <v>703</v>
      </c>
      <c r="BN57" s="654" t="s">
        <v>703</v>
      </c>
      <c r="BO57" s="654" t="s">
        <v>703</v>
      </c>
      <c r="BP57" s="654" t="s">
        <v>703</v>
      </c>
      <c r="BQ57" s="654" t="s">
        <v>703</v>
      </c>
      <c r="BR57" s="654" t="s">
        <v>703</v>
      </c>
      <c r="BS57" s="654" t="s">
        <v>704</v>
      </c>
      <c r="BT57" s="654" t="s">
        <v>700</v>
      </c>
      <c r="BU57" s="654" t="s">
        <v>700</v>
      </c>
      <c r="BV57" s="654" t="s">
        <v>700</v>
      </c>
      <c r="BW57" s="654" t="s">
        <v>700</v>
      </c>
      <c r="BX57" s="654" t="s">
        <v>700</v>
      </c>
      <c r="BY57" s="654" t="s">
        <v>700</v>
      </c>
      <c r="BZ57" s="655"/>
      <c r="CA57" s="167"/>
    </row>
    <row r="58" spans="2:79" s="17" customFormat="1" ht="15.6">
      <c r="B58" s="271">
        <v>35</v>
      </c>
      <c r="C58" s="177" t="s">
        <v>690</v>
      </c>
      <c r="D58" s="177" t="s">
        <v>656</v>
      </c>
      <c r="E58" s="177" t="s">
        <v>684</v>
      </c>
      <c r="F58" s="177" t="s">
        <v>653</v>
      </c>
      <c r="G58" s="177" t="s">
        <v>658</v>
      </c>
      <c r="H58" s="177" t="s">
        <v>655</v>
      </c>
      <c r="I58" s="177">
        <v>2009</v>
      </c>
      <c r="J58" s="177" t="s">
        <v>691</v>
      </c>
      <c r="K58" s="177"/>
      <c r="L58" s="177" t="s">
        <v>692</v>
      </c>
      <c r="M58" s="177" t="s">
        <v>667</v>
      </c>
      <c r="N58" s="177">
        <v>13</v>
      </c>
      <c r="O58" s="654" t="s">
        <v>700</v>
      </c>
      <c r="P58" s="654" t="s">
        <v>701</v>
      </c>
      <c r="Q58" s="177"/>
      <c r="R58" s="654" t="s">
        <v>700</v>
      </c>
      <c r="S58" s="654" t="s">
        <v>700</v>
      </c>
      <c r="T58" s="654">
        <v>8.32</v>
      </c>
      <c r="U58" s="654" t="s">
        <v>700</v>
      </c>
      <c r="V58" s="654" t="s">
        <v>700</v>
      </c>
      <c r="W58" s="654" t="s">
        <v>700</v>
      </c>
      <c r="X58" s="654" t="s">
        <v>700</v>
      </c>
      <c r="Y58" s="654" t="s">
        <v>700</v>
      </c>
      <c r="Z58" s="654" t="s">
        <v>700</v>
      </c>
      <c r="AA58" s="654" t="s">
        <v>700</v>
      </c>
      <c r="AB58" s="654" t="s">
        <v>700</v>
      </c>
      <c r="AC58" s="654" t="s">
        <v>700</v>
      </c>
      <c r="AD58" s="654" t="s">
        <v>700</v>
      </c>
      <c r="AE58" s="654" t="s">
        <v>700</v>
      </c>
      <c r="AF58" s="654" t="s">
        <v>700</v>
      </c>
      <c r="AG58" s="654" t="s">
        <v>700</v>
      </c>
      <c r="AH58" s="654" t="s">
        <v>700</v>
      </c>
      <c r="AI58" s="654" t="s">
        <v>700</v>
      </c>
      <c r="AJ58" s="654" t="s">
        <v>700</v>
      </c>
      <c r="AK58" s="654" t="s">
        <v>700</v>
      </c>
      <c r="AL58" s="654" t="s">
        <v>700</v>
      </c>
      <c r="AM58" s="654" t="s">
        <v>700</v>
      </c>
      <c r="AN58" s="654" t="s">
        <v>700</v>
      </c>
      <c r="AO58" s="654" t="s">
        <v>700</v>
      </c>
      <c r="AP58" s="654" t="s">
        <v>700</v>
      </c>
      <c r="AQ58" s="654" t="s">
        <v>700</v>
      </c>
      <c r="AR58" s="654" t="s">
        <v>700</v>
      </c>
      <c r="AS58" s="654" t="s">
        <v>700</v>
      </c>
      <c r="AT58" s="654" t="s">
        <v>700</v>
      </c>
      <c r="AU58" s="654" t="s">
        <v>702</v>
      </c>
      <c r="AV58" s="177"/>
      <c r="AW58" s="654" t="s">
        <v>702</v>
      </c>
      <c r="AX58" s="654" t="s">
        <v>705</v>
      </c>
      <c r="AY58" s="654">
        <v>13.27</v>
      </c>
      <c r="AZ58" s="654" t="s">
        <v>701</v>
      </c>
      <c r="BA58" s="654" t="s">
        <v>701</v>
      </c>
      <c r="BB58" s="654" t="s">
        <v>701</v>
      </c>
      <c r="BC58" s="654" t="s">
        <v>701</v>
      </c>
      <c r="BD58" s="654" t="s">
        <v>701</v>
      </c>
      <c r="BE58" s="654" t="s">
        <v>701</v>
      </c>
      <c r="BF58" s="654" t="s">
        <v>701</v>
      </c>
      <c r="BG58" s="654" t="s">
        <v>701</v>
      </c>
      <c r="BH58" s="654" t="s">
        <v>701</v>
      </c>
      <c r="BI58" s="654" t="s">
        <v>703</v>
      </c>
      <c r="BJ58" s="654" t="s">
        <v>703</v>
      </c>
      <c r="BK58" s="654" t="s">
        <v>703</v>
      </c>
      <c r="BL58" s="654" t="s">
        <v>703</v>
      </c>
      <c r="BM58" s="654" t="s">
        <v>703</v>
      </c>
      <c r="BN58" s="654" t="s">
        <v>703</v>
      </c>
      <c r="BO58" s="654" t="s">
        <v>703</v>
      </c>
      <c r="BP58" s="654" t="s">
        <v>703</v>
      </c>
      <c r="BQ58" s="654" t="s">
        <v>703</v>
      </c>
      <c r="BR58" s="654" t="s">
        <v>703</v>
      </c>
      <c r="BS58" s="654" t="s">
        <v>704</v>
      </c>
      <c r="BT58" s="654" t="s">
        <v>700</v>
      </c>
      <c r="BU58" s="654" t="s">
        <v>700</v>
      </c>
      <c r="BV58" s="654" t="s">
        <v>700</v>
      </c>
      <c r="BW58" s="654" t="s">
        <v>700</v>
      </c>
      <c r="BX58" s="654" t="s">
        <v>700</v>
      </c>
      <c r="BY58" s="654" t="s">
        <v>700</v>
      </c>
      <c r="BZ58" s="655"/>
      <c r="CA58" s="167"/>
    </row>
    <row r="59" spans="2:79" s="17" customFormat="1" ht="15.6">
      <c r="B59" s="271">
        <v>36</v>
      </c>
      <c r="C59" s="177" t="s">
        <v>690</v>
      </c>
      <c r="D59" s="177" t="s">
        <v>652</v>
      </c>
      <c r="E59" s="177" t="s">
        <v>684</v>
      </c>
      <c r="F59" s="177" t="s">
        <v>653</v>
      </c>
      <c r="G59" s="177" t="s">
        <v>29</v>
      </c>
      <c r="H59" s="177" t="s">
        <v>655</v>
      </c>
      <c r="I59" s="177">
        <v>2006</v>
      </c>
      <c r="J59" s="177" t="s">
        <v>691</v>
      </c>
      <c r="K59" s="177"/>
      <c r="L59" s="177" t="s">
        <v>692</v>
      </c>
      <c r="M59" s="177" t="s">
        <v>667</v>
      </c>
      <c r="N59" s="177">
        <v>605</v>
      </c>
      <c r="O59" s="654" t="s">
        <v>700</v>
      </c>
      <c r="P59" s="654" t="s">
        <v>701</v>
      </c>
      <c r="Q59" s="177"/>
      <c r="R59" s="654" t="s">
        <v>700</v>
      </c>
      <c r="S59" s="654" t="s">
        <v>700</v>
      </c>
      <c r="T59" s="654">
        <v>236.95</v>
      </c>
      <c r="U59" s="654" t="s">
        <v>700</v>
      </c>
      <c r="V59" s="654" t="s">
        <v>700</v>
      </c>
      <c r="W59" s="654" t="s">
        <v>700</v>
      </c>
      <c r="X59" s="654" t="s">
        <v>700</v>
      </c>
      <c r="Y59" s="654" t="s">
        <v>700</v>
      </c>
      <c r="Z59" s="654" t="s">
        <v>700</v>
      </c>
      <c r="AA59" s="654" t="s">
        <v>700</v>
      </c>
      <c r="AB59" s="654" t="s">
        <v>700</v>
      </c>
      <c r="AC59" s="654" t="s">
        <v>700</v>
      </c>
      <c r="AD59" s="654" t="s">
        <v>700</v>
      </c>
      <c r="AE59" s="654" t="s">
        <v>700</v>
      </c>
      <c r="AF59" s="654" t="s">
        <v>700</v>
      </c>
      <c r="AG59" s="654" t="s">
        <v>700</v>
      </c>
      <c r="AH59" s="654" t="s">
        <v>700</v>
      </c>
      <c r="AI59" s="654" t="s">
        <v>700</v>
      </c>
      <c r="AJ59" s="654" t="s">
        <v>700</v>
      </c>
      <c r="AK59" s="654" t="s">
        <v>700</v>
      </c>
      <c r="AL59" s="654" t="s">
        <v>700</v>
      </c>
      <c r="AM59" s="654" t="s">
        <v>700</v>
      </c>
      <c r="AN59" s="654" t="s">
        <v>700</v>
      </c>
      <c r="AO59" s="654" t="s">
        <v>700</v>
      </c>
      <c r="AP59" s="654" t="s">
        <v>700</v>
      </c>
      <c r="AQ59" s="654" t="s">
        <v>700</v>
      </c>
      <c r="AR59" s="654" t="s">
        <v>700</v>
      </c>
      <c r="AS59" s="654" t="s">
        <v>700</v>
      </c>
      <c r="AT59" s="654" t="s">
        <v>700</v>
      </c>
      <c r="AU59" s="654" t="s">
        <v>702</v>
      </c>
      <c r="AV59" s="177"/>
      <c r="AW59" s="654" t="s">
        <v>702</v>
      </c>
      <c r="AX59" s="654" t="s">
        <v>705</v>
      </c>
      <c r="AY59" s="654">
        <v>917.35</v>
      </c>
      <c r="AZ59" s="654" t="s">
        <v>701</v>
      </c>
      <c r="BA59" s="654" t="s">
        <v>701</v>
      </c>
      <c r="BB59" s="654" t="s">
        <v>701</v>
      </c>
      <c r="BC59" s="654" t="s">
        <v>701</v>
      </c>
      <c r="BD59" s="654" t="s">
        <v>701</v>
      </c>
      <c r="BE59" s="654" t="s">
        <v>701</v>
      </c>
      <c r="BF59" s="654" t="s">
        <v>701</v>
      </c>
      <c r="BG59" s="654" t="s">
        <v>701</v>
      </c>
      <c r="BH59" s="654" t="s">
        <v>701</v>
      </c>
      <c r="BI59" s="654" t="s">
        <v>703</v>
      </c>
      <c r="BJ59" s="654" t="s">
        <v>703</v>
      </c>
      <c r="BK59" s="654" t="s">
        <v>703</v>
      </c>
      <c r="BL59" s="654" t="s">
        <v>703</v>
      </c>
      <c r="BM59" s="654" t="s">
        <v>703</v>
      </c>
      <c r="BN59" s="654" t="s">
        <v>703</v>
      </c>
      <c r="BO59" s="654" t="s">
        <v>703</v>
      </c>
      <c r="BP59" s="654" t="s">
        <v>703</v>
      </c>
      <c r="BQ59" s="654" t="s">
        <v>703</v>
      </c>
      <c r="BR59" s="654" t="s">
        <v>703</v>
      </c>
      <c r="BS59" s="654" t="s">
        <v>704</v>
      </c>
      <c r="BT59" s="654" t="s">
        <v>700</v>
      </c>
      <c r="BU59" s="654" t="s">
        <v>700</v>
      </c>
      <c r="BV59" s="654" t="s">
        <v>700</v>
      </c>
      <c r="BW59" s="654" t="s">
        <v>700</v>
      </c>
      <c r="BX59" s="654" t="s">
        <v>700</v>
      </c>
      <c r="BY59" s="654" t="s">
        <v>700</v>
      </c>
      <c r="BZ59" s="655"/>
      <c r="CA59" s="167"/>
    </row>
    <row r="60" spans="2:79" s="17" customFormat="1" ht="15.6">
      <c r="B60" s="271">
        <v>37</v>
      </c>
      <c r="C60" s="177" t="s">
        <v>690</v>
      </c>
      <c r="D60" s="177" t="s">
        <v>652</v>
      </c>
      <c r="E60" s="177" t="s">
        <v>684</v>
      </c>
      <c r="F60" s="177" t="s">
        <v>653</v>
      </c>
      <c r="G60" s="177" t="s">
        <v>29</v>
      </c>
      <c r="H60" s="177" t="s">
        <v>655</v>
      </c>
      <c r="I60" s="177">
        <v>2007</v>
      </c>
      <c r="J60" s="177" t="s">
        <v>691</v>
      </c>
      <c r="K60" s="177"/>
      <c r="L60" s="177" t="s">
        <v>692</v>
      </c>
      <c r="M60" s="177" t="s">
        <v>667</v>
      </c>
      <c r="N60" s="653">
        <v>1016</v>
      </c>
      <c r="O60" s="654" t="s">
        <v>700</v>
      </c>
      <c r="P60" s="654" t="s">
        <v>701</v>
      </c>
      <c r="Q60" s="177"/>
      <c r="R60" s="654" t="s">
        <v>700</v>
      </c>
      <c r="S60" s="654" t="s">
        <v>700</v>
      </c>
      <c r="T60" s="654">
        <v>401.88</v>
      </c>
      <c r="U60" s="654" t="s">
        <v>700</v>
      </c>
      <c r="V60" s="654" t="s">
        <v>700</v>
      </c>
      <c r="W60" s="654" t="s">
        <v>700</v>
      </c>
      <c r="X60" s="654" t="s">
        <v>700</v>
      </c>
      <c r="Y60" s="654" t="s">
        <v>700</v>
      </c>
      <c r="Z60" s="654" t="s">
        <v>700</v>
      </c>
      <c r="AA60" s="654" t="s">
        <v>700</v>
      </c>
      <c r="AB60" s="654" t="s">
        <v>700</v>
      </c>
      <c r="AC60" s="654" t="s">
        <v>700</v>
      </c>
      <c r="AD60" s="654" t="s">
        <v>700</v>
      </c>
      <c r="AE60" s="654" t="s">
        <v>700</v>
      </c>
      <c r="AF60" s="654" t="s">
        <v>700</v>
      </c>
      <c r="AG60" s="654" t="s">
        <v>700</v>
      </c>
      <c r="AH60" s="654" t="s">
        <v>700</v>
      </c>
      <c r="AI60" s="654" t="s">
        <v>700</v>
      </c>
      <c r="AJ60" s="654" t="s">
        <v>700</v>
      </c>
      <c r="AK60" s="654" t="s">
        <v>700</v>
      </c>
      <c r="AL60" s="654" t="s">
        <v>700</v>
      </c>
      <c r="AM60" s="654" t="s">
        <v>700</v>
      </c>
      <c r="AN60" s="654" t="s">
        <v>700</v>
      </c>
      <c r="AO60" s="654" t="s">
        <v>700</v>
      </c>
      <c r="AP60" s="654" t="s">
        <v>700</v>
      </c>
      <c r="AQ60" s="654" t="s">
        <v>700</v>
      </c>
      <c r="AR60" s="654" t="s">
        <v>700</v>
      </c>
      <c r="AS60" s="654" t="s">
        <v>700</v>
      </c>
      <c r="AT60" s="654" t="s">
        <v>700</v>
      </c>
      <c r="AU60" s="654" t="s">
        <v>702</v>
      </c>
      <c r="AV60" s="177"/>
      <c r="AW60" s="654" t="s">
        <v>702</v>
      </c>
      <c r="AX60" s="654" t="s">
        <v>705</v>
      </c>
      <c r="AY60" s="654">
        <v>1437.42</v>
      </c>
      <c r="AZ60" s="654" t="s">
        <v>701</v>
      </c>
      <c r="BA60" s="654" t="s">
        <v>701</v>
      </c>
      <c r="BB60" s="654" t="s">
        <v>701</v>
      </c>
      <c r="BC60" s="654" t="s">
        <v>701</v>
      </c>
      <c r="BD60" s="654" t="s">
        <v>701</v>
      </c>
      <c r="BE60" s="654" t="s">
        <v>701</v>
      </c>
      <c r="BF60" s="654" t="s">
        <v>701</v>
      </c>
      <c r="BG60" s="654" t="s">
        <v>701</v>
      </c>
      <c r="BH60" s="654" t="s">
        <v>701</v>
      </c>
      <c r="BI60" s="654" t="s">
        <v>703</v>
      </c>
      <c r="BJ60" s="654" t="s">
        <v>703</v>
      </c>
      <c r="BK60" s="654" t="s">
        <v>703</v>
      </c>
      <c r="BL60" s="654" t="s">
        <v>703</v>
      </c>
      <c r="BM60" s="654" t="s">
        <v>703</v>
      </c>
      <c r="BN60" s="654" t="s">
        <v>703</v>
      </c>
      <c r="BO60" s="654" t="s">
        <v>703</v>
      </c>
      <c r="BP60" s="654" t="s">
        <v>703</v>
      </c>
      <c r="BQ60" s="654" t="s">
        <v>703</v>
      </c>
      <c r="BR60" s="654" t="s">
        <v>703</v>
      </c>
      <c r="BS60" s="654" t="s">
        <v>704</v>
      </c>
      <c r="BT60" s="654" t="s">
        <v>700</v>
      </c>
      <c r="BU60" s="654" t="s">
        <v>700</v>
      </c>
      <c r="BV60" s="654" t="s">
        <v>700</v>
      </c>
      <c r="BW60" s="654" t="s">
        <v>700</v>
      </c>
      <c r="BX60" s="654" t="s">
        <v>700</v>
      </c>
      <c r="BY60" s="654" t="s">
        <v>700</v>
      </c>
      <c r="BZ60" s="655"/>
      <c r="CA60" s="167"/>
    </row>
    <row r="61" spans="2:79" s="17" customFormat="1" ht="15.6">
      <c r="B61" s="271">
        <v>38</v>
      </c>
      <c r="C61" s="177" t="s">
        <v>690</v>
      </c>
      <c r="D61" s="177" t="s">
        <v>652</v>
      </c>
      <c r="E61" s="177" t="s">
        <v>684</v>
      </c>
      <c r="F61" s="177" t="s">
        <v>653</v>
      </c>
      <c r="G61" s="177" t="s">
        <v>29</v>
      </c>
      <c r="H61" s="177" t="s">
        <v>655</v>
      </c>
      <c r="I61" s="177">
        <v>2008</v>
      </c>
      <c r="J61" s="177" t="s">
        <v>691</v>
      </c>
      <c r="K61" s="177"/>
      <c r="L61" s="177" t="s">
        <v>692</v>
      </c>
      <c r="M61" s="177" t="s">
        <v>667</v>
      </c>
      <c r="N61" s="653">
        <v>1431</v>
      </c>
      <c r="O61" s="654" t="s">
        <v>700</v>
      </c>
      <c r="P61" s="654" t="s">
        <v>701</v>
      </c>
      <c r="Q61" s="177"/>
      <c r="R61" s="654" t="s">
        <v>700</v>
      </c>
      <c r="S61" s="654" t="s">
        <v>700</v>
      </c>
      <c r="T61" s="654">
        <v>559.33000000000004</v>
      </c>
      <c r="U61" s="654" t="s">
        <v>700</v>
      </c>
      <c r="V61" s="654" t="s">
        <v>700</v>
      </c>
      <c r="W61" s="654" t="s">
        <v>700</v>
      </c>
      <c r="X61" s="654" t="s">
        <v>700</v>
      </c>
      <c r="Y61" s="654" t="s">
        <v>700</v>
      </c>
      <c r="Z61" s="654" t="s">
        <v>700</v>
      </c>
      <c r="AA61" s="654" t="s">
        <v>700</v>
      </c>
      <c r="AB61" s="654" t="s">
        <v>700</v>
      </c>
      <c r="AC61" s="654" t="s">
        <v>700</v>
      </c>
      <c r="AD61" s="654" t="s">
        <v>700</v>
      </c>
      <c r="AE61" s="654" t="s">
        <v>700</v>
      </c>
      <c r="AF61" s="654" t="s">
        <v>700</v>
      </c>
      <c r="AG61" s="654" t="s">
        <v>700</v>
      </c>
      <c r="AH61" s="654" t="s">
        <v>700</v>
      </c>
      <c r="AI61" s="654" t="s">
        <v>700</v>
      </c>
      <c r="AJ61" s="654" t="s">
        <v>700</v>
      </c>
      <c r="AK61" s="654" t="s">
        <v>700</v>
      </c>
      <c r="AL61" s="654" t="s">
        <v>700</v>
      </c>
      <c r="AM61" s="654" t="s">
        <v>700</v>
      </c>
      <c r="AN61" s="654" t="s">
        <v>700</v>
      </c>
      <c r="AO61" s="654" t="s">
        <v>700</v>
      </c>
      <c r="AP61" s="654" t="s">
        <v>700</v>
      </c>
      <c r="AQ61" s="654" t="s">
        <v>700</v>
      </c>
      <c r="AR61" s="654" t="s">
        <v>700</v>
      </c>
      <c r="AS61" s="654" t="s">
        <v>700</v>
      </c>
      <c r="AT61" s="654" t="s">
        <v>700</v>
      </c>
      <c r="AU61" s="654" t="s">
        <v>702</v>
      </c>
      <c r="AV61" s="177"/>
      <c r="AW61" s="654" t="s">
        <v>702</v>
      </c>
      <c r="AX61" s="654" t="s">
        <v>705</v>
      </c>
      <c r="AY61" s="654">
        <v>2040.46</v>
      </c>
      <c r="AZ61" s="654" t="s">
        <v>701</v>
      </c>
      <c r="BA61" s="654" t="s">
        <v>701</v>
      </c>
      <c r="BB61" s="654" t="s">
        <v>701</v>
      </c>
      <c r="BC61" s="654" t="s">
        <v>701</v>
      </c>
      <c r="BD61" s="654" t="s">
        <v>701</v>
      </c>
      <c r="BE61" s="654" t="s">
        <v>701</v>
      </c>
      <c r="BF61" s="654" t="s">
        <v>701</v>
      </c>
      <c r="BG61" s="654" t="s">
        <v>701</v>
      </c>
      <c r="BH61" s="654" t="s">
        <v>701</v>
      </c>
      <c r="BI61" s="654" t="s">
        <v>703</v>
      </c>
      <c r="BJ61" s="654" t="s">
        <v>703</v>
      </c>
      <c r="BK61" s="654" t="s">
        <v>703</v>
      </c>
      <c r="BL61" s="654" t="s">
        <v>703</v>
      </c>
      <c r="BM61" s="654" t="s">
        <v>703</v>
      </c>
      <c r="BN61" s="654" t="s">
        <v>703</v>
      </c>
      <c r="BO61" s="654" t="s">
        <v>703</v>
      </c>
      <c r="BP61" s="654" t="s">
        <v>703</v>
      </c>
      <c r="BQ61" s="654" t="s">
        <v>703</v>
      </c>
      <c r="BR61" s="654" t="s">
        <v>703</v>
      </c>
      <c r="BS61" s="654" t="s">
        <v>704</v>
      </c>
      <c r="BT61" s="654" t="s">
        <v>700</v>
      </c>
      <c r="BU61" s="654" t="s">
        <v>700</v>
      </c>
      <c r="BV61" s="654" t="s">
        <v>700</v>
      </c>
      <c r="BW61" s="654" t="s">
        <v>700</v>
      </c>
      <c r="BX61" s="654" t="s">
        <v>700</v>
      </c>
      <c r="BY61" s="654" t="s">
        <v>700</v>
      </c>
      <c r="BZ61" s="655"/>
      <c r="CA61" s="167"/>
    </row>
    <row r="62" spans="2:79" s="17" customFormat="1" ht="15.6">
      <c r="B62" s="271">
        <v>39</v>
      </c>
      <c r="C62" s="177" t="s">
        <v>690</v>
      </c>
      <c r="D62" s="177" t="s">
        <v>652</v>
      </c>
      <c r="E62" s="177" t="s">
        <v>684</v>
      </c>
      <c r="F62" s="177" t="s">
        <v>653</v>
      </c>
      <c r="G62" s="177" t="s">
        <v>29</v>
      </c>
      <c r="H62" s="177" t="s">
        <v>655</v>
      </c>
      <c r="I62" s="177">
        <v>2009</v>
      </c>
      <c r="J62" s="177" t="s">
        <v>691</v>
      </c>
      <c r="K62" s="177"/>
      <c r="L62" s="177" t="s">
        <v>692</v>
      </c>
      <c r="M62" s="177" t="s">
        <v>667</v>
      </c>
      <c r="N62" s="653">
        <v>1934</v>
      </c>
      <c r="O62" s="654" t="s">
        <v>700</v>
      </c>
      <c r="P62" s="654" t="s">
        <v>701</v>
      </c>
      <c r="Q62" s="177"/>
      <c r="R62" s="654" t="s">
        <v>700</v>
      </c>
      <c r="S62" s="654" t="s">
        <v>700</v>
      </c>
      <c r="T62" s="654">
        <v>765</v>
      </c>
      <c r="U62" s="654" t="s">
        <v>700</v>
      </c>
      <c r="V62" s="654" t="s">
        <v>700</v>
      </c>
      <c r="W62" s="654" t="s">
        <v>700</v>
      </c>
      <c r="X62" s="654" t="s">
        <v>700</v>
      </c>
      <c r="Y62" s="654" t="s">
        <v>700</v>
      </c>
      <c r="Z62" s="654" t="s">
        <v>700</v>
      </c>
      <c r="AA62" s="654" t="s">
        <v>700</v>
      </c>
      <c r="AB62" s="654" t="s">
        <v>700</v>
      </c>
      <c r="AC62" s="654" t="s">
        <v>700</v>
      </c>
      <c r="AD62" s="654" t="s">
        <v>700</v>
      </c>
      <c r="AE62" s="654" t="s">
        <v>700</v>
      </c>
      <c r="AF62" s="654" t="s">
        <v>700</v>
      </c>
      <c r="AG62" s="654" t="s">
        <v>700</v>
      </c>
      <c r="AH62" s="654" t="s">
        <v>700</v>
      </c>
      <c r="AI62" s="654" t="s">
        <v>700</v>
      </c>
      <c r="AJ62" s="654" t="s">
        <v>700</v>
      </c>
      <c r="AK62" s="654" t="s">
        <v>700</v>
      </c>
      <c r="AL62" s="654" t="s">
        <v>700</v>
      </c>
      <c r="AM62" s="654" t="s">
        <v>700</v>
      </c>
      <c r="AN62" s="654" t="s">
        <v>700</v>
      </c>
      <c r="AO62" s="654" t="s">
        <v>700</v>
      </c>
      <c r="AP62" s="654" t="s">
        <v>700</v>
      </c>
      <c r="AQ62" s="654" t="s">
        <v>700</v>
      </c>
      <c r="AR62" s="654" t="s">
        <v>700</v>
      </c>
      <c r="AS62" s="654" t="s">
        <v>700</v>
      </c>
      <c r="AT62" s="654" t="s">
        <v>700</v>
      </c>
      <c r="AU62" s="654" t="s">
        <v>702</v>
      </c>
      <c r="AV62" s="177"/>
      <c r="AW62" s="654" t="s">
        <v>702</v>
      </c>
      <c r="AX62" s="654" t="s">
        <v>705</v>
      </c>
      <c r="AY62" s="654">
        <v>2729.02</v>
      </c>
      <c r="AZ62" s="654" t="s">
        <v>701</v>
      </c>
      <c r="BA62" s="654" t="s">
        <v>701</v>
      </c>
      <c r="BB62" s="654" t="s">
        <v>701</v>
      </c>
      <c r="BC62" s="654" t="s">
        <v>701</v>
      </c>
      <c r="BD62" s="654" t="s">
        <v>701</v>
      </c>
      <c r="BE62" s="654" t="s">
        <v>701</v>
      </c>
      <c r="BF62" s="654" t="s">
        <v>701</v>
      </c>
      <c r="BG62" s="654" t="s">
        <v>701</v>
      </c>
      <c r="BH62" s="654" t="s">
        <v>701</v>
      </c>
      <c r="BI62" s="654" t="s">
        <v>703</v>
      </c>
      <c r="BJ62" s="654" t="s">
        <v>703</v>
      </c>
      <c r="BK62" s="654" t="s">
        <v>703</v>
      </c>
      <c r="BL62" s="654" t="s">
        <v>703</v>
      </c>
      <c r="BM62" s="654" t="s">
        <v>703</v>
      </c>
      <c r="BN62" s="654" t="s">
        <v>703</v>
      </c>
      <c r="BO62" s="654" t="s">
        <v>703</v>
      </c>
      <c r="BP62" s="654" t="s">
        <v>703</v>
      </c>
      <c r="BQ62" s="654" t="s">
        <v>703</v>
      </c>
      <c r="BR62" s="654" t="s">
        <v>703</v>
      </c>
      <c r="BS62" s="654" t="s">
        <v>704</v>
      </c>
      <c r="BT62" s="654" t="s">
        <v>700</v>
      </c>
      <c r="BU62" s="654" t="s">
        <v>700</v>
      </c>
      <c r="BV62" s="654" t="s">
        <v>700</v>
      </c>
      <c r="BW62" s="654" t="s">
        <v>700</v>
      </c>
      <c r="BX62" s="654" t="s">
        <v>700</v>
      </c>
      <c r="BY62" s="654" t="s">
        <v>700</v>
      </c>
      <c r="BZ62" s="655"/>
      <c r="CA62" s="167"/>
    </row>
    <row r="63" spans="2:79" s="17" customFormat="1" ht="15.6">
      <c r="B63" s="271">
        <v>40</v>
      </c>
      <c r="C63" s="177" t="s">
        <v>690</v>
      </c>
      <c r="D63" s="177" t="s">
        <v>652</v>
      </c>
      <c r="E63" s="177" t="s">
        <v>684</v>
      </c>
      <c r="F63" s="177" t="s">
        <v>653</v>
      </c>
      <c r="G63" s="177" t="s">
        <v>29</v>
      </c>
      <c r="H63" s="177" t="s">
        <v>655</v>
      </c>
      <c r="I63" s="177">
        <v>2010</v>
      </c>
      <c r="J63" s="177" t="s">
        <v>691</v>
      </c>
      <c r="K63" s="177"/>
      <c r="L63" s="177" t="s">
        <v>692</v>
      </c>
      <c r="M63" s="177" t="s">
        <v>667</v>
      </c>
      <c r="N63" s="653">
        <v>1212</v>
      </c>
      <c r="O63" s="654" t="s">
        <v>700</v>
      </c>
      <c r="P63" s="654" t="s">
        <v>701</v>
      </c>
      <c r="Q63" s="177"/>
      <c r="R63" s="654" t="s">
        <v>700</v>
      </c>
      <c r="S63" s="654" t="s">
        <v>700</v>
      </c>
      <c r="T63" s="654">
        <v>475.51</v>
      </c>
      <c r="U63" s="654" t="s">
        <v>700</v>
      </c>
      <c r="V63" s="654" t="s">
        <v>700</v>
      </c>
      <c r="W63" s="654" t="s">
        <v>700</v>
      </c>
      <c r="X63" s="654" t="s">
        <v>700</v>
      </c>
      <c r="Y63" s="654" t="s">
        <v>700</v>
      </c>
      <c r="Z63" s="654" t="s">
        <v>700</v>
      </c>
      <c r="AA63" s="654" t="s">
        <v>700</v>
      </c>
      <c r="AB63" s="654" t="s">
        <v>700</v>
      </c>
      <c r="AC63" s="654" t="s">
        <v>700</v>
      </c>
      <c r="AD63" s="654" t="s">
        <v>700</v>
      </c>
      <c r="AE63" s="654" t="s">
        <v>700</v>
      </c>
      <c r="AF63" s="654" t="s">
        <v>700</v>
      </c>
      <c r="AG63" s="654" t="s">
        <v>700</v>
      </c>
      <c r="AH63" s="654" t="s">
        <v>700</v>
      </c>
      <c r="AI63" s="654" t="s">
        <v>700</v>
      </c>
      <c r="AJ63" s="654" t="s">
        <v>700</v>
      </c>
      <c r="AK63" s="654" t="s">
        <v>700</v>
      </c>
      <c r="AL63" s="654" t="s">
        <v>700</v>
      </c>
      <c r="AM63" s="654" t="s">
        <v>700</v>
      </c>
      <c r="AN63" s="654" t="s">
        <v>700</v>
      </c>
      <c r="AO63" s="654" t="s">
        <v>700</v>
      </c>
      <c r="AP63" s="654" t="s">
        <v>700</v>
      </c>
      <c r="AQ63" s="654" t="s">
        <v>700</v>
      </c>
      <c r="AR63" s="654" t="s">
        <v>700</v>
      </c>
      <c r="AS63" s="654" t="s">
        <v>700</v>
      </c>
      <c r="AT63" s="654" t="s">
        <v>700</v>
      </c>
      <c r="AU63" s="654" t="s">
        <v>702</v>
      </c>
      <c r="AV63" s="177"/>
      <c r="AW63" s="654" t="s">
        <v>702</v>
      </c>
      <c r="AX63" s="654" t="s">
        <v>705</v>
      </c>
      <c r="AY63" s="654">
        <v>1724.71</v>
      </c>
      <c r="AZ63" s="654" t="s">
        <v>701</v>
      </c>
      <c r="BA63" s="654" t="s">
        <v>701</v>
      </c>
      <c r="BB63" s="654" t="s">
        <v>701</v>
      </c>
      <c r="BC63" s="654" t="s">
        <v>701</v>
      </c>
      <c r="BD63" s="654" t="s">
        <v>701</v>
      </c>
      <c r="BE63" s="654" t="s">
        <v>701</v>
      </c>
      <c r="BF63" s="654" t="s">
        <v>701</v>
      </c>
      <c r="BG63" s="654" t="s">
        <v>701</v>
      </c>
      <c r="BH63" s="654" t="s">
        <v>701</v>
      </c>
      <c r="BI63" s="654" t="s">
        <v>703</v>
      </c>
      <c r="BJ63" s="654" t="s">
        <v>703</v>
      </c>
      <c r="BK63" s="654" t="s">
        <v>703</v>
      </c>
      <c r="BL63" s="654" t="s">
        <v>703</v>
      </c>
      <c r="BM63" s="654" t="s">
        <v>703</v>
      </c>
      <c r="BN63" s="654" t="s">
        <v>703</v>
      </c>
      <c r="BO63" s="654" t="s">
        <v>703</v>
      </c>
      <c r="BP63" s="654" t="s">
        <v>703</v>
      </c>
      <c r="BQ63" s="654" t="s">
        <v>703</v>
      </c>
      <c r="BR63" s="654" t="s">
        <v>703</v>
      </c>
      <c r="BS63" s="654" t="s">
        <v>704</v>
      </c>
      <c r="BT63" s="654" t="s">
        <v>700</v>
      </c>
      <c r="BU63" s="654" t="s">
        <v>700</v>
      </c>
      <c r="BV63" s="654" t="s">
        <v>700</v>
      </c>
      <c r="BW63" s="654" t="s">
        <v>700</v>
      </c>
      <c r="BX63" s="654" t="s">
        <v>700</v>
      </c>
      <c r="BY63" s="654" t="s">
        <v>700</v>
      </c>
      <c r="BZ63" s="655"/>
      <c r="CA63" s="167"/>
    </row>
    <row r="64" spans="2:79" s="17" customFormat="1" ht="15.6">
      <c r="B64" s="271">
        <v>41</v>
      </c>
      <c r="C64" s="177" t="s">
        <v>690</v>
      </c>
      <c r="D64" s="177" t="s">
        <v>660</v>
      </c>
      <c r="E64" s="177" t="s">
        <v>683</v>
      </c>
      <c r="F64" s="177" t="s">
        <v>653</v>
      </c>
      <c r="G64" s="177" t="s">
        <v>660</v>
      </c>
      <c r="H64" s="177" t="s">
        <v>655</v>
      </c>
      <c r="I64" s="177">
        <v>2013</v>
      </c>
      <c r="J64" s="177" t="s">
        <v>691</v>
      </c>
      <c r="K64" s="177"/>
      <c r="L64" s="177" t="s">
        <v>692</v>
      </c>
      <c r="M64" s="177" t="s">
        <v>670</v>
      </c>
      <c r="N64" s="177">
        <v>2</v>
      </c>
      <c r="O64" s="654" t="s">
        <v>700</v>
      </c>
      <c r="P64" s="654" t="s">
        <v>701</v>
      </c>
      <c r="Q64" s="177"/>
      <c r="R64" s="654" t="s">
        <v>700</v>
      </c>
      <c r="S64" s="654" t="s">
        <v>700</v>
      </c>
      <c r="T64" s="654">
        <v>2588.1799999999998</v>
      </c>
      <c r="U64" s="654" t="s">
        <v>700</v>
      </c>
      <c r="V64" s="654" t="s">
        <v>700</v>
      </c>
      <c r="W64" s="654" t="s">
        <v>700</v>
      </c>
      <c r="X64" s="654" t="s">
        <v>700</v>
      </c>
      <c r="Y64" s="654" t="s">
        <v>700</v>
      </c>
      <c r="Z64" s="654" t="s">
        <v>700</v>
      </c>
      <c r="AA64" s="654" t="s">
        <v>700</v>
      </c>
      <c r="AB64" s="654" t="s">
        <v>700</v>
      </c>
      <c r="AC64" s="654" t="s">
        <v>700</v>
      </c>
      <c r="AD64" s="654" t="s">
        <v>700</v>
      </c>
      <c r="AE64" s="654" t="s">
        <v>700</v>
      </c>
      <c r="AF64" s="654" t="s">
        <v>700</v>
      </c>
      <c r="AG64" s="654" t="s">
        <v>700</v>
      </c>
      <c r="AH64" s="654" t="s">
        <v>700</v>
      </c>
      <c r="AI64" s="654" t="s">
        <v>700</v>
      </c>
      <c r="AJ64" s="654" t="s">
        <v>700</v>
      </c>
      <c r="AK64" s="654" t="s">
        <v>700</v>
      </c>
      <c r="AL64" s="654" t="s">
        <v>700</v>
      </c>
      <c r="AM64" s="654" t="s">
        <v>700</v>
      </c>
      <c r="AN64" s="654" t="s">
        <v>700</v>
      </c>
      <c r="AO64" s="654" t="s">
        <v>700</v>
      </c>
      <c r="AP64" s="654" t="s">
        <v>700</v>
      </c>
      <c r="AQ64" s="654" t="s">
        <v>700</v>
      </c>
      <c r="AR64" s="654" t="s">
        <v>700</v>
      </c>
      <c r="AS64" s="654" t="s">
        <v>700</v>
      </c>
      <c r="AT64" s="654" t="s">
        <v>700</v>
      </c>
      <c r="AU64" s="654" t="s">
        <v>702</v>
      </c>
      <c r="AV64" s="177"/>
      <c r="AW64" s="654" t="s">
        <v>702</v>
      </c>
      <c r="AX64" s="654" t="s">
        <v>705</v>
      </c>
      <c r="AY64" s="654">
        <v>100173.6</v>
      </c>
      <c r="AZ64" s="654" t="s">
        <v>701</v>
      </c>
      <c r="BA64" s="654" t="s">
        <v>701</v>
      </c>
      <c r="BB64" s="654" t="s">
        <v>701</v>
      </c>
      <c r="BC64" s="654" t="s">
        <v>701</v>
      </c>
      <c r="BD64" s="654" t="s">
        <v>701</v>
      </c>
      <c r="BE64" s="654" t="s">
        <v>701</v>
      </c>
      <c r="BF64" s="654" t="s">
        <v>701</v>
      </c>
      <c r="BG64" s="654" t="s">
        <v>701</v>
      </c>
      <c r="BH64" s="654" t="s">
        <v>701</v>
      </c>
      <c r="BI64" s="654" t="s">
        <v>703</v>
      </c>
      <c r="BJ64" s="654" t="s">
        <v>703</v>
      </c>
      <c r="BK64" s="654" t="s">
        <v>703</v>
      </c>
      <c r="BL64" s="654" t="s">
        <v>703</v>
      </c>
      <c r="BM64" s="654" t="s">
        <v>703</v>
      </c>
      <c r="BN64" s="654" t="s">
        <v>703</v>
      </c>
      <c r="BO64" s="654" t="s">
        <v>703</v>
      </c>
      <c r="BP64" s="654" t="s">
        <v>703</v>
      </c>
      <c r="BQ64" s="654" t="s">
        <v>703</v>
      </c>
      <c r="BR64" s="654" t="s">
        <v>703</v>
      </c>
      <c r="BS64" s="654" t="s">
        <v>704</v>
      </c>
      <c r="BT64" s="654" t="s">
        <v>700</v>
      </c>
      <c r="BU64" s="654" t="s">
        <v>700</v>
      </c>
      <c r="BV64" s="654" t="s">
        <v>700</v>
      </c>
      <c r="BW64" s="654" t="s">
        <v>700</v>
      </c>
      <c r="BX64" s="654" t="s">
        <v>700</v>
      </c>
      <c r="BY64" s="654" t="s">
        <v>700</v>
      </c>
      <c r="BZ64" s="655"/>
      <c r="CA64" s="167"/>
    </row>
    <row r="65" spans="2:79" s="17" customFormat="1" ht="15.6">
      <c r="B65" s="271">
        <v>42</v>
      </c>
      <c r="C65" s="177" t="s">
        <v>210</v>
      </c>
      <c r="D65" s="177" t="s">
        <v>652</v>
      </c>
      <c r="E65" s="177" t="s">
        <v>1</v>
      </c>
      <c r="F65" s="177" t="s">
        <v>653</v>
      </c>
      <c r="G65" s="177" t="s">
        <v>29</v>
      </c>
      <c r="H65" s="177" t="s">
        <v>654</v>
      </c>
      <c r="I65" s="177">
        <v>2013</v>
      </c>
      <c r="J65" s="177" t="s">
        <v>691</v>
      </c>
      <c r="K65" s="177"/>
      <c r="L65" s="177" t="s">
        <v>692</v>
      </c>
      <c r="M65" s="177" t="s">
        <v>663</v>
      </c>
      <c r="N65" s="177">
        <v>1</v>
      </c>
      <c r="O65" s="654">
        <v>7.0000000000000007E-2</v>
      </c>
      <c r="P65" s="654">
        <v>521.61</v>
      </c>
      <c r="Q65" s="177"/>
      <c r="R65" s="654" t="s">
        <v>700</v>
      </c>
      <c r="S65" s="654" t="s">
        <v>700</v>
      </c>
      <c r="T65" s="654">
        <v>0.04</v>
      </c>
      <c r="U65" s="654">
        <v>0.04</v>
      </c>
      <c r="V65" s="654">
        <v>0.04</v>
      </c>
      <c r="W65" s="654">
        <v>0.04</v>
      </c>
      <c r="X65" s="654">
        <v>0.02</v>
      </c>
      <c r="Y65" s="654" t="s">
        <v>700</v>
      </c>
      <c r="Z65" s="654" t="s">
        <v>700</v>
      </c>
      <c r="AA65" s="654" t="s">
        <v>700</v>
      </c>
      <c r="AB65" s="654" t="s">
        <v>700</v>
      </c>
      <c r="AC65" s="654" t="s">
        <v>700</v>
      </c>
      <c r="AD65" s="654" t="s">
        <v>700</v>
      </c>
      <c r="AE65" s="654" t="s">
        <v>700</v>
      </c>
      <c r="AF65" s="654" t="s">
        <v>700</v>
      </c>
      <c r="AG65" s="654" t="s">
        <v>700</v>
      </c>
      <c r="AH65" s="654" t="s">
        <v>700</v>
      </c>
      <c r="AI65" s="654" t="s">
        <v>700</v>
      </c>
      <c r="AJ65" s="654" t="s">
        <v>700</v>
      </c>
      <c r="AK65" s="654" t="s">
        <v>700</v>
      </c>
      <c r="AL65" s="654" t="s">
        <v>700</v>
      </c>
      <c r="AM65" s="654" t="s">
        <v>700</v>
      </c>
      <c r="AN65" s="654" t="s">
        <v>700</v>
      </c>
      <c r="AO65" s="654" t="s">
        <v>700</v>
      </c>
      <c r="AP65" s="654" t="s">
        <v>700</v>
      </c>
      <c r="AQ65" s="654" t="s">
        <v>700</v>
      </c>
      <c r="AR65" s="654" t="s">
        <v>700</v>
      </c>
      <c r="AS65" s="654" t="s">
        <v>700</v>
      </c>
      <c r="AT65" s="654" t="s">
        <v>700</v>
      </c>
      <c r="AU65" s="654" t="s">
        <v>702</v>
      </c>
      <c r="AV65" s="177"/>
      <c r="AW65" s="654" t="s">
        <v>702</v>
      </c>
      <c r="AX65" s="654" t="s">
        <v>705</v>
      </c>
      <c r="AY65" s="654">
        <v>247.24</v>
      </c>
      <c r="AZ65" s="654">
        <v>247.24</v>
      </c>
      <c r="BA65" s="654">
        <v>247.24</v>
      </c>
      <c r="BB65" s="654">
        <v>247.24</v>
      </c>
      <c r="BC65" s="654">
        <v>133.55000000000001</v>
      </c>
      <c r="BD65" s="654" t="s">
        <v>701</v>
      </c>
      <c r="BE65" s="654" t="s">
        <v>701</v>
      </c>
      <c r="BF65" s="654" t="s">
        <v>701</v>
      </c>
      <c r="BG65" s="654" t="s">
        <v>701</v>
      </c>
      <c r="BH65" s="654" t="s">
        <v>701</v>
      </c>
      <c r="BI65" s="654" t="s">
        <v>703</v>
      </c>
      <c r="BJ65" s="654" t="s">
        <v>703</v>
      </c>
      <c r="BK65" s="654" t="s">
        <v>703</v>
      </c>
      <c r="BL65" s="654" t="s">
        <v>703</v>
      </c>
      <c r="BM65" s="654" t="s">
        <v>703</v>
      </c>
      <c r="BN65" s="654" t="s">
        <v>703</v>
      </c>
      <c r="BO65" s="654" t="s">
        <v>703</v>
      </c>
      <c r="BP65" s="654" t="s">
        <v>703</v>
      </c>
      <c r="BQ65" s="654" t="s">
        <v>703</v>
      </c>
      <c r="BR65" s="654" t="s">
        <v>703</v>
      </c>
      <c r="BS65" s="654" t="s">
        <v>704</v>
      </c>
      <c r="BT65" s="654" t="s">
        <v>700</v>
      </c>
      <c r="BU65" s="654" t="s">
        <v>700</v>
      </c>
      <c r="BV65" s="654" t="s">
        <v>700</v>
      </c>
      <c r="BW65" s="654" t="s">
        <v>700</v>
      </c>
      <c r="BX65" s="654" t="s">
        <v>700</v>
      </c>
      <c r="BY65" s="654" t="s">
        <v>700</v>
      </c>
      <c r="BZ65" s="655"/>
      <c r="CA65" s="167"/>
    </row>
    <row r="66" spans="2:79" s="17" customFormat="1" ht="15.6">
      <c r="B66" s="271">
        <v>43</v>
      </c>
      <c r="C66" s="177" t="s">
        <v>210</v>
      </c>
      <c r="D66" s="177" t="s">
        <v>652</v>
      </c>
      <c r="E66" s="177" t="s">
        <v>689</v>
      </c>
      <c r="F66" s="177" t="s">
        <v>653</v>
      </c>
      <c r="G66" s="177" t="s">
        <v>29</v>
      </c>
      <c r="H66" s="177" t="s">
        <v>654</v>
      </c>
      <c r="I66" s="177">
        <v>2012</v>
      </c>
      <c r="J66" s="177" t="s">
        <v>691</v>
      </c>
      <c r="K66" s="177"/>
      <c r="L66" s="177" t="s">
        <v>698</v>
      </c>
      <c r="M66" s="177" t="s">
        <v>699</v>
      </c>
      <c r="N66" s="177">
        <v>1</v>
      </c>
      <c r="O66" s="654">
        <v>0.38</v>
      </c>
      <c r="P66" s="654">
        <v>687.85</v>
      </c>
      <c r="Q66" s="177"/>
      <c r="R66" s="654" t="s">
        <v>700</v>
      </c>
      <c r="S66" s="654">
        <v>0.17</v>
      </c>
      <c r="T66" s="654">
        <v>0.17</v>
      </c>
      <c r="U66" s="654">
        <v>0.17</v>
      </c>
      <c r="V66" s="654">
        <v>0.17</v>
      </c>
      <c r="W66" s="654">
        <v>0.17</v>
      </c>
      <c r="X66" s="654">
        <v>0.17</v>
      </c>
      <c r="Y66" s="654">
        <v>0.17</v>
      </c>
      <c r="Z66" s="654">
        <v>0.17</v>
      </c>
      <c r="AA66" s="654">
        <v>0.17</v>
      </c>
      <c r="AB66" s="654">
        <v>0.17</v>
      </c>
      <c r="AC66" s="654">
        <v>0.17</v>
      </c>
      <c r="AD66" s="654">
        <v>0.17</v>
      </c>
      <c r="AE66" s="654">
        <v>0.17</v>
      </c>
      <c r="AF66" s="654">
        <v>0.17</v>
      </c>
      <c r="AG66" s="654">
        <v>0.17</v>
      </c>
      <c r="AH66" s="654">
        <v>0.17</v>
      </c>
      <c r="AI66" s="654">
        <v>0.17</v>
      </c>
      <c r="AJ66" s="654">
        <v>0.17</v>
      </c>
      <c r="AK66" s="654">
        <v>0.17</v>
      </c>
      <c r="AL66" s="654">
        <v>0.14000000000000001</v>
      </c>
      <c r="AM66" s="654" t="s">
        <v>700</v>
      </c>
      <c r="AN66" s="654" t="s">
        <v>700</v>
      </c>
      <c r="AO66" s="654" t="s">
        <v>700</v>
      </c>
      <c r="AP66" s="654" t="s">
        <v>700</v>
      </c>
      <c r="AQ66" s="654" t="s">
        <v>700</v>
      </c>
      <c r="AR66" s="654" t="s">
        <v>700</v>
      </c>
      <c r="AS66" s="654" t="s">
        <v>700</v>
      </c>
      <c r="AT66" s="654" t="s">
        <v>700</v>
      </c>
      <c r="AU66" s="654" t="s">
        <v>702</v>
      </c>
      <c r="AV66" s="177"/>
      <c r="AW66" s="654" t="s">
        <v>702</v>
      </c>
      <c r="AX66" s="654">
        <v>335.55</v>
      </c>
      <c r="AY66" s="654">
        <v>335.55</v>
      </c>
      <c r="AZ66" s="654">
        <v>335.55</v>
      </c>
      <c r="BA66" s="654">
        <v>335.55</v>
      </c>
      <c r="BB66" s="654">
        <v>335.55</v>
      </c>
      <c r="BC66" s="654">
        <v>335.55</v>
      </c>
      <c r="BD66" s="654">
        <v>335.55</v>
      </c>
      <c r="BE66" s="654">
        <v>335.55</v>
      </c>
      <c r="BF66" s="654">
        <v>335.55</v>
      </c>
      <c r="BG66" s="654">
        <v>335.55</v>
      </c>
      <c r="BH66" s="654">
        <v>335.55</v>
      </c>
      <c r="BI66" s="654">
        <v>335.55</v>
      </c>
      <c r="BJ66" s="654">
        <v>335.55</v>
      </c>
      <c r="BK66" s="654">
        <v>335.55</v>
      </c>
      <c r="BL66" s="654">
        <v>335.55</v>
      </c>
      <c r="BM66" s="654">
        <v>335.55</v>
      </c>
      <c r="BN66" s="654">
        <v>335.55</v>
      </c>
      <c r="BO66" s="654">
        <v>335.55</v>
      </c>
      <c r="BP66" s="654">
        <v>312.31</v>
      </c>
      <c r="BQ66" s="654" t="s">
        <v>703</v>
      </c>
      <c r="BR66" s="654" t="s">
        <v>703</v>
      </c>
      <c r="BS66" s="654" t="s">
        <v>704</v>
      </c>
      <c r="BT66" s="654" t="s">
        <v>700</v>
      </c>
      <c r="BU66" s="654" t="s">
        <v>700</v>
      </c>
      <c r="BV66" s="654" t="s">
        <v>700</v>
      </c>
      <c r="BW66" s="654" t="s">
        <v>700</v>
      </c>
      <c r="BX66" s="654" t="s">
        <v>700</v>
      </c>
      <c r="BY66" s="654" t="s">
        <v>700</v>
      </c>
      <c r="BZ66" s="655"/>
      <c r="CA66" s="167"/>
    </row>
    <row r="67" spans="2:79" s="17" customFormat="1" ht="15.6">
      <c r="B67" s="271">
        <v>44</v>
      </c>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c r="BA67" s="177"/>
      <c r="BB67" s="177"/>
      <c r="BC67" s="177"/>
      <c r="BD67" s="177"/>
      <c r="BE67" s="177"/>
      <c r="BF67" s="177"/>
      <c r="BG67" s="177"/>
      <c r="BH67" s="177"/>
      <c r="BI67" s="177"/>
      <c r="BJ67" s="177"/>
      <c r="BK67" s="177"/>
      <c r="BL67" s="177"/>
      <c r="BM67" s="177"/>
      <c r="BN67" s="177"/>
      <c r="BO67" s="177"/>
      <c r="BP67" s="177"/>
      <c r="BQ67" s="177"/>
      <c r="BR67" s="177"/>
      <c r="BS67" s="177"/>
      <c r="BT67" s="177"/>
      <c r="BU67" s="177"/>
      <c r="BV67" s="177"/>
      <c r="BW67" s="177"/>
      <c r="BX67" s="177"/>
      <c r="BY67" s="177"/>
      <c r="BZ67" s="273"/>
      <c r="CA67" s="167"/>
    </row>
    <row r="68" spans="2:79" s="17" customFormat="1" ht="15.6">
      <c r="B68" s="272" t="s">
        <v>492</v>
      </c>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c r="AO68" s="275"/>
      <c r="AP68" s="275"/>
      <c r="AQ68" s="275"/>
      <c r="AR68" s="275"/>
      <c r="AS68" s="275"/>
      <c r="AT68" s="2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6"/>
      <c r="CA68" s="167"/>
    </row>
  </sheetData>
  <mergeCells count="1">
    <mergeCell ref="B22:B23"/>
  </mergeCells>
  <hyperlinks>
    <hyperlink ref="H18" location="Table_4_c.__2013_Lost_Revenues_Work_Form" display="Go to Tab 4."/>
  </hyperlinks>
  <pageMargins left="0.70866141732283472" right="0.70866141732283472" top="0.74803149606299213" bottom="0.74803149606299213" header="0.31496062992125984" footer="0.31496062992125984"/>
  <pageSetup scale="41" fitToWidth="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83"/>
  <sheetViews>
    <sheetView view="pageBreakPreview" topLeftCell="A9" zoomScale="60" zoomScaleNormal="80" workbookViewId="0">
      <pane xSplit="9" ySplit="15" topLeftCell="S63" activePane="bottomRight" state="frozen"/>
      <selection activeCell="F121" sqref="F121"/>
      <selection pane="topRight" activeCell="F121" sqref="F121"/>
      <selection pane="bottomLeft" activeCell="F121" sqref="F121"/>
      <selection pane="bottomRight" activeCell="F121" sqref="F121"/>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38.6640625" style="12" bestFit="1" customWidth="1"/>
    <col min="6" max="7" width="9.109375" style="12"/>
    <col min="8" max="8" width="14.5546875" style="12" customWidth="1"/>
    <col min="9" max="9" width="13.6640625" style="12" customWidth="1"/>
    <col min="10" max="10" width="16.109375" style="12" customWidth="1"/>
    <col min="11" max="13" width="9.109375" style="12"/>
    <col min="14" max="14" width="13.5546875" style="12" customWidth="1"/>
    <col min="15" max="15" width="15.6640625" style="12" customWidth="1"/>
    <col min="16" max="16" width="14.88671875" style="12" bestFit="1" customWidth="1"/>
    <col min="17" max="17" width="9.109375" style="12"/>
    <col min="18" max="18" width="9.33203125" style="12" bestFit="1" customWidth="1"/>
    <col min="19" max="20" width="9.44140625" style="12" bestFit="1" customWidth="1"/>
    <col min="21" max="21" width="12.44140625" style="12" bestFit="1" customWidth="1"/>
    <col min="22" max="38" width="11.33203125" style="12" bestFit="1" customWidth="1"/>
    <col min="39" max="43" width="9.44140625" style="12" bestFit="1" customWidth="1"/>
    <col min="44" max="48" width="9.109375" style="12"/>
    <col min="49" max="49" width="13.33203125" style="657" customWidth="1"/>
    <col min="50" max="51" width="16.6640625" style="657" bestFit="1" customWidth="1"/>
    <col min="52" max="63" width="18.5546875" style="657" bestFit="1" customWidth="1"/>
    <col min="64" max="74" width="16.6640625" style="657" bestFit="1" customWidth="1"/>
    <col min="75" max="78" width="6.33203125" style="657" bestFit="1" customWidth="1"/>
    <col min="79" max="79" width="9.109375" style="16"/>
    <col min="80" max="16384" width="9.109375" style="12"/>
  </cols>
  <sheetData>
    <row r="14" spans="2:79" ht="15" thickBot="1">
      <c r="CA14" s="12"/>
    </row>
    <row r="15" spans="2:79" s="9" customFormat="1" ht="32.2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c r="AW15" s="657"/>
      <c r="AX15" s="657"/>
      <c r="AY15" s="657"/>
      <c r="AZ15" s="657"/>
      <c r="BA15" s="657"/>
      <c r="BB15" s="657"/>
      <c r="BC15" s="657"/>
      <c r="BD15" s="657"/>
      <c r="BE15" s="657"/>
      <c r="BF15" s="657"/>
      <c r="BG15" s="657"/>
      <c r="BH15" s="657"/>
      <c r="BI15" s="657"/>
      <c r="BJ15" s="657"/>
      <c r="BK15" s="657"/>
      <c r="BL15" s="657"/>
      <c r="BM15" s="657"/>
      <c r="BN15" s="657"/>
      <c r="BO15" s="657"/>
      <c r="BP15" s="657"/>
      <c r="BQ15" s="657"/>
      <c r="BR15" s="657"/>
      <c r="BS15" s="657"/>
      <c r="BT15" s="657"/>
      <c r="BU15" s="657"/>
      <c r="BV15" s="657"/>
      <c r="BW15" s="657"/>
      <c r="BX15" s="657"/>
      <c r="BY15" s="657"/>
      <c r="BZ15" s="657"/>
    </row>
    <row r="16" spans="2:79" ht="27" customHeight="1" thickBot="1">
      <c r="B16" s="92"/>
      <c r="C16" s="630" t="s">
        <v>610</v>
      </c>
      <c r="D16" s="624"/>
      <c r="E16" s="17"/>
      <c r="CA16" s="12"/>
    </row>
    <row r="17" spans="2:79" ht="13.5" customHeight="1">
      <c r="D17" s="92"/>
    </row>
    <row r="18" spans="2:79" ht="24.75" customHeight="1">
      <c r="B18" s="195" t="s">
        <v>568</v>
      </c>
      <c r="D18" s="92"/>
      <c r="H18" s="600" t="s">
        <v>586</v>
      </c>
    </row>
    <row r="19" spans="2:79" ht="24.75" customHeight="1">
      <c r="B19" s="635" t="s">
        <v>526</v>
      </c>
      <c r="C19" s="624"/>
      <c r="D19" s="624"/>
      <c r="E19" s="624"/>
      <c r="F19" s="624"/>
      <c r="G19" s="624"/>
      <c r="H19" s="624"/>
      <c r="I19" s="624"/>
      <c r="J19" s="624"/>
      <c r="K19" s="624"/>
      <c r="L19" s="624"/>
      <c r="M19" s="624"/>
      <c r="N19" s="624"/>
      <c r="O19" s="624"/>
      <c r="P19" s="624"/>
    </row>
    <row r="20" spans="2:79" ht="24.75" customHeight="1">
      <c r="B20" s="635" t="s">
        <v>527</v>
      </c>
      <c r="C20" s="624"/>
      <c r="D20" s="624"/>
      <c r="E20" s="624"/>
      <c r="F20" s="624"/>
      <c r="G20" s="624"/>
      <c r="H20" s="624"/>
      <c r="I20" s="624"/>
      <c r="J20" s="624"/>
      <c r="K20" s="624"/>
      <c r="L20" s="624"/>
      <c r="M20" s="624"/>
      <c r="N20" s="624"/>
      <c r="O20" s="624"/>
      <c r="P20" s="624"/>
    </row>
    <row r="21" spans="2:79" ht="15.6">
      <c r="B21" s="92"/>
    </row>
    <row r="22" spans="2:79" s="268" customFormat="1" ht="88.5" customHeight="1">
      <c r="B22" s="831"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658" t="s">
        <v>491</v>
      </c>
      <c r="AX22" s="659"/>
      <c r="AY22" s="659"/>
      <c r="AZ22" s="659"/>
      <c r="BA22" s="659"/>
      <c r="BB22" s="659"/>
      <c r="BC22" s="659"/>
      <c r="BD22" s="659"/>
      <c r="BE22" s="659"/>
      <c r="BF22" s="659"/>
      <c r="BG22" s="659"/>
      <c r="BH22" s="659"/>
      <c r="BI22" s="659"/>
      <c r="BJ22" s="659"/>
      <c r="BK22" s="659"/>
      <c r="BL22" s="659"/>
      <c r="BM22" s="659"/>
      <c r="BN22" s="659"/>
      <c r="BO22" s="659"/>
      <c r="BP22" s="659"/>
      <c r="BQ22" s="659"/>
      <c r="BR22" s="659"/>
      <c r="BS22" s="659"/>
      <c r="BT22" s="659"/>
      <c r="BU22" s="659"/>
      <c r="BV22" s="659"/>
      <c r="BW22" s="659"/>
      <c r="BX22" s="659"/>
      <c r="BY22" s="659"/>
      <c r="BZ22" s="660"/>
      <c r="CA22" s="267"/>
    </row>
    <row r="23" spans="2:79" s="268" customFormat="1" ht="45" customHeight="1">
      <c r="B23" s="831"/>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661">
        <v>2011</v>
      </c>
      <c r="AX23" s="661">
        <v>2012</v>
      </c>
      <c r="AY23" s="661">
        <v>2013</v>
      </c>
      <c r="AZ23" s="661">
        <v>2014</v>
      </c>
      <c r="BA23" s="661">
        <v>2015</v>
      </c>
      <c r="BB23" s="661">
        <v>2016</v>
      </c>
      <c r="BC23" s="661">
        <v>2017</v>
      </c>
      <c r="BD23" s="661">
        <v>2018</v>
      </c>
      <c r="BE23" s="661">
        <v>2019</v>
      </c>
      <c r="BF23" s="661">
        <v>2020</v>
      </c>
      <c r="BG23" s="661">
        <v>2021</v>
      </c>
      <c r="BH23" s="661">
        <v>2022</v>
      </c>
      <c r="BI23" s="661">
        <v>2023</v>
      </c>
      <c r="BJ23" s="661">
        <v>2024</v>
      </c>
      <c r="BK23" s="661">
        <v>2025</v>
      </c>
      <c r="BL23" s="661">
        <v>2026</v>
      </c>
      <c r="BM23" s="661">
        <v>2027</v>
      </c>
      <c r="BN23" s="661">
        <v>2028</v>
      </c>
      <c r="BO23" s="661">
        <v>2029</v>
      </c>
      <c r="BP23" s="661">
        <v>2030</v>
      </c>
      <c r="BQ23" s="661">
        <v>2031</v>
      </c>
      <c r="BR23" s="661">
        <v>2032</v>
      </c>
      <c r="BS23" s="661">
        <v>2033</v>
      </c>
      <c r="BT23" s="661">
        <v>2034</v>
      </c>
      <c r="BU23" s="661">
        <v>2035</v>
      </c>
      <c r="BV23" s="661">
        <v>2036</v>
      </c>
      <c r="BW23" s="661">
        <v>2037</v>
      </c>
      <c r="BX23" s="661">
        <v>2038</v>
      </c>
      <c r="BY23" s="661">
        <v>2039</v>
      </c>
      <c r="BZ23" s="661">
        <v>2040</v>
      </c>
      <c r="CA23" s="267"/>
    </row>
    <row r="24" spans="2:79" s="17" customFormat="1" ht="15.6">
      <c r="B24" s="271">
        <v>1</v>
      </c>
      <c r="C24" s="177" t="s">
        <v>210</v>
      </c>
      <c r="D24" s="177" t="s">
        <v>656</v>
      </c>
      <c r="E24" s="177" t="s">
        <v>23</v>
      </c>
      <c r="F24" s="177" t="s">
        <v>653</v>
      </c>
      <c r="G24" s="177" t="s">
        <v>711</v>
      </c>
      <c r="H24" s="177" t="s">
        <v>654</v>
      </c>
      <c r="I24" s="177">
        <v>2014</v>
      </c>
      <c r="J24" s="177" t="s">
        <v>691</v>
      </c>
      <c r="K24" s="177"/>
      <c r="L24" s="177" t="s">
        <v>712</v>
      </c>
      <c r="M24" s="177" t="s">
        <v>681</v>
      </c>
      <c r="N24" s="654">
        <v>2</v>
      </c>
      <c r="O24" s="654">
        <v>132.5</v>
      </c>
      <c r="P24" s="654">
        <v>157250.21249999999</v>
      </c>
      <c r="Q24" s="177"/>
      <c r="R24" s="654" t="s">
        <v>715</v>
      </c>
      <c r="S24" s="654" t="s">
        <v>715</v>
      </c>
      <c r="T24" s="654" t="s">
        <v>716</v>
      </c>
      <c r="U24" s="654">
        <v>132.5</v>
      </c>
      <c r="V24" s="654">
        <v>132.5</v>
      </c>
      <c r="W24" s="654">
        <v>132.5</v>
      </c>
      <c r="X24" s="654" t="s">
        <v>715</v>
      </c>
      <c r="Y24" s="654" t="s">
        <v>715</v>
      </c>
      <c r="Z24" s="654" t="s">
        <v>715</v>
      </c>
      <c r="AA24" s="654" t="s">
        <v>715</v>
      </c>
      <c r="AB24" s="654" t="s">
        <v>715</v>
      </c>
      <c r="AC24" s="654" t="s">
        <v>715</v>
      </c>
      <c r="AD24" s="654" t="s">
        <v>715</v>
      </c>
      <c r="AE24" s="654" t="s">
        <v>715</v>
      </c>
      <c r="AF24" s="654" t="s">
        <v>715</v>
      </c>
      <c r="AG24" s="654" t="s">
        <v>715</v>
      </c>
      <c r="AH24" s="654" t="s">
        <v>715</v>
      </c>
      <c r="AI24" s="654" t="s">
        <v>715</v>
      </c>
      <c r="AJ24" s="654" t="s">
        <v>715</v>
      </c>
      <c r="AK24" s="654" t="s">
        <v>715</v>
      </c>
      <c r="AL24" s="654" t="s">
        <v>715</v>
      </c>
      <c r="AM24" s="654" t="s">
        <v>715</v>
      </c>
      <c r="AN24" s="654" t="s">
        <v>715</v>
      </c>
      <c r="AO24" s="654" t="s">
        <v>700</v>
      </c>
      <c r="AP24" s="654" t="s">
        <v>717</v>
      </c>
      <c r="AQ24" s="654" t="s">
        <v>717</v>
      </c>
      <c r="AR24" s="654" t="s">
        <v>718</v>
      </c>
      <c r="AS24" s="654" t="s">
        <v>718</v>
      </c>
      <c r="AT24" s="654" t="s">
        <v>718</v>
      </c>
      <c r="AU24" s="654" t="s">
        <v>718</v>
      </c>
      <c r="AV24" s="177"/>
      <c r="AW24" s="654" t="s">
        <v>715</v>
      </c>
      <c r="AX24" s="654" t="s">
        <v>719</v>
      </c>
      <c r="AY24" s="654" t="s">
        <v>719</v>
      </c>
      <c r="AZ24" s="654">
        <v>157250.21</v>
      </c>
      <c r="BA24" s="654">
        <v>157250.21</v>
      </c>
      <c r="BB24" s="654">
        <v>157250.21</v>
      </c>
      <c r="BC24" s="654" t="s">
        <v>720</v>
      </c>
      <c r="BD24" s="654" t="s">
        <v>720</v>
      </c>
      <c r="BE24" s="654" t="s">
        <v>720</v>
      </c>
      <c r="BF24" s="654" t="s">
        <v>720</v>
      </c>
      <c r="BG24" s="654" t="s">
        <v>720</v>
      </c>
      <c r="BH24" s="654" t="s">
        <v>720</v>
      </c>
      <c r="BI24" s="654" t="s">
        <v>720</v>
      </c>
      <c r="BJ24" s="654" t="s">
        <v>720</v>
      </c>
      <c r="BK24" s="654" t="s">
        <v>720</v>
      </c>
      <c r="BL24" s="654" t="s">
        <v>719</v>
      </c>
      <c r="BM24" s="654" t="s">
        <v>719</v>
      </c>
      <c r="BN24" s="654" t="s">
        <v>719</v>
      </c>
      <c r="BO24" s="654" t="s">
        <v>719</v>
      </c>
      <c r="BP24" s="654" t="s">
        <v>719</v>
      </c>
      <c r="BQ24" s="654" t="s">
        <v>719</v>
      </c>
      <c r="BR24" s="654" t="s">
        <v>719</v>
      </c>
      <c r="BS24" s="654" t="s">
        <v>719</v>
      </c>
      <c r="BT24" s="654" t="s">
        <v>719</v>
      </c>
      <c r="BU24" s="654" t="s">
        <v>719</v>
      </c>
      <c r="BV24" s="654" t="s">
        <v>719</v>
      </c>
      <c r="BW24" s="654" t="s">
        <v>718</v>
      </c>
      <c r="BX24" s="654" t="s">
        <v>718</v>
      </c>
      <c r="BY24" s="654" t="s">
        <v>718</v>
      </c>
      <c r="BZ24" s="655" t="s">
        <v>718</v>
      </c>
      <c r="CA24" s="167"/>
    </row>
    <row r="25" spans="2:79" s="17" customFormat="1" ht="15.6">
      <c r="B25" s="271">
        <v>2</v>
      </c>
      <c r="C25" s="177" t="s">
        <v>210</v>
      </c>
      <c r="D25" s="177" t="s">
        <v>656</v>
      </c>
      <c r="E25" s="177" t="s">
        <v>21</v>
      </c>
      <c r="F25" s="177" t="s">
        <v>653</v>
      </c>
      <c r="G25" s="177" t="s">
        <v>711</v>
      </c>
      <c r="H25" s="177" t="s">
        <v>654</v>
      </c>
      <c r="I25" s="177">
        <v>2014</v>
      </c>
      <c r="J25" s="177" t="s">
        <v>691</v>
      </c>
      <c r="K25" s="177"/>
      <c r="L25" s="177" t="s">
        <v>712</v>
      </c>
      <c r="M25" s="177" t="s">
        <v>671</v>
      </c>
      <c r="N25" s="654">
        <v>991</v>
      </c>
      <c r="O25" s="654">
        <v>852.48254150000002</v>
      </c>
      <c r="P25" s="654">
        <v>2940239.91</v>
      </c>
      <c r="Q25" s="177"/>
      <c r="R25" s="654" t="s">
        <v>715</v>
      </c>
      <c r="S25" s="654" t="s">
        <v>715</v>
      </c>
      <c r="T25" s="654" t="s">
        <v>716</v>
      </c>
      <c r="U25" s="654">
        <v>852.48</v>
      </c>
      <c r="V25" s="654">
        <v>846.64</v>
      </c>
      <c r="W25" s="654">
        <v>789.11</v>
      </c>
      <c r="X25" s="654">
        <v>497</v>
      </c>
      <c r="Y25" s="654">
        <v>497</v>
      </c>
      <c r="Z25" s="654">
        <v>497</v>
      </c>
      <c r="AA25" s="654">
        <v>497</v>
      </c>
      <c r="AB25" s="654">
        <v>497</v>
      </c>
      <c r="AC25" s="654">
        <v>497</v>
      </c>
      <c r="AD25" s="654">
        <v>497</v>
      </c>
      <c r="AE25" s="654">
        <v>487.67</v>
      </c>
      <c r="AF25" s="654">
        <v>198.42</v>
      </c>
      <c r="AG25" s="654" t="s">
        <v>715</v>
      </c>
      <c r="AH25" s="654" t="s">
        <v>715</v>
      </c>
      <c r="AI25" s="654" t="s">
        <v>715</v>
      </c>
      <c r="AJ25" s="654" t="s">
        <v>715</v>
      </c>
      <c r="AK25" s="654" t="s">
        <v>715</v>
      </c>
      <c r="AL25" s="654" t="s">
        <v>715</v>
      </c>
      <c r="AM25" s="654" t="s">
        <v>715</v>
      </c>
      <c r="AN25" s="654" t="s">
        <v>715</v>
      </c>
      <c r="AO25" s="654" t="s">
        <v>700</v>
      </c>
      <c r="AP25" s="654" t="s">
        <v>717</v>
      </c>
      <c r="AQ25" s="654" t="s">
        <v>717</v>
      </c>
      <c r="AR25" s="654" t="s">
        <v>718</v>
      </c>
      <c r="AS25" s="654" t="s">
        <v>718</v>
      </c>
      <c r="AT25" s="654" t="s">
        <v>718</v>
      </c>
      <c r="AU25" s="654" t="s">
        <v>718</v>
      </c>
      <c r="AV25" s="177"/>
      <c r="AW25" s="654" t="s">
        <v>715</v>
      </c>
      <c r="AX25" s="654" t="s">
        <v>719</v>
      </c>
      <c r="AY25" s="654" t="s">
        <v>719</v>
      </c>
      <c r="AZ25" s="654">
        <v>2940239.91</v>
      </c>
      <c r="BA25" s="654">
        <v>2919374.23</v>
      </c>
      <c r="BB25" s="654">
        <v>2709943.37</v>
      </c>
      <c r="BC25" s="654">
        <v>1775114.74</v>
      </c>
      <c r="BD25" s="654">
        <v>1775114.74</v>
      </c>
      <c r="BE25" s="654">
        <v>1775114.74</v>
      </c>
      <c r="BF25" s="654">
        <v>1775114.74</v>
      </c>
      <c r="BG25" s="654">
        <v>1775114.74</v>
      </c>
      <c r="BH25" s="654">
        <v>1775114.74</v>
      </c>
      <c r="BI25" s="654">
        <v>1775114.74</v>
      </c>
      <c r="BJ25" s="654">
        <v>1689166.06</v>
      </c>
      <c r="BK25" s="654">
        <v>647250.85</v>
      </c>
      <c r="BL25" s="654" t="s">
        <v>719</v>
      </c>
      <c r="BM25" s="654" t="s">
        <v>719</v>
      </c>
      <c r="BN25" s="654" t="s">
        <v>719</v>
      </c>
      <c r="BO25" s="654" t="s">
        <v>719</v>
      </c>
      <c r="BP25" s="654" t="s">
        <v>719</v>
      </c>
      <c r="BQ25" s="654" t="s">
        <v>719</v>
      </c>
      <c r="BR25" s="654" t="s">
        <v>719</v>
      </c>
      <c r="BS25" s="654" t="s">
        <v>719</v>
      </c>
      <c r="BT25" s="654" t="s">
        <v>719</v>
      </c>
      <c r="BU25" s="654" t="s">
        <v>719</v>
      </c>
      <c r="BV25" s="654" t="s">
        <v>719</v>
      </c>
      <c r="BW25" s="654" t="s">
        <v>718</v>
      </c>
      <c r="BX25" s="654" t="s">
        <v>718</v>
      </c>
      <c r="BY25" s="654" t="s">
        <v>718</v>
      </c>
      <c r="BZ25" s="655" t="s">
        <v>718</v>
      </c>
      <c r="CA25" s="167"/>
    </row>
    <row r="26" spans="2:79" s="17" customFormat="1" ht="16.5" customHeight="1">
      <c r="B26" s="271">
        <v>3</v>
      </c>
      <c r="C26" s="177" t="s">
        <v>210</v>
      </c>
      <c r="D26" s="177" t="s">
        <v>656</v>
      </c>
      <c r="E26" s="177" t="s">
        <v>20</v>
      </c>
      <c r="F26" s="177" t="s">
        <v>653</v>
      </c>
      <c r="G26" s="177" t="s">
        <v>711</v>
      </c>
      <c r="H26" s="177" t="s">
        <v>654</v>
      </c>
      <c r="I26" s="177">
        <v>2011</v>
      </c>
      <c r="J26" s="177" t="s">
        <v>691</v>
      </c>
      <c r="K26" s="177"/>
      <c r="L26" s="177" t="s">
        <v>712</v>
      </c>
      <c r="M26" s="177" t="s">
        <v>693</v>
      </c>
      <c r="N26" s="654">
        <v>1</v>
      </c>
      <c r="O26" s="654">
        <v>2.4677522540000001</v>
      </c>
      <c r="P26" s="654">
        <v>48881.624759999999</v>
      </c>
      <c r="Q26" s="177"/>
      <c r="R26" s="654">
        <v>2.4700000000000002</v>
      </c>
      <c r="S26" s="654">
        <v>2.4700000000000002</v>
      </c>
      <c r="T26" s="654">
        <v>2.4700000000000002</v>
      </c>
      <c r="U26" s="654">
        <v>2.4700000000000002</v>
      </c>
      <c r="V26" s="654" t="s">
        <v>716</v>
      </c>
      <c r="W26" s="654" t="s">
        <v>715</v>
      </c>
      <c r="X26" s="654" t="s">
        <v>715</v>
      </c>
      <c r="Y26" s="654" t="s">
        <v>715</v>
      </c>
      <c r="Z26" s="654" t="s">
        <v>715</v>
      </c>
      <c r="AA26" s="654" t="s">
        <v>715</v>
      </c>
      <c r="AB26" s="654" t="s">
        <v>715</v>
      </c>
      <c r="AC26" s="654" t="s">
        <v>715</v>
      </c>
      <c r="AD26" s="654" t="s">
        <v>715</v>
      </c>
      <c r="AE26" s="654" t="s">
        <v>715</v>
      </c>
      <c r="AF26" s="654" t="s">
        <v>715</v>
      </c>
      <c r="AG26" s="654" t="s">
        <v>715</v>
      </c>
      <c r="AH26" s="654" t="s">
        <v>715</v>
      </c>
      <c r="AI26" s="654" t="s">
        <v>715</v>
      </c>
      <c r="AJ26" s="654" t="s">
        <v>715</v>
      </c>
      <c r="AK26" s="654" t="s">
        <v>715</v>
      </c>
      <c r="AL26" s="654" t="s">
        <v>715</v>
      </c>
      <c r="AM26" s="654" t="s">
        <v>715</v>
      </c>
      <c r="AN26" s="654" t="s">
        <v>715</v>
      </c>
      <c r="AO26" s="654" t="s">
        <v>700</v>
      </c>
      <c r="AP26" s="654" t="s">
        <v>717</v>
      </c>
      <c r="AQ26" s="654" t="s">
        <v>717</v>
      </c>
      <c r="AR26" s="654" t="s">
        <v>718</v>
      </c>
      <c r="AS26" s="654" t="s">
        <v>718</v>
      </c>
      <c r="AT26" s="654" t="s">
        <v>718</v>
      </c>
      <c r="AU26" s="654" t="s">
        <v>718</v>
      </c>
      <c r="AV26" s="177"/>
      <c r="AW26" s="654">
        <v>12220.41</v>
      </c>
      <c r="AX26" s="654">
        <v>12220.41</v>
      </c>
      <c r="AY26" s="654">
        <v>12220.41</v>
      </c>
      <c r="AZ26" s="654">
        <v>12220.41</v>
      </c>
      <c r="BA26" s="654" t="s">
        <v>720</v>
      </c>
      <c r="BB26" s="654" t="s">
        <v>720</v>
      </c>
      <c r="BC26" s="654" t="s">
        <v>720</v>
      </c>
      <c r="BD26" s="654" t="s">
        <v>720</v>
      </c>
      <c r="BE26" s="654" t="s">
        <v>720</v>
      </c>
      <c r="BF26" s="654" t="s">
        <v>720</v>
      </c>
      <c r="BG26" s="654" t="s">
        <v>720</v>
      </c>
      <c r="BH26" s="654" t="s">
        <v>720</v>
      </c>
      <c r="BI26" s="654" t="s">
        <v>720</v>
      </c>
      <c r="BJ26" s="654" t="s">
        <v>720</v>
      </c>
      <c r="BK26" s="654" t="s">
        <v>720</v>
      </c>
      <c r="BL26" s="654" t="s">
        <v>719</v>
      </c>
      <c r="BM26" s="654" t="s">
        <v>719</v>
      </c>
      <c r="BN26" s="654" t="s">
        <v>719</v>
      </c>
      <c r="BO26" s="654" t="s">
        <v>719</v>
      </c>
      <c r="BP26" s="654" t="s">
        <v>719</v>
      </c>
      <c r="BQ26" s="654" t="s">
        <v>719</v>
      </c>
      <c r="BR26" s="654" t="s">
        <v>719</v>
      </c>
      <c r="BS26" s="654" t="s">
        <v>719</v>
      </c>
      <c r="BT26" s="654" t="s">
        <v>719</v>
      </c>
      <c r="BU26" s="654" t="s">
        <v>719</v>
      </c>
      <c r="BV26" s="654" t="s">
        <v>719</v>
      </c>
      <c r="BW26" s="654" t="s">
        <v>718</v>
      </c>
      <c r="BX26" s="654" t="s">
        <v>718</v>
      </c>
      <c r="BY26" s="654" t="s">
        <v>718</v>
      </c>
      <c r="BZ26" s="655" t="s">
        <v>718</v>
      </c>
      <c r="CA26" s="167"/>
    </row>
    <row r="27" spans="2:79" s="17" customFormat="1" ht="15.6">
      <c r="B27" s="271">
        <v>4</v>
      </c>
      <c r="C27" s="177" t="s">
        <v>210</v>
      </c>
      <c r="D27" s="177" t="s">
        <v>656</v>
      </c>
      <c r="E27" s="274" t="s">
        <v>20</v>
      </c>
      <c r="F27" s="177" t="s">
        <v>653</v>
      </c>
      <c r="G27" s="177" t="s">
        <v>711</v>
      </c>
      <c r="H27" s="177" t="s">
        <v>654</v>
      </c>
      <c r="I27" s="177">
        <v>2012</v>
      </c>
      <c r="J27" s="177" t="s">
        <v>691</v>
      </c>
      <c r="K27" s="177"/>
      <c r="L27" s="177" t="s">
        <v>712</v>
      </c>
      <c r="M27" s="177" t="s">
        <v>693</v>
      </c>
      <c r="N27" s="654">
        <v>1</v>
      </c>
      <c r="O27" s="654">
        <v>0.172466273</v>
      </c>
      <c r="P27" s="654">
        <v>2562.1792879999998</v>
      </c>
      <c r="Q27" s="177"/>
      <c r="R27" s="654" t="s">
        <v>715</v>
      </c>
      <c r="S27" s="654">
        <v>0.17</v>
      </c>
      <c r="T27" s="654">
        <v>0.17</v>
      </c>
      <c r="U27" s="654">
        <v>0.17</v>
      </c>
      <c r="V27" s="654">
        <v>0.17</v>
      </c>
      <c r="W27" s="654" t="s">
        <v>715</v>
      </c>
      <c r="X27" s="654" t="s">
        <v>715</v>
      </c>
      <c r="Y27" s="654" t="s">
        <v>715</v>
      </c>
      <c r="Z27" s="654" t="s">
        <v>715</v>
      </c>
      <c r="AA27" s="654" t="s">
        <v>715</v>
      </c>
      <c r="AB27" s="654" t="s">
        <v>715</v>
      </c>
      <c r="AC27" s="654" t="s">
        <v>715</v>
      </c>
      <c r="AD27" s="654" t="s">
        <v>715</v>
      </c>
      <c r="AE27" s="654" t="s">
        <v>715</v>
      </c>
      <c r="AF27" s="654" t="s">
        <v>715</v>
      </c>
      <c r="AG27" s="654" t="s">
        <v>715</v>
      </c>
      <c r="AH27" s="654" t="s">
        <v>715</v>
      </c>
      <c r="AI27" s="654" t="s">
        <v>715</v>
      </c>
      <c r="AJ27" s="654" t="s">
        <v>715</v>
      </c>
      <c r="AK27" s="654" t="s">
        <v>715</v>
      </c>
      <c r="AL27" s="654" t="s">
        <v>715</v>
      </c>
      <c r="AM27" s="654" t="s">
        <v>715</v>
      </c>
      <c r="AN27" s="654" t="s">
        <v>715</v>
      </c>
      <c r="AO27" s="654" t="s">
        <v>700</v>
      </c>
      <c r="AP27" s="654" t="s">
        <v>717</v>
      </c>
      <c r="AQ27" s="654" t="s">
        <v>717</v>
      </c>
      <c r="AR27" s="654" t="s">
        <v>718</v>
      </c>
      <c r="AS27" s="654" t="s">
        <v>718</v>
      </c>
      <c r="AT27" s="654" t="s">
        <v>718</v>
      </c>
      <c r="AU27" s="654" t="s">
        <v>718</v>
      </c>
      <c r="AV27" s="177"/>
      <c r="AW27" s="654" t="s">
        <v>715</v>
      </c>
      <c r="AX27" s="654">
        <v>854.06</v>
      </c>
      <c r="AY27" s="654">
        <v>854.06</v>
      </c>
      <c r="AZ27" s="654">
        <v>854.06</v>
      </c>
      <c r="BA27" s="654">
        <v>854.06</v>
      </c>
      <c r="BB27" s="654" t="s">
        <v>720</v>
      </c>
      <c r="BC27" s="654" t="s">
        <v>720</v>
      </c>
      <c r="BD27" s="654" t="s">
        <v>720</v>
      </c>
      <c r="BE27" s="654" t="s">
        <v>720</v>
      </c>
      <c r="BF27" s="654" t="s">
        <v>720</v>
      </c>
      <c r="BG27" s="654" t="s">
        <v>720</v>
      </c>
      <c r="BH27" s="654" t="s">
        <v>720</v>
      </c>
      <c r="BI27" s="654" t="s">
        <v>720</v>
      </c>
      <c r="BJ27" s="654" t="s">
        <v>720</v>
      </c>
      <c r="BK27" s="654" t="s">
        <v>720</v>
      </c>
      <c r="BL27" s="654" t="s">
        <v>719</v>
      </c>
      <c r="BM27" s="654" t="s">
        <v>719</v>
      </c>
      <c r="BN27" s="654" t="s">
        <v>719</v>
      </c>
      <c r="BO27" s="654" t="s">
        <v>719</v>
      </c>
      <c r="BP27" s="654" t="s">
        <v>719</v>
      </c>
      <c r="BQ27" s="654" t="s">
        <v>719</v>
      </c>
      <c r="BR27" s="654" t="s">
        <v>719</v>
      </c>
      <c r="BS27" s="654" t="s">
        <v>719</v>
      </c>
      <c r="BT27" s="654" t="s">
        <v>719</v>
      </c>
      <c r="BU27" s="654" t="s">
        <v>719</v>
      </c>
      <c r="BV27" s="654" t="s">
        <v>719</v>
      </c>
      <c r="BW27" s="654" t="s">
        <v>718</v>
      </c>
      <c r="BX27" s="654" t="s">
        <v>718</v>
      </c>
      <c r="BY27" s="654" t="s">
        <v>718</v>
      </c>
      <c r="BZ27" s="655" t="s">
        <v>718</v>
      </c>
      <c r="CA27" s="167"/>
    </row>
    <row r="28" spans="2:79" s="17" customFormat="1" ht="15.6">
      <c r="B28" s="271">
        <v>5</v>
      </c>
      <c r="C28" s="177" t="s">
        <v>210</v>
      </c>
      <c r="D28" s="177" t="s">
        <v>656</v>
      </c>
      <c r="E28" s="177" t="s">
        <v>20</v>
      </c>
      <c r="F28" s="177" t="s">
        <v>653</v>
      </c>
      <c r="G28" s="177" t="s">
        <v>711</v>
      </c>
      <c r="H28" s="177" t="s">
        <v>654</v>
      </c>
      <c r="I28" s="177">
        <v>2012</v>
      </c>
      <c r="J28" s="177" t="s">
        <v>691</v>
      </c>
      <c r="K28" s="177"/>
      <c r="L28" s="177" t="s">
        <v>712</v>
      </c>
      <c r="M28" s="177" t="s">
        <v>693</v>
      </c>
      <c r="N28" s="654">
        <v>1</v>
      </c>
      <c r="O28" s="654">
        <v>0.51739881799999998</v>
      </c>
      <c r="P28" s="654">
        <v>7686.5378639999999</v>
      </c>
      <c r="Q28" s="177"/>
      <c r="R28" s="654" t="s">
        <v>715</v>
      </c>
      <c r="S28" s="654">
        <v>0.52</v>
      </c>
      <c r="T28" s="654">
        <v>0.52</v>
      </c>
      <c r="U28" s="654">
        <v>0.52</v>
      </c>
      <c r="V28" s="654">
        <v>0.52</v>
      </c>
      <c r="W28" s="654" t="s">
        <v>715</v>
      </c>
      <c r="X28" s="654" t="s">
        <v>715</v>
      </c>
      <c r="Y28" s="654" t="s">
        <v>715</v>
      </c>
      <c r="Z28" s="654" t="s">
        <v>715</v>
      </c>
      <c r="AA28" s="654" t="s">
        <v>715</v>
      </c>
      <c r="AB28" s="654" t="s">
        <v>715</v>
      </c>
      <c r="AC28" s="654" t="s">
        <v>715</v>
      </c>
      <c r="AD28" s="654" t="s">
        <v>715</v>
      </c>
      <c r="AE28" s="654" t="s">
        <v>715</v>
      </c>
      <c r="AF28" s="654" t="s">
        <v>715</v>
      </c>
      <c r="AG28" s="654" t="s">
        <v>715</v>
      </c>
      <c r="AH28" s="654" t="s">
        <v>715</v>
      </c>
      <c r="AI28" s="654" t="s">
        <v>715</v>
      </c>
      <c r="AJ28" s="654" t="s">
        <v>715</v>
      </c>
      <c r="AK28" s="654" t="s">
        <v>715</v>
      </c>
      <c r="AL28" s="654" t="s">
        <v>715</v>
      </c>
      <c r="AM28" s="654" t="s">
        <v>715</v>
      </c>
      <c r="AN28" s="654" t="s">
        <v>715</v>
      </c>
      <c r="AO28" s="654" t="s">
        <v>700</v>
      </c>
      <c r="AP28" s="654" t="s">
        <v>717</v>
      </c>
      <c r="AQ28" s="654" t="s">
        <v>717</v>
      </c>
      <c r="AR28" s="654" t="s">
        <v>718</v>
      </c>
      <c r="AS28" s="654" t="s">
        <v>718</v>
      </c>
      <c r="AT28" s="654" t="s">
        <v>718</v>
      </c>
      <c r="AU28" s="654" t="s">
        <v>718</v>
      </c>
      <c r="AV28" s="177"/>
      <c r="AW28" s="654" t="s">
        <v>715</v>
      </c>
      <c r="AX28" s="654">
        <v>2562.1799999999998</v>
      </c>
      <c r="AY28" s="654">
        <v>2562.1799999999998</v>
      </c>
      <c r="AZ28" s="654">
        <v>2562.1799999999998</v>
      </c>
      <c r="BA28" s="654">
        <v>2562.1799999999998</v>
      </c>
      <c r="BB28" s="654" t="s">
        <v>720</v>
      </c>
      <c r="BC28" s="654" t="s">
        <v>720</v>
      </c>
      <c r="BD28" s="654" t="s">
        <v>720</v>
      </c>
      <c r="BE28" s="654" t="s">
        <v>720</v>
      </c>
      <c r="BF28" s="654" t="s">
        <v>720</v>
      </c>
      <c r="BG28" s="654" t="s">
        <v>720</v>
      </c>
      <c r="BH28" s="654" t="s">
        <v>720</v>
      </c>
      <c r="BI28" s="654" t="s">
        <v>720</v>
      </c>
      <c r="BJ28" s="654" t="s">
        <v>720</v>
      </c>
      <c r="BK28" s="654" t="s">
        <v>720</v>
      </c>
      <c r="BL28" s="654" t="s">
        <v>719</v>
      </c>
      <c r="BM28" s="654" t="s">
        <v>719</v>
      </c>
      <c r="BN28" s="654" t="s">
        <v>719</v>
      </c>
      <c r="BO28" s="654" t="s">
        <v>719</v>
      </c>
      <c r="BP28" s="654" t="s">
        <v>719</v>
      </c>
      <c r="BQ28" s="654" t="s">
        <v>719</v>
      </c>
      <c r="BR28" s="654" t="s">
        <v>719</v>
      </c>
      <c r="BS28" s="654" t="s">
        <v>719</v>
      </c>
      <c r="BT28" s="654" t="s">
        <v>719</v>
      </c>
      <c r="BU28" s="654" t="s">
        <v>719</v>
      </c>
      <c r="BV28" s="654" t="s">
        <v>719</v>
      </c>
      <c r="BW28" s="654" t="s">
        <v>718</v>
      </c>
      <c r="BX28" s="654" t="s">
        <v>718</v>
      </c>
      <c r="BY28" s="654" t="s">
        <v>718</v>
      </c>
      <c r="BZ28" s="655" t="s">
        <v>718</v>
      </c>
      <c r="CA28" s="167"/>
    </row>
    <row r="29" spans="2:79" s="17" customFormat="1" ht="15.6">
      <c r="B29" s="271">
        <v>6</v>
      </c>
      <c r="C29" s="177" t="s">
        <v>210</v>
      </c>
      <c r="D29" s="177" t="s">
        <v>656</v>
      </c>
      <c r="E29" s="177" t="s">
        <v>20</v>
      </c>
      <c r="F29" s="177" t="s">
        <v>653</v>
      </c>
      <c r="G29" s="177" t="s">
        <v>711</v>
      </c>
      <c r="H29" s="177" t="s">
        <v>654</v>
      </c>
      <c r="I29" s="177">
        <v>2013</v>
      </c>
      <c r="J29" s="177" t="s">
        <v>691</v>
      </c>
      <c r="K29" s="177"/>
      <c r="L29" s="177" t="s">
        <v>712</v>
      </c>
      <c r="M29" s="177" t="s">
        <v>693</v>
      </c>
      <c r="N29" s="654">
        <v>1</v>
      </c>
      <c r="O29" s="654">
        <v>4.6760241000000001E-2</v>
      </c>
      <c r="P29" s="654">
        <v>514.16151850000006</v>
      </c>
      <c r="Q29" s="177"/>
      <c r="R29" s="654" t="s">
        <v>715</v>
      </c>
      <c r="S29" s="654" t="s">
        <v>715</v>
      </c>
      <c r="T29" s="654">
        <v>0.05</v>
      </c>
      <c r="U29" s="654">
        <v>0.05</v>
      </c>
      <c r="V29" s="654">
        <v>0.05</v>
      </c>
      <c r="W29" s="654">
        <v>0.05</v>
      </c>
      <c r="X29" s="654" t="s">
        <v>715</v>
      </c>
      <c r="Y29" s="654" t="s">
        <v>715</v>
      </c>
      <c r="Z29" s="654" t="s">
        <v>715</v>
      </c>
      <c r="AA29" s="654" t="s">
        <v>715</v>
      </c>
      <c r="AB29" s="654" t="s">
        <v>715</v>
      </c>
      <c r="AC29" s="654" t="s">
        <v>715</v>
      </c>
      <c r="AD29" s="654" t="s">
        <v>715</v>
      </c>
      <c r="AE29" s="654" t="s">
        <v>715</v>
      </c>
      <c r="AF29" s="654" t="s">
        <v>715</v>
      </c>
      <c r="AG29" s="654" t="s">
        <v>715</v>
      </c>
      <c r="AH29" s="654" t="s">
        <v>715</v>
      </c>
      <c r="AI29" s="654" t="s">
        <v>715</v>
      </c>
      <c r="AJ29" s="654" t="s">
        <v>715</v>
      </c>
      <c r="AK29" s="654" t="s">
        <v>715</v>
      </c>
      <c r="AL29" s="654" t="s">
        <v>715</v>
      </c>
      <c r="AM29" s="654" t="s">
        <v>715</v>
      </c>
      <c r="AN29" s="654" t="s">
        <v>715</v>
      </c>
      <c r="AO29" s="654" t="s">
        <v>700</v>
      </c>
      <c r="AP29" s="654" t="s">
        <v>717</v>
      </c>
      <c r="AQ29" s="654" t="s">
        <v>717</v>
      </c>
      <c r="AR29" s="654" t="s">
        <v>718</v>
      </c>
      <c r="AS29" s="654" t="s">
        <v>718</v>
      </c>
      <c r="AT29" s="654" t="s">
        <v>718</v>
      </c>
      <c r="AU29" s="654" t="s">
        <v>718</v>
      </c>
      <c r="AV29" s="177"/>
      <c r="AW29" s="654" t="s">
        <v>715</v>
      </c>
      <c r="AX29" s="654" t="s">
        <v>719</v>
      </c>
      <c r="AY29" s="654">
        <v>257.08</v>
      </c>
      <c r="AZ29" s="654">
        <v>257.08</v>
      </c>
      <c r="BA29" s="654">
        <v>257.08</v>
      </c>
      <c r="BB29" s="654">
        <v>257.08</v>
      </c>
      <c r="BC29" s="654" t="s">
        <v>720</v>
      </c>
      <c r="BD29" s="654" t="s">
        <v>720</v>
      </c>
      <c r="BE29" s="654" t="s">
        <v>720</v>
      </c>
      <c r="BF29" s="654" t="s">
        <v>720</v>
      </c>
      <c r="BG29" s="654" t="s">
        <v>720</v>
      </c>
      <c r="BH29" s="654" t="s">
        <v>720</v>
      </c>
      <c r="BI29" s="654" t="s">
        <v>720</v>
      </c>
      <c r="BJ29" s="654" t="s">
        <v>720</v>
      </c>
      <c r="BK29" s="654" t="s">
        <v>720</v>
      </c>
      <c r="BL29" s="654" t="s">
        <v>719</v>
      </c>
      <c r="BM29" s="654" t="s">
        <v>719</v>
      </c>
      <c r="BN29" s="654" t="s">
        <v>719</v>
      </c>
      <c r="BO29" s="654" t="s">
        <v>719</v>
      </c>
      <c r="BP29" s="654" t="s">
        <v>719</v>
      </c>
      <c r="BQ29" s="654" t="s">
        <v>719</v>
      </c>
      <c r="BR29" s="654" t="s">
        <v>719</v>
      </c>
      <c r="BS29" s="654" t="s">
        <v>719</v>
      </c>
      <c r="BT29" s="654" t="s">
        <v>719</v>
      </c>
      <c r="BU29" s="654" t="s">
        <v>719</v>
      </c>
      <c r="BV29" s="654" t="s">
        <v>719</v>
      </c>
      <c r="BW29" s="654" t="s">
        <v>718</v>
      </c>
      <c r="BX29" s="654" t="s">
        <v>718</v>
      </c>
      <c r="BY29" s="654" t="s">
        <v>718</v>
      </c>
      <c r="BZ29" s="655" t="s">
        <v>718</v>
      </c>
      <c r="CA29" s="167"/>
    </row>
    <row r="30" spans="2:79" s="17" customFormat="1" ht="15.6">
      <c r="B30" s="271">
        <v>7</v>
      </c>
      <c r="C30" s="177" t="s">
        <v>210</v>
      </c>
      <c r="D30" s="177" t="s">
        <v>656</v>
      </c>
      <c r="E30" s="177" t="s">
        <v>20</v>
      </c>
      <c r="F30" s="177" t="s">
        <v>653</v>
      </c>
      <c r="G30" s="177" t="s">
        <v>711</v>
      </c>
      <c r="H30" s="177" t="s">
        <v>654</v>
      </c>
      <c r="I30" s="177">
        <v>2013</v>
      </c>
      <c r="J30" s="177" t="s">
        <v>691</v>
      </c>
      <c r="K30" s="177"/>
      <c r="L30" s="177" t="s">
        <v>712</v>
      </c>
      <c r="M30" s="177" t="s">
        <v>693</v>
      </c>
      <c r="N30" s="654">
        <v>2</v>
      </c>
      <c r="O30" s="654">
        <v>17.637043309999999</v>
      </c>
      <c r="P30" s="654">
        <v>193931.6116</v>
      </c>
      <c r="Q30" s="177"/>
      <c r="R30" s="654" t="s">
        <v>715</v>
      </c>
      <c r="S30" s="654" t="s">
        <v>715</v>
      </c>
      <c r="T30" s="654">
        <v>17.64</v>
      </c>
      <c r="U30" s="654">
        <v>17.64</v>
      </c>
      <c r="V30" s="654">
        <v>17.64</v>
      </c>
      <c r="W30" s="654">
        <v>17.64</v>
      </c>
      <c r="X30" s="654" t="s">
        <v>715</v>
      </c>
      <c r="Y30" s="654" t="s">
        <v>715</v>
      </c>
      <c r="Z30" s="654" t="s">
        <v>715</v>
      </c>
      <c r="AA30" s="654" t="s">
        <v>715</v>
      </c>
      <c r="AB30" s="654" t="s">
        <v>715</v>
      </c>
      <c r="AC30" s="654" t="s">
        <v>715</v>
      </c>
      <c r="AD30" s="654" t="s">
        <v>715</v>
      </c>
      <c r="AE30" s="654" t="s">
        <v>715</v>
      </c>
      <c r="AF30" s="654" t="s">
        <v>715</v>
      </c>
      <c r="AG30" s="654" t="s">
        <v>715</v>
      </c>
      <c r="AH30" s="654" t="s">
        <v>715</v>
      </c>
      <c r="AI30" s="654" t="s">
        <v>715</v>
      </c>
      <c r="AJ30" s="654" t="s">
        <v>715</v>
      </c>
      <c r="AK30" s="654" t="s">
        <v>715</v>
      </c>
      <c r="AL30" s="654" t="s">
        <v>715</v>
      </c>
      <c r="AM30" s="654" t="s">
        <v>715</v>
      </c>
      <c r="AN30" s="654" t="s">
        <v>715</v>
      </c>
      <c r="AO30" s="654" t="s">
        <v>700</v>
      </c>
      <c r="AP30" s="654" t="s">
        <v>717</v>
      </c>
      <c r="AQ30" s="654" t="s">
        <v>717</v>
      </c>
      <c r="AR30" s="654" t="s">
        <v>718</v>
      </c>
      <c r="AS30" s="654" t="s">
        <v>718</v>
      </c>
      <c r="AT30" s="654" t="s">
        <v>718</v>
      </c>
      <c r="AU30" s="654" t="s">
        <v>718</v>
      </c>
      <c r="AV30" s="177"/>
      <c r="AW30" s="654" t="s">
        <v>715</v>
      </c>
      <c r="AX30" s="654" t="s">
        <v>719</v>
      </c>
      <c r="AY30" s="654">
        <v>96965.81</v>
      </c>
      <c r="AZ30" s="654">
        <v>96965.81</v>
      </c>
      <c r="BA30" s="654">
        <v>96965.81</v>
      </c>
      <c r="BB30" s="654">
        <v>96965.81</v>
      </c>
      <c r="BC30" s="654" t="s">
        <v>720</v>
      </c>
      <c r="BD30" s="654" t="s">
        <v>720</v>
      </c>
      <c r="BE30" s="654" t="s">
        <v>720</v>
      </c>
      <c r="BF30" s="654" t="s">
        <v>720</v>
      </c>
      <c r="BG30" s="654" t="s">
        <v>720</v>
      </c>
      <c r="BH30" s="654" t="s">
        <v>720</v>
      </c>
      <c r="BI30" s="654" t="s">
        <v>720</v>
      </c>
      <c r="BJ30" s="654" t="s">
        <v>720</v>
      </c>
      <c r="BK30" s="654" t="s">
        <v>720</v>
      </c>
      <c r="BL30" s="654" t="s">
        <v>719</v>
      </c>
      <c r="BM30" s="654" t="s">
        <v>719</v>
      </c>
      <c r="BN30" s="654" t="s">
        <v>719</v>
      </c>
      <c r="BO30" s="654" t="s">
        <v>719</v>
      </c>
      <c r="BP30" s="654" t="s">
        <v>719</v>
      </c>
      <c r="BQ30" s="654" t="s">
        <v>719</v>
      </c>
      <c r="BR30" s="654" t="s">
        <v>719</v>
      </c>
      <c r="BS30" s="654" t="s">
        <v>719</v>
      </c>
      <c r="BT30" s="654" t="s">
        <v>719</v>
      </c>
      <c r="BU30" s="654" t="s">
        <v>719</v>
      </c>
      <c r="BV30" s="654" t="s">
        <v>719</v>
      </c>
      <c r="BW30" s="654" t="s">
        <v>718</v>
      </c>
      <c r="BX30" s="654" t="s">
        <v>718</v>
      </c>
      <c r="BY30" s="654" t="s">
        <v>718</v>
      </c>
      <c r="BZ30" s="655" t="s">
        <v>718</v>
      </c>
      <c r="CA30" s="167"/>
    </row>
    <row r="31" spans="2:79" s="17" customFormat="1" ht="15.6">
      <c r="B31" s="271">
        <v>8</v>
      </c>
      <c r="C31" s="177" t="s">
        <v>210</v>
      </c>
      <c r="D31" s="177" t="s">
        <v>656</v>
      </c>
      <c r="E31" s="177" t="s">
        <v>20</v>
      </c>
      <c r="F31" s="177" t="s">
        <v>653</v>
      </c>
      <c r="G31" s="177" t="s">
        <v>711</v>
      </c>
      <c r="H31" s="177" t="s">
        <v>654</v>
      </c>
      <c r="I31" s="177">
        <v>2014</v>
      </c>
      <c r="J31" s="177" t="s">
        <v>691</v>
      </c>
      <c r="K31" s="177"/>
      <c r="L31" s="177" t="s">
        <v>712</v>
      </c>
      <c r="M31" s="177" t="s">
        <v>693</v>
      </c>
      <c r="N31" s="654">
        <v>20</v>
      </c>
      <c r="O31" s="654">
        <v>267.33861030000003</v>
      </c>
      <c r="P31" s="654">
        <v>1305471.4010000001</v>
      </c>
      <c r="Q31" s="177"/>
      <c r="R31" s="654" t="s">
        <v>715</v>
      </c>
      <c r="S31" s="654" t="s">
        <v>715</v>
      </c>
      <c r="T31" s="654" t="s">
        <v>716</v>
      </c>
      <c r="U31" s="654">
        <v>267.33999999999997</v>
      </c>
      <c r="V31" s="654">
        <v>267.33999999999997</v>
      </c>
      <c r="W31" s="654">
        <v>267.33999999999997</v>
      </c>
      <c r="X31" s="654">
        <v>267.33999999999997</v>
      </c>
      <c r="Y31" s="654" t="s">
        <v>715</v>
      </c>
      <c r="Z31" s="654" t="s">
        <v>715</v>
      </c>
      <c r="AA31" s="654" t="s">
        <v>715</v>
      </c>
      <c r="AB31" s="654" t="s">
        <v>715</v>
      </c>
      <c r="AC31" s="654" t="s">
        <v>715</v>
      </c>
      <c r="AD31" s="654" t="s">
        <v>715</v>
      </c>
      <c r="AE31" s="654" t="s">
        <v>715</v>
      </c>
      <c r="AF31" s="654" t="s">
        <v>715</v>
      </c>
      <c r="AG31" s="654" t="s">
        <v>715</v>
      </c>
      <c r="AH31" s="654" t="s">
        <v>715</v>
      </c>
      <c r="AI31" s="654" t="s">
        <v>715</v>
      </c>
      <c r="AJ31" s="654" t="s">
        <v>715</v>
      </c>
      <c r="AK31" s="654" t="s">
        <v>715</v>
      </c>
      <c r="AL31" s="654" t="s">
        <v>715</v>
      </c>
      <c r="AM31" s="654" t="s">
        <v>715</v>
      </c>
      <c r="AN31" s="654" t="s">
        <v>715</v>
      </c>
      <c r="AO31" s="654" t="s">
        <v>700</v>
      </c>
      <c r="AP31" s="654" t="s">
        <v>717</v>
      </c>
      <c r="AQ31" s="654" t="s">
        <v>717</v>
      </c>
      <c r="AR31" s="654" t="s">
        <v>718</v>
      </c>
      <c r="AS31" s="654" t="s">
        <v>718</v>
      </c>
      <c r="AT31" s="654" t="s">
        <v>718</v>
      </c>
      <c r="AU31" s="654" t="s">
        <v>718</v>
      </c>
      <c r="AV31" s="177"/>
      <c r="AW31" s="654" t="s">
        <v>715</v>
      </c>
      <c r="AX31" s="654" t="s">
        <v>719</v>
      </c>
      <c r="AY31" s="654" t="s">
        <v>719</v>
      </c>
      <c r="AZ31" s="654">
        <v>1305471.3999999999</v>
      </c>
      <c r="BA31" s="654">
        <v>1305471.3999999999</v>
      </c>
      <c r="BB31" s="654">
        <v>1305471.3999999999</v>
      </c>
      <c r="BC31" s="654">
        <v>1305471.3999999999</v>
      </c>
      <c r="BD31" s="654" t="s">
        <v>720</v>
      </c>
      <c r="BE31" s="654" t="s">
        <v>720</v>
      </c>
      <c r="BF31" s="654" t="s">
        <v>720</v>
      </c>
      <c r="BG31" s="654" t="s">
        <v>720</v>
      </c>
      <c r="BH31" s="654" t="s">
        <v>720</v>
      </c>
      <c r="BI31" s="654" t="s">
        <v>720</v>
      </c>
      <c r="BJ31" s="654" t="s">
        <v>720</v>
      </c>
      <c r="BK31" s="654" t="s">
        <v>720</v>
      </c>
      <c r="BL31" s="654" t="s">
        <v>719</v>
      </c>
      <c r="BM31" s="654" t="s">
        <v>719</v>
      </c>
      <c r="BN31" s="654" t="s">
        <v>719</v>
      </c>
      <c r="BO31" s="654" t="s">
        <v>719</v>
      </c>
      <c r="BP31" s="654" t="s">
        <v>719</v>
      </c>
      <c r="BQ31" s="654" t="s">
        <v>719</v>
      </c>
      <c r="BR31" s="654" t="s">
        <v>719</v>
      </c>
      <c r="BS31" s="654" t="s">
        <v>719</v>
      </c>
      <c r="BT31" s="654" t="s">
        <v>719</v>
      </c>
      <c r="BU31" s="654" t="s">
        <v>719</v>
      </c>
      <c r="BV31" s="654" t="s">
        <v>719</v>
      </c>
      <c r="BW31" s="654" t="s">
        <v>718</v>
      </c>
      <c r="BX31" s="654" t="s">
        <v>718</v>
      </c>
      <c r="BY31" s="654" t="s">
        <v>718</v>
      </c>
      <c r="BZ31" s="655" t="s">
        <v>718</v>
      </c>
      <c r="CA31" s="167"/>
    </row>
    <row r="32" spans="2:79" s="17" customFormat="1" ht="15.6">
      <c r="B32" s="271">
        <v>9</v>
      </c>
      <c r="C32" s="177" t="s">
        <v>210</v>
      </c>
      <c r="D32" s="177" t="s">
        <v>656</v>
      </c>
      <c r="E32" s="177" t="s">
        <v>17</v>
      </c>
      <c r="F32" s="177" t="s">
        <v>653</v>
      </c>
      <c r="G32" s="177" t="s">
        <v>711</v>
      </c>
      <c r="H32" s="177" t="s">
        <v>654</v>
      </c>
      <c r="I32" s="177">
        <v>2012</v>
      </c>
      <c r="J32" s="177" t="s">
        <v>691</v>
      </c>
      <c r="K32" s="177"/>
      <c r="L32" s="177" t="s">
        <v>712</v>
      </c>
      <c r="M32" s="177"/>
      <c r="N32" s="654">
        <v>4</v>
      </c>
      <c r="O32" s="654">
        <v>84.945055780000004</v>
      </c>
      <c r="P32" s="654">
        <v>673613.38</v>
      </c>
      <c r="Q32" s="177"/>
      <c r="R32" s="654" t="s">
        <v>715</v>
      </c>
      <c r="S32" s="654">
        <v>84.95</v>
      </c>
      <c r="T32" s="654">
        <v>84.95</v>
      </c>
      <c r="U32" s="654">
        <v>84.95</v>
      </c>
      <c r="V32" s="654">
        <v>84.95</v>
      </c>
      <c r="W32" s="654">
        <v>84.95</v>
      </c>
      <c r="X32" s="654">
        <v>84.9</v>
      </c>
      <c r="Y32" s="654">
        <v>84.9</v>
      </c>
      <c r="Z32" s="654">
        <v>84.9</v>
      </c>
      <c r="AA32" s="654">
        <v>84.9</v>
      </c>
      <c r="AB32" s="654">
        <v>84.9</v>
      </c>
      <c r="AC32" s="654">
        <v>84.9</v>
      </c>
      <c r="AD32" s="654">
        <v>84.29</v>
      </c>
      <c r="AE32" s="654">
        <v>84.29</v>
      </c>
      <c r="AF32" s="654">
        <v>84.29</v>
      </c>
      <c r="AG32" s="654">
        <v>84.29</v>
      </c>
      <c r="AH32" s="654" t="s">
        <v>715</v>
      </c>
      <c r="AI32" s="654" t="s">
        <v>715</v>
      </c>
      <c r="AJ32" s="654" t="s">
        <v>715</v>
      </c>
      <c r="AK32" s="654" t="s">
        <v>715</v>
      </c>
      <c r="AL32" s="654" t="s">
        <v>715</v>
      </c>
      <c r="AM32" s="654" t="s">
        <v>715</v>
      </c>
      <c r="AN32" s="654" t="s">
        <v>715</v>
      </c>
      <c r="AO32" s="654" t="s">
        <v>700</v>
      </c>
      <c r="AP32" s="654" t="s">
        <v>717</v>
      </c>
      <c r="AQ32" s="654" t="s">
        <v>717</v>
      </c>
      <c r="AR32" s="654" t="s">
        <v>718</v>
      </c>
      <c r="AS32" s="654" t="s">
        <v>718</v>
      </c>
      <c r="AT32" s="654" t="s">
        <v>718</v>
      </c>
      <c r="AU32" s="654" t="s">
        <v>718</v>
      </c>
      <c r="AV32" s="177"/>
      <c r="AW32" s="654" t="s">
        <v>715</v>
      </c>
      <c r="AX32" s="654">
        <v>224537.79</v>
      </c>
      <c r="AY32" s="654">
        <v>224537.79</v>
      </c>
      <c r="AZ32" s="654">
        <v>224537.79</v>
      </c>
      <c r="BA32" s="654">
        <v>224537.79</v>
      </c>
      <c r="BB32" s="654">
        <v>224537.79</v>
      </c>
      <c r="BC32" s="654">
        <v>224388.15</v>
      </c>
      <c r="BD32" s="654">
        <v>224388.15</v>
      </c>
      <c r="BE32" s="654">
        <v>224388.15</v>
      </c>
      <c r="BF32" s="654">
        <v>224388.15</v>
      </c>
      <c r="BG32" s="654">
        <v>224388.15</v>
      </c>
      <c r="BH32" s="654">
        <v>224388.15</v>
      </c>
      <c r="BI32" s="654">
        <v>222377.9</v>
      </c>
      <c r="BJ32" s="654">
        <v>222377.9</v>
      </c>
      <c r="BK32" s="654">
        <v>222377.9</v>
      </c>
      <c r="BL32" s="654">
        <v>222377.9</v>
      </c>
      <c r="BM32" s="654" t="s">
        <v>719</v>
      </c>
      <c r="BN32" s="654" t="s">
        <v>719</v>
      </c>
      <c r="BO32" s="654" t="s">
        <v>719</v>
      </c>
      <c r="BP32" s="654" t="s">
        <v>719</v>
      </c>
      <c r="BQ32" s="654" t="s">
        <v>719</v>
      </c>
      <c r="BR32" s="654" t="s">
        <v>719</v>
      </c>
      <c r="BS32" s="654" t="s">
        <v>719</v>
      </c>
      <c r="BT32" s="654" t="s">
        <v>719</v>
      </c>
      <c r="BU32" s="654" t="s">
        <v>719</v>
      </c>
      <c r="BV32" s="654" t="s">
        <v>719</v>
      </c>
      <c r="BW32" s="654" t="s">
        <v>718</v>
      </c>
      <c r="BX32" s="654" t="s">
        <v>718</v>
      </c>
      <c r="BY32" s="654" t="s">
        <v>718</v>
      </c>
      <c r="BZ32" s="655" t="s">
        <v>718</v>
      </c>
      <c r="CA32" s="167"/>
    </row>
    <row r="33" spans="2:79" s="17" customFormat="1" ht="15.6">
      <c r="B33" s="271">
        <v>10</v>
      </c>
      <c r="C33" s="177" t="s">
        <v>210</v>
      </c>
      <c r="D33" s="177" t="s">
        <v>656</v>
      </c>
      <c r="E33" s="177" t="s">
        <v>17</v>
      </c>
      <c r="F33" s="177" t="s">
        <v>653</v>
      </c>
      <c r="G33" s="177" t="s">
        <v>711</v>
      </c>
      <c r="H33" s="177" t="s">
        <v>654</v>
      </c>
      <c r="I33" s="177">
        <v>2013</v>
      </c>
      <c r="J33" s="177" t="s">
        <v>691</v>
      </c>
      <c r="K33" s="177"/>
      <c r="L33" s="177" t="s">
        <v>712</v>
      </c>
      <c r="M33" s="177"/>
      <c r="N33" s="654">
        <v>4</v>
      </c>
      <c r="O33" s="654">
        <v>580.97459879999997</v>
      </c>
      <c r="P33" s="654">
        <v>6403939.2089999998</v>
      </c>
      <c r="Q33" s="177"/>
      <c r="R33" s="654" t="s">
        <v>715</v>
      </c>
      <c r="S33" s="654" t="s">
        <v>715</v>
      </c>
      <c r="T33" s="654">
        <v>580.97</v>
      </c>
      <c r="U33" s="654">
        <v>580.97</v>
      </c>
      <c r="V33" s="654">
        <v>580.97</v>
      </c>
      <c r="W33" s="654">
        <v>580.97</v>
      </c>
      <c r="X33" s="654">
        <v>580.97</v>
      </c>
      <c r="Y33" s="654">
        <v>580.97</v>
      </c>
      <c r="Z33" s="654">
        <v>580.97</v>
      </c>
      <c r="AA33" s="654">
        <v>580.97</v>
      </c>
      <c r="AB33" s="654">
        <v>572.97</v>
      </c>
      <c r="AC33" s="654">
        <v>572.97</v>
      </c>
      <c r="AD33" s="654">
        <v>561.89</v>
      </c>
      <c r="AE33" s="654">
        <v>561.89</v>
      </c>
      <c r="AF33" s="654">
        <v>561.89</v>
      </c>
      <c r="AG33" s="654">
        <v>561.89</v>
      </c>
      <c r="AH33" s="654">
        <v>561.89</v>
      </c>
      <c r="AI33" s="654" t="s">
        <v>715</v>
      </c>
      <c r="AJ33" s="654" t="s">
        <v>715</v>
      </c>
      <c r="AK33" s="654" t="s">
        <v>715</v>
      </c>
      <c r="AL33" s="654" t="s">
        <v>715</v>
      </c>
      <c r="AM33" s="654" t="s">
        <v>715</v>
      </c>
      <c r="AN33" s="654" t="s">
        <v>715</v>
      </c>
      <c r="AO33" s="654" t="s">
        <v>700</v>
      </c>
      <c r="AP33" s="654" t="s">
        <v>717</v>
      </c>
      <c r="AQ33" s="654" t="s">
        <v>717</v>
      </c>
      <c r="AR33" s="654" t="s">
        <v>718</v>
      </c>
      <c r="AS33" s="654" t="s">
        <v>718</v>
      </c>
      <c r="AT33" s="654" t="s">
        <v>718</v>
      </c>
      <c r="AU33" s="654" t="s">
        <v>718</v>
      </c>
      <c r="AV33" s="177"/>
      <c r="AW33" s="654" t="s">
        <v>715</v>
      </c>
      <c r="AX33" s="654" t="s">
        <v>719</v>
      </c>
      <c r="AY33" s="654">
        <v>3201969.6</v>
      </c>
      <c r="AZ33" s="654">
        <v>3201969.6</v>
      </c>
      <c r="BA33" s="654">
        <v>3201969.6</v>
      </c>
      <c r="BB33" s="654">
        <v>3201969.6</v>
      </c>
      <c r="BC33" s="654">
        <v>3201969.6</v>
      </c>
      <c r="BD33" s="654">
        <v>3201969.6</v>
      </c>
      <c r="BE33" s="654">
        <v>3201969.6</v>
      </c>
      <c r="BF33" s="654">
        <v>3201969.6</v>
      </c>
      <c r="BG33" s="654">
        <v>3175500.59</v>
      </c>
      <c r="BH33" s="654">
        <v>3175500.59</v>
      </c>
      <c r="BI33" s="654">
        <v>3106573.85</v>
      </c>
      <c r="BJ33" s="654">
        <v>3106573.85</v>
      </c>
      <c r="BK33" s="654">
        <v>3106573.85</v>
      </c>
      <c r="BL33" s="654">
        <v>3106573.85</v>
      </c>
      <c r="BM33" s="654">
        <v>3106573.85</v>
      </c>
      <c r="BN33" s="654" t="s">
        <v>719</v>
      </c>
      <c r="BO33" s="654" t="s">
        <v>719</v>
      </c>
      <c r="BP33" s="654" t="s">
        <v>719</v>
      </c>
      <c r="BQ33" s="654" t="s">
        <v>719</v>
      </c>
      <c r="BR33" s="654" t="s">
        <v>719</v>
      </c>
      <c r="BS33" s="654" t="s">
        <v>719</v>
      </c>
      <c r="BT33" s="654" t="s">
        <v>719</v>
      </c>
      <c r="BU33" s="654" t="s">
        <v>719</v>
      </c>
      <c r="BV33" s="654" t="s">
        <v>719</v>
      </c>
      <c r="BW33" s="654" t="s">
        <v>718</v>
      </c>
      <c r="BX33" s="654" t="s">
        <v>718</v>
      </c>
      <c r="BY33" s="654" t="s">
        <v>718</v>
      </c>
      <c r="BZ33" s="655" t="s">
        <v>718</v>
      </c>
      <c r="CA33" s="167"/>
    </row>
    <row r="34" spans="2:79" s="17" customFormat="1" ht="15.6">
      <c r="B34" s="271">
        <v>11</v>
      </c>
      <c r="C34" s="177" t="s">
        <v>210</v>
      </c>
      <c r="D34" s="177" t="s">
        <v>656</v>
      </c>
      <c r="E34" s="177" t="s">
        <v>17</v>
      </c>
      <c r="F34" s="177" t="s">
        <v>653</v>
      </c>
      <c r="G34" s="177" t="s">
        <v>711</v>
      </c>
      <c r="H34" s="177" t="s">
        <v>654</v>
      </c>
      <c r="I34" s="177">
        <v>2014</v>
      </c>
      <c r="J34" s="177" t="s">
        <v>691</v>
      </c>
      <c r="K34" s="177"/>
      <c r="L34" s="177" t="s">
        <v>712</v>
      </c>
      <c r="M34" s="177"/>
      <c r="N34" s="654">
        <v>8</v>
      </c>
      <c r="O34" s="654">
        <v>151.2003216</v>
      </c>
      <c r="P34" s="654">
        <v>521315.41039999999</v>
      </c>
      <c r="Q34" s="177"/>
      <c r="R34" s="654" t="s">
        <v>715</v>
      </c>
      <c r="S34" s="654" t="s">
        <v>715</v>
      </c>
      <c r="T34" s="654" t="s">
        <v>716</v>
      </c>
      <c r="U34" s="654">
        <v>151.19999999999999</v>
      </c>
      <c r="V34" s="654">
        <v>151.19999999999999</v>
      </c>
      <c r="W34" s="654">
        <v>151.19999999999999</v>
      </c>
      <c r="X34" s="654">
        <v>151.19999999999999</v>
      </c>
      <c r="Y34" s="654">
        <v>151.19999999999999</v>
      </c>
      <c r="Z34" s="654">
        <v>151.19999999999999</v>
      </c>
      <c r="AA34" s="654">
        <v>151.19999999999999</v>
      </c>
      <c r="AB34" s="654">
        <v>151.19999999999999</v>
      </c>
      <c r="AC34" s="654">
        <v>151.19999999999999</v>
      </c>
      <c r="AD34" s="654">
        <v>151.19999999999999</v>
      </c>
      <c r="AE34" s="654">
        <v>150.94999999999999</v>
      </c>
      <c r="AF34" s="654">
        <v>150.94999999999999</v>
      </c>
      <c r="AG34" s="654">
        <v>150.94999999999999</v>
      </c>
      <c r="AH34" s="654">
        <v>150.94999999999999</v>
      </c>
      <c r="AI34" s="654">
        <v>150.94999999999999</v>
      </c>
      <c r="AJ34" s="654">
        <v>0.48</v>
      </c>
      <c r="AK34" s="654">
        <v>0.48</v>
      </c>
      <c r="AL34" s="654" t="s">
        <v>715</v>
      </c>
      <c r="AM34" s="654" t="s">
        <v>715</v>
      </c>
      <c r="AN34" s="654" t="s">
        <v>715</v>
      </c>
      <c r="AO34" s="654" t="s">
        <v>700</v>
      </c>
      <c r="AP34" s="654" t="s">
        <v>717</v>
      </c>
      <c r="AQ34" s="654" t="s">
        <v>717</v>
      </c>
      <c r="AR34" s="654" t="s">
        <v>718</v>
      </c>
      <c r="AS34" s="654" t="s">
        <v>718</v>
      </c>
      <c r="AT34" s="654" t="s">
        <v>718</v>
      </c>
      <c r="AU34" s="654" t="s">
        <v>718</v>
      </c>
      <c r="AV34" s="177"/>
      <c r="AW34" s="654" t="s">
        <v>715</v>
      </c>
      <c r="AX34" s="654" t="s">
        <v>719</v>
      </c>
      <c r="AY34" s="654" t="s">
        <v>719</v>
      </c>
      <c r="AZ34" s="654">
        <v>521315.41</v>
      </c>
      <c r="BA34" s="654">
        <v>521315.41</v>
      </c>
      <c r="BB34" s="654">
        <v>521315.41</v>
      </c>
      <c r="BC34" s="654">
        <v>521315.41</v>
      </c>
      <c r="BD34" s="654">
        <v>521315.41</v>
      </c>
      <c r="BE34" s="654">
        <v>521315.41</v>
      </c>
      <c r="BF34" s="654">
        <v>521315.41</v>
      </c>
      <c r="BG34" s="654">
        <v>521315.41</v>
      </c>
      <c r="BH34" s="654">
        <v>521315.41</v>
      </c>
      <c r="BI34" s="654">
        <v>521315.41</v>
      </c>
      <c r="BJ34" s="654">
        <v>517573.64</v>
      </c>
      <c r="BK34" s="654">
        <v>517573.64</v>
      </c>
      <c r="BL34" s="654">
        <v>517573.64</v>
      </c>
      <c r="BM34" s="654">
        <v>517573.64</v>
      </c>
      <c r="BN34" s="654">
        <v>509713.37</v>
      </c>
      <c r="BO34" s="654">
        <v>3900.1</v>
      </c>
      <c r="BP34" s="654">
        <v>3900.1</v>
      </c>
      <c r="BQ34" s="654" t="s">
        <v>719</v>
      </c>
      <c r="BR34" s="654" t="s">
        <v>719</v>
      </c>
      <c r="BS34" s="654" t="s">
        <v>719</v>
      </c>
      <c r="BT34" s="654" t="s">
        <v>719</v>
      </c>
      <c r="BU34" s="654" t="s">
        <v>719</v>
      </c>
      <c r="BV34" s="654" t="s">
        <v>719</v>
      </c>
      <c r="BW34" s="654" t="s">
        <v>718</v>
      </c>
      <c r="BX34" s="654" t="s">
        <v>718</v>
      </c>
      <c r="BY34" s="654" t="s">
        <v>718</v>
      </c>
      <c r="BZ34" s="655" t="s">
        <v>718</v>
      </c>
      <c r="CA34" s="167"/>
    </row>
    <row r="35" spans="2:79" s="17" customFormat="1" ht="15.6">
      <c r="B35" s="271">
        <v>12</v>
      </c>
      <c r="C35" s="177" t="s">
        <v>210</v>
      </c>
      <c r="D35" s="177" t="s">
        <v>656</v>
      </c>
      <c r="E35" s="177" t="s">
        <v>22</v>
      </c>
      <c r="F35" s="177" t="s">
        <v>653</v>
      </c>
      <c r="G35" s="177" t="s">
        <v>711</v>
      </c>
      <c r="H35" s="177" t="s">
        <v>654</v>
      </c>
      <c r="I35" s="177">
        <v>2012</v>
      </c>
      <c r="J35" s="177" t="s">
        <v>691</v>
      </c>
      <c r="K35" s="177"/>
      <c r="L35" s="177" t="s">
        <v>712</v>
      </c>
      <c r="M35" s="177" t="s">
        <v>671</v>
      </c>
      <c r="N35" s="654">
        <v>14</v>
      </c>
      <c r="O35" s="654">
        <v>162.19999999999999</v>
      </c>
      <c r="P35" s="654">
        <v>3226823.07</v>
      </c>
      <c r="Q35" s="177"/>
      <c r="R35" s="654" t="s">
        <v>715</v>
      </c>
      <c r="S35" s="654">
        <v>168.5</v>
      </c>
      <c r="T35" s="654">
        <v>168.5</v>
      </c>
      <c r="U35" s="654">
        <v>162.19999999999999</v>
      </c>
      <c r="V35" s="654">
        <v>162.19999999999999</v>
      </c>
      <c r="W35" s="654">
        <v>162.19999999999999</v>
      </c>
      <c r="X35" s="654">
        <v>157.46</v>
      </c>
      <c r="Y35" s="654">
        <v>157.37</v>
      </c>
      <c r="Z35" s="654">
        <v>157.37</v>
      </c>
      <c r="AA35" s="654">
        <v>156.68</v>
      </c>
      <c r="AB35" s="654">
        <v>156.13999999999999</v>
      </c>
      <c r="AC35" s="654">
        <v>154.94999999999999</v>
      </c>
      <c r="AD35" s="654">
        <v>154.94999999999999</v>
      </c>
      <c r="AE35" s="654">
        <v>8.9600000000000009</v>
      </c>
      <c r="AF35" s="654">
        <v>8.9600000000000009</v>
      </c>
      <c r="AG35" s="654">
        <v>8.9600000000000009</v>
      </c>
      <c r="AH35" s="654">
        <v>8.9600000000000009</v>
      </c>
      <c r="AI35" s="654">
        <v>8.9600000000000009</v>
      </c>
      <c r="AJ35" s="654">
        <v>8.9600000000000009</v>
      </c>
      <c r="AK35" s="654">
        <v>8.9600000000000009</v>
      </c>
      <c r="AL35" s="654">
        <v>8.9600000000000009</v>
      </c>
      <c r="AM35" s="654" t="s">
        <v>715</v>
      </c>
      <c r="AN35" s="654" t="s">
        <v>715</v>
      </c>
      <c r="AO35" s="654" t="s">
        <v>700</v>
      </c>
      <c r="AP35" s="654" t="s">
        <v>717</v>
      </c>
      <c r="AQ35" s="654" t="s">
        <v>717</v>
      </c>
      <c r="AR35" s="654" t="s">
        <v>718</v>
      </c>
      <c r="AS35" s="654" t="s">
        <v>718</v>
      </c>
      <c r="AT35" s="654" t="s">
        <v>718</v>
      </c>
      <c r="AU35" s="654" t="s">
        <v>718</v>
      </c>
      <c r="AV35" s="177"/>
      <c r="AW35" s="654" t="s">
        <v>715</v>
      </c>
      <c r="AX35" s="654">
        <v>1220400</v>
      </c>
      <c r="AY35" s="654">
        <v>1220400</v>
      </c>
      <c r="AZ35" s="654">
        <v>1200907</v>
      </c>
      <c r="BA35" s="654">
        <v>1200907</v>
      </c>
      <c r="BB35" s="654">
        <v>1200907</v>
      </c>
      <c r="BC35" s="654">
        <v>1183780</v>
      </c>
      <c r="BD35" s="654">
        <v>1183342</v>
      </c>
      <c r="BE35" s="654">
        <v>1183342</v>
      </c>
      <c r="BF35" s="654">
        <v>1177272</v>
      </c>
      <c r="BG35" s="654">
        <v>1173289</v>
      </c>
      <c r="BH35" s="654">
        <v>1164034</v>
      </c>
      <c r="BI35" s="654">
        <v>1158726</v>
      </c>
      <c r="BJ35" s="654">
        <v>70162</v>
      </c>
      <c r="BK35" s="654">
        <v>70162</v>
      </c>
      <c r="BL35" s="654">
        <v>70162</v>
      </c>
      <c r="BM35" s="654">
        <v>58115</v>
      </c>
      <c r="BN35" s="654">
        <v>27882</v>
      </c>
      <c r="BO35" s="654">
        <v>27882</v>
      </c>
      <c r="BP35" s="654">
        <v>27882</v>
      </c>
      <c r="BQ35" s="654">
        <v>27882</v>
      </c>
      <c r="BR35" s="654" t="s">
        <v>719</v>
      </c>
      <c r="BS35" s="654" t="s">
        <v>719</v>
      </c>
      <c r="BT35" s="654" t="s">
        <v>719</v>
      </c>
      <c r="BU35" s="654" t="s">
        <v>719</v>
      </c>
      <c r="BV35" s="654" t="s">
        <v>719</v>
      </c>
      <c r="BW35" s="654" t="s">
        <v>718</v>
      </c>
      <c r="BX35" s="654" t="s">
        <v>718</v>
      </c>
      <c r="BY35" s="654" t="s">
        <v>718</v>
      </c>
      <c r="BZ35" s="655" t="s">
        <v>718</v>
      </c>
      <c r="CA35" s="167"/>
    </row>
    <row r="36" spans="2:79" s="17" customFormat="1" ht="15.6">
      <c r="B36" s="271">
        <v>13</v>
      </c>
      <c r="C36" s="177" t="s">
        <v>210</v>
      </c>
      <c r="D36" s="177" t="s">
        <v>656</v>
      </c>
      <c r="E36" s="177" t="s">
        <v>22</v>
      </c>
      <c r="F36" s="177" t="s">
        <v>653</v>
      </c>
      <c r="G36" s="177" t="s">
        <v>711</v>
      </c>
      <c r="H36" s="177" t="s">
        <v>654</v>
      </c>
      <c r="I36" s="177">
        <v>2013</v>
      </c>
      <c r="J36" s="177" t="s">
        <v>691</v>
      </c>
      <c r="K36" s="177"/>
      <c r="L36" s="177" t="s">
        <v>712</v>
      </c>
      <c r="M36" s="177" t="s">
        <v>671</v>
      </c>
      <c r="N36" s="654">
        <v>29</v>
      </c>
      <c r="O36" s="654">
        <v>317.35421980000001</v>
      </c>
      <c r="P36" s="654">
        <v>3131171.8139999998</v>
      </c>
      <c r="Q36" s="177"/>
      <c r="R36" s="654" t="s">
        <v>715</v>
      </c>
      <c r="S36" s="654" t="s">
        <v>715</v>
      </c>
      <c r="T36" s="654">
        <v>319.87</v>
      </c>
      <c r="U36" s="654">
        <v>317.35000000000002</v>
      </c>
      <c r="V36" s="654">
        <v>317.35000000000002</v>
      </c>
      <c r="W36" s="654">
        <v>317.35000000000002</v>
      </c>
      <c r="X36" s="654">
        <v>311.95</v>
      </c>
      <c r="Y36" s="654">
        <v>307.08</v>
      </c>
      <c r="Z36" s="654">
        <v>307.08</v>
      </c>
      <c r="AA36" s="654">
        <v>305.70999999999998</v>
      </c>
      <c r="AB36" s="654">
        <v>280.95</v>
      </c>
      <c r="AC36" s="654">
        <v>245.4</v>
      </c>
      <c r="AD36" s="654">
        <v>185.96</v>
      </c>
      <c r="AE36" s="654">
        <v>174.66</v>
      </c>
      <c r="AF36" s="654">
        <v>163.62</v>
      </c>
      <c r="AG36" s="654">
        <v>153.51</v>
      </c>
      <c r="AH36" s="654">
        <v>153.51</v>
      </c>
      <c r="AI36" s="654">
        <v>127.08</v>
      </c>
      <c r="AJ36" s="654">
        <v>3.59</v>
      </c>
      <c r="AK36" s="654" t="s">
        <v>715</v>
      </c>
      <c r="AL36" s="654" t="s">
        <v>715</v>
      </c>
      <c r="AM36" s="654" t="s">
        <v>715</v>
      </c>
      <c r="AN36" s="654" t="s">
        <v>715</v>
      </c>
      <c r="AO36" s="654" t="s">
        <v>700</v>
      </c>
      <c r="AP36" s="654" t="s">
        <v>717</v>
      </c>
      <c r="AQ36" s="654" t="s">
        <v>717</v>
      </c>
      <c r="AR36" s="654" t="s">
        <v>718</v>
      </c>
      <c r="AS36" s="654" t="s">
        <v>718</v>
      </c>
      <c r="AT36" s="654" t="s">
        <v>718</v>
      </c>
      <c r="AU36" s="654" t="s">
        <v>718</v>
      </c>
      <c r="AV36" s="177"/>
      <c r="AW36" s="654" t="s">
        <v>715</v>
      </c>
      <c r="AX36" s="654" t="s">
        <v>719</v>
      </c>
      <c r="AY36" s="654">
        <v>1570841.78</v>
      </c>
      <c r="AZ36" s="654">
        <v>1560330.04</v>
      </c>
      <c r="BA36" s="654">
        <v>1560330.04</v>
      </c>
      <c r="BB36" s="654">
        <v>1560330.04</v>
      </c>
      <c r="BC36" s="654">
        <v>1541513.38</v>
      </c>
      <c r="BD36" s="654">
        <v>1514545.72</v>
      </c>
      <c r="BE36" s="654">
        <v>1514545.72</v>
      </c>
      <c r="BF36" s="654">
        <v>1495923.12</v>
      </c>
      <c r="BG36" s="654">
        <v>1386188.75</v>
      </c>
      <c r="BH36" s="654">
        <v>1189601.1100000001</v>
      </c>
      <c r="BI36" s="654">
        <v>712037</v>
      </c>
      <c r="BJ36" s="654">
        <v>557628.35</v>
      </c>
      <c r="BK36" s="654">
        <v>489866.83</v>
      </c>
      <c r="BL36" s="654">
        <v>450278.22</v>
      </c>
      <c r="BM36" s="654">
        <v>450278.22</v>
      </c>
      <c r="BN36" s="654">
        <v>366439.75</v>
      </c>
      <c r="BO36" s="654">
        <v>4274.82</v>
      </c>
      <c r="BP36" s="654" t="s">
        <v>719</v>
      </c>
      <c r="BQ36" s="654" t="s">
        <v>719</v>
      </c>
      <c r="BR36" s="654" t="s">
        <v>719</v>
      </c>
      <c r="BS36" s="654" t="s">
        <v>719</v>
      </c>
      <c r="BT36" s="654" t="s">
        <v>719</v>
      </c>
      <c r="BU36" s="654" t="s">
        <v>719</v>
      </c>
      <c r="BV36" s="654" t="s">
        <v>719</v>
      </c>
      <c r="BW36" s="654" t="s">
        <v>718</v>
      </c>
      <c r="BX36" s="654" t="s">
        <v>718</v>
      </c>
      <c r="BY36" s="654" t="s">
        <v>718</v>
      </c>
      <c r="BZ36" s="655" t="s">
        <v>718</v>
      </c>
      <c r="CA36" s="167"/>
    </row>
    <row r="37" spans="2:79" s="17" customFormat="1" ht="15.6">
      <c r="B37" s="271">
        <v>14</v>
      </c>
      <c r="C37" s="177" t="s">
        <v>210</v>
      </c>
      <c r="D37" s="177" t="s">
        <v>656</v>
      </c>
      <c r="E37" s="177" t="s">
        <v>22</v>
      </c>
      <c r="F37" s="177" t="s">
        <v>653</v>
      </c>
      <c r="G37" s="177" t="s">
        <v>711</v>
      </c>
      <c r="H37" s="177" t="s">
        <v>654</v>
      </c>
      <c r="I37" s="177">
        <v>2014</v>
      </c>
      <c r="J37" s="177" t="s">
        <v>691</v>
      </c>
      <c r="K37" s="177"/>
      <c r="L37" s="177" t="s">
        <v>712</v>
      </c>
      <c r="M37" s="177" t="s">
        <v>671</v>
      </c>
      <c r="N37" s="654">
        <v>457</v>
      </c>
      <c r="O37" s="654">
        <v>2593.8236889999998</v>
      </c>
      <c r="P37" s="654">
        <v>19282048.82</v>
      </c>
      <c r="Q37" s="177"/>
      <c r="R37" s="654" t="s">
        <v>715</v>
      </c>
      <c r="S37" s="654" t="s">
        <v>715</v>
      </c>
      <c r="T37" s="654" t="s">
        <v>716</v>
      </c>
      <c r="U37" s="654">
        <v>2593.8200000000002</v>
      </c>
      <c r="V37" s="654">
        <v>2586.13</v>
      </c>
      <c r="W37" s="654">
        <v>2586.13</v>
      </c>
      <c r="X37" s="654">
        <v>2472.61</v>
      </c>
      <c r="Y37" s="654">
        <v>2472.61</v>
      </c>
      <c r="Z37" s="654">
        <v>2442.5100000000002</v>
      </c>
      <c r="AA37" s="654">
        <v>2362.29</v>
      </c>
      <c r="AB37" s="654">
        <v>2362.29</v>
      </c>
      <c r="AC37" s="654">
        <v>2260.19</v>
      </c>
      <c r="AD37" s="654">
        <v>1920.36</v>
      </c>
      <c r="AE37" s="654">
        <v>1566.21</v>
      </c>
      <c r="AF37" s="654">
        <v>1549.46</v>
      </c>
      <c r="AG37" s="654">
        <v>1012.1</v>
      </c>
      <c r="AH37" s="654">
        <v>930.61</v>
      </c>
      <c r="AI37" s="654">
        <v>930.61</v>
      </c>
      <c r="AJ37" s="654">
        <v>638.15</v>
      </c>
      <c r="AK37" s="654">
        <v>191.2</v>
      </c>
      <c r="AL37" s="654">
        <v>191.2</v>
      </c>
      <c r="AM37" s="654">
        <v>191.2</v>
      </c>
      <c r="AN37" s="654">
        <v>191.2</v>
      </c>
      <c r="AO37" s="654" t="s">
        <v>700</v>
      </c>
      <c r="AP37" s="654" t="s">
        <v>717</v>
      </c>
      <c r="AQ37" s="654" t="s">
        <v>717</v>
      </c>
      <c r="AR37" s="654" t="s">
        <v>718</v>
      </c>
      <c r="AS37" s="654" t="s">
        <v>718</v>
      </c>
      <c r="AT37" s="654" t="s">
        <v>718</v>
      </c>
      <c r="AU37" s="654" t="s">
        <v>718</v>
      </c>
      <c r="AV37" s="177"/>
      <c r="AW37" s="654" t="s">
        <v>715</v>
      </c>
      <c r="AX37" s="654" t="s">
        <v>719</v>
      </c>
      <c r="AY37" s="654" t="s">
        <v>719</v>
      </c>
      <c r="AZ37" s="654">
        <v>19282048.82</v>
      </c>
      <c r="BA37" s="654">
        <v>19255189.07</v>
      </c>
      <c r="BB37" s="654">
        <v>19255189.07</v>
      </c>
      <c r="BC37" s="654">
        <v>18858307.379999999</v>
      </c>
      <c r="BD37" s="654">
        <v>18858307.379999999</v>
      </c>
      <c r="BE37" s="654">
        <v>18752564.420000002</v>
      </c>
      <c r="BF37" s="654">
        <v>18193283.27</v>
      </c>
      <c r="BG37" s="654">
        <v>18193283.27</v>
      </c>
      <c r="BH37" s="654">
        <v>17398195.960000001</v>
      </c>
      <c r="BI37" s="654">
        <v>14887214.939999999</v>
      </c>
      <c r="BJ37" s="654">
        <v>12089350.279999999</v>
      </c>
      <c r="BK37" s="654">
        <v>11592355.199999999</v>
      </c>
      <c r="BL37" s="654">
        <v>7255866.4000000004</v>
      </c>
      <c r="BM37" s="654">
        <v>6970894.96</v>
      </c>
      <c r="BN37" s="654">
        <v>6970894.96</v>
      </c>
      <c r="BO37" s="654">
        <v>4156408.91</v>
      </c>
      <c r="BP37" s="654">
        <v>495190.4</v>
      </c>
      <c r="BQ37" s="654">
        <v>495190.4</v>
      </c>
      <c r="BR37" s="654">
        <v>495190.4</v>
      </c>
      <c r="BS37" s="654">
        <v>495190.4</v>
      </c>
      <c r="BT37" s="654" t="s">
        <v>719</v>
      </c>
      <c r="BU37" s="654" t="s">
        <v>719</v>
      </c>
      <c r="BV37" s="654" t="s">
        <v>719</v>
      </c>
      <c r="BW37" s="654" t="s">
        <v>718</v>
      </c>
      <c r="BX37" s="654" t="s">
        <v>718</v>
      </c>
      <c r="BY37" s="654" t="s">
        <v>718</v>
      </c>
      <c r="BZ37" s="655" t="s">
        <v>718</v>
      </c>
      <c r="CA37" s="167"/>
    </row>
    <row r="38" spans="2:79" s="17" customFormat="1" ht="15.6">
      <c r="B38" s="271">
        <v>15</v>
      </c>
      <c r="C38" s="177" t="s">
        <v>210</v>
      </c>
      <c r="D38" s="177" t="s">
        <v>652</v>
      </c>
      <c r="E38" s="177" t="s">
        <v>2</v>
      </c>
      <c r="F38" s="177" t="s">
        <v>653</v>
      </c>
      <c r="G38" s="177" t="s">
        <v>29</v>
      </c>
      <c r="H38" s="177" t="s">
        <v>654</v>
      </c>
      <c r="I38" s="177">
        <v>2014</v>
      </c>
      <c r="J38" s="177" t="s">
        <v>691</v>
      </c>
      <c r="K38" s="177"/>
      <c r="L38" s="177" t="s">
        <v>696</v>
      </c>
      <c r="M38" s="177" t="s">
        <v>663</v>
      </c>
      <c r="N38" s="654">
        <v>203</v>
      </c>
      <c r="O38" s="654">
        <v>42.060402109999998</v>
      </c>
      <c r="P38" s="654">
        <v>74996.295230000003</v>
      </c>
      <c r="Q38" s="177"/>
      <c r="R38" s="654" t="s">
        <v>715</v>
      </c>
      <c r="S38" s="654" t="s">
        <v>715</v>
      </c>
      <c r="T38" s="654" t="s">
        <v>716</v>
      </c>
      <c r="U38" s="654">
        <v>42.06</v>
      </c>
      <c r="V38" s="654">
        <v>42.06</v>
      </c>
      <c r="W38" s="654">
        <v>42.06</v>
      </c>
      <c r="X38" s="654">
        <v>42.06</v>
      </c>
      <c r="Y38" s="654" t="s">
        <v>715</v>
      </c>
      <c r="Z38" s="654" t="s">
        <v>715</v>
      </c>
      <c r="AA38" s="654" t="s">
        <v>715</v>
      </c>
      <c r="AB38" s="654" t="s">
        <v>715</v>
      </c>
      <c r="AC38" s="654" t="s">
        <v>715</v>
      </c>
      <c r="AD38" s="654" t="s">
        <v>715</v>
      </c>
      <c r="AE38" s="654" t="s">
        <v>715</v>
      </c>
      <c r="AF38" s="654" t="s">
        <v>715</v>
      </c>
      <c r="AG38" s="654" t="s">
        <v>715</v>
      </c>
      <c r="AH38" s="654" t="s">
        <v>715</v>
      </c>
      <c r="AI38" s="654" t="s">
        <v>715</v>
      </c>
      <c r="AJ38" s="654" t="s">
        <v>715</v>
      </c>
      <c r="AK38" s="654" t="s">
        <v>715</v>
      </c>
      <c r="AL38" s="654" t="s">
        <v>715</v>
      </c>
      <c r="AM38" s="654" t="s">
        <v>715</v>
      </c>
      <c r="AN38" s="654" t="s">
        <v>715</v>
      </c>
      <c r="AO38" s="654" t="s">
        <v>700</v>
      </c>
      <c r="AP38" s="654" t="s">
        <v>717</v>
      </c>
      <c r="AQ38" s="654" t="s">
        <v>717</v>
      </c>
      <c r="AR38" s="654" t="s">
        <v>718</v>
      </c>
      <c r="AS38" s="654" t="s">
        <v>718</v>
      </c>
      <c r="AT38" s="654" t="s">
        <v>718</v>
      </c>
      <c r="AU38" s="654" t="s">
        <v>718</v>
      </c>
      <c r="AV38" s="177"/>
      <c r="AW38" s="654" t="s">
        <v>715</v>
      </c>
      <c r="AX38" s="654" t="s">
        <v>719</v>
      </c>
      <c r="AY38" s="654" t="s">
        <v>719</v>
      </c>
      <c r="AZ38" s="654">
        <v>74996.3</v>
      </c>
      <c r="BA38" s="654">
        <v>74996.3</v>
      </c>
      <c r="BB38" s="654">
        <v>74996.3</v>
      </c>
      <c r="BC38" s="654">
        <v>74996.3</v>
      </c>
      <c r="BD38" s="654" t="s">
        <v>720</v>
      </c>
      <c r="BE38" s="654" t="s">
        <v>720</v>
      </c>
      <c r="BF38" s="654" t="s">
        <v>720</v>
      </c>
      <c r="BG38" s="654" t="s">
        <v>720</v>
      </c>
      <c r="BH38" s="654" t="s">
        <v>720</v>
      </c>
      <c r="BI38" s="654" t="s">
        <v>720</v>
      </c>
      <c r="BJ38" s="654" t="s">
        <v>720</v>
      </c>
      <c r="BK38" s="654" t="s">
        <v>720</v>
      </c>
      <c r="BL38" s="654" t="s">
        <v>719</v>
      </c>
      <c r="BM38" s="654" t="s">
        <v>719</v>
      </c>
      <c r="BN38" s="654" t="s">
        <v>719</v>
      </c>
      <c r="BO38" s="654" t="s">
        <v>719</v>
      </c>
      <c r="BP38" s="654" t="s">
        <v>719</v>
      </c>
      <c r="BQ38" s="654" t="s">
        <v>719</v>
      </c>
      <c r="BR38" s="654" t="s">
        <v>719</v>
      </c>
      <c r="BS38" s="654" t="s">
        <v>719</v>
      </c>
      <c r="BT38" s="654" t="s">
        <v>719</v>
      </c>
      <c r="BU38" s="654" t="s">
        <v>719</v>
      </c>
      <c r="BV38" s="654" t="s">
        <v>719</v>
      </c>
      <c r="BW38" s="654" t="s">
        <v>718</v>
      </c>
      <c r="BX38" s="654" t="s">
        <v>718</v>
      </c>
      <c r="BY38" s="654" t="s">
        <v>718</v>
      </c>
      <c r="BZ38" s="655" t="s">
        <v>718</v>
      </c>
      <c r="CA38" s="167"/>
    </row>
    <row r="39" spans="2:79" s="17" customFormat="1" ht="15.6">
      <c r="B39" s="271">
        <v>16</v>
      </c>
      <c r="C39" s="177" t="s">
        <v>210</v>
      </c>
      <c r="D39" s="177" t="s">
        <v>652</v>
      </c>
      <c r="E39" s="177" t="s">
        <v>1</v>
      </c>
      <c r="F39" s="177" t="s">
        <v>653</v>
      </c>
      <c r="G39" s="177" t="s">
        <v>29</v>
      </c>
      <c r="H39" s="177" t="s">
        <v>654</v>
      </c>
      <c r="I39" s="177">
        <v>2014</v>
      </c>
      <c r="J39" s="177" t="s">
        <v>691</v>
      </c>
      <c r="K39" s="177"/>
      <c r="L39" s="177" t="s">
        <v>712</v>
      </c>
      <c r="M39" s="177" t="s">
        <v>663</v>
      </c>
      <c r="N39" s="654">
        <v>6</v>
      </c>
      <c r="O39" s="654">
        <v>0.70052578499999996</v>
      </c>
      <c r="P39" s="654">
        <v>626.44827959999998</v>
      </c>
      <c r="Q39" s="177"/>
      <c r="R39" s="654" t="s">
        <v>715</v>
      </c>
      <c r="S39" s="654" t="s">
        <v>715</v>
      </c>
      <c r="T39" s="654" t="s">
        <v>716</v>
      </c>
      <c r="U39" s="654">
        <v>0.7</v>
      </c>
      <c r="V39" s="654">
        <v>0.7</v>
      </c>
      <c r="W39" s="654">
        <v>0.7</v>
      </c>
      <c r="X39" s="654" t="s">
        <v>715</v>
      </c>
      <c r="Y39" s="654" t="s">
        <v>715</v>
      </c>
      <c r="Z39" s="654" t="s">
        <v>715</v>
      </c>
      <c r="AA39" s="654" t="s">
        <v>715</v>
      </c>
      <c r="AB39" s="654" t="s">
        <v>715</v>
      </c>
      <c r="AC39" s="654" t="s">
        <v>715</v>
      </c>
      <c r="AD39" s="654" t="s">
        <v>715</v>
      </c>
      <c r="AE39" s="654" t="s">
        <v>715</v>
      </c>
      <c r="AF39" s="654" t="s">
        <v>715</v>
      </c>
      <c r="AG39" s="654" t="s">
        <v>715</v>
      </c>
      <c r="AH39" s="654" t="s">
        <v>715</v>
      </c>
      <c r="AI39" s="654" t="s">
        <v>715</v>
      </c>
      <c r="AJ39" s="654" t="s">
        <v>715</v>
      </c>
      <c r="AK39" s="654" t="s">
        <v>715</v>
      </c>
      <c r="AL39" s="654" t="s">
        <v>715</v>
      </c>
      <c r="AM39" s="654" t="s">
        <v>715</v>
      </c>
      <c r="AN39" s="654" t="s">
        <v>715</v>
      </c>
      <c r="AO39" s="654" t="s">
        <v>700</v>
      </c>
      <c r="AP39" s="654" t="s">
        <v>717</v>
      </c>
      <c r="AQ39" s="654" t="s">
        <v>717</v>
      </c>
      <c r="AR39" s="654" t="s">
        <v>718</v>
      </c>
      <c r="AS39" s="654" t="s">
        <v>718</v>
      </c>
      <c r="AT39" s="654" t="s">
        <v>718</v>
      </c>
      <c r="AU39" s="654" t="s">
        <v>718</v>
      </c>
      <c r="AV39" s="177"/>
      <c r="AW39" s="654" t="s">
        <v>715</v>
      </c>
      <c r="AX39" s="654" t="s">
        <v>719</v>
      </c>
      <c r="AY39" s="654" t="s">
        <v>719</v>
      </c>
      <c r="AZ39" s="654">
        <v>626.45000000000005</v>
      </c>
      <c r="BA39" s="654">
        <v>626.45000000000005</v>
      </c>
      <c r="BB39" s="654">
        <v>626.45000000000005</v>
      </c>
      <c r="BC39" s="654" t="s">
        <v>720</v>
      </c>
      <c r="BD39" s="654" t="s">
        <v>720</v>
      </c>
      <c r="BE39" s="654" t="s">
        <v>720</v>
      </c>
      <c r="BF39" s="654" t="s">
        <v>720</v>
      </c>
      <c r="BG39" s="654" t="s">
        <v>720</v>
      </c>
      <c r="BH39" s="654" t="s">
        <v>720</v>
      </c>
      <c r="BI39" s="654" t="s">
        <v>720</v>
      </c>
      <c r="BJ39" s="654" t="s">
        <v>720</v>
      </c>
      <c r="BK39" s="654" t="s">
        <v>720</v>
      </c>
      <c r="BL39" s="654" t="s">
        <v>719</v>
      </c>
      <c r="BM39" s="654" t="s">
        <v>719</v>
      </c>
      <c r="BN39" s="654" t="s">
        <v>719</v>
      </c>
      <c r="BO39" s="654" t="s">
        <v>719</v>
      </c>
      <c r="BP39" s="654" t="s">
        <v>719</v>
      </c>
      <c r="BQ39" s="654" t="s">
        <v>719</v>
      </c>
      <c r="BR39" s="654" t="s">
        <v>719</v>
      </c>
      <c r="BS39" s="654" t="s">
        <v>719</v>
      </c>
      <c r="BT39" s="654" t="s">
        <v>719</v>
      </c>
      <c r="BU39" s="654" t="s">
        <v>719</v>
      </c>
      <c r="BV39" s="654" t="s">
        <v>719</v>
      </c>
      <c r="BW39" s="654" t="s">
        <v>718</v>
      </c>
      <c r="BX39" s="654" t="s">
        <v>718</v>
      </c>
      <c r="BY39" s="654" t="s">
        <v>718</v>
      </c>
      <c r="BZ39" s="655" t="s">
        <v>718</v>
      </c>
      <c r="CA39" s="167"/>
    </row>
    <row r="40" spans="2:79" s="17" customFormat="1" ht="15.6">
      <c r="B40" s="271">
        <v>17</v>
      </c>
      <c r="C40" s="177" t="s">
        <v>210</v>
      </c>
      <c r="D40" s="177" t="s">
        <v>652</v>
      </c>
      <c r="E40" s="177" t="s">
        <v>1</v>
      </c>
      <c r="F40" s="177" t="s">
        <v>653</v>
      </c>
      <c r="G40" s="177" t="s">
        <v>29</v>
      </c>
      <c r="H40" s="177" t="s">
        <v>654</v>
      </c>
      <c r="I40" s="177">
        <v>2014</v>
      </c>
      <c r="J40" s="177" t="s">
        <v>691</v>
      </c>
      <c r="K40" s="177"/>
      <c r="L40" s="177" t="s">
        <v>712</v>
      </c>
      <c r="M40" s="177" t="s">
        <v>663</v>
      </c>
      <c r="N40" s="654">
        <v>8</v>
      </c>
      <c r="O40" s="654">
        <v>1.4159186749999999</v>
      </c>
      <c r="P40" s="654">
        <v>2524.670466</v>
      </c>
      <c r="Q40" s="177"/>
      <c r="R40" s="654" t="s">
        <v>715</v>
      </c>
      <c r="S40" s="654" t="s">
        <v>715</v>
      </c>
      <c r="T40" s="654" t="s">
        <v>716</v>
      </c>
      <c r="U40" s="654">
        <v>1.42</v>
      </c>
      <c r="V40" s="654">
        <v>1.42</v>
      </c>
      <c r="W40" s="654">
        <v>1.42</v>
      </c>
      <c r="X40" s="654">
        <v>1.42</v>
      </c>
      <c r="Y40" s="654" t="s">
        <v>715</v>
      </c>
      <c r="Z40" s="654" t="s">
        <v>715</v>
      </c>
      <c r="AA40" s="654" t="s">
        <v>715</v>
      </c>
      <c r="AB40" s="654" t="s">
        <v>715</v>
      </c>
      <c r="AC40" s="654" t="s">
        <v>715</v>
      </c>
      <c r="AD40" s="654" t="s">
        <v>715</v>
      </c>
      <c r="AE40" s="654" t="s">
        <v>715</v>
      </c>
      <c r="AF40" s="654" t="s">
        <v>715</v>
      </c>
      <c r="AG40" s="654" t="s">
        <v>715</v>
      </c>
      <c r="AH40" s="654" t="s">
        <v>715</v>
      </c>
      <c r="AI40" s="654" t="s">
        <v>715</v>
      </c>
      <c r="AJ40" s="654" t="s">
        <v>715</v>
      </c>
      <c r="AK40" s="654" t="s">
        <v>715</v>
      </c>
      <c r="AL40" s="654" t="s">
        <v>715</v>
      </c>
      <c r="AM40" s="654" t="s">
        <v>715</v>
      </c>
      <c r="AN40" s="654" t="s">
        <v>715</v>
      </c>
      <c r="AO40" s="654" t="s">
        <v>700</v>
      </c>
      <c r="AP40" s="654" t="s">
        <v>717</v>
      </c>
      <c r="AQ40" s="654" t="s">
        <v>717</v>
      </c>
      <c r="AR40" s="654" t="s">
        <v>718</v>
      </c>
      <c r="AS40" s="654" t="s">
        <v>718</v>
      </c>
      <c r="AT40" s="654" t="s">
        <v>718</v>
      </c>
      <c r="AU40" s="654" t="s">
        <v>718</v>
      </c>
      <c r="AV40" s="177"/>
      <c r="AW40" s="654" t="s">
        <v>715</v>
      </c>
      <c r="AX40" s="654" t="s">
        <v>719</v>
      </c>
      <c r="AY40" s="654" t="s">
        <v>719</v>
      </c>
      <c r="AZ40" s="654">
        <v>2524.67</v>
      </c>
      <c r="BA40" s="654">
        <v>2524.67</v>
      </c>
      <c r="BB40" s="654">
        <v>2524.67</v>
      </c>
      <c r="BC40" s="654">
        <v>2524.67</v>
      </c>
      <c r="BD40" s="654" t="s">
        <v>720</v>
      </c>
      <c r="BE40" s="654" t="s">
        <v>720</v>
      </c>
      <c r="BF40" s="654" t="s">
        <v>720</v>
      </c>
      <c r="BG40" s="654" t="s">
        <v>720</v>
      </c>
      <c r="BH40" s="654" t="s">
        <v>720</v>
      </c>
      <c r="BI40" s="654" t="s">
        <v>720</v>
      </c>
      <c r="BJ40" s="654" t="s">
        <v>720</v>
      </c>
      <c r="BK40" s="654" t="s">
        <v>720</v>
      </c>
      <c r="BL40" s="654" t="s">
        <v>719</v>
      </c>
      <c r="BM40" s="654" t="s">
        <v>719</v>
      </c>
      <c r="BN40" s="654" t="s">
        <v>719</v>
      </c>
      <c r="BO40" s="654" t="s">
        <v>719</v>
      </c>
      <c r="BP40" s="654" t="s">
        <v>719</v>
      </c>
      <c r="BQ40" s="654" t="s">
        <v>719</v>
      </c>
      <c r="BR40" s="654" t="s">
        <v>719</v>
      </c>
      <c r="BS40" s="654" t="s">
        <v>719</v>
      </c>
      <c r="BT40" s="654" t="s">
        <v>719</v>
      </c>
      <c r="BU40" s="654" t="s">
        <v>719</v>
      </c>
      <c r="BV40" s="654" t="s">
        <v>719</v>
      </c>
      <c r="BW40" s="654" t="s">
        <v>718</v>
      </c>
      <c r="BX40" s="654" t="s">
        <v>718</v>
      </c>
      <c r="BY40" s="654" t="s">
        <v>718</v>
      </c>
      <c r="BZ40" s="655" t="s">
        <v>718</v>
      </c>
      <c r="CA40" s="167"/>
    </row>
    <row r="41" spans="2:79" s="17" customFormat="1" ht="15.6">
      <c r="B41" s="271">
        <v>18</v>
      </c>
      <c r="C41" s="177" t="s">
        <v>210</v>
      </c>
      <c r="D41" s="177" t="s">
        <v>652</v>
      </c>
      <c r="E41" s="177" t="s">
        <v>1</v>
      </c>
      <c r="F41" s="177" t="s">
        <v>653</v>
      </c>
      <c r="G41" s="177" t="s">
        <v>29</v>
      </c>
      <c r="H41" s="177" t="s">
        <v>654</v>
      </c>
      <c r="I41" s="177">
        <v>2014</v>
      </c>
      <c r="J41" s="177" t="s">
        <v>691</v>
      </c>
      <c r="K41" s="177"/>
      <c r="L41" s="177" t="s">
        <v>712</v>
      </c>
      <c r="M41" s="177" t="s">
        <v>663</v>
      </c>
      <c r="N41" s="654">
        <v>203.1617</v>
      </c>
      <c r="O41" s="654">
        <v>14.14764707</v>
      </c>
      <c r="P41" s="654">
        <v>102437.0086</v>
      </c>
      <c r="Q41" s="177"/>
      <c r="R41" s="654" t="s">
        <v>715</v>
      </c>
      <c r="S41" s="654" t="s">
        <v>715</v>
      </c>
      <c r="T41" s="654" t="s">
        <v>716</v>
      </c>
      <c r="U41" s="654">
        <v>14.15</v>
      </c>
      <c r="V41" s="654">
        <v>14.15</v>
      </c>
      <c r="W41" s="654">
        <v>14.15</v>
      </c>
      <c r="X41" s="654">
        <v>14.15</v>
      </c>
      <c r="Y41" s="654" t="s">
        <v>715</v>
      </c>
      <c r="Z41" s="654" t="s">
        <v>715</v>
      </c>
      <c r="AA41" s="654" t="s">
        <v>715</v>
      </c>
      <c r="AB41" s="654" t="s">
        <v>715</v>
      </c>
      <c r="AC41" s="654" t="s">
        <v>715</v>
      </c>
      <c r="AD41" s="654" t="s">
        <v>715</v>
      </c>
      <c r="AE41" s="654" t="s">
        <v>715</v>
      </c>
      <c r="AF41" s="654" t="s">
        <v>715</v>
      </c>
      <c r="AG41" s="654" t="s">
        <v>715</v>
      </c>
      <c r="AH41" s="654" t="s">
        <v>715</v>
      </c>
      <c r="AI41" s="654" t="s">
        <v>715</v>
      </c>
      <c r="AJ41" s="654" t="s">
        <v>715</v>
      </c>
      <c r="AK41" s="654" t="s">
        <v>715</v>
      </c>
      <c r="AL41" s="654" t="s">
        <v>715</v>
      </c>
      <c r="AM41" s="654" t="s">
        <v>715</v>
      </c>
      <c r="AN41" s="654" t="s">
        <v>715</v>
      </c>
      <c r="AO41" s="654" t="s">
        <v>700</v>
      </c>
      <c r="AP41" s="654" t="s">
        <v>717</v>
      </c>
      <c r="AQ41" s="654" t="s">
        <v>717</v>
      </c>
      <c r="AR41" s="654" t="s">
        <v>718</v>
      </c>
      <c r="AS41" s="654" t="s">
        <v>718</v>
      </c>
      <c r="AT41" s="654" t="s">
        <v>718</v>
      </c>
      <c r="AU41" s="654" t="s">
        <v>718</v>
      </c>
      <c r="AV41" s="177"/>
      <c r="AW41" s="654" t="s">
        <v>715</v>
      </c>
      <c r="AX41" s="654" t="s">
        <v>719</v>
      </c>
      <c r="AY41" s="654" t="s">
        <v>719</v>
      </c>
      <c r="AZ41" s="654">
        <v>102437.01</v>
      </c>
      <c r="BA41" s="654">
        <v>102437.01</v>
      </c>
      <c r="BB41" s="654">
        <v>102437.01</v>
      </c>
      <c r="BC41" s="654">
        <v>102437.01</v>
      </c>
      <c r="BD41" s="654" t="s">
        <v>720</v>
      </c>
      <c r="BE41" s="654" t="s">
        <v>720</v>
      </c>
      <c r="BF41" s="654" t="s">
        <v>720</v>
      </c>
      <c r="BG41" s="654" t="s">
        <v>720</v>
      </c>
      <c r="BH41" s="654" t="s">
        <v>720</v>
      </c>
      <c r="BI41" s="654" t="s">
        <v>720</v>
      </c>
      <c r="BJ41" s="654" t="s">
        <v>720</v>
      </c>
      <c r="BK41" s="654" t="s">
        <v>720</v>
      </c>
      <c r="BL41" s="654" t="s">
        <v>719</v>
      </c>
      <c r="BM41" s="654" t="s">
        <v>719</v>
      </c>
      <c r="BN41" s="654" t="s">
        <v>719</v>
      </c>
      <c r="BO41" s="654" t="s">
        <v>719</v>
      </c>
      <c r="BP41" s="654" t="s">
        <v>719</v>
      </c>
      <c r="BQ41" s="654" t="s">
        <v>719</v>
      </c>
      <c r="BR41" s="654" t="s">
        <v>719</v>
      </c>
      <c r="BS41" s="654" t="s">
        <v>719</v>
      </c>
      <c r="BT41" s="654" t="s">
        <v>719</v>
      </c>
      <c r="BU41" s="654" t="s">
        <v>719</v>
      </c>
      <c r="BV41" s="654" t="s">
        <v>719</v>
      </c>
      <c r="BW41" s="654" t="s">
        <v>718</v>
      </c>
      <c r="BX41" s="654" t="s">
        <v>718</v>
      </c>
      <c r="BY41" s="654" t="s">
        <v>718</v>
      </c>
      <c r="BZ41" s="655" t="s">
        <v>718</v>
      </c>
      <c r="CA41" s="167"/>
    </row>
    <row r="42" spans="2:79" s="17" customFormat="1" ht="15.6">
      <c r="B42" s="271">
        <v>19</v>
      </c>
      <c r="C42" s="177" t="s">
        <v>210</v>
      </c>
      <c r="D42" s="177" t="s">
        <v>652</v>
      </c>
      <c r="E42" s="177" t="s">
        <v>1</v>
      </c>
      <c r="F42" s="177" t="s">
        <v>653</v>
      </c>
      <c r="G42" s="177" t="s">
        <v>29</v>
      </c>
      <c r="H42" s="177" t="s">
        <v>654</v>
      </c>
      <c r="I42" s="177">
        <v>2014</v>
      </c>
      <c r="J42" s="177" t="s">
        <v>691</v>
      </c>
      <c r="K42" s="177"/>
      <c r="L42" s="177" t="s">
        <v>712</v>
      </c>
      <c r="M42" s="177" t="s">
        <v>663</v>
      </c>
      <c r="N42" s="654">
        <v>386.40429999999998</v>
      </c>
      <c r="O42" s="654">
        <v>23.180989060000002</v>
      </c>
      <c r="P42" s="654">
        <v>157732.2678</v>
      </c>
      <c r="Q42" s="177"/>
      <c r="R42" s="654" t="s">
        <v>715</v>
      </c>
      <c r="S42" s="654" t="s">
        <v>715</v>
      </c>
      <c r="T42" s="654" t="s">
        <v>716</v>
      </c>
      <c r="U42" s="654">
        <v>23.18</v>
      </c>
      <c r="V42" s="654">
        <v>23.18</v>
      </c>
      <c r="W42" s="654">
        <v>23.18</v>
      </c>
      <c r="X42" s="654">
        <v>23.18</v>
      </c>
      <c r="Y42" s="654">
        <v>23.18</v>
      </c>
      <c r="Z42" s="654" t="s">
        <v>715</v>
      </c>
      <c r="AA42" s="654" t="s">
        <v>715</v>
      </c>
      <c r="AB42" s="654" t="s">
        <v>715</v>
      </c>
      <c r="AC42" s="654" t="s">
        <v>715</v>
      </c>
      <c r="AD42" s="654" t="s">
        <v>715</v>
      </c>
      <c r="AE42" s="654" t="s">
        <v>715</v>
      </c>
      <c r="AF42" s="654" t="s">
        <v>715</v>
      </c>
      <c r="AG42" s="654" t="s">
        <v>715</v>
      </c>
      <c r="AH42" s="654" t="s">
        <v>715</v>
      </c>
      <c r="AI42" s="654" t="s">
        <v>715</v>
      </c>
      <c r="AJ42" s="654" t="s">
        <v>715</v>
      </c>
      <c r="AK42" s="654" t="s">
        <v>715</v>
      </c>
      <c r="AL42" s="654" t="s">
        <v>715</v>
      </c>
      <c r="AM42" s="654" t="s">
        <v>715</v>
      </c>
      <c r="AN42" s="654" t="s">
        <v>715</v>
      </c>
      <c r="AO42" s="654" t="s">
        <v>700</v>
      </c>
      <c r="AP42" s="654" t="s">
        <v>717</v>
      </c>
      <c r="AQ42" s="654" t="s">
        <v>717</v>
      </c>
      <c r="AR42" s="654" t="s">
        <v>718</v>
      </c>
      <c r="AS42" s="654" t="s">
        <v>718</v>
      </c>
      <c r="AT42" s="654" t="s">
        <v>718</v>
      </c>
      <c r="AU42" s="654" t="s">
        <v>718</v>
      </c>
      <c r="AV42" s="177"/>
      <c r="AW42" s="654" t="s">
        <v>715</v>
      </c>
      <c r="AX42" s="654" t="s">
        <v>719</v>
      </c>
      <c r="AY42" s="654" t="s">
        <v>719</v>
      </c>
      <c r="AZ42" s="654">
        <v>157732.26999999999</v>
      </c>
      <c r="BA42" s="654">
        <v>157732.26999999999</v>
      </c>
      <c r="BB42" s="654">
        <v>157732.26999999999</v>
      </c>
      <c r="BC42" s="654">
        <v>157732.26999999999</v>
      </c>
      <c r="BD42" s="654">
        <v>157732.26999999999</v>
      </c>
      <c r="BE42" s="654" t="s">
        <v>720</v>
      </c>
      <c r="BF42" s="654" t="s">
        <v>720</v>
      </c>
      <c r="BG42" s="654" t="s">
        <v>720</v>
      </c>
      <c r="BH42" s="654" t="s">
        <v>720</v>
      </c>
      <c r="BI42" s="654" t="s">
        <v>720</v>
      </c>
      <c r="BJ42" s="654" t="s">
        <v>720</v>
      </c>
      <c r="BK42" s="654" t="s">
        <v>720</v>
      </c>
      <c r="BL42" s="654" t="s">
        <v>719</v>
      </c>
      <c r="BM42" s="654" t="s">
        <v>719</v>
      </c>
      <c r="BN42" s="654" t="s">
        <v>719</v>
      </c>
      <c r="BO42" s="654" t="s">
        <v>719</v>
      </c>
      <c r="BP42" s="654" t="s">
        <v>719</v>
      </c>
      <c r="BQ42" s="654" t="s">
        <v>719</v>
      </c>
      <c r="BR42" s="654" t="s">
        <v>719</v>
      </c>
      <c r="BS42" s="654" t="s">
        <v>719</v>
      </c>
      <c r="BT42" s="654" t="s">
        <v>719</v>
      </c>
      <c r="BU42" s="654" t="s">
        <v>719</v>
      </c>
      <c r="BV42" s="654" t="s">
        <v>719</v>
      </c>
      <c r="BW42" s="654" t="s">
        <v>718</v>
      </c>
      <c r="BX42" s="654" t="s">
        <v>718</v>
      </c>
      <c r="BY42" s="654" t="s">
        <v>718</v>
      </c>
      <c r="BZ42" s="655" t="s">
        <v>718</v>
      </c>
      <c r="CA42" s="167"/>
    </row>
    <row r="43" spans="2:79" s="17" customFormat="1" ht="15.6">
      <c r="B43" s="271">
        <v>20</v>
      </c>
      <c r="C43" s="177" t="s">
        <v>210</v>
      </c>
      <c r="D43" s="177" t="s">
        <v>652</v>
      </c>
      <c r="E43" s="177" t="s">
        <v>5</v>
      </c>
      <c r="F43" s="177" t="s">
        <v>653</v>
      </c>
      <c r="G43" s="177" t="s">
        <v>29</v>
      </c>
      <c r="H43" s="177" t="s">
        <v>654</v>
      </c>
      <c r="I43" s="177">
        <v>2014</v>
      </c>
      <c r="J43" s="177" t="s">
        <v>691</v>
      </c>
      <c r="K43" s="177"/>
      <c r="L43" s="177" t="s">
        <v>713</v>
      </c>
      <c r="M43" s="177" t="s">
        <v>695</v>
      </c>
      <c r="N43" s="654">
        <v>195057.5</v>
      </c>
      <c r="O43" s="654">
        <v>325.18292700000001</v>
      </c>
      <c r="P43" s="654">
        <v>4968774.7280000001</v>
      </c>
      <c r="Q43" s="177"/>
      <c r="R43" s="654" t="s">
        <v>715</v>
      </c>
      <c r="S43" s="654" t="s">
        <v>715</v>
      </c>
      <c r="T43" s="654" t="s">
        <v>716</v>
      </c>
      <c r="U43" s="654">
        <v>325.18</v>
      </c>
      <c r="V43" s="654">
        <v>283.85000000000002</v>
      </c>
      <c r="W43" s="654">
        <v>262.31</v>
      </c>
      <c r="X43" s="654">
        <v>262.31</v>
      </c>
      <c r="Y43" s="654">
        <v>262.31</v>
      </c>
      <c r="Z43" s="654">
        <v>262.31</v>
      </c>
      <c r="AA43" s="654">
        <v>262.31</v>
      </c>
      <c r="AB43" s="654">
        <v>262.11</v>
      </c>
      <c r="AC43" s="654">
        <v>262.11</v>
      </c>
      <c r="AD43" s="654">
        <v>244.7</v>
      </c>
      <c r="AE43" s="654">
        <v>222.69</v>
      </c>
      <c r="AF43" s="654">
        <v>188.64</v>
      </c>
      <c r="AG43" s="654">
        <v>188.64</v>
      </c>
      <c r="AH43" s="654">
        <v>187.73</v>
      </c>
      <c r="AI43" s="654">
        <v>187.73</v>
      </c>
      <c r="AJ43" s="654">
        <v>187.35</v>
      </c>
      <c r="AK43" s="654">
        <v>152.30000000000001</v>
      </c>
      <c r="AL43" s="654">
        <v>152.30000000000001</v>
      </c>
      <c r="AM43" s="654">
        <v>152.30000000000001</v>
      </c>
      <c r="AN43" s="654">
        <v>152.30000000000001</v>
      </c>
      <c r="AO43" s="654" t="s">
        <v>700</v>
      </c>
      <c r="AP43" s="654" t="s">
        <v>717</v>
      </c>
      <c r="AQ43" s="654" t="s">
        <v>717</v>
      </c>
      <c r="AR43" s="654" t="s">
        <v>718</v>
      </c>
      <c r="AS43" s="654" t="s">
        <v>718</v>
      </c>
      <c r="AT43" s="654" t="s">
        <v>718</v>
      </c>
      <c r="AU43" s="654" t="s">
        <v>718</v>
      </c>
      <c r="AV43" s="177"/>
      <c r="AW43" s="654" t="s">
        <v>715</v>
      </c>
      <c r="AX43" s="654" t="s">
        <v>719</v>
      </c>
      <c r="AY43" s="654" t="s">
        <v>719</v>
      </c>
      <c r="AZ43" s="654">
        <v>4968774.7300000004</v>
      </c>
      <c r="BA43" s="654">
        <v>4310359.59</v>
      </c>
      <c r="BB43" s="654">
        <v>3967230.08</v>
      </c>
      <c r="BC43" s="654">
        <v>3967230.08</v>
      </c>
      <c r="BD43" s="654">
        <v>3967230.08</v>
      </c>
      <c r="BE43" s="654">
        <v>3967230.08</v>
      </c>
      <c r="BF43" s="654">
        <v>3967230.08</v>
      </c>
      <c r="BG43" s="654">
        <v>3965511.53</v>
      </c>
      <c r="BH43" s="654">
        <v>3965511.53</v>
      </c>
      <c r="BI43" s="654">
        <v>3688146.04</v>
      </c>
      <c r="BJ43" s="654">
        <v>3585580.29</v>
      </c>
      <c r="BK43" s="654">
        <v>3031996.67</v>
      </c>
      <c r="BL43" s="654">
        <v>3031996.67</v>
      </c>
      <c r="BM43" s="654">
        <v>2988578.74</v>
      </c>
      <c r="BN43" s="654">
        <v>2988578.74</v>
      </c>
      <c r="BO43" s="654">
        <v>2984353.58</v>
      </c>
      <c r="BP43" s="654">
        <v>2426083.39</v>
      </c>
      <c r="BQ43" s="654">
        <v>2426083.39</v>
      </c>
      <c r="BR43" s="654">
        <v>2426083.39</v>
      </c>
      <c r="BS43" s="654">
        <v>2426083.39</v>
      </c>
      <c r="BT43" s="654" t="s">
        <v>719</v>
      </c>
      <c r="BU43" s="654" t="s">
        <v>719</v>
      </c>
      <c r="BV43" s="654" t="s">
        <v>719</v>
      </c>
      <c r="BW43" s="654" t="s">
        <v>718</v>
      </c>
      <c r="BX43" s="654" t="s">
        <v>718</v>
      </c>
      <c r="BY43" s="654" t="s">
        <v>718</v>
      </c>
      <c r="BZ43" s="655" t="s">
        <v>718</v>
      </c>
      <c r="CA43" s="167"/>
    </row>
    <row r="44" spans="2:79" s="17" customFormat="1" ht="15.6">
      <c r="B44" s="271">
        <v>21</v>
      </c>
      <c r="C44" s="177" t="s">
        <v>210</v>
      </c>
      <c r="D44" s="177" t="s">
        <v>652</v>
      </c>
      <c r="E44" s="177" t="s">
        <v>4</v>
      </c>
      <c r="F44" s="177" t="s">
        <v>653</v>
      </c>
      <c r="G44" s="177" t="s">
        <v>29</v>
      </c>
      <c r="H44" s="177" t="s">
        <v>654</v>
      </c>
      <c r="I44" s="177">
        <v>2013</v>
      </c>
      <c r="J44" s="177" t="s">
        <v>691</v>
      </c>
      <c r="K44" s="177"/>
      <c r="L44" s="177" t="s">
        <v>713</v>
      </c>
      <c r="M44" s="177" t="s">
        <v>695</v>
      </c>
      <c r="N44" s="654">
        <v>42.454639999999998</v>
      </c>
      <c r="O44" s="654">
        <v>0.1</v>
      </c>
      <c r="P44" s="654">
        <v>953</v>
      </c>
      <c r="Q44" s="177"/>
      <c r="R44" s="654" t="s">
        <v>715</v>
      </c>
      <c r="S44" s="654" t="s">
        <v>715</v>
      </c>
      <c r="T44" s="654">
        <v>7.0000000000000007E-2</v>
      </c>
      <c r="U44" s="654">
        <v>7.0000000000000007E-2</v>
      </c>
      <c r="V44" s="654">
        <v>0.06</v>
      </c>
      <c r="W44" s="654">
        <v>0.06</v>
      </c>
      <c r="X44" s="654">
        <v>0.06</v>
      </c>
      <c r="Y44" s="654">
        <v>0.06</v>
      </c>
      <c r="Z44" s="654">
        <v>0.06</v>
      </c>
      <c r="AA44" s="654">
        <v>0.06</v>
      </c>
      <c r="AB44" s="654">
        <v>0.05</v>
      </c>
      <c r="AC44" s="654">
        <v>0.05</v>
      </c>
      <c r="AD44" s="654">
        <v>0.04</v>
      </c>
      <c r="AE44" s="654">
        <v>0.04</v>
      </c>
      <c r="AF44" s="654">
        <v>0.04</v>
      </c>
      <c r="AG44" s="654">
        <v>0.04</v>
      </c>
      <c r="AH44" s="654">
        <v>0.04</v>
      </c>
      <c r="AI44" s="654">
        <v>0.04</v>
      </c>
      <c r="AJ44" s="654">
        <v>0.02</v>
      </c>
      <c r="AK44" s="654">
        <v>0.02</v>
      </c>
      <c r="AL44" s="654">
        <v>0.02</v>
      </c>
      <c r="AM44" s="654">
        <v>0.02</v>
      </c>
      <c r="AN44" s="654" t="s">
        <v>715</v>
      </c>
      <c r="AO44" s="654" t="s">
        <v>700</v>
      </c>
      <c r="AP44" s="654" t="s">
        <v>717</v>
      </c>
      <c r="AQ44" s="654" t="s">
        <v>717</v>
      </c>
      <c r="AR44" s="654" t="s">
        <v>718</v>
      </c>
      <c r="AS44" s="654" t="s">
        <v>718</v>
      </c>
      <c r="AT44" s="654" t="s">
        <v>718</v>
      </c>
      <c r="AU44" s="654" t="s">
        <v>718</v>
      </c>
      <c r="AV44" s="177"/>
      <c r="AW44" s="654" t="s">
        <v>715</v>
      </c>
      <c r="AX44" s="654" t="s">
        <v>719</v>
      </c>
      <c r="AY44" s="654">
        <v>953</v>
      </c>
      <c r="AZ44" s="654">
        <v>953</v>
      </c>
      <c r="BA44" s="654">
        <v>907</v>
      </c>
      <c r="BB44" s="654">
        <v>784</v>
      </c>
      <c r="BC44" s="654">
        <v>784</v>
      </c>
      <c r="BD44" s="654">
        <v>784</v>
      </c>
      <c r="BE44" s="654">
        <v>784</v>
      </c>
      <c r="BF44" s="654">
        <v>784</v>
      </c>
      <c r="BG44" s="654">
        <v>658</v>
      </c>
      <c r="BH44" s="654">
        <v>658</v>
      </c>
      <c r="BI44" s="654">
        <v>625</v>
      </c>
      <c r="BJ44" s="654">
        <v>625</v>
      </c>
      <c r="BK44" s="654">
        <v>625</v>
      </c>
      <c r="BL44" s="654">
        <v>625</v>
      </c>
      <c r="BM44" s="654">
        <v>625</v>
      </c>
      <c r="BN44" s="654">
        <v>625</v>
      </c>
      <c r="BO44" s="654">
        <v>329</v>
      </c>
      <c r="BP44" s="654">
        <v>329</v>
      </c>
      <c r="BQ44" s="654">
        <v>329</v>
      </c>
      <c r="BR44" s="654">
        <v>329</v>
      </c>
      <c r="BS44" s="654" t="s">
        <v>719</v>
      </c>
      <c r="BT44" s="654" t="s">
        <v>719</v>
      </c>
      <c r="BU44" s="654" t="s">
        <v>719</v>
      </c>
      <c r="BV44" s="654" t="s">
        <v>719</v>
      </c>
      <c r="BW44" s="654" t="s">
        <v>718</v>
      </c>
      <c r="BX44" s="654" t="s">
        <v>718</v>
      </c>
      <c r="BY44" s="654" t="s">
        <v>718</v>
      </c>
      <c r="BZ44" s="655" t="s">
        <v>718</v>
      </c>
      <c r="CA44" s="167"/>
    </row>
    <row r="45" spans="2:79" s="17" customFormat="1" ht="15.6">
      <c r="B45" s="271">
        <v>22</v>
      </c>
      <c r="C45" s="177" t="s">
        <v>210</v>
      </c>
      <c r="D45" s="177" t="s">
        <v>652</v>
      </c>
      <c r="E45" s="177" t="s">
        <v>4</v>
      </c>
      <c r="F45" s="177" t="s">
        <v>653</v>
      </c>
      <c r="G45" s="177" t="s">
        <v>29</v>
      </c>
      <c r="H45" s="177" t="s">
        <v>654</v>
      </c>
      <c r="I45" s="177">
        <v>2014</v>
      </c>
      <c r="J45" s="177" t="s">
        <v>691</v>
      </c>
      <c r="K45" s="177"/>
      <c r="L45" s="177" t="s">
        <v>713</v>
      </c>
      <c r="M45" s="177" t="s">
        <v>695</v>
      </c>
      <c r="N45" s="654">
        <v>42295.02</v>
      </c>
      <c r="O45" s="654">
        <v>86.398373480000004</v>
      </c>
      <c r="P45" s="654">
        <v>1153158.784</v>
      </c>
      <c r="Q45" s="177"/>
      <c r="R45" s="654" t="s">
        <v>715</v>
      </c>
      <c r="S45" s="654" t="s">
        <v>715</v>
      </c>
      <c r="T45" s="654" t="s">
        <v>716</v>
      </c>
      <c r="U45" s="654">
        <v>86.4</v>
      </c>
      <c r="V45" s="654">
        <v>81.44</v>
      </c>
      <c r="W45" s="654">
        <v>79.02</v>
      </c>
      <c r="X45" s="654">
        <v>79.02</v>
      </c>
      <c r="Y45" s="654">
        <v>79.02</v>
      </c>
      <c r="Z45" s="654">
        <v>79.02</v>
      </c>
      <c r="AA45" s="654">
        <v>79.02</v>
      </c>
      <c r="AB45" s="654">
        <v>78.8</v>
      </c>
      <c r="AC45" s="654">
        <v>78.8</v>
      </c>
      <c r="AD45" s="654">
        <v>69.540000000000006</v>
      </c>
      <c r="AE45" s="654">
        <v>50.46</v>
      </c>
      <c r="AF45" s="654">
        <v>50.46</v>
      </c>
      <c r="AG45" s="654">
        <v>50.46</v>
      </c>
      <c r="AH45" s="654">
        <v>50.06</v>
      </c>
      <c r="AI45" s="654">
        <v>50.06</v>
      </c>
      <c r="AJ45" s="654">
        <v>49.98</v>
      </c>
      <c r="AK45" s="654">
        <v>22.38</v>
      </c>
      <c r="AL45" s="654">
        <v>22.38</v>
      </c>
      <c r="AM45" s="654">
        <v>22.38</v>
      </c>
      <c r="AN45" s="654">
        <v>22.38</v>
      </c>
      <c r="AO45" s="654" t="s">
        <v>700</v>
      </c>
      <c r="AP45" s="654" t="s">
        <v>717</v>
      </c>
      <c r="AQ45" s="654" t="s">
        <v>717</v>
      </c>
      <c r="AR45" s="654" t="s">
        <v>718</v>
      </c>
      <c r="AS45" s="654" t="s">
        <v>718</v>
      </c>
      <c r="AT45" s="654" t="s">
        <v>718</v>
      </c>
      <c r="AU45" s="654" t="s">
        <v>718</v>
      </c>
      <c r="AV45" s="177"/>
      <c r="AW45" s="654" t="s">
        <v>715</v>
      </c>
      <c r="AX45" s="654" t="s">
        <v>719</v>
      </c>
      <c r="AY45" s="654" t="s">
        <v>719</v>
      </c>
      <c r="AZ45" s="654">
        <v>1153158.78</v>
      </c>
      <c r="BA45" s="654">
        <v>1074242.3899999999</v>
      </c>
      <c r="BB45" s="654">
        <v>1035847.51</v>
      </c>
      <c r="BC45" s="654">
        <v>1035847.51</v>
      </c>
      <c r="BD45" s="654">
        <v>1035847.51</v>
      </c>
      <c r="BE45" s="654">
        <v>1035847.51</v>
      </c>
      <c r="BF45" s="654">
        <v>1035847.51</v>
      </c>
      <c r="BG45" s="654">
        <v>1033860.44</v>
      </c>
      <c r="BH45" s="654">
        <v>1033860.44</v>
      </c>
      <c r="BI45" s="654">
        <v>886442.62</v>
      </c>
      <c r="BJ45" s="654">
        <v>812843.13</v>
      </c>
      <c r="BK45" s="654">
        <v>802720.37</v>
      </c>
      <c r="BL45" s="654">
        <v>802720.37</v>
      </c>
      <c r="BM45" s="654">
        <v>797074.78</v>
      </c>
      <c r="BN45" s="654">
        <v>797074.78</v>
      </c>
      <c r="BO45" s="654">
        <v>796129.07</v>
      </c>
      <c r="BP45" s="654">
        <v>356476.95</v>
      </c>
      <c r="BQ45" s="654">
        <v>356476.95</v>
      </c>
      <c r="BR45" s="654">
        <v>356476.95</v>
      </c>
      <c r="BS45" s="654">
        <v>356476.95</v>
      </c>
      <c r="BT45" s="654" t="s">
        <v>719</v>
      </c>
      <c r="BU45" s="654" t="s">
        <v>719</v>
      </c>
      <c r="BV45" s="654" t="s">
        <v>719</v>
      </c>
      <c r="BW45" s="654" t="s">
        <v>718</v>
      </c>
      <c r="BX45" s="654" t="s">
        <v>718</v>
      </c>
      <c r="BY45" s="654" t="s">
        <v>718</v>
      </c>
      <c r="BZ45" s="655" t="s">
        <v>718</v>
      </c>
      <c r="CA45" s="167"/>
    </row>
    <row r="46" spans="2:79" s="17" customFormat="1" ht="15.6">
      <c r="B46" s="271">
        <v>23</v>
      </c>
      <c r="C46" s="177" t="s">
        <v>210</v>
      </c>
      <c r="D46" s="177" t="s">
        <v>676</v>
      </c>
      <c r="E46" s="177" t="s">
        <v>14</v>
      </c>
      <c r="F46" s="177" t="s">
        <v>653</v>
      </c>
      <c r="G46" s="177" t="s">
        <v>29</v>
      </c>
      <c r="H46" s="177" t="s">
        <v>654</v>
      </c>
      <c r="I46" s="177">
        <v>2012</v>
      </c>
      <c r="J46" s="177" t="s">
        <v>691</v>
      </c>
      <c r="K46" s="177"/>
      <c r="L46" s="177" t="s">
        <v>712</v>
      </c>
      <c r="M46" s="177" t="s">
        <v>714</v>
      </c>
      <c r="N46" s="654">
        <v>12</v>
      </c>
      <c r="O46" s="654">
        <v>0.80372432599999999</v>
      </c>
      <c r="P46" s="654">
        <v>26030.799999999999</v>
      </c>
      <c r="Q46" s="177"/>
      <c r="R46" s="654">
        <v>1</v>
      </c>
      <c r="S46" s="654">
        <v>0.83</v>
      </c>
      <c r="T46" s="654">
        <v>0.83</v>
      </c>
      <c r="U46" s="654">
        <v>0.81</v>
      </c>
      <c r="V46" s="654">
        <v>0.8</v>
      </c>
      <c r="W46" s="654">
        <v>0.72</v>
      </c>
      <c r="X46" s="654">
        <v>0.67</v>
      </c>
      <c r="Y46" s="654">
        <v>0.63</v>
      </c>
      <c r="Z46" s="654">
        <v>0.61</v>
      </c>
      <c r="AA46" s="654">
        <v>0.61</v>
      </c>
      <c r="AB46" s="654">
        <v>0.28000000000000003</v>
      </c>
      <c r="AC46" s="654">
        <v>0.28000000000000003</v>
      </c>
      <c r="AD46" s="654">
        <v>0.25</v>
      </c>
      <c r="AE46" s="654">
        <v>0.25</v>
      </c>
      <c r="AF46" s="654">
        <v>0.25</v>
      </c>
      <c r="AG46" s="654">
        <v>0.25</v>
      </c>
      <c r="AH46" s="654">
        <v>0.09</v>
      </c>
      <c r="AI46" s="654">
        <v>0.09</v>
      </c>
      <c r="AJ46" s="654">
        <v>0.09</v>
      </c>
      <c r="AK46" s="654">
        <v>0.09</v>
      </c>
      <c r="AL46" s="654">
        <v>0.09</v>
      </c>
      <c r="AM46" s="654">
        <v>0.09</v>
      </c>
      <c r="AN46" s="654">
        <v>0.09</v>
      </c>
      <c r="AO46" s="654" t="s">
        <v>700</v>
      </c>
      <c r="AP46" s="654" t="s">
        <v>717</v>
      </c>
      <c r="AQ46" s="654" t="s">
        <v>717</v>
      </c>
      <c r="AR46" s="654" t="s">
        <v>718</v>
      </c>
      <c r="AS46" s="654" t="s">
        <v>718</v>
      </c>
      <c r="AT46" s="654" t="s">
        <v>718</v>
      </c>
      <c r="AU46" s="654" t="s">
        <v>718</v>
      </c>
      <c r="AV46" s="177"/>
      <c r="AW46" s="654">
        <v>13531</v>
      </c>
      <c r="AX46" s="654">
        <v>13531</v>
      </c>
      <c r="AY46" s="654">
        <v>13531</v>
      </c>
      <c r="AZ46" s="654">
        <v>13099.8</v>
      </c>
      <c r="BA46" s="654">
        <v>12931</v>
      </c>
      <c r="BB46" s="654">
        <v>11245.62</v>
      </c>
      <c r="BC46" s="654">
        <v>10319.93</v>
      </c>
      <c r="BD46" s="654">
        <v>9650.23</v>
      </c>
      <c r="BE46" s="654">
        <v>9180.23</v>
      </c>
      <c r="BF46" s="654">
        <v>8958.23</v>
      </c>
      <c r="BG46" s="654">
        <v>2619</v>
      </c>
      <c r="BH46" s="654">
        <v>2619</v>
      </c>
      <c r="BI46" s="654">
        <v>1983</v>
      </c>
      <c r="BJ46" s="654">
        <v>1983</v>
      </c>
      <c r="BK46" s="654">
        <v>1983</v>
      </c>
      <c r="BL46" s="654">
        <v>1983</v>
      </c>
      <c r="BM46" s="654">
        <v>633</v>
      </c>
      <c r="BN46" s="654">
        <v>633</v>
      </c>
      <c r="BO46" s="654">
        <v>633</v>
      </c>
      <c r="BP46" s="654">
        <v>633</v>
      </c>
      <c r="BQ46" s="654">
        <v>633</v>
      </c>
      <c r="BR46" s="654">
        <v>633</v>
      </c>
      <c r="BS46" s="654">
        <v>633</v>
      </c>
      <c r="BT46" s="654" t="s">
        <v>719</v>
      </c>
      <c r="BU46" s="654" t="s">
        <v>719</v>
      </c>
      <c r="BV46" s="654" t="s">
        <v>719</v>
      </c>
      <c r="BW46" s="654" t="s">
        <v>718</v>
      </c>
      <c r="BX46" s="654" t="s">
        <v>718</v>
      </c>
      <c r="BY46" s="654" t="s">
        <v>718</v>
      </c>
      <c r="BZ46" s="655" t="s">
        <v>718</v>
      </c>
      <c r="CA46" s="167"/>
    </row>
    <row r="47" spans="2:79" s="17" customFormat="1" ht="15.6">
      <c r="B47" s="271">
        <v>24</v>
      </c>
      <c r="C47" s="177" t="s">
        <v>210</v>
      </c>
      <c r="D47" s="177" t="s">
        <v>676</v>
      </c>
      <c r="E47" s="177" t="s">
        <v>14</v>
      </c>
      <c r="F47" s="177" t="s">
        <v>653</v>
      </c>
      <c r="G47" s="177" t="s">
        <v>29</v>
      </c>
      <c r="H47" s="177" t="s">
        <v>654</v>
      </c>
      <c r="I47" s="177">
        <v>2013</v>
      </c>
      <c r="J47" s="177" t="s">
        <v>691</v>
      </c>
      <c r="K47" s="177"/>
      <c r="L47" s="177" t="s">
        <v>712</v>
      </c>
      <c r="M47" s="177" t="s">
        <v>714</v>
      </c>
      <c r="N47" s="654">
        <v>206</v>
      </c>
      <c r="O47" s="654">
        <v>199.17017870000001</v>
      </c>
      <c r="P47" s="654">
        <v>1418207.43</v>
      </c>
      <c r="Q47" s="177"/>
      <c r="R47" s="654" t="s">
        <v>715</v>
      </c>
      <c r="S47" s="654" t="s">
        <v>715</v>
      </c>
      <c r="T47" s="654">
        <v>199.73</v>
      </c>
      <c r="U47" s="654">
        <v>199.5</v>
      </c>
      <c r="V47" s="654">
        <v>199.17</v>
      </c>
      <c r="W47" s="654">
        <v>198</v>
      </c>
      <c r="X47" s="654">
        <v>197.41</v>
      </c>
      <c r="Y47" s="654">
        <v>196.95</v>
      </c>
      <c r="Z47" s="654">
        <v>196.69</v>
      </c>
      <c r="AA47" s="654">
        <v>196.69</v>
      </c>
      <c r="AB47" s="654">
        <v>191.98</v>
      </c>
      <c r="AC47" s="654">
        <v>191.98</v>
      </c>
      <c r="AD47" s="654">
        <v>189.86</v>
      </c>
      <c r="AE47" s="654">
        <v>189.83</v>
      </c>
      <c r="AF47" s="654">
        <v>189</v>
      </c>
      <c r="AG47" s="654">
        <v>189</v>
      </c>
      <c r="AH47" s="654">
        <v>182.19</v>
      </c>
      <c r="AI47" s="654">
        <v>181.71</v>
      </c>
      <c r="AJ47" s="654">
        <v>181.71</v>
      </c>
      <c r="AK47" s="654">
        <v>181.71</v>
      </c>
      <c r="AL47" s="654">
        <v>181.71</v>
      </c>
      <c r="AM47" s="654">
        <v>181.71</v>
      </c>
      <c r="AN47" s="654">
        <v>0.59</v>
      </c>
      <c r="AO47" s="654" t="s">
        <v>700</v>
      </c>
      <c r="AP47" s="654" t="s">
        <v>717</v>
      </c>
      <c r="AQ47" s="654" t="s">
        <v>717</v>
      </c>
      <c r="AR47" s="654" t="s">
        <v>718</v>
      </c>
      <c r="AS47" s="654" t="s">
        <v>718</v>
      </c>
      <c r="AT47" s="654" t="s">
        <v>718</v>
      </c>
      <c r="AU47" s="654" t="s">
        <v>718</v>
      </c>
      <c r="AV47" s="177"/>
      <c r="AW47" s="654" t="s">
        <v>715</v>
      </c>
      <c r="AX47" s="654" t="s">
        <v>719</v>
      </c>
      <c r="AY47" s="654">
        <v>716807.62</v>
      </c>
      <c r="AZ47" s="654">
        <v>712241.86</v>
      </c>
      <c r="BA47" s="654">
        <v>705965.57</v>
      </c>
      <c r="BB47" s="654">
        <v>683510.5</v>
      </c>
      <c r="BC47" s="654">
        <v>672233.71</v>
      </c>
      <c r="BD47" s="654">
        <v>663399.1</v>
      </c>
      <c r="BE47" s="654">
        <v>658360.65</v>
      </c>
      <c r="BF47" s="654">
        <v>658360.65</v>
      </c>
      <c r="BG47" s="654">
        <v>567707.68000000005</v>
      </c>
      <c r="BH47" s="654">
        <v>567707.68000000005</v>
      </c>
      <c r="BI47" s="654">
        <v>548114.53</v>
      </c>
      <c r="BJ47" s="654">
        <v>525394.74</v>
      </c>
      <c r="BK47" s="654">
        <v>522639.39</v>
      </c>
      <c r="BL47" s="654">
        <v>522639.39</v>
      </c>
      <c r="BM47" s="654">
        <v>466680.39</v>
      </c>
      <c r="BN47" s="654">
        <v>462652.39</v>
      </c>
      <c r="BO47" s="654">
        <v>462652.39</v>
      </c>
      <c r="BP47" s="654">
        <v>462652.39</v>
      </c>
      <c r="BQ47" s="654">
        <v>462652.39</v>
      </c>
      <c r="BR47" s="654">
        <v>462652.39</v>
      </c>
      <c r="BS47" s="654">
        <v>4314.3900000000003</v>
      </c>
      <c r="BT47" s="654" t="s">
        <v>719</v>
      </c>
      <c r="BU47" s="654" t="s">
        <v>719</v>
      </c>
      <c r="BV47" s="654" t="s">
        <v>719</v>
      </c>
      <c r="BW47" s="654" t="s">
        <v>718</v>
      </c>
      <c r="BX47" s="654" t="s">
        <v>718</v>
      </c>
      <c r="BY47" s="654" t="s">
        <v>718</v>
      </c>
      <c r="BZ47" s="655" t="s">
        <v>718</v>
      </c>
      <c r="CA47" s="167"/>
    </row>
    <row r="48" spans="2:79" s="17" customFormat="1" ht="15.6">
      <c r="B48" s="271">
        <v>25</v>
      </c>
      <c r="C48" s="177" t="s">
        <v>210</v>
      </c>
      <c r="D48" s="177" t="s">
        <v>676</v>
      </c>
      <c r="E48" s="177" t="s">
        <v>14</v>
      </c>
      <c r="F48" s="177" t="s">
        <v>653</v>
      </c>
      <c r="G48" s="177" t="s">
        <v>29</v>
      </c>
      <c r="H48" s="177" t="s">
        <v>654</v>
      </c>
      <c r="I48" s="177">
        <v>2014</v>
      </c>
      <c r="J48" s="177" t="s">
        <v>691</v>
      </c>
      <c r="K48" s="177"/>
      <c r="L48" s="177" t="s">
        <v>712</v>
      </c>
      <c r="M48" s="177" t="s">
        <v>714</v>
      </c>
      <c r="N48" s="654">
        <v>3538</v>
      </c>
      <c r="O48" s="654">
        <v>712.78776919999996</v>
      </c>
      <c r="P48" s="654">
        <v>8689063.2080000006</v>
      </c>
      <c r="Q48" s="177"/>
      <c r="R48" s="654" t="s">
        <v>715</v>
      </c>
      <c r="S48" s="654" t="s">
        <v>715</v>
      </c>
      <c r="T48" s="654" t="s">
        <v>716</v>
      </c>
      <c r="U48" s="654">
        <v>717.19</v>
      </c>
      <c r="V48" s="654">
        <v>712.79</v>
      </c>
      <c r="W48" s="654">
        <v>696.04</v>
      </c>
      <c r="X48" s="654">
        <v>688.93</v>
      </c>
      <c r="Y48" s="654">
        <v>683.41</v>
      </c>
      <c r="Z48" s="654">
        <v>683.41</v>
      </c>
      <c r="AA48" s="654">
        <v>680.1</v>
      </c>
      <c r="AB48" s="654">
        <v>680.1</v>
      </c>
      <c r="AC48" s="654">
        <v>612.07000000000005</v>
      </c>
      <c r="AD48" s="654">
        <v>594.54</v>
      </c>
      <c r="AE48" s="654">
        <v>585.79</v>
      </c>
      <c r="AF48" s="654">
        <v>585.69000000000005</v>
      </c>
      <c r="AG48" s="654">
        <v>578.42999999999995</v>
      </c>
      <c r="AH48" s="654">
        <v>578.42999999999995</v>
      </c>
      <c r="AI48" s="654">
        <v>472.47</v>
      </c>
      <c r="AJ48" s="654">
        <v>470.46</v>
      </c>
      <c r="AK48" s="654">
        <v>470.46</v>
      </c>
      <c r="AL48" s="654">
        <v>470.46</v>
      </c>
      <c r="AM48" s="654">
        <v>470.46</v>
      </c>
      <c r="AN48" s="654">
        <v>470.46</v>
      </c>
      <c r="AO48" s="654">
        <v>15.89</v>
      </c>
      <c r="AP48" s="654" t="s">
        <v>717</v>
      </c>
      <c r="AQ48" s="654" t="s">
        <v>717</v>
      </c>
      <c r="AR48" s="654" t="s">
        <v>718</v>
      </c>
      <c r="AS48" s="654" t="s">
        <v>718</v>
      </c>
      <c r="AT48" s="654" t="s">
        <v>718</v>
      </c>
      <c r="AU48" s="654" t="s">
        <v>718</v>
      </c>
      <c r="AV48" s="177"/>
      <c r="AW48" s="654" t="s">
        <v>715</v>
      </c>
      <c r="AX48" s="654" t="s">
        <v>719</v>
      </c>
      <c r="AY48" s="654" t="s">
        <v>719</v>
      </c>
      <c r="AZ48" s="654">
        <v>4387048.0599999996</v>
      </c>
      <c r="BA48" s="654">
        <v>4302015.1900000004</v>
      </c>
      <c r="BB48" s="654">
        <v>3979381.76</v>
      </c>
      <c r="BC48" s="654">
        <v>3842943.05</v>
      </c>
      <c r="BD48" s="654">
        <v>3737111.45</v>
      </c>
      <c r="BE48" s="654">
        <v>3737111.45</v>
      </c>
      <c r="BF48" s="654">
        <v>3673666.62</v>
      </c>
      <c r="BG48" s="654">
        <v>3668713.74</v>
      </c>
      <c r="BH48" s="654">
        <v>2357678.5099999998</v>
      </c>
      <c r="BI48" s="654">
        <v>2341310.5099999998</v>
      </c>
      <c r="BJ48" s="654">
        <v>2241454.5</v>
      </c>
      <c r="BK48" s="654">
        <v>2179342.75</v>
      </c>
      <c r="BL48" s="654">
        <v>2155176.58</v>
      </c>
      <c r="BM48" s="654">
        <v>2155176.58</v>
      </c>
      <c r="BN48" s="654">
        <v>1284029.58</v>
      </c>
      <c r="BO48" s="654">
        <v>1267421.2</v>
      </c>
      <c r="BP48" s="654">
        <v>1267421.2</v>
      </c>
      <c r="BQ48" s="654">
        <v>1267421.2</v>
      </c>
      <c r="BR48" s="654">
        <v>1267421.2</v>
      </c>
      <c r="BS48" s="654">
        <v>1267421.2</v>
      </c>
      <c r="BT48" s="654">
        <v>117105</v>
      </c>
      <c r="BU48" s="654" t="s">
        <v>719</v>
      </c>
      <c r="BV48" s="654" t="s">
        <v>719</v>
      </c>
      <c r="BW48" s="654" t="s">
        <v>718</v>
      </c>
      <c r="BX48" s="654" t="s">
        <v>718</v>
      </c>
      <c r="BY48" s="654" t="s">
        <v>718</v>
      </c>
      <c r="BZ48" s="655" t="s">
        <v>718</v>
      </c>
      <c r="CA48" s="167"/>
    </row>
    <row r="49" spans="2:79" s="17" customFormat="1" ht="15.6">
      <c r="B49" s="271">
        <v>26</v>
      </c>
      <c r="C49" s="177" t="s">
        <v>210</v>
      </c>
      <c r="D49" s="177" t="s">
        <v>652</v>
      </c>
      <c r="E49" s="177" t="s">
        <v>3</v>
      </c>
      <c r="F49" s="177" t="s">
        <v>653</v>
      </c>
      <c r="G49" s="177" t="s">
        <v>29</v>
      </c>
      <c r="H49" s="177" t="s">
        <v>655</v>
      </c>
      <c r="I49" s="177">
        <v>2013</v>
      </c>
      <c r="J49" s="177" t="s">
        <v>691</v>
      </c>
      <c r="K49" s="177"/>
      <c r="L49" s="177" t="s">
        <v>698</v>
      </c>
      <c r="M49" s="177" t="s">
        <v>699</v>
      </c>
      <c r="N49" s="654">
        <v>255</v>
      </c>
      <c r="O49" s="654">
        <v>54.73239942</v>
      </c>
      <c r="P49" s="654">
        <v>190430.42189999999</v>
      </c>
      <c r="Q49" s="177"/>
      <c r="R49" s="654" t="s">
        <v>715</v>
      </c>
      <c r="S49" s="654" t="s">
        <v>715</v>
      </c>
      <c r="T49" s="654">
        <v>54.73</v>
      </c>
      <c r="U49" s="654">
        <v>54.73</v>
      </c>
      <c r="V49" s="654">
        <v>54.73</v>
      </c>
      <c r="W49" s="654">
        <v>54.73</v>
      </c>
      <c r="X49" s="654">
        <v>54.73</v>
      </c>
      <c r="Y49" s="654">
        <v>54.73</v>
      </c>
      <c r="Z49" s="654">
        <v>54.73</v>
      </c>
      <c r="AA49" s="654">
        <v>54.73</v>
      </c>
      <c r="AB49" s="654">
        <v>54.73</v>
      </c>
      <c r="AC49" s="654">
        <v>54.73</v>
      </c>
      <c r="AD49" s="654">
        <v>54.73</v>
      </c>
      <c r="AE49" s="654">
        <v>54.73</v>
      </c>
      <c r="AF49" s="654">
        <v>54.73</v>
      </c>
      <c r="AG49" s="654">
        <v>54.73</v>
      </c>
      <c r="AH49" s="654">
        <v>54.73</v>
      </c>
      <c r="AI49" s="654">
        <v>54.73</v>
      </c>
      <c r="AJ49" s="654">
        <v>54.73</v>
      </c>
      <c r="AK49" s="654">
        <v>54.73</v>
      </c>
      <c r="AL49" s="654">
        <v>44.17</v>
      </c>
      <c r="AM49" s="654" t="s">
        <v>715</v>
      </c>
      <c r="AN49" s="654" t="s">
        <v>715</v>
      </c>
      <c r="AO49" s="654" t="s">
        <v>700</v>
      </c>
      <c r="AP49" s="654" t="s">
        <v>717</v>
      </c>
      <c r="AQ49" s="654" t="s">
        <v>717</v>
      </c>
      <c r="AR49" s="654" t="s">
        <v>718</v>
      </c>
      <c r="AS49" s="654" t="s">
        <v>718</v>
      </c>
      <c r="AT49" s="654" t="s">
        <v>718</v>
      </c>
      <c r="AU49" s="654" t="s">
        <v>718</v>
      </c>
      <c r="AV49" s="177"/>
      <c r="AW49" s="654" t="s">
        <v>715</v>
      </c>
      <c r="AX49" s="654" t="s">
        <v>719</v>
      </c>
      <c r="AY49" s="654">
        <v>95215.21</v>
      </c>
      <c r="AZ49" s="654">
        <v>95215.21</v>
      </c>
      <c r="BA49" s="654">
        <v>95215.21</v>
      </c>
      <c r="BB49" s="654">
        <v>95215.21</v>
      </c>
      <c r="BC49" s="654">
        <v>95215.21</v>
      </c>
      <c r="BD49" s="654">
        <v>95215.21</v>
      </c>
      <c r="BE49" s="654">
        <v>95215.21</v>
      </c>
      <c r="BF49" s="654">
        <v>95215.21</v>
      </c>
      <c r="BG49" s="654">
        <v>95215.21</v>
      </c>
      <c r="BH49" s="654">
        <v>95215.21</v>
      </c>
      <c r="BI49" s="654">
        <v>95215.21</v>
      </c>
      <c r="BJ49" s="654">
        <v>95215.21</v>
      </c>
      <c r="BK49" s="654">
        <v>95215.21</v>
      </c>
      <c r="BL49" s="654">
        <v>95215.21</v>
      </c>
      <c r="BM49" s="654">
        <v>95215.21</v>
      </c>
      <c r="BN49" s="654">
        <v>95215.21</v>
      </c>
      <c r="BO49" s="654">
        <v>95215.21</v>
      </c>
      <c r="BP49" s="654">
        <v>95215.21</v>
      </c>
      <c r="BQ49" s="654">
        <v>85772.79</v>
      </c>
      <c r="BR49" s="654" t="s">
        <v>719</v>
      </c>
      <c r="BS49" s="654" t="s">
        <v>719</v>
      </c>
      <c r="BT49" s="654" t="s">
        <v>719</v>
      </c>
      <c r="BU49" s="654" t="s">
        <v>719</v>
      </c>
      <c r="BV49" s="654" t="s">
        <v>719</v>
      </c>
      <c r="BW49" s="654" t="s">
        <v>718</v>
      </c>
      <c r="BX49" s="654" t="s">
        <v>718</v>
      </c>
      <c r="BY49" s="654" t="s">
        <v>718</v>
      </c>
      <c r="BZ49" s="655" t="s">
        <v>718</v>
      </c>
      <c r="CA49" s="167"/>
    </row>
    <row r="50" spans="2:79" s="17" customFormat="1" ht="15.6">
      <c r="B50" s="271">
        <v>27</v>
      </c>
      <c r="C50" s="177" t="s">
        <v>210</v>
      </c>
      <c r="D50" s="177" t="s">
        <v>652</v>
      </c>
      <c r="E50" s="177" t="s">
        <v>3</v>
      </c>
      <c r="F50" s="177" t="s">
        <v>653</v>
      </c>
      <c r="G50" s="177" t="s">
        <v>29</v>
      </c>
      <c r="H50" s="177" t="s">
        <v>654</v>
      </c>
      <c r="I50" s="177">
        <v>2012</v>
      </c>
      <c r="J50" s="177" t="s">
        <v>691</v>
      </c>
      <c r="K50" s="177"/>
      <c r="L50" s="177" t="s">
        <v>712</v>
      </c>
      <c r="M50" s="177" t="s">
        <v>699</v>
      </c>
      <c r="N50" s="654">
        <v>8</v>
      </c>
      <c r="O50" s="654">
        <v>1.8258646549999999</v>
      </c>
      <c r="P50" s="654">
        <v>9351.7881219999999</v>
      </c>
      <c r="Q50" s="177"/>
      <c r="R50" s="654" t="s">
        <v>715</v>
      </c>
      <c r="S50" s="654">
        <v>1.83</v>
      </c>
      <c r="T50" s="654">
        <v>1.83</v>
      </c>
      <c r="U50" s="654">
        <v>1.83</v>
      </c>
      <c r="V50" s="654">
        <v>1.83</v>
      </c>
      <c r="W50" s="654">
        <v>1.83</v>
      </c>
      <c r="X50" s="654">
        <v>1.83</v>
      </c>
      <c r="Y50" s="654">
        <v>1.83</v>
      </c>
      <c r="Z50" s="654">
        <v>1.83</v>
      </c>
      <c r="AA50" s="654">
        <v>1.83</v>
      </c>
      <c r="AB50" s="654">
        <v>1.83</v>
      </c>
      <c r="AC50" s="654">
        <v>1.83</v>
      </c>
      <c r="AD50" s="654">
        <v>1.83</v>
      </c>
      <c r="AE50" s="654">
        <v>1.83</v>
      </c>
      <c r="AF50" s="654">
        <v>1.83</v>
      </c>
      <c r="AG50" s="654">
        <v>1.83</v>
      </c>
      <c r="AH50" s="654">
        <v>1.83</v>
      </c>
      <c r="AI50" s="654">
        <v>1.83</v>
      </c>
      <c r="AJ50" s="654">
        <v>1.83</v>
      </c>
      <c r="AK50" s="654">
        <v>1.42</v>
      </c>
      <c r="AL50" s="654" t="s">
        <v>715</v>
      </c>
      <c r="AM50" s="654" t="s">
        <v>715</v>
      </c>
      <c r="AN50" s="654" t="s">
        <v>715</v>
      </c>
      <c r="AO50" s="654" t="s">
        <v>700</v>
      </c>
      <c r="AP50" s="654" t="s">
        <v>717</v>
      </c>
      <c r="AQ50" s="654" t="s">
        <v>717</v>
      </c>
      <c r="AR50" s="654" t="s">
        <v>718</v>
      </c>
      <c r="AS50" s="654" t="s">
        <v>718</v>
      </c>
      <c r="AT50" s="654" t="s">
        <v>718</v>
      </c>
      <c r="AU50" s="654" t="s">
        <v>718</v>
      </c>
      <c r="AV50" s="177"/>
      <c r="AW50" s="654" t="s">
        <v>715</v>
      </c>
      <c r="AX50" s="654">
        <v>3117.26</v>
      </c>
      <c r="AY50" s="654">
        <v>3117.26</v>
      </c>
      <c r="AZ50" s="654">
        <v>3117.26</v>
      </c>
      <c r="BA50" s="654">
        <v>3117.26</v>
      </c>
      <c r="BB50" s="654">
        <v>3117.26</v>
      </c>
      <c r="BC50" s="654">
        <v>3117.26</v>
      </c>
      <c r="BD50" s="654">
        <v>3117.26</v>
      </c>
      <c r="BE50" s="654">
        <v>3117.26</v>
      </c>
      <c r="BF50" s="654">
        <v>3117.26</v>
      </c>
      <c r="BG50" s="654">
        <v>3117.26</v>
      </c>
      <c r="BH50" s="654">
        <v>3117.26</v>
      </c>
      <c r="BI50" s="654">
        <v>3117.26</v>
      </c>
      <c r="BJ50" s="654">
        <v>3117.26</v>
      </c>
      <c r="BK50" s="654">
        <v>3117.26</v>
      </c>
      <c r="BL50" s="654">
        <v>3117.26</v>
      </c>
      <c r="BM50" s="654">
        <v>3117.26</v>
      </c>
      <c r="BN50" s="654">
        <v>3117.26</v>
      </c>
      <c r="BO50" s="654">
        <v>3117.26</v>
      </c>
      <c r="BP50" s="654">
        <v>2756.29</v>
      </c>
      <c r="BQ50" s="654" t="s">
        <v>719</v>
      </c>
      <c r="BR50" s="654" t="s">
        <v>719</v>
      </c>
      <c r="BS50" s="654" t="s">
        <v>719</v>
      </c>
      <c r="BT50" s="654" t="s">
        <v>719</v>
      </c>
      <c r="BU50" s="654" t="s">
        <v>719</v>
      </c>
      <c r="BV50" s="654" t="s">
        <v>719</v>
      </c>
      <c r="BW50" s="654" t="s">
        <v>718</v>
      </c>
      <c r="BX50" s="654" t="s">
        <v>718</v>
      </c>
      <c r="BY50" s="654" t="s">
        <v>718</v>
      </c>
      <c r="BZ50" s="655" t="s">
        <v>718</v>
      </c>
      <c r="CA50" s="167"/>
    </row>
    <row r="51" spans="2:79" s="17" customFormat="1" ht="15.6">
      <c r="B51" s="271">
        <v>28</v>
      </c>
      <c r="C51" s="177" t="s">
        <v>210</v>
      </c>
      <c r="D51" s="177" t="s">
        <v>652</v>
      </c>
      <c r="E51" s="177" t="s">
        <v>3</v>
      </c>
      <c r="F51" s="177" t="s">
        <v>653</v>
      </c>
      <c r="G51" s="177" t="s">
        <v>29</v>
      </c>
      <c r="H51" s="177" t="s">
        <v>654</v>
      </c>
      <c r="I51" s="177">
        <v>2014</v>
      </c>
      <c r="J51" s="177" t="s">
        <v>691</v>
      </c>
      <c r="K51" s="177"/>
      <c r="L51" s="177" t="s">
        <v>712</v>
      </c>
      <c r="M51" s="177" t="s">
        <v>699</v>
      </c>
      <c r="N51" s="654">
        <v>5772</v>
      </c>
      <c r="O51" s="654">
        <v>1109.0715299999999</v>
      </c>
      <c r="P51" s="654">
        <v>2035819.1910000001</v>
      </c>
      <c r="Q51" s="177"/>
      <c r="R51" s="654" t="s">
        <v>715</v>
      </c>
      <c r="S51" s="654" t="s">
        <v>715</v>
      </c>
      <c r="T51" s="654" t="s">
        <v>716</v>
      </c>
      <c r="U51" s="654">
        <v>1109.07</v>
      </c>
      <c r="V51" s="654">
        <v>1109.07</v>
      </c>
      <c r="W51" s="654">
        <v>1109.07</v>
      </c>
      <c r="X51" s="654">
        <v>1109.07</v>
      </c>
      <c r="Y51" s="654">
        <v>1109.07</v>
      </c>
      <c r="Z51" s="654">
        <v>1109.07</v>
      </c>
      <c r="AA51" s="654">
        <v>1109.07</v>
      </c>
      <c r="AB51" s="654">
        <v>1109.07</v>
      </c>
      <c r="AC51" s="654">
        <v>1109.07</v>
      </c>
      <c r="AD51" s="654">
        <v>1109.07</v>
      </c>
      <c r="AE51" s="654">
        <v>1109.07</v>
      </c>
      <c r="AF51" s="654">
        <v>1109.07</v>
      </c>
      <c r="AG51" s="654">
        <v>1109.07</v>
      </c>
      <c r="AH51" s="654">
        <v>1109.07</v>
      </c>
      <c r="AI51" s="654">
        <v>1109.07</v>
      </c>
      <c r="AJ51" s="654">
        <v>1109.07</v>
      </c>
      <c r="AK51" s="654">
        <v>1109.07</v>
      </c>
      <c r="AL51" s="654">
        <v>1109.07</v>
      </c>
      <c r="AM51" s="654">
        <v>984.2</v>
      </c>
      <c r="AN51" s="654" t="s">
        <v>715</v>
      </c>
      <c r="AO51" s="654" t="s">
        <v>700</v>
      </c>
      <c r="AP51" s="654" t="s">
        <v>717</v>
      </c>
      <c r="AQ51" s="654" t="s">
        <v>717</v>
      </c>
      <c r="AR51" s="654" t="s">
        <v>718</v>
      </c>
      <c r="AS51" s="654" t="s">
        <v>718</v>
      </c>
      <c r="AT51" s="654" t="s">
        <v>718</v>
      </c>
      <c r="AU51" s="654" t="s">
        <v>718</v>
      </c>
      <c r="AV51" s="177"/>
      <c r="AW51" s="654" t="s">
        <v>715</v>
      </c>
      <c r="AX51" s="654" t="s">
        <v>719</v>
      </c>
      <c r="AY51" s="654" t="s">
        <v>719</v>
      </c>
      <c r="AZ51" s="654">
        <v>2035819.19</v>
      </c>
      <c r="BA51" s="654">
        <v>2035819.19</v>
      </c>
      <c r="BB51" s="654">
        <v>2035819.19</v>
      </c>
      <c r="BC51" s="654">
        <v>2035819.19</v>
      </c>
      <c r="BD51" s="654">
        <v>2035819.19</v>
      </c>
      <c r="BE51" s="654">
        <v>2035819.19</v>
      </c>
      <c r="BF51" s="654">
        <v>2035819.19</v>
      </c>
      <c r="BG51" s="654">
        <v>2035819.19</v>
      </c>
      <c r="BH51" s="654">
        <v>2035819.19</v>
      </c>
      <c r="BI51" s="654">
        <v>2035819.19</v>
      </c>
      <c r="BJ51" s="654">
        <v>2035819.19</v>
      </c>
      <c r="BK51" s="654">
        <v>2035819.19</v>
      </c>
      <c r="BL51" s="654">
        <v>2035819.19</v>
      </c>
      <c r="BM51" s="654">
        <v>2035819.19</v>
      </c>
      <c r="BN51" s="654">
        <v>2035819.19</v>
      </c>
      <c r="BO51" s="654">
        <v>2035819.19</v>
      </c>
      <c r="BP51" s="654">
        <v>2035819.19</v>
      </c>
      <c r="BQ51" s="654">
        <v>2035819.19</v>
      </c>
      <c r="BR51" s="654">
        <v>1924155.82</v>
      </c>
      <c r="BS51" s="654" t="s">
        <v>719</v>
      </c>
      <c r="BT51" s="654" t="s">
        <v>719</v>
      </c>
      <c r="BU51" s="654" t="s">
        <v>719</v>
      </c>
      <c r="BV51" s="654" t="s">
        <v>719</v>
      </c>
      <c r="BW51" s="654" t="s">
        <v>718</v>
      </c>
      <c r="BX51" s="654" t="s">
        <v>718</v>
      </c>
      <c r="BY51" s="654" t="s">
        <v>718</v>
      </c>
      <c r="BZ51" s="655" t="s">
        <v>718</v>
      </c>
      <c r="CA51" s="167"/>
    </row>
    <row r="52" spans="2:79" s="17" customFormat="1" ht="15.6">
      <c r="B52" s="271">
        <v>29</v>
      </c>
      <c r="C52" s="177" t="s">
        <v>210</v>
      </c>
      <c r="D52" s="177" t="s">
        <v>502</v>
      </c>
      <c r="E52" s="177" t="s">
        <v>706</v>
      </c>
      <c r="F52" s="177" t="s">
        <v>653</v>
      </c>
      <c r="G52" s="177" t="s">
        <v>502</v>
      </c>
      <c r="H52" s="177" t="s">
        <v>655</v>
      </c>
      <c r="I52" s="177">
        <v>2014</v>
      </c>
      <c r="J52" s="177" t="s">
        <v>691</v>
      </c>
      <c r="K52" s="177"/>
      <c r="L52" s="177" t="s">
        <v>712</v>
      </c>
      <c r="M52" s="177" t="s">
        <v>712</v>
      </c>
      <c r="N52" s="654"/>
      <c r="O52" s="654">
        <v>2486.730736</v>
      </c>
      <c r="P52" s="654">
        <v>0</v>
      </c>
      <c r="Q52" s="177"/>
      <c r="R52" s="654" t="s">
        <v>715</v>
      </c>
      <c r="S52" s="654" t="s">
        <v>715</v>
      </c>
      <c r="T52" s="654" t="s">
        <v>716</v>
      </c>
      <c r="U52" s="654">
        <v>2486.73</v>
      </c>
      <c r="V52" s="654" t="s">
        <v>716</v>
      </c>
      <c r="W52" s="654" t="s">
        <v>715</v>
      </c>
      <c r="X52" s="654" t="s">
        <v>715</v>
      </c>
      <c r="Y52" s="654" t="s">
        <v>715</v>
      </c>
      <c r="Z52" s="654" t="s">
        <v>715</v>
      </c>
      <c r="AA52" s="654" t="s">
        <v>715</v>
      </c>
      <c r="AB52" s="654" t="s">
        <v>715</v>
      </c>
      <c r="AC52" s="654" t="s">
        <v>715</v>
      </c>
      <c r="AD52" s="654" t="s">
        <v>715</v>
      </c>
      <c r="AE52" s="654" t="s">
        <v>715</v>
      </c>
      <c r="AF52" s="654" t="s">
        <v>715</v>
      </c>
      <c r="AG52" s="654" t="s">
        <v>715</v>
      </c>
      <c r="AH52" s="654" t="s">
        <v>715</v>
      </c>
      <c r="AI52" s="654" t="s">
        <v>715</v>
      </c>
      <c r="AJ52" s="654" t="s">
        <v>715</v>
      </c>
      <c r="AK52" s="654" t="s">
        <v>715</v>
      </c>
      <c r="AL52" s="654" t="s">
        <v>715</v>
      </c>
      <c r="AM52" s="654" t="s">
        <v>715</v>
      </c>
      <c r="AN52" s="654" t="s">
        <v>715</v>
      </c>
      <c r="AO52" s="654" t="s">
        <v>700</v>
      </c>
      <c r="AP52" s="654" t="s">
        <v>717</v>
      </c>
      <c r="AQ52" s="654" t="s">
        <v>717</v>
      </c>
      <c r="AR52" s="654" t="s">
        <v>718</v>
      </c>
      <c r="AS52" s="654" t="s">
        <v>718</v>
      </c>
      <c r="AT52" s="654" t="s">
        <v>718</v>
      </c>
      <c r="AU52" s="654" t="s">
        <v>718</v>
      </c>
      <c r="AV52" s="177"/>
      <c r="AW52" s="654" t="s">
        <v>715</v>
      </c>
      <c r="AX52" s="654" t="s">
        <v>719</v>
      </c>
      <c r="AY52" s="654" t="s">
        <v>719</v>
      </c>
      <c r="AZ52" s="654" t="s">
        <v>720</v>
      </c>
      <c r="BA52" s="654" t="s">
        <v>720</v>
      </c>
      <c r="BB52" s="654" t="s">
        <v>720</v>
      </c>
      <c r="BC52" s="654" t="s">
        <v>720</v>
      </c>
      <c r="BD52" s="654" t="s">
        <v>720</v>
      </c>
      <c r="BE52" s="654" t="s">
        <v>720</v>
      </c>
      <c r="BF52" s="654" t="s">
        <v>720</v>
      </c>
      <c r="BG52" s="654" t="s">
        <v>720</v>
      </c>
      <c r="BH52" s="654" t="s">
        <v>720</v>
      </c>
      <c r="BI52" s="654" t="s">
        <v>720</v>
      </c>
      <c r="BJ52" s="654" t="s">
        <v>720</v>
      </c>
      <c r="BK52" s="654" t="s">
        <v>720</v>
      </c>
      <c r="BL52" s="654" t="s">
        <v>719</v>
      </c>
      <c r="BM52" s="654" t="s">
        <v>719</v>
      </c>
      <c r="BN52" s="654" t="s">
        <v>719</v>
      </c>
      <c r="BO52" s="654" t="s">
        <v>719</v>
      </c>
      <c r="BP52" s="654" t="s">
        <v>719</v>
      </c>
      <c r="BQ52" s="654" t="s">
        <v>719</v>
      </c>
      <c r="BR52" s="654" t="s">
        <v>719</v>
      </c>
      <c r="BS52" s="654" t="s">
        <v>719</v>
      </c>
      <c r="BT52" s="654" t="s">
        <v>719</v>
      </c>
      <c r="BU52" s="654" t="s">
        <v>719</v>
      </c>
      <c r="BV52" s="654" t="s">
        <v>719</v>
      </c>
      <c r="BW52" s="654" t="s">
        <v>718</v>
      </c>
      <c r="BX52" s="654" t="s">
        <v>718</v>
      </c>
      <c r="BY52" s="654" t="s">
        <v>718</v>
      </c>
      <c r="BZ52" s="655" t="s">
        <v>718</v>
      </c>
      <c r="CA52" s="167"/>
    </row>
    <row r="53" spans="2:79" s="17" customFormat="1" ht="15.6">
      <c r="B53" s="271">
        <v>30</v>
      </c>
      <c r="C53" s="177" t="s">
        <v>210</v>
      </c>
      <c r="D53" s="177" t="s">
        <v>661</v>
      </c>
      <c r="E53" s="177" t="s">
        <v>17</v>
      </c>
      <c r="F53" s="177" t="s">
        <v>653</v>
      </c>
      <c r="G53" s="177" t="s">
        <v>711</v>
      </c>
      <c r="H53" s="177" t="s">
        <v>654</v>
      </c>
      <c r="I53" s="177">
        <v>2012</v>
      </c>
      <c r="J53" s="177" t="s">
        <v>691</v>
      </c>
      <c r="K53" s="177"/>
      <c r="L53" s="177" t="s">
        <v>712</v>
      </c>
      <c r="M53" s="177"/>
      <c r="N53" s="654">
        <v>1</v>
      </c>
      <c r="O53" s="654">
        <v>296</v>
      </c>
      <c r="P53" s="654">
        <v>7918180.5</v>
      </c>
      <c r="Q53" s="177"/>
      <c r="R53" s="654" t="s">
        <v>715</v>
      </c>
      <c r="S53" s="654">
        <v>296</v>
      </c>
      <c r="T53" s="654">
        <v>296</v>
      </c>
      <c r="U53" s="654">
        <v>296</v>
      </c>
      <c r="V53" s="654">
        <v>296</v>
      </c>
      <c r="W53" s="654">
        <v>296</v>
      </c>
      <c r="X53" s="654">
        <v>296</v>
      </c>
      <c r="Y53" s="654">
        <v>296</v>
      </c>
      <c r="Z53" s="654">
        <v>296</v>
      </c>
      <c r="AA53" s="654">
        <v>296</v>
      </c>
      <c r="AB53" s="654">
        <v>296</v>
      </c>
      <c r="AC53" s="654">
        <v>296</v>
      </c>
      <c r="AD53" s="654">
        <v>296</v>
      </c>
      <c r="AE53" s="654">
        <v>296</v>
      </c>
      <c r="AF53" s="654">
        <v>296</v>
      </c>
      <c r="AG53" s="654">
        <v>296</v>
      </c>
      <c r="AH53" s="654">
        <v>296</v>
      </c>
      <c r="AI53" s="654">
        <v>296</v>
      </c>
      <c r="AJ53" s="654">
        <v>296</v>
      </c>
      <c r="AK53" s="654">
        <v>296</v>
      </c>
      <c r="AL53" s="654">
        <v>296</v>
      </c>
      <c r="AM53" s="654">
        <v>296</v>
      </c>
      <c r="AN53" s="654">
        <v>296</v>
      </c>
      <c r="AO53" s="654">
        <v>296</v>
      </c>
      <c r="AP53" s="654">
        <v>296</v>
      </c>
      <c r="AQ53" s="654">
        <v>296</v>
      </c>
      <c r="AR53" s="654" t="s">
        <v>718</v>
      </c>
      <c r="AS53" s="654" t="s">
        <v>718</v>
      </c>
      <c r="AT53" s="654" t="s">
        <v>718</v>
      </c>
      <c r="AU53" s="654" t="s">
        <v>718</v>
      </c>
      <c r="AV53" s="177"/>
      <c r="AW53" s="654" t="s">
        <v>715</v>
      </c>
      <c r="AX53" s="654">
        <v>2639393.5</v>
      </c>
      <c r="AY53" s="654">
        <v>2639393.5</v>
      </c>
      <c r="AZ53" s="654">
        <v>2639393.5</v>
      </c>
      <c r="BA53" s="654">
        <v>2639393.5</v>
      </c>
      <c r="BB53" s="654">
        <v>2639393.5</v>
      </c>
      <c r="BC53" s="654">
        <v>2639393.5</v>
      </c>
      <c r="BD53" s="654">
        <v>2639393.5</v>
      </c>
      <c r="BE53" s="654">
        <v>2639393.5</v>
      </c>
      <c r="BF53" s="654">
        <v>2639393.5</v>
      </c>
      <c r="BG53" s="654">
        <v>2639393.5</v>
      </c>
      <c r="BH53" s="654">
        <v>2639393.5</v>
      </c>
      <c r="BI53" s="654">
        <v>2639393.5</v>
      </c>
      <c r="BJ53" s="654">
        <v>2639393.5</v>
      </c>
      <c r="BK53" s="654">
        <v>2639393.5</v>
      </c>
      <c r="BL53" s="654">
        <v>2639393.5</v>
      </c>
      <c r="BM53" s="654">
        <v>2639393.5</v>
      </c>
      <c r="BN53" s="654">
        <v>2639393.5</v>
      </c>
      <c r="BO53" s="654">
        <v>2639393.5</v>
      </c>
      <c r="BP53" s="654">
        <v>2639393.5</v>
      </c>
      <c r="BQ53" s="654">
        <v>2639393.5</v>
      </c>
      <c r="BR53" s="654">
        <v>2639393.5</v>
      </c>
      <c r="BS53" s="654">
        <v>2639393.5</v>
      </c>
      <c r="BT53" s="654">
        <v>2639393.5</v>
      </c>
      <c r="BU53" s="654">
        <v>2639393.5</v>
      </c>
      <c r="BV53" s="654">
        <v>2639393.5</v>
      </c>
      <c r="BW53" s="654" t="s">
        <v>718</v>
      </c>
      <c r="BX53" s="654" t="s">
        <v>718</v>
      </c>
      <c r="BY53" s="654" t="s">
        <v>718</v>
      </c>
      <c r="BZ53" s="655" t="s">
        <v>718</v>
      </c>
      <c r="CA53" s="167"/>
    </row>
    <row r="54" spans="2:79" s="17" customFormat="1" ht="15.6">
      <c r="B54" s="271">
        <v>31</v>
      </c>
      <c r="C54" s="177" t="s">
        <v>707</v>
      </c>
      <c r="D54" s="177" t="s">
        <v>656</v>
      </c>
      <c r="E54" s="177" t="s">
        <v>708</v>
      </c>
      <c r="F54" s="177" t="s">
        <v>653</v>
      </c>
      <c r="G54" s="177" t="s">
        <v>711</v>
      </c>
      <c r="H54" s="177" t="s">
        <v>655</v>
      </c>
      <c r="I54" s="177">
        <v>2007</v>
      </c>
      <c r="J54" s="177" t="s">
        <v>691</v>
      </c>
      <c r="K54" s="177"/>
      <c r="L54" s="177" t="s">
        <v>712</v>
      </c>
      <c r="M54" s="177" t="s">
        <v>667</v>
      </c>
      <c r="N54" s="654">
        <v>73</v>
      </c>
      <c r="O54" s="654"/>
      <c r="P54" s="654"/>
      <c r="Q54" s="177"/>
      <c r="R54" s="654" t="s">
        <v>715</v>
      </c>
      <c r="S54" s="654" t="s">
        <v>715</v>
      </c>
      <c r="T54" s="654" t="s">
        <v>716</v>
      </c>
      <c r="U54" s="654">
        <v>40.880000000000003</v>
      </c>
      <c r="V54" s="654" t="s">
        <v>716</v>
      </c>
      <c r="W54" s="654" t="s">
        <v>715</v>
      </c>
      <c r="X54" s="654" t="s">
        <v>715</v>
      </c>
      <c r="Y54" s="654" t="s">
        <v>715</v>
      </c>
      <c r="Z54" s="654" t="s">
        <v>715</v>
      </c>
      <c r="AA54" s="654" t="s">
        <v>715</v>
      </c>
      <c r="AB54" s="654" t="s">
        <v>715</v>
      </c>
      <c r="AC54" s="654" t="s">
        <v>715</v>
      </c>
      <c r="AD54" s="654" t="s">
        <v>715</v>
      </c>
      <c r="AE54" s="654" t="s">
        <v>715</v>
      </c>
      <c r="AF54" s="654" t="s">
        <v>715</v>
      </c>
      <c r="AG54" s="654" t="s">
        <v>715</v>
      </c>
      <c r="AH54" s="654" t="s">
        <v>715</v>
      </c>
      <c r="AI54" s="654" t="s">
        <v>715</v>
      </c>
      <c r="AJ54" s="654" t="s">
        <v>715</v>
      </c>
      <c r="AK54" s="654" t="s">
        <v>715</v>
      </c>
      <c r="AL54" s="654" t="s">
        <v>715</v>
      </c>
      <c r="AM54" s="654" t="s">
        <v>715</v>
      </c>
      <c r="AN54" s="654" t="s">
        <v>715</v>
      </c>
      <c r="AO54" s="654" t="s">
        <v>700</v>
      </c>
      <c r="AP54" s="654" t="s">
        <v>717</v>
      </c>
      <c r="AQ54" s="654" t="s">
        <v>717</v>
      </c>
      <c r="AR54" s="654" t="s">
        <v>718</v>
      </c>
      <c r="AS54" s="654" t="s">
        <v>718</v>
      </c>
      <c r="AT54" s="654" t="s">
        <v>718</v>
      </c>
      <c r="AU54" s="654" t="s">
        <v>718</v>
      </c>
      <c r="AV54" s="177"/>
      <c r="AW54" s="654" t="s">
        <v>715</v>
      </c>
      <c r="AX54" s="654" t="s">
        <v>719</v>
      </c>
      <c r="AY54" s="654" t="s">
        <v>719</v>
      </c>
      <c r="AZ54" s="654" t="s">
        <v>720</v>
      </c>
      <c r="BA54" s="654" t="s">
        <v>720</v>
      </c>
      <c r="BB54" s="654" t="s">
        <v>720</v>
      </c>
      <c r="BC54" s="654" t="s">
        <v>720</v>
      </c>
      <c r="BD54" s="654" t="s">
        <v>720</v>
      </c>
      <c r="BE54" s="654" t="s">
        <v>720</v>
      </c>
      <c r="BF54" s="654" t="s">
        <v>720</v>
      </c>
      <c r="BG54" s="654" t="s">
        <v>720</v>
      </c>
      <c r="BH54" s="654" t="s">
        <v>720</v>
      </c>
      <c r="BI54" s="654" t="s">
        <v>720</v>
      </c>
      <c r="BJ54" s="654" t="s">
        <v>720</v>
      </c>
      <c r="BK54" s="654" t="s">
        <v>720</v>
      </c>
      <c r="BL54" s="654" t="s">
        <v>719</v>
      </c>
      <c r="BM54" s="654" t="s">
        <v>719</v>
      </c>
      <c r="BN54" s="654" t="s">
        <v>719</v>
      </c>
      <c r="BO54" s="654" t="s">
        <v>719</v>
      </c>
      <c r="BP54" s="654" t="s">
        <v>719</v>
      </c>
      <c r="BQ54" s="654" t="s">
        <v>719</v>
      </c>
      <c r="BR54" s="654" t="s">
        <v>719</v>
      </c>
      <c r="BS54" s="654" t="s">
        <v>719</v>
      </c>
      <c r="BT54" s="654" t="s">
        <v>719</v>
      </c>
      <c r="BU54" s="654" t="s">
        <v>719</v>
      </c>
      <c r="BV54" s="654" t="s">
        <v>719</v>
      </c>
      <c r="BW54" s="654" t="s">
        <v>718</v>
      </c>
      <c r="BX54" s="654" t="s">
        <v>718</v>
      </c>
      <c r="BY54" s="654" t="s">
        <v>718</v>
      </c>
      <c r="BZ54" s="655" t="s">
        <v>718</v>
      </c>
      <c r="CA54" s="167"/>
    </row>
    <row r="55" spans="2:79" s="17" customFormat="1" ht="15.6">
      <c r="B55" s="271">
        <v>32</v>
      </c>
      <c r="C55" s="177" t="s">
        <v>707</v>
      </c>
      <c r="D55" s="177" t="s">
        <v>656</v>
      </c>
      <c r="E55" s="177" t="s">
        <v>708</v>
      </c>
      <c r="F55" s="177" t="s">
        <v>653</v>
      </c>
      <c r="G55" s="177" t="s">
        <v>711</v>
      </c>
      <c r="H55" s="177" t="s">
        <v>655</v>
      </c>
      <c r="I55" s="177">
        <v>2008</v>
      </c>
      <c r="J55" s="177" t="s">
        <v>691</v>
      </c>
      <c r="K55" s="177"/>
      <c r="L55" s="177" t="s">
        <v>712</v>
      </c>
      <c r="M55" s="177" t="s">
        <v>667</v>
      </c>
      <c r="N55" s="654">
        <v>2</v>
      </c>
      <c r="O55" s="654"/>
      <c r="P55" s="654"/>
      <c r="Q55" s="177"/>
      <c r="R55" s="654" t="s">
        <v>715</v>
      </c>
      <c r="S55" s="654" t="s">
        <v>715</v>
      </c>
      <c r="T55" s="654" t="s">
        <v>716</v>
      </c>
      <c r="U55" s="654">
        <v>1.1200000000000001</v>
      </c>
      <c r="V55" s="654" t="s">
        <v>716</v>
      </c>
      <c r="W55" s="654" t="s">
        <v>715</v>
      </c>
      <c r="X55" s="654" t="s">
        <v>715</v>
      </c>
      <c r="Y55" s="654" t="s">
        <v>715</v>
      </c>
      <c r="Z55" s="654" t="s">
        <v>715</v>
      </c>
      <c r="AA55" s="654" t="s">
        <v>715</v>
      </c>
      <c r="AB55" s="654" t="s">
        <v>715</v>
      </c>
      <c r="AC55" s="654" t="s">
        <v>715</v>
      </c>
      <c r="AD55" s="654" t="s">
        <v>715</v>
      </c>
      <c r="AE55" s="654" t="s">
        <v>715</v>
      </c>
      <c r="AF55" s="654" t="s">
        <v>715</v>
      </c>
      <c r="AG55" s="654" t="s">
        <v>715</v>
      </c>
      <c r="AH55" s="654" t="s">
        <v>715</v>
      </c>
      <c r="AI55" s="654" t="s">
        <v>715</v>
      </c>
      <c r="AJ55" s="654" t="s">
        <v>715</v>
      </c>
      <c r="AK55" s="654" t="s">
        <v>715</v>
      </c>
      <c r="AL55" s="654" t="s">
        <v>715</v>
      </c>
      <c r="AM55" s="654" t="s">
        <v>715</v>
      </c>
      <c r="AN55" s="654" t="s">
        <v>715</v>
      </c>
      <c r="AO55" s="654" t="s">
        <v>700</v>
      </c>
      <c r="AP55" s="654" t="s">
        <v>717</v>
      </c>
      <c r="AQ55" s="654" t="s">
        <v>717</v>
      </c>
      <c r="AR55" s="654" t="s">
        <v>718</v>
      </c>
      <c r="AS55" s="654" t="s">
        <v>718</v>
      </c>
      <c r="AT55" s="654" t="s">
        <v>718</v>
      </c>
      <c r="AU55" s="654" t="s">
        <v>718</v>
      </c>
      <c r="AV55" s="177"/>
      <c r="AW55" s="654" t="s">
        <v>715</v>
      </c>
      <c r="AX55" s="654" t="s">
        <v>719</v>
      </c>
      <c r="AY55" s="654" t="s">
        <v>719</v>
      </c>
      <c r="AZ55" s="654" t="s">
        <v>720</v>
      </c>
      <c r="BA55" s="654" t="s">
        <v>720</v>
      </c>
      <c r="BB55" s="654" t="s">
        <v>720</v>
      </c>
      <c r="BC55" s="654" t="s">
        <v>720</v>
      </c>
      <c r="BD55" s="654" t="s">
        <v>720</v>
      </c>
      <c r="BE55" s="654" t="s">
        <v>720</v>
      </c>
      <c r="BF55" s="654" t="s">
        <v>720</v>
      </c>
      <c r="BG55" s="654" t="s">
        <v>720</v>
      </c>
      <c r="BH55" s="654" t="s">
        <v>720</v>
      </c>
      <c r="BI55" s="654" t="s">
        <v>720</v>
      </c>
      <c r="BJ55" s="654" t="s">
        <v>720</v>
      </c>
      <c r="BK55" s="654" t="s">
        <v>720</v>
      </c>
      <c r="BL55" s="654" t="s">
        <v>719</v>
      </c>
      <c r="BM55" s="654" t="s">
        <v>719</v>
      </c>
      <c r="BN55" s="654" t="s">
        <v>719</v>
      </c>
      <c r="BO55" s="654" t="s">
        <v>719</v>
      </c>
      <c r="BP55" s="654" t="s">
        <v>719</v>
      </c>
      <c r="BQ55" s="654" t="s">
        <v>719</v>
      </c>
      <c r="BR55" s="654" t="s">
        <v>719</v>
      </c>
      <c r="BS55" s="654" t="s">
        <v>719</v>
      </c>
      <c r="BT55" s="654" t="s">
        <v>719</v>
      </c>
      <c r="BU55" s="654" t="s">
        <v>719</v>
      </c>
      <c r="BV55" s="654" t="s">
        <v>719</v>
      </c>
      <c r="BW55" s="654" t="s">
        <v>718</v>
      </c>
      <c r="BX55" s="654" t="s">
        <v>718</v>
      </c>
      <c r="BY55" s="654" t="s">
        <v>718</v>
      </c>
      <c r="BZ55" s="655" t="s">
        <v>718</v>
      </c>
      <c r="CA55" s="167"/>
    </row>
    <row r="56" spans="2:79" s="17" customFormat="1" ht="15.6">
      <c r="B56" s="271">
        <v>33</v>
      </c>
      <c r="C56" s="177" t="s">
        <v>707</v>
      </c>
      <c r="D56" s="177" t="s">
        <v>656</v>
      </c>
      <c r="E56" s="177" t="s">
        <v>708</v>
      </c>
      <c r="F56" s="177" t="s">
        <v>653</v>
      </c>
      <c r="G56" s="177" t="s">
        <v>711</v>
      </c>
      <c r="H56" s="177" t="s">
        <v>655</v>
      </c>
      <c r="I56" s="177">
        <v>2009</v>
      </c>
      <c r="J56" s="177" t="s">
        <v>691</v>
      </c>
      <c r="K56" s="177"/>
      <c r="L56" s="177" t="s">
        <v>712</v>
      </c>
      <c r="M56" s="177" t="s">
        <v>667</v>
      </c>
      <c r="N56" s="654">
        <v>12</v>
      </c>
      <c r="O56" s="654"/>
      <c r="P56" s="654"/>
      <c r="Q56" s="177"/>
      <c r="R56" s="654" t="s">
        <v>715</v>
      </c>
      <c r="S56" s="654" t="s">
        <v>715</v>
      </c>
      <c r="T56" s="654" t="s">
        <v>716</v>
      </c>
      <c r="U56" s="654">
        <v>6.7</v>
      </c>
      <c r="V56" s="654" t="s">
        <v>716</v>
      </c>
      <c r="W56" s="654" t="s">
        <v>715</v>
      </c>
      <c r="X56" s="654" t="s">
        <v>715</v>
      </c>
      <c r="Y56" s="654" t="s">
        <v>715</v>
      </c>
      <c r="Z56" s="654" t="s">
        <v>715</v>
      </c>
      <c r="AA56" s="654" t="s">
        <v>715</v>
      </c>
      <c r="AB56" s="654" t="s">
        <v>715</v>
      </c>
      <c r="AC56" s="654" t="s">
        <v>715</v>
      </c>
      <c r="AD56" s="654" t="s">
        <v>715</v>
      </c>
      <c r="AE56" s="654" t="s">
        <v>715</v>
      </c>
      <c r="AF56" s="654" t="s">
        <v>715</v>
      </c>
      <c r="AG56" s="654" t="s">
        <v>715</v>
      </c>
      <c r="AH56" s="654" t="s">
        <v>715</v>
      </c>
      <c r="AI56" s="654" t="s">
        <v>715</v>
      </c>
      <c r="AJ56" s="654" t="s">
        <v>715</v>
      </c>
      <c r="AK56" s="654" t="s">
        <v>715</v>
      </c>
      <c r="AL56" s="654" t="s">
        <v>715</v>
      </c>
      <c r="AM56" s="654" t="s">
        <v>715</v>
      </c>
      <c r="AN56" s="654" t="s">
        <v>715</v>
      </c>
      <c r="AO56" s="654" t="s">
        <v>700</v>
      </c>
      <c r="AP56" s="654" t="s">
        <v>717</v>
      </c>
      <c r="AQ56" s="654" t="s">
        <v>717</v>
      </c>
      <c r="AR56" s="654" t="s">
        <v>718</v>
      </c>
      <c r="AS56" s="654" t="s">
        <v>718</v>
      </c>
      <c r="AT56" s="654" t="s">
        <v>718</v>
      </c>
      <c r="AU56" s="654" t="s">
        <v>718</v>
      </c>
      <c r="AV56" s="177"/>
      <c r="AW56" s="654" t="s">
        <v>715</v>
      </c>
      <c r="AX56" s="654" t="s">
        <v>719</v>
      </c>
      <c r="AY56" s="654" t="s">
        <v>719</v>
      </c>
      <c r="AZ56" s="654" t="s">
        <v>720</v>
      </c>
      <c r="BA56" s="654" t="s">
        <v>720</v>
      </c>
      <c r="BB56" s="654" t="s">
        <v>720</v>
      </c>
      <c r="BC56" s="654" t="s">
        <v>720</v>
      </c>
      <c r="BD56" s="654" t="s">
        <v>720</v>
      </c>
      <c r="BE56" s="654" t="s">
        <v>720</v>
      </c>
      <c r="BF56" s="654" t="s">
        <v>720</v>
      </c>
      <c r="BG56" s="654" t="s">
        <v>720</v>
      </c>
      <c r="BH56" s="654" t="s">
        <v>720</v>
      </c>
      <c r="BI56" s="654" t="s">
        <v>720</v>
      </c>
      <c r="BJ56" s="654" t="s">
        <v>720</v>
      </c>
      <c r="BK56" s="654" t="s">
        <v>720</v>
      </c>
      <c r="BL56" s="654" t="s">
        <v>719</v>
      </c>
      <c r="BM56" s="654" t="s">
        <v>719</v>
      </c>
      <c r="BN56" s="654" t="s">
        <v>719</v>
      </c>
      <c r="BO56" s="654" t="s">
        <v>719</v>
      </c>
      <c r="BP56" s="654" t="s">
        <v>719</v>
      </c>
      <c r="BQ56" s="654" t="s">
        <v>719</v>
      </c>
      <c r="BR56" s="654" t="s">
        <v>719</v>
      </c>
      <c r="BS56" s="654" t="s">
        <v>719</v>
      </c>
      <c r="BT56" s="654" t="s">
        <v>719</v>
      </c>
      <c r="BU56" s="654" t="s">
        <v>719</v>
      </c>
      <c r="BV56" s="654" t="s">
        <v>719</v>
      </c>
      <c r="BW56" s="654" t="s">
        <v>718</v>
      </c>
      <c r="BX56" s="654" t="s">
        <v>718</v>
      </c>
      <c r="BY56" s="654" t="s">
        <v>718</v>
      </c>
      <c r="BZ56" s="655" t="s">
        <v>718</v>
      </c>
      <c r="CA56" s="167"/>
    </row>
    <row r="57" spans="2:79" s="17" customFormat="1" ht="15.6">
      <c r="B57" s="271">
        <v>34</v>
      </c>
      <c r="C57" s="177" t="s">
        <v>707</v>
      </c>
      <c r="D57" s="177" t="s">
        <v>652</v>
      </c>
      <c r="E57" s="177" t="s">
        <v>42</v>
      </c>
      <c r="F57" s="177" t="s">
        <v>653</v>
      </c>
      <c r="G57" s="177" t="s">
        <v>29</v>
      </c>
      <c r="H57" s="177" t="s">
        <v>655</v>
      </c>
      <c r="I57" s="177">
        <v>2006</v>
      </c>
      <c r="J57" s="177" t="s">
        <v>691</v>
      </c>
      <c r="K57" s="177"/>
      <c r="L57" s="177" t="s">
        <v>712</v>
      </c>
      <c r="M57" s="177" t="s">
        <v>667</v>
      </c>
      <c r="N57" s="654">
        <v>575</v>
      </c>
      <c r="O57" s="654"/>
      <c r="P57" s="654"/>
      <c r="Q57" s="177"/>
      <c r="R57" s="654" t="s">
        <v>715</v>
      </c>
      <c r="S57" s="654" t="s">
        <v>715</v>
      </c>
      <c r="T57" s="654" t="s">
        <v>716</v>
      </c>
      <c r="U57" s="654">
        <v>204.22</v>
      </c>
      <c r="V57" s="654" t="s">
        <v>716</v>
      </c>
      <c r="W57" s="654" t="s">
        <v>715</v>
      </c>
      <c r="X57" s="654" t="s">
        <v>715</v>
      </c>
      <c r="Y57" s="654" t="s">
        <v>715</v>
      </c>
      <c r="Z57" s="654" t="s">
        <v>715</v>
      </c>
      <c r="AA57" s="654" t="s">
        <v>715</v>
      </c>
      <c r="AB57" s="654" t="s">
        <v>715</v>
      </c>
      <c r="AC57" s="654" t="s">
        <v>715</v>
      </c>
      <c r="AD57" s="654" t="s">
        <v>715</v>
      </c>
      <c r="AE57" s="654" t="s">
        <v>715</v>
      </c>
      <c r="AF57" s="654" t="s">
        <v>715</v>
      </c>
      <c r="AG57" s="654" t="s">
        <v>715</v>
      </c>
      <c r="AH57" s="654" t="s">
        <v>715</v>
      </c>
      <c r="AI57" s="654" t="s">
        <v>715</v>
      </c>
      <c r="AJ57" s="654" t="s">
        <v>715</v>
      </c>
      <c r="AK57" s="654" t="s">
        <v>715</v>
      </c>
      <c r="AL57" s="654" t="s">
        <v>715</v>
      </c>
      <c r="AM57" s="654" t="s">
        <v>715</v>
      </c>
      <c r="AN57" s="654" t="s">
        <v>715</v>
      </c>
      <c r="AO57" s="654" t="s">
        <v>700</v>
      </c>
      <c r="AP57" s="654" t="s">
        <v>717</v>
      </c>
      <c r="AQ57" s="654" t="s">
        <v>717</v>
      </c>
      <c r="AR57" s="654" t="s">
        <v>718</v>
      </c>
      <c r="AS57" s="654" t="s">
        <v>718</v>
      </c>
      <c r="AT57" s="654" t="s">
        <v>718</v>
      </c>
      <c r="AU57" s="654" t="s">
        <v>718</v>
      </c>
      <c r="AV57" s="177"/>
      <c r="AW57" s="654" t="s">
        <v>715</v>
      </c>
      <c r="AX57" s="654" t="s">
        <v>719</v>
      </c>
      <c r="AY57" s="654" t="s">
        <v>719</v>
      </c>
      <c r="AZ57" s="654">
        <v>60.68</v>
      </c>
      <c r="BA57" s="654" t="s">
        <v>720</v>
      </c>
      <c r="BB57" s="654" t="s">
        <v>720</v>
      </c>
      <c r="BC57" s="654" t="s">
        <v>720</v>
      </c>
      <c r="BD57" s="654" t="s">
        <v>720</v>
      </c>
      <c r="BE57" s="654" t="s">
        <v>720</v>
      </c>
      <c r="BF57" s="654" t="s">
        <v>720</v>
      </c>
      <c r="BG57" s="654" t="s">
        <v>720</v>
      </c>
      <c r="BH57" s="654" t="s">
        <v>720</v>
      </c>
      <c r="BI57" s="654" t="s">
        <v>720</v>
      </c>
      <c r="BJ57" s="654" t="s">
        <v>720</v>
      </c>
      <c r="BK57" s="654" t="s">
        <v>720</v>
      </c>
      <c r="BL57" s="654" t="s">
        <v>719</v>
      </c>
      <c r="BM57" s="654" t="s">
        <v>719</v>
      </c>
      <c r="BN57" s="654" t="s">
        <v>719</v>
      </c>
      <c r="BO57" s="654" t="s">
        <v>719</v>
      </c>
      <c r="BP57" s="654" t="s">
        <v>719</v>
      </c>
      <c r="BQ57" s="654" t="s">
        <v>719</v>
      </c>
      <c r="BR57" s="654" t="s">
        <v>719</v>
      </c>
      <c r="BS57" s="654" t="s">
        <v>719</v>
      </c>
      <c r="BT57" s="654" t="s">
        <v>719</v>
      </c>
      <c r="BU57" s="654" t="s">
        <v>719</v>
      </c>
      <c r="BV57" s="654" t="s">
        <v>719</v>
      </c>
      <c r="BW57" s="654" t="s">
        <v>718</v>
      </c>
      <c r="BX57" s="654" t="s">
        <v>718</v>
      </c>
      <c r="BY57" s="654" t="s">
        <v>718</v>
      </c>
      <c r="BZ57" s="655" t="s">
        <v>718</v>
      </c>
      <c r="CA57" s="167"/>
    </row>
    <row r="58" spans="2:79" s="17" customFormat="1" ht="15.6">
      <c r="B58" s="271">
        <v>35</v>
      </c>
      <c r="C58" s="177" t="s">
        <v>707</v>
      </c>
      <c r="D58" s="177" t="s">
        <v>652</v>
      </c>
      <c r="E58" s="177" t="s">
        <v>42</v>
      </c>
      <c r="F58" s="177" t="s">
        <v>653</v>
      </c>
      <c r="G58" s="177" t="s">
        <v>29</v>
      </c>
      <c r="H58" s="177" t="s">
        <v>655</v>
      </c>
      <c r="I58" s="177">
        <v>2007</v>
      </c>
      <c r="J58" s="177" t="s">
        <v>691</v>
      </c>
      <c r="K58" s="177"/>
      <c r="L58" s="177" t="s">
        <v>712</v>
      </c>
      <c r="M58" s="177" t="s">
        <v>667</v>
      </c>
      <c r="N58" s="654">
        <v>951</v>
      </c>
      <c r="O58" s="654"/>
      <c r="P58" s="654"/>
      <c r="Q58" s="177"/>
      <c r="R58" s="654" t="s">
        <v>715</v>
      </c>
      <c r="S58" s="654" t="s">
        <v>715</v>
      </c>
      <c r="T58" s="654" t="s">
        <v>716</v>
      </c>
      <c r="U58" s="654">
        <v>338.95</v>
      </c>
      <c r="V58" s="654" t="s">
        <v>716</v>
      </c>
      <c r="W58" s="654" t="s">
        <v>715</v>
      </c>
      <c r="X58" s="654" t="s">
        <v>715</v>
      </c>
      <c r="Y58" s="654" t="s">
        <v>715</v>
      </c>
      <c r="Z58" s="654" t="s">
        <v>715</v>
      </c>
      <c r="AA58" s="654" t="s">
        <v>715</v>
      </c>
      <c r="AB58" s="654" t="s">
        <v>715</v>
      </c>
      <c r="AC58" s="654" t="s">
        <v>715</v>
      </c>
      <c r="AD58" s="654" t="s">
        <v>715</v>
      </c>
      <c r="AE58" s="654" t="s">
        <v>715</v>
      </c>
      <c r="AF58" s="654" t="s">
        <v>715</v>
      </c>
      <c r="AG58" s="654" t="s">
        <v>715</v>
      </c>
      <c r="AH58" s="654" t="s">
        <v>715</v>
      </c>
      <c r="AI58" s="654" t="s">
        <v>715</v>
      </c>
      <c r="AJ58" s="654" t="s">
        <v>715</v>
      </c>
      <c r="AK58" s="654" t="s">
        <v>715</v>
      </c>
      <c r="AL58" s="654" t="s">
        <v>715</v>
      </c>
      <c r="AM58" s="654" t="s">
        <v>715</v>
      </c>
      <c r="AN58" s="654" t="s">
        <v>715</v>
      </c>
      <c r="AO58" s="654" t="s">
        <v>700</v>
      </c>
      <c r="AP58" s="654" t="s">
        <v>717</v>
      </c>
      <c r="AQ58" s="654" t="s">
        <v>717</v>
      </c>
      <c r="AR58" s="654" t="s">
        <v>718</v>
      </c>
      <c r="AS58" s="654" t="s">
        <v>718</v>
      </c>
      <c r="AT58" s="654" t="s">
        <v>718</v>
      </c>
      <c r="AU58" s="654" t="s">
        <v>718</v>
      </c>
      <c r="AV58" s="177"/>
      <c r="AW58" s="654" t="s">
        <v>715</v>
      </c>
      <c r="AX58" s="654" t="s">
        <v>719</v>
      </c>
      <c r="AY58" s="654" t="s">
        <v>719</v>
      </c>
      <c r="AZ58" s="654">
        <v>139.15</v>
      </c>
      <c r="BA58" s="654" t="s">
        <v>720</v>
      </c>
      <c r="BB58" s="654" t="s">
        <v>720</v>
      </c>
      <c r="BC58" s="654" t="s">
        <v>720</v>
      </c>
      <c r="BD58" s="654" t="s">
        <v>720</v>
      </c>
      <c r="BE58" s="654" t="s">
        <v>720</v>
      </c>
      <c r="BF58" s="654" t="s">
        <v>720</v>
      </c>
      <c r="BG58" s="654" t="s">
        <v>720</v>
      </c>
      <c r="BH58" s="654" t="s">
        <v>720</v>
      </c>
      <c r="BI58" s="654" t="s">
        <v>720</v>
      </c>
      <c r="BJ58" s="654" t="s">
        <v>720</v>
      </c>
      <c r="BK58" s="654" t="s">
        <v>720</v>
      </c>
      <c r="BL58" s="654" t="s">
        <v>719</v>
      </c>
      <c r="BM58" s="654" t="s">
        <v>719</v>
      </c>
      <c r="BN58" s="654" t="s">
        <v>719</v>
      </c>
      <c r="BO58" s="654" t="s">
        <v>719</v>
      </c>
      <c r="BP58" s="654" t="s">
        <v>719</v>
      </c>
      <c r="BQ58" s="654" t="s">
        <v>719</v>
      </c>
      <c r="BR58" s="654" t="s">
        <v>719</v>
      </c>
      <c r="BS58" s="654" t="s">
        <v>719</v>
      </c>
      <c r="BT58" s="654" t="s">
        <v>719</v>
      </c>
      <c r="BU58" s="654" t="s">
        <v>719</v>
      </c>
      <c r="BV58" s="654" t="s">
        <v>719</v>
      </c>
      <c r="BW58" s="654" t="s">
        <v>718</v>
      </c>
      <c r="BX58" s="654" t="s">
        <v>718</v>
      </c>
      <c r="BY58" s="654" t="s">
        <v>718</v>
      </c>
      <c r="BZ58" s="655" t="s">
        <v>718</v>
      </c>
      <c r="CA58" s="167"/>
    </row>
    <row r="59" spans="2:79" s="17" customFormat="1" ht="15.6">
      <c r="B59" s="271">
        <v>36</v>
      </c>
      <c r="C59" s="177" t="s">
        <v>707</v>
      </c>
      <c r="D59" s="177" t="s">
        <v>652</v>
      </c>
      <c r="E59" s="177" t="s">
        <v>42</v>
      </c>
      <c r="F59" s="177" t="s">
        <v>653</v>
      </c>
      <c r="G59" s="177" t="s">
        <v>29</v>
      </c>
      <c r="H59" s="177" t="s">
        <v>655</v>
      </c>
      <c r="I59" s="177">
        <v>2008</v>
      </c>
      <c r="J59" s="177" t="s">
        <v>691</v>
      </c>
      <c r="K59" s="177"/>
      <c r="L59" s="177" t="s">
        <v>712</v>
      </c>
      <c r="M59" s="177" t="s">
        <v>667</v>
      </c>
      <c r="N59" s="654">
        <v>1336</v>
      </c>
      <c r="O59" s="654"/>
      <c r="P59" s="654"/>
      <c r="Q59" s="177"/>
      <c r="R59" s="654" t="s">
        <v>715</v>
      </c>
      <c r="S59" s="654" t="s">
        <v>715</v>
      </c>
      <c r="T59" s="654" t="s">
        <v>716</v>
      </c>
      <c r="U59" s="654">
        <v>474.95</v>
      </c>
      <c r="V59" s="654" t="s">
        <v>716</v>
      </c>
      <c r="W59" s="654" t="s">
        <v>715</v>
      </c>
      <c r="X59" s="654" t="s">
        <v>715</v>
      </c>
      <c r="Y59" s="654" t="s">
        <v>715</v>
      </c>
      <c r="Z59" s="654" t="s">
        <v>715</v>
      </c>
      <c r="AA59" s="654" t="s">
        <v>715</v>
      </c>
      <c r="AB59" s="654" t="s">
        <v>715</v>
      </c>
      <c r="AC59" s="654" t="s">
        <v>715</v>
      </c>
      <c r="AD59" s="654" t="s">
        <v>715</v>
      </c>
      <c r="AE59" s="654" t="s">
        <v>715</v>
      </c>
      <c r="AF59" s="654" t="s">
        <v>715</v>
      </c>
      <c r="AG59" s="654" t="s">
        <v>715</v>
      </c>
      <c r="AH59" s="654" t="s">
        <v>715</v>
      </c>
      <c r="AI59" s="654" t="s">
        <v>715</v>
      </c>
      <c r="AJ59" s="654" t="s">
        <v>715</v>
      </c>
      <c r="AK59" s="654" t="s">
        <v>715</v>
      </c>
      <c r="AL59" s="654" t="s">
        <v>715</v>
      </c>
      <c r="AM59" s="654" t="s">
        <v>715</v>
      </c>
      <c r="AN59" s="654" t="s">
        <v>715</v>
      </c>
      <c r="AO59" s="654" t="s">
        <v>700</v>
      </c>
      <c r="AP59" s="654" t="s">
        <v>717</v>
      </c>
      <c r="AQ59" s="654" t="s">
        <v>717</v>
      </c>
      <c r="AR59" s="654" t="s">
        <v>718</v>
      </c>
      <c r="AS59" s="654" t="s">
        <v>718</v>
      </c>
      <c r="AT59" s="654" t="s">
        <v>718</v>
      </c>
      <c r="AU59" s="654" t="s">
        <v>718</v>
      </c>
      <c r="AV59" s="177"/>
      <c r="AW59" s="654" t="s">
        <v>715</v>
      </c>
      <c r="AX59" s="654" t="s">
        <v>719</v>
      </c>
      <c r="AY59" s="654" t="s">
        <v>719</v>
      </c>
      <c r="AZ59" s="654">
        <v>155.11000000000001</v>
      </c>
      <c r="BA59" s="654" t="s">
        <v>720</v>
      </c>
      <c r="BB59" s="654" t="s">
        <v>720</v>
      </c>
      <c r="BC59" s="654" t="s">
        <v>720</v>
      </c>
      <c r="BD59" s="654" t="s">
        <v>720</v>
      </c>
      <c r="BE59" s="654" t="s">
        <v>720</v>
      </c>
      <c r="BF59" s="654" t="s">
        <v>720</v>
      </c>
      <c r="BG59" s="654" t="s">
        <v>720</v>
      </c>
      <c r="BH59" s="654" t="s">
        <v>720</v>
      </c>
      <c r="BI59" s="654" t="s">
        <v>720</v>
      </c>
      <c r="BJ59" s="654" t="s">
        <v>720</v>
      </c>
      <c r="BK59" s="654" t="s">
        <v>720</v>
      </c>
      <c r="BL59" s="654" t="s">
        <v>719</v>
      </c>
      <c r="BM59" s="654" t="s">
        <v>719</v>
      </c>
      <c r="BN59" s="654" t="s">
        <v>719</v>
      </c>
      <c r="BO59" s="654" t="s">
        <v>719</v>
      </c>
      <c r="BP59" s="654" t="s">
        <v>719</v>
      </c>
      <c r="BQ59" s="654" t="s">
        <v>719</v>
      </c>
      <c r="BR59" s="654" t="s">
        <v>719</v>
      </c>
      <c r="BS59" s="654" t="s">
        <v>719</v>
      </c>
      <c r="BT59" s="654" t="s">
        <v>719</v>
      </c>
      <c r="BU59" s="654" t="s">
        <v>719</v>
      </c>
      <c r="BV59" s="654" t="s">
        <v>719</v>
      </c>
      <c r="BW59" s="654" t="s">
        <v>718</v>
      </c>
      <c r="BX59" s="654" t="s">
        <v>718</v>
      </c>
      <c r="BY59" s="654" t="s">
        <v>718</v>
      </c>
      <c r="BZ59" s="655" t="s">
        <v>718</v>
      </c>
      <c r="CA59" s="167"/>
    </row>
    <row r="60" spans="2:79" s="17" customFormat="1" ht="15.6">
      <c r="B60" s="271">
        <v>37</v>
      </c>
      <c r="C60" s="177" t="s">
        <v>707</v>
      </c>
      <c r="D60" s="177" t="s">
        <v>652</v>
      </c>
      <c r="E60" s="177" t="s">
        <v>42</v>
      </c>
      <c r="F60" s="177" t="s">
        <v>653</v>
      </c>
      <c r="G60" s="177" t="s">
        <v>29</v>
      </c>
      <c r="H60" s="177" t="s">
        <v>655</v>
      </c>
      <c r="I60" s="177">
        <v>2009</v>
      </c>
      <c r="J60" s="177" t="s">
        <v>691</v>
      </c>
      <c r="K60" s="177"/>
      <c r="L60" s="177" t="s">
        <v>712</v>
      </c>
      <c r="M60" s="177" t="s">
        <v>667</v>
      </c>
      <c r="N60" s="654">
        <v>1785</v>
      </c>
      <c r="O60" s="654"/>
      <c r="P60" s="654"/>
      <c r="Q60" s="177"/>
      <c r="R60" s="654" t="s">
        <v>715</v>
      </c>
      <c r="S60" s="654" t="s">
        <v>715</v>
      </c>
      <c r="T60" s="654" t="s">
        <v>716</v>
      </c>
      <c r="U60" s="654">
        <v>636.09</v>
      </c>
      <c r="V60" s="654" t="s">
        <v>716</v>
      </c>
      <c r="W60" s="654" t="s">
        <v>715</v>
      </c>
      <c r="X60" s="654" t="s">
        <v>715</v>
      </c>
      <c r="Y60" s="654" t="s">
        <v>715</v>
      </c>
      <c r="Z60" s="654" t="s">
        <v>715</v>
      </c>
      <c r="AA60" s="654" t="s">
        <v>715</v>
      </c>
      <c r="AB60" s="654" t="s">
        <v>715</v>
      </c>
      <c r="AC60" s="654" t="s">
        <v>715</v>
      </c>
      <c r="AD60" s="654" t="s">
        <v>715</v>
      </c>
      <c r="AE60" s="654" t="s">
        <v>715</v>
      </c>
      <c r="AF60" s="654" t="s">
        <v>715</v>
      </c>
      <c r="AG60" s="654" t="s">
        <v>715</v>
      </c>
      <c r="AH60" s="654" t="s">
        <v>715</v>
      </c>
      <c r="AI60" s="654" t="s">
        <v>715</v>
      </c>
      <c r="AJ60" s="654" t="s">
        <v>715</v>
      </c>
      <c r="AK60" s="654" t="s">
        <v>715</v>
      </c>
      <c r="AL60" s="654" t="s">
        <v>715</v>
      </c>
      <c r="AM60" s="654" t="s">
        <v>715</v>
      </c>
      <c r="AN60" s="654" t="s">
        <v>715</v>
      </c>
      <c r="AO60" s="654" t="s">
        <v>700</v>
      </c>
      <c r="AP60" s="654" t="s">
        <v>717</v>
      </c>
      <c r="AQ60" s="654" t="s">
        <v>717</v>
      </c>
      <c r="AR60" s="654" t="s">
        <v>718</v>
      </c>
      <c r="AS60" s="654" t="s">
        <v>718</v>
      </c>
      <c r="AT60" s="654" t="s">
        <v>718</v>
      </c>
      <c r="AU60" s="654" t="s">
        <v>718</v>
      </c>
      <c r="AV60" s="177"/>
      <c r="AW60" s="654" t="s">
        <v>715</v>
      </c>
      <c r="AX60" s="654" t="s">
        <v>719</v>
      </c>
      <c r="AY60" s="654" t="s">
        <v>719</v>
      </c>
      <c r="AZ60" s="654">
        <v>251.72</v>
      </c>
      <c r="BA60" s="654" t="s">
        <v>720</v>
      </c>
      <c r="BB60" s="654" t="s">
        <v>720</v>
      </c>
      <c r="BC60" s="654" t="s">
        <v>720</v>
      </c>
      <c r="BD60" s="654" t="s">
        <v>720</v>
      </c>
      <c r="BE60" s="654" t="s">
        <v>720</v>
      </c>
      <c r="BF60" s="654" t="s">
        <v>720</v>
      </c>
      <c r="BG60" s="654" t="s">
        <v>720</v>
      </c>
      <c r="BH60" s="654" t="s">
        <v>720</v>
      </c>
      <c r="BI60" s="654" t="s">
        <v>720</v>
      </c>
      <c r="BJ60" s="654" t="s">
        <v>720</v>
      </c>
      <c r="BK60" s="654" t="s">
        <v>720</v>
      </c>
      <c r="BL60" s="654" t="s">
        <v>719</v>
      </c>
      <c r="BM60" s="654" t="s">
        <v>719</v>
      </c>
      <c r="BN60" s="654" t="s">
        <v>719</v>
      </c>
      <c r="BO60" s="654" t="s">
        <v>719</v>
      </c>
      <c r="BP60" s="654" t="s">
        <v>719</v>
      </c>
      <c r="BQ60" s="654" t="s">
        <v>719</v>
      </c>
      <c r="BR60" s="654" t="s">
        <v>719</v>
      </c>
      <c r="BS60" s="654" t="s">
        <v>719</v>
      </c>
      <c r="BT60" s="654" t="s">
        <v>719</v>
      </c>
      <c r="BU60" s="654" t="s">
        <v>719</v>
      </c>
      <c r="BV60" s="654" t="s">
        <v>719</v>
      </c>
      <c r="BW60" s="654" t="s">
        <v>718</v>
      </c>
      <c r="BX60" s="654" t="s">
        <v>718</v>
      </c>
      <c r="BY60" s="654" t="s">
        <v>718</v>
      </c>
      <c r="BZ60" s="655" t="s">
        <v>718</v>
      </c>
      <c r="CA60" s="167"/>
    </row>
    <row r="61" spans="2:79" s="17" customFormat="1" ht="15.6">
      <c r="B61" s="271">
        <v>38</v>
      </c>
      <c r="C61" s="177" t="s">
        <v>707</v>
      </c>
      <c r="D61" s="177" t="s">
        <v>652</v>
      </c>
      <c r="E61" s="177" t="s">
        <v>42</v>
      </c>
      <c r="F61" s="177" t="s">
        <v>653</v>
      </c>
      <c r="G61" s="177" t="s">
        <v>29</v>
      </c>
      <c r="H61" s="177" t="s">
        <v>655</v>
      </c>
      <c r="I61" s="177">
        <v>2010</v>
      </c>
      <c r="J61" s="177" t="s">
        <v>691</v>
      </c>
      <c r="K61" s="177"/>
      <c r="L61" s="177" t="s">
        <v>712</v>
      </c>
      <c r="M61" s="177" t="s">
        <v>667</v>
      </c>
      <c r="N61" s="654">
        <v>1143</v>
      </c>
      <c r="O61" s="654"/>
      <c r="P61" s="654"/>
      <c r="Q61" s="177"/>
      <c r="R61" s="654" t="s">
        <v>715</v>
      </c>
      <c r="S61" s="654" t="s">
        <v>715</v>
      </c>
      <c r="T61" s="654" t="s">
        <v>716</v>
      </c>
      <c r="U61" s="654">
        <v>406.45</v>
      </c>
      <c r="V61" s="654" t="s">
        <v>716</v>
      </c>
      <c r="W61" s="654" t="s">
        <v>715</v>
      </c>
      <c r="X61" s="654" t="s">
        <v>715</v>
      </c>
      <c r="Y61" s="654" t="s">
        <v>715</v>
      </c>
      <c r="Z61" s="654" t="s">
        <v>715</v>
      </c>
      <c r="AA61" s="654" t="s">
        <v>715</v>
      </c>
      <c r="AB61" s="654" t="s">
        <v>715</v>
      </c>
      <c r="AC61" s="654" t="s">
        <v>715</v>
      </c>
      <c r="AD61" s="654" t="s">
        <v>715</v>
      </c>
      <c r="AE61" s="654" t="s">
        <v>715</v>
      </c>
      <c r="AF61" s="654" t="s">
        <v>715</v>
      </c>
      <c r="AG61" s="654" t="s">
        <v>715</v>
      </c>
      <c r="AH61" s="654" t="s">
        <v>715</v>
      </c>
      <c r="AI61" s="654" t="s">
        <v>715</v>
      </c>
      <c r="AJ61" s="654" t="s">
        <v>715</v>
      </c>
      <c r="AK61" s="654" t="s">
        <v>715</v>
      </c>
      <c r="AL61" s="654" t="s">
        <v>715</v>
      </c>
      <c r="AM61" s="654" t="s">
        <v>715</v>
      </c>
      <c r="AN61" s="654" t="s">
        <v>715</v>
      </c>
      <c r="AO61" s="654" t="s">
        <v>700</v>
      </c>
      <c r="AP61" s="654" t="s">
        <v>717</v>
      </c>
      <c r="AQ61" s="654" t="s">
        <v>717</v>
      </c>
      <c r="AR61" s="654" t="s">
        <v>718</v>
      </c>
      <c r="AS61" s="654" t="s">
        <v>718</v>
      </c>
      <c r="AT61" s="654" t="s">
        <v>718</v>
      </c>
      <c r="AU61" s="654" t="s">
        <v>718</v>
      </c>
      <c r="AV61" s="177"/>
      <c r="AW61" s="654" t="s">
        <v>715</v>
      </c>
      <c r="AX61" s="654" t="s">
        <v>719</v>
      </c>
      <c r="AY61" s="654" t="s">
        <v>719</v>
      </c>
      <c r="AZ61" s="654">
        <v>133.43</v>
      </c>
      <c r="BA61" s="654" t="s">
        <v>720</v>
      </c>
      <c r="BB61" s="654" t="s">
        <v>720</v>
      </c>
      <c r="BC61" s="654" t="s">
        <v>720</v>
      </c>
      <c r="BD61" s="654" t="s">
        <v>720</v>
      </c>
      <c r="BE61" s="654" t="s">
        <v>720</v>
      </c>
      <c r="BF61" s="654" t="s">
        <v>720</v>
      </c>
      <c r="BG61" s="654" t="s">
        <v>720</v>
      </c>
      <c r="BH61" s="654" t="s">
        <v>720</v>
      </c>
      <c r="BI61" s="654" t="s">
        <v>720</v>
      </c>
      <c r="BJ61" s="654" t="s">
        <v>720</v>
      </c>
      <c r="BK61" s="654" t="s">
        <v>720</v>
      </c>
      <c r="BL61" s="654" t="s">
        <v>719</v>
      </c>
      <c r="BM61" s="654" t="s">
        <v>719</v>
      </c>
      <c r="BN61" s="654" t="s">
        <v>719</v>
      </c>
      <c r="BO61" s="654" t="s">
        <v>719</v>
      </c>
      <c r="BP61" s="654" t="s">
        <v>719</v>
      </c>
      <c r="BQ61" s="654" t="s">
        <v>719</v>
      </c>
      <c r="BR61" s="654" t="s">
        <v>719</v>
      </c>
      <c r="BS61" s="654" t="s">
        <v>719</v>
      </c>
      <c r="BT61" s="654" t="s">
        <v>719</v>
      </c>
      <c r="BU61" s="654" t="s">
        <v>719</v>
      </c>
      <c r="BV61" s="654" t="s">
        <v>719</v>
      </c>
      <c r="BW61" s="654" t="s">
        <v>718</v>
      </c>
      <c r="BX61" s="654" t="s">
        <v>718</v>
      </c>
      <c r="BY61" s="654" t="s">
        <v>718</v>
      </c>
      <c r="BZ61" s="655" t="s">
        <v>718</v>
      </c>
      <c r="CA61" s="167"/>
    </row>
    <row r="62" spans="2:79" s="17" customFormat="1" ht="15.6">
      <c r="B62" s="271">
        <v>39</v>
      </c>
      <c r="C62" s="177" t="s">
        <v>707</v>
      </c>
      <c r="D62" s="177" t="s">
        <v>660</v>
      </c>
      <c r="E62" s="177" t="s">
        <v>9</v>
      </c>
      <c r="F62" s="177" t="s">
        <v>653</v>
      </c>
      <c r="G62" s="177" t="s">
        <v>660</v>
      </c>
      <c r="H62" s="177" t="s">
        <v>655</v>
      </c>
      <c r="I62" s="177">
        <v>2014</v>
      </c>
      <c r="J62" s="177" t="s">
        <v>691</v>
      </c>
      <c r="K62" s="177"/>
      <c r="L62" s="177" t="s">
        <v>712</v>
      </c>
      <c r="M62" s="177" t="s">
        <v>670</v>
      </c>
      <c r="N62" s="654">
        <v>2</v>
      </c>
      <c r="O62" s="654"/>
      <c r="P62" s="654"/>
      <c r="Q62" s="177"/>
      <c r="R62" s="654" t="s">
        <v>715</v>
      </c>
      <c r="S62" s="654" t="s">
        <v>715</v>
      </c>
      <c r="T62" s="654" t="s">
        <v>716</v>
      </c>
      <c r="U62" s="654">
        <v>2737.61</v>
      </c>
      <c r="V62" s="654" t="s">
        <v>716</v>
      </c>
      <c r="W62" s="654" t="s">
        <v>715</v>
      </c>
      <c r="X62" s="654" t="s">
        <v>715</v>
      </c>
      <c r="Y62" s="654" t="s">
        <v>715</v>
      </c>
      <c r="Z62" s="654" t="s">
        <v>715</v>
      </c>
      <c r="AA62" s="654" t="s">
        <v>715</v>
      </c>
      <c r="AB62" s="654" t="s">
        <v>715</v>
      </c>
      <c r="AC62" s="654" t="s">
        <v>715</v>
      </c>
      <c r="AD62" s="654" t="s">
        <v>715</v>
      </c>
      <c r="AE62" s="654" t="s">
        <v>715</v>
      </c>
      <c r="AF62" s="654" t="s">
        <v>715</v>
      </c>
      <c r="AG62" s="654" t="s">
        <v>715</v>
      </c>
      <c r="AH62" s="654" t="s">
        <v>715</v>
      </c>
      <c r="AI62" s="654" t="s">
        <v>715</v>
      </c>
      <c r="AJ62" s="654" t="s">
        <v>715</v>
      </c>
      <c r="AK62" s="654" t="s">
        <v>715</v>
      </c>
      <c r="AL62" s="654" t="s">
        <v>715</v>
      </c>
      <c r="AM62" s="654" t="s">
        <v>715</v>
      </c>
      <c r="AN62" s="654" t="s">
        <v>715</v>
      </c>
      <c r="AO62" s="654" t="s">
        <v>700</v>
      </c>
      <c r="AP62" s="654" t="s">
        <v>717</v>
      </c>
      <c r="AQ62" s="654" t="s">
        <v>717</v>
      </c>
      <c r="AR62" s="654" t="s">
        <v>718</v>
      </c>
      <c r="AS62" s="654" t="s">
        <v>718</v>
      </c>
      <c r="AT62" s="654" t="s">
        <v>718</v>
      </c>
      <c r="AU62" s="654" t="s">
        <v>718</v>
      </c>
      <c r="AV62" s="177"/>
      <c r="AW62" s="654" t="s">
        <v>715</v>
      </c>
      <c r="AX62" s="654" t="s">
        <v>719</v>
      </c>
      <c r="AY62" s="654" t="s">
        <v>719</v>
      </c>
      <c r="AZ62" s="654" t="s">
        <v>720</v>
      </c>
      <c r="BA62" s="654" t="s">
        <v>720</v>
      </c>
      <c r="BB62" s="654" t="s">
        <v>720</v>
      </c>
      <c r="BC62" s="654" t="s">
        <v>720</v>
      </c>
      <c r="BD62" s="654" t="s">
        <v>720</v>
      </c>
      <c r="BE62" s="654" t="s">
        <v>720</v>
      </c>
      <c r="BF62" s="654" t="s">
        <v>720</v>
      </c>
      <c r="BG62" s="654" t="s">
        <v>720</v>
      </c>
      <c r="BH62" s="654" t="s">
        <v>720</v>
      </c>
      <c r="BI62" s="654" t="s">
        <v>720</v>
      </c>
      <c r="BJ62" s="654" t="s">
        <v>720</v>
      </c>
      <c r="BK62" s="654" t="s">
        <v>720</v>
      </c>
      <c r="BL62" s="654" t="s">
        <v>719</v>
      </c>
      <c r="BM62" s="654" t="s">
        <v>719</v>
      </c>
      <c r="BN62" s="654" t="s">
        <v>719</v>
      </c>
      <c r="BO62" s="654" t="s">
        <v>719</v>
      </c>
      <c r="BP62" s="654" t="s">
        <v>719</v>
      </c>
      <c r="BQ62" s="654" t="s">
        <v>719</v>
      </c>
      <c r="BR62" s="654" t="s">
        <v>719</v>
      </c>
      <c r="BS62" s="654" t="s">
        <v>719</v>
      </c>
      <c r="BT62" s="654" t="s">
        <v>719</v>
      </c>
      <c r="BU62" s="654" t="s">
        <v>719</v>
      </c>
      <c r="BV62" s="654" t="s">
        <v>719</v>
      </c>
      <c r="BW62" s="654" t="s">
        <v>718</v>
      </c>
      <c r="BX62" s="654" t="s">
        <v>718</v>
      </c>
      <c r="BY62" s="654" t="s">
        <v>718</v>
      </c>
      <c r="BZ62" s="655" t="s">
        <v>718</v>
      </c>
      <c r="CA62" s="167"/>
    </row>
    <row r="63" spans="2:79" s="17" customFormat="1" ht="15.6">
      <c r="B63" s="271">
        <v>40</v>
      </c>
      <c r="C63" s="177" t="s">
        <v>651</v>
      </c>
      <c r="D63" s="177" t="s">
        <v>656</v>
      </c>
      <c r="E63" s="177" t="s">
        <v>709</v>
      </c>
      <c r="F63" s="177" t="s">
        <v>653</v>
      </c>
      <c r="G63" s="177" t="s">
        <v>711</v>
      </c>
      <c r="H63" s="177" t="s">
        <v>655</v>
      </c>
      <c r="I63" s="177">
        <v>2014</v>
      </c>
      <c r="J63" s="177" t="s">
        <v>691</v>
      </c>
      <c r="K63" s="177"/>
      <c r="L63" s="177" t="s">
        <v>712</v>
      </c>
      <c r="M63" s="177" t="s">
        <v>670</v>
      </c>
      <c r="N63" s="654">
        <v>5</v>
      </c>
      <c r="O63" s="654"/>
      <c r="P63" s="654"/>
      <c r="Q63" s="177"/>
      <c r="R63" s="654" t="s">
        <v>715</v>
      </c>
      <c r="S63" s="654" t="s">
        <v>715</v>
      </c>
      <c r="T63" s="654" t="s">
        <v>716</v>
      </c>
      <c r="U63" s="654">
        <v>594.79999999999995</v>
      </c>
      <c r="V63" s="654" t="s">
        <v>716</v>
      </c>
      <c r="W63" s="654" t="s">
        <v>715</v>
      </c>
      <c r="X63" s="654" t="s">
        <v>715</v>
      </c>
      <c r="Y63" s="654" t="s">
        <v>715</v>
      </c>
      <c r="Z63" s="654" t="s">
        <v>715</v>
      </c>
      <c r="AA63" s="654" t="s">
        <v>715</v>
      </c>
      <c r="AB63" s="654" t="s">
        <v>715</v>
      </c>
      <c r="AC63" s="654" t="s">
        <v>715</v>
      </c>
      <c r="AD63" s="654" t="s">
        <v>715</v>
      </c>
      <c r="AE63" s="654" t="s">
        <v>715</v>
      </c>
      <c r="AF63" s="654" t="s">
        <v>715</v>
      </c>
      <c r="AG63" s="654" t="s">
        <v>715</v>
      </c>
      <c r="AH63" s="654" t="s">
        <v>715</v>
      </c>
      <c r="AI63" s="654" t="s">
        <v>715</v>
      </c>
      <c r="AJ63" s="654" t="s">
        <v>715</v>
      </c>
      <c r="AK63" s="654" t="s">
        <v>715</v>
      </c>
      <c r="AL63" s="654" t="s">
        <v>715</v>
      </c>
      <c r="AM63" s="654" t="s">
        <v>715</v>
      </c>
      <c r="AN63" s="654" t="s">
        <v>715</v>
      </c>
      <c r="AO63" s="654" t="s">
        <v>700</v>
      </c>
      <c r="AP63" s="654" t="s">
        <v>717</v>
      </c>
      <c r="AQ63" s="654" t="s">
        <v>717</v>
      </c>
      <c r="AR63" s="654" t="s">
        <v>718</v>
      </c>
      <c r="AS63" s="654" t="s">
        <v>718</v>
      </c>
      <c r="AT63" s="654" t="s">
        <v>718</v>
      </c>
      <c r="AU63" s="654" t="s">
        <v>718</v>
      </c>
      <c r="AV63" s="177"/>
      <c r="AW63" s="654" t="s">
        <v>715</v>
      </c>
      <c r="AX63" s="654" t="s">
        <v>719</v>
      </c>
      <c r="AY63" s="654" t="s">
        <v>719</v>
      </c>
      <c r="AZ63" s="654" t="s">
        <v>720</v>
      </c>
      <c r="BA63" s="654" t="s">
        <v>720</v>
      </c>
      <c r="BB63" s="654" t="s">
        <v>720</v>
      </c>
      <c r="BC63" s="654" t="s">
        <v>720</v>
      </c>
      <c r="BD63" s="654" t="s">
        <v>720</v>
      </c>
      <c r="BE63" s="654" t="s">
        <v>720</v>
      </c>
      <c r="BF63" s="654" t="s">
        <v>720</v>
      </c>
      <c r="BG63" s="654" t="s">
        <v>720</v>
      </c>
      <c r="BH63" s="654" t="s">
        <v>720</v>
      </c>
      <c r="BI63" s="654" t="s">
        <v>720</v>
      </c>
      <c r="BJ63" s="654" t="s">
        <v>720</v>
      </c>
      <c r="BK63" s="654" t="s">
        <v>720</v>
      </c>
      <c r="BL63" s="654" t="s">
        <v>719</v>
      </c>
      <c r="BM63" s="654" t="s">
        <v>719</v>
      </c>
      <c r="BN63" s="654" t="s">
        <v>719</v>
      </c>
      <c r="BO63" s="654" t="s">
        <v>719</v>
      </c>
      <c r="BP63" s="654" t="s">
        <v>719</v>
      </c>
      <c r="BQ63" s="654" t="s">
        <v>719</v>
      </c>
      <c r="BR63" s="654" t="s">
        <v>719</v>
      </c>
      <c r="BS63" s="654" t="s">
        <v>719</v>
      </c>
      <c r="BT63" s="654" t="s">
        <v>719</v>
      </c>
      <c r="BU63" s="654" t="s">
        <v>719</v>
      </c>
      <c r="BV63" s="654" t="s">
        <v>719</v>
      </c>
      <c r="BW63" s="654" t="s">
        <v>718</v>
      </c>
      <c r="BX63" s="654" t="s">
        <v>718</v>
      </c>
      <c r="BY63" s="654" t="s">
        <v>718</v>
      </c>
      <c r="BZ63" s="655" t="s">
        <v>718</v>
      </c>
      <c r="CA63" s="167"/>
    </row>
    <row r="64" spans="2:79" s="17" customFormat="1" ht="15.6">
      <c r="B64" s="271">
        <v>41</v>
      </c>
      <c r="C64" s="177" t="s">
        <v>651</v>
      </c>
      <c r="D64" s="177" t="s">
        <v>656</v>
      </c>
      <c r="E64" s="177" t="s">
        <v>708</v>
      </c>
      <c r="F64" s="177" t="s">
        <v>653</v>
      </c>
      <c r="G64" s="177" t="s">
        <v>711</v>
      </c>
      <c r="H64" s="177" t="s">
        <v>655</v>
      </c>
      <c r="I64" s="177">
        <v>2007</v>
      </c>
      <c r="J64" s="177" t="s">
        <v>691</v>
      </c>
      <c r="K64" s="177"/>
      <c r="L64" s="177" t="s">
        <v>712</v>
      </c>
      <c r="M64" s="177" t="s">
        <v>667</v>
      </c>
      <c r="N64" s="654">
        <v>2</v>
      </c>
      <c r="O64" s="654"/>
      <c r="P64" s="654"/>
      <c r="Q64" s="177"/>
      <c r="R64" s="654" t="s">
        <v>715</v>
      </c>
      <c r="S64" s="654" t="s">
        <v>715</v>
      </c>
      <c r="T64" s="654" t="s">
        <v>716</v>
      </c>
      <c r="U64" s="654">
        <v>1.1200000000000001</v>
      </c>
      <c r="V64" s="654" t="s">
        <v>716</v>
      </c>
      <c r="W64" s="654" t="s">
        <v>715</v>
      </c>
      <c r="X64" s="654" t="s">
        <v>715</v>
      </c>
      <c r="Y64" s="654" t="s">
        <v>715</v>
      </c>
      <c r="Z64" s="654" t="s">
        <v>715</v>
      </c>
      <c r="AA64" s="654" t="s">
        <v>715</v>
      </c>
      <c r="AB64" s="654" t="s">
        <v>715</v>
      </c>
      <c r="AC64" s="654" t="s">
        <v>715</v>
      </c>
      <c r="AD64" s="654" t="s">
        <v>715</v>
      </c>
      <c r="AE64" s="654" t="s">
        <v>715</v>
      </c>
      <c r="AF64" s="654" t="s">
        <v>715</v>
      </c>
      <c r="AG64" s="654" t="s">
        <v>715</v>
      </c>
      <c r="AH64" s="654" t="s">
        <v>715</v>
      </c>
      <c r="AI64" s="654" t="s">
        <v>715</v>
      </c>
      <c r="AJ64" s="654" t="s">
        <v>715</v>
      </c>
      <c r="AK64" s="654" t="s">
        <v>715</v>
      </c>
      <c r="AL64" s="654" t="s">
        <v>715</v>
      </c>
      <c r="AM64" s="654" t="s">
        <v>715</v>
      </c>
      <c r="AN64" s="654" t="s">
        <v>715</v>
      </c>
      <c r="AO64" s="654" t="s">
        <v>700</v>
      </c>
      <c r="AP64" s="654" t="s">
        <v>717</v>
      </c>
      <c r="AQ64" s="654" t="s">
        <v>717</v>
      </c>
      <c r="AR64" s="654" t="s">
        <v>718</v>
      </c>
      <c r="AS64" s="654" t="s">
        <v>718</v>
      </c>
      <c r="AT64" s="654" t="s">
        <v>718</v>
      </c>
      <c r="AU64" s="654" t="s">
        <v>718</v>
      </c>
      <c r="AV64" s="177"/>
      <c r="AW64" s="654" t="s">
        <v>715</v>
      </c>
      <c r="AX64" s="654" t="s">
        <v>719</v>
      </c>
      <c r="AY64" s="654" t="s">
        <v>719</v>
      </c>
      <c r="AZ64" s="654" t="s">
        <v>720</v>
      </c>
      <c r="BA64" s="654" t="s">
        <v>720</v>
      </c>
      <c r="BB64" s="654" t="s">
        <v>720</v>
      </c>
      <c r="BC64" s="654" t="s">
        <v>720</v>
      </c>
      <c r="BD64" s="654" t="s">
        <v>720</v>
      </c>
      <c r="BE64" s="654" t="s">
        <v>720</v>
      </c>
      <c r="BF64" s="654" t="s">
        <v>720</v>
      </c>
      <c r="BG64" s="654" t="s">
        <v>720</v>
      </c>
      <c r="BH64" s="654" t="s">
        <v>720</v>
      </c>
      <c r="BI64" s="654" t="s">
        <v>720</v>
      </c>
      <c r="BJ64" s="654" t="s">
        <v>720</v>
      </c>
      <c r="BK64" s="654" t="s">
        <v>720</v>
      </c>
      <c r="BL64" s="654" t="s">
        <v>719</v>
      </c>
      <c r="BM64" s="654" t="s">
        <v>719</v>
      </c>
      <c r="BN64" s="654" t="s">
        <v>719</v>
      </c>
      <c r="BO64" s="654" t="s">
        <v>719</v>
      </c>
      <c r="BP64" s="654" t="s">
        <v>719</v>
      </c>
      <c r="BQ64" s="654" t="s">
        <v>719</v>
      </c>
      <c r="BR64" s="654" t="s">
        <v>719</v>
      </c>
      <c r="BS64" s="654" t="s">
        <v>719</v>
      </c>
      <c r="BT64" s="654" t="s">
        <v>719</v>
      </c>
      <c r="BU64" s="654" t="s">
        <v>719</v>
      </c>
      <c r="BV64" s="654" t="s">
        <v>719</v>
      </c>
      <c r="BW64" s="654" t="s">
        <v>718</v>
      </c>
      <c r="BX64" s="654" t="s">
        <v>718</v>
      </c>
      <c r="BY64" s="654" t="s">
        <v>718</v>
      </c>
      <c r="BZ64" s="655" t="s">
        <v>718</v>
      </c>
      <c r="CA64" s="167"/>
    </row>
    <row r="65" spans="2:79" s="17" customFormat="1" ht="15.6">
      <c r="B65" s="271">
        <v>42</v>
      </c>
      <c r="C65" s="177" t="s">
        <v>651</v>
      </c>
      <c r="D65" s="177" t="s">
        <v>656</v>
      </c>
      <c r="E65" s="177" t="s">
        <v>708</v>
      </c>
      <c r="F65" s="177" t="s">
        <v>653</v>
      </c>
      <c r="G65" s="177" t="s">
        <v>711</v>
      </c>
      <c r="H65" s="177" t="s">
        <v>655</v>
      </c>
      <c r="I65" s="177">
        <v>2009</v>
      </c>
      <c r="J65" s="177" t="s">
        <v>691</v>
      </c>
      <c r="K65" s="177"/>
      <c r="L65" s="177" t="s">
        <v>712</v>
      </c>
      <c r="M65" s="177" t="s">
        <v>667</v>
      </c>
      <c r="N65" s="654">
        <v>3</v>
      </c>
      <c r="O65" s="654"/>
      <c r="P65" s="654"/>
      <c r="Q65" s="177"/>
      <c r="R65" s="654" t="s">
        <v>715</v>
      </c>
      <c r="S65" s="654" t="s">
        <v>715</v>
      </c>
      <c r="T65" s="654" t="s">
        <v>716</v>
      </c>
      <c r="U65" s="654">
        <v>1.68</v>
      </c>
      <c r="V65" s="654" t="s">
        <v>716</v>
      </c>
      <c r="W65" s="654" t="s">
        <v>715</v>
      </c>
      <c r="X65" s="654" t="s">
        <v>715</v>
      </c>
      <c r="Y65" s="654" t="s">
        <v>715</v>
      </c>
      <c r="Z65" s="654" t="s">
        <v>715</v>
      </c>
      <c r="AA65" s="654" t="s">
        <v>715</v>
      </c>
      <c r="AB65" s="654" t="s">
        <v>715</v>
      </c>
      <c r="AC65" s="654" t="s">
        <v>715</v>
      </c>
      <c r="AD65" s="654" t="s">
        <v>715</v>
      </c>
      <c r="AE65" s="654" t="s">
        <v>715</v>
      </c>
      <c r="AF65" s="654" t="s">
        <v>715</v>
      </c>
      <c r="AG65" s="654" t="s">
        <v>715</v>
      </c>
      <c r="AH65" s="654" t="s">
        <v>715</v>
      </c>
      <c r="AI65" s="654" t="s">
        <v>715</v>
      </c>
      <c r="AJ65" s="654" t="s">
        <v>715</v>
      </c>
      <c r="AK65" s="654" t="s">
        <v>715</v>
      </c>
      <c r="AL65" s="654" t="s">
        <v>715</v>
      </c>
      <c r="AM65" s="654" t="s">
        <v>715</v>
      </c>
      <c r="AN65" s="654" t="s">
        <v>715</v>
      </c>
      <c r="AO65" s="654" t="s">
        <v>700</v>
      </c>
      <c r="AP65" s="654" t="s">
        <v>717</v>
      </c>
      <c r="AQ65" s="654" t="s">
        <v>717</v>
      </c>
      <c r="AR65" s="654" t="s">
        <v>718</v>
      </c>
      <c r="AS65" s="654" t="s">
        <v>718</v>
      </c>
      <c r="AT65" s="654" t="s">
        <v>718</v>
      </c>
      <c r="AU65" s="654" t="s">
        <v>718</v>
      </c>
      <c r="AV65" s="177"/>
      <c r="AW65" s="654" t="s">
        <v>715</v>
      </c>
      <c r="AX65" s="654" t="s">
        <v>719</v>
      </c>
      <c r="AY65" s="654" t="s">
        <v>719</v>
      </c>
      <c r="AZ65" s="654" t="s">
        <v>720</v>
      </c>
      <c r="BA65" s="654" t="s">
        <v>720</v>
      </c>
      <c r="BB65" s="654" t="s">
        <v>720</v>
      </c>
      <c r="BC65" s="654" t="s">
        <v>720</v>
      </c>
      <c r="BD65" s="654" t="s">
        <v>720</v>
      </c>
      <c r="BE65" s="654" t="s">
        <v>720</v>
      </c>
      <c r="BF65" s="654" t="s">
        <v>720</v>
      </c>
      <c r="BG65" s="654" t="s">
        <v>720</v>
      </c>
      <c r="BH65" s="654" t="s">
        <v>720</v>
      </c>
      <c r="BI65" s="654" t="s">
        <v>720</v>
      </c>
      <c r="BJ65" s="654" t="s">
        <v>720</v>
      </c>
      <c r="BK65" s="654" t="s">
        <v>720</v>
      </c>
      <c r="BL65" s="654" t="s">
        <v>719</v>
      </c>
      <c r="BM65" s="654" t="s">
        <v>719</v>
      </c>
      <c r="BN65" s="654" t="s">
        <v>719</v>
      </c>
      <c r="BO65" s="654" t="s">
        <v>719</v>
      </c>
      <c r="BP65" s="654" t="s">
        <v>719</v>
      </c>
      <c r="BQ65" s="654" t="s">
        <v>719</v>
      </c>
      <c r="BR65" s="654" t="s">
        <v>719</v>
      </c>
      <c r="BS65" s="654" t="s">
        <v>719</v>
      </c>
      <c r="BT65" s="654" t="s">
        <v>719</v>
      </c>
      <c r="BU65" s="654" t="s">
        <v>719</v>
      </c>
      <c r="BV65" s="654" t="s">
        <v>719</v>
      </c>
      <c r="BW65" s="654" t="s">
        <v>718</v>
      </c>
      <c r="BX65" s="654" t="s">
        <v>718</v>
      </c>
      <c r="BY65" s="654" t="s">
        <v>718</v>
      </c>
      <c r="BZ65" s="655" t="s">
        <v>718</v>
      </c>
      <c r="CA65" s="167"/>
    </row>
    <row r="66" spans="2:79" s="17" customFormat="1" ht="15.6">
      <c r="B66" s="271">
        <v>43</v>
      </c>
      <c r="C66" s="177" t="s">
        <v>651</v>
      </c>
      <c r="D66" s="177" t="s">
        <v>656</v>
      </c>
      <c r="E66" s="177" t="s">
        <v>708</v>
      </c>
      <c r="F66" s="177" t="s">
        <v>653</v>
      </c>
      <c r="G66" s="177" t="s">
        <v>711</v>
      </c>
      <c r="H66" s="177" t="s">
        <v>655</v>
      </c>
      <c r="I66" s="177">
        <v>2011</v>
      </c>
      <c r="J66" s="177" t="s">
        <v>691</v>
      </c>
      <c r="K66" s="177"/>
      <c r="L66" s="177" t="s">
        <v>712</v>
      </c>
      <c r="M66" s="177" t="s">
        <v>667</v>
      </c>
      <c r="N66" s="654">
        <v>2</v>
      </c>
      <c r="O66" s="654"/>
      <c r="P66" s="654"/>
      <c r="Q66" s="177"/>
      <c r="R66" s="654" t="s">
        <v>715</v>
      </c>
      <c r="S66" s="654" t="s">
        <v>715</v>
      </c>
      <c r="T66" s="654" t="s">
        <v>716</v>
      </c>
      <c r="U66" s="654">
        <v>1.1100000000000001</v>
      </c>
      <c r="V66" s="654" t="s">
        <v>716</v>
      </c>
      <c r="W66" s="654" t="s">
        <v>715</v>
      </c>
      <c r="X66" s="654" t="s">
        <v>715</v>
      </c>
      <c r="Y66" s="654" t="s">
        <v>715</v>
      </c>
      <c r="Z66" s="654" t="s">
        <v>715</v>
      </c>
      <c r="AA66" s="654" t="s">
        <v>715</v>
      </c>
      <c r="AB66" s="654" t="s">
        <v>715</v>
      </c>
      <c r="AC66" s="654" t="s">
        <v>715</v>
      </c>
      <c r="AD66" s="654" t="s">
        <v>715</v>
      </c>
      <c r="AE66" s="654" t="s">
        <v>715</v>
      </c>
      <c r="AF66" s="654" t="s">
        <v>715</v>
      </c>
      <c r="AG66" s="654" t="s">
        <v>715</v>
      </c>
      <c r="AH66" s="654" t="s">
        <v>715</v>
      </c>
      <c r="AI66" s="654" t="s">
        <v>715</v>
      </c>
      <c r="AJ66" s="654" t="s">
        <v>715</v>
      </c>
      <c r="AK66" s="654" t="s">
        <v>715</v>
      </c>
      <c r="AL66" s="654" t="s">
        <v>715</v>
      </c>
      <c r="AM66" s="654" t="s">
        <v>715</v>
      </c>
      <c r="AN66" s="654" t="s">
        <v>715</v>
      </c>
      <c r="AO66" s="654" t="s">
        <v>700</v>
      </c>
      <c r="AP66" s="654" t="s">
        <v>717</v>
      </c>
      <c r="AQ66" s="654" t="s">
        <v>717</v>
      </c>
      <c r="AR66" s="654" t="s">
        <v>718</v>
      </c>
      <c r="AS66" s="654" t="s">
        <v>718</v>
      </c>
      <c r="AT66" s="654" t="s">
        <v>718</v>
      </c>
      <c r="AU66" s="654" t="s">
        <v>718</v>
      </c>
      <c r="AV66" s="177"/>
      <c r="AW66" s="654" t="s">
        <v>715</v>
      </c>
      <c r="AX66" s="654" t="s">
        <v>719</v>
      </c>
      <c r="AY66" s="654" t="s">
        <v>719</v>
      </c>
      <c r="AZ66" s="654" t="s">
        <v>720</v>
      </c>
      <c r="BA66" s="654" t="s">
        <v>720</v>
      </c>
      <c r="BB66" s="654" t="s">
        <v>720</v>
      </c>
      <c r="BC66" s="654" t="s">
        <v>720</v>
      </c>
      <c r="BD66" s="654" t="s">
        <v>720</v>
      </c>
      <c r="BE66" s="654" t="s">
        <v>720</v>
      </c>
      <c r="BF66" s="654" t="s">
        <v>720</v>
      </c>
      <c r="BG66" s="654" t="s">
        <v>720</v>
      </c>
      <c r="BH66" s="654" t="s">
        <v>720</v>
      </c>
      <c r="BI66" s="654" t="s">
        <v>720</v>
      </c>
      <c r="BJ66" s="654" t="s">
        <v>720</v>
      </c>
      <c r="BK66" s="654" t="s">
        <v>720</v>
      </c>
      <c r="BL66" s="654" t="s">
        <v>719</v>
      </c>
      <c r="BM66" s="654" t="s">
        <v>719</v>
      </c>
      <c r="BN66" s="654" t="s">
        <v>719</v>
      </c>
      <c r="BO66" s="654" t="s">
        <v>719</v>
      </c>
      <c r="BP66" s="654" t="s">
        <v>719</v>
      </c>
      <c r="BQ66" s="654" t="s">
        <v>719</v>
      </c>
      <c r="BR66" s="654" t="s">
        <v>719</v>
      </c>
      <c r="BS66" s="654" t="s">
        <v>719</v>
      </c>
      <c r="BT66" s="654" t="s">
        <v>719</v>
      </c>
      <c r="BU66" s="654" t="s">
        <v>719</v>
      </c>
      <c r="BV66" s="654" t="s">
        <v>719</v>
      </c>
      <c r="BW66" s="654" t="s">
        <v>718</v>
      </c>
      <c r="BX66" s="654" t="s">
        <v>718</v>
      </c>
      <c r="BY66" s="654" t="s">
        <v>718</v>
      </c>
      <c r="BZ66" s="655" t="s">
        <v>718</v>
      </c>
      <c r="CA66" s="167"/>
    </row>
    <row r="67" spans="2:79" s="17" customFormat="1" ht="15.6">
      <c r="B67" s="271">
        <v>44</v>
      </c>
      <c r="C67" s="177" t="s">
        <v>651</v>
      </c>
      <c r="D67" s="177" t="s">
        <v>656</v>
      </c>
      <c r="E67" s="177" t="s">
        <v>708</v>
      </c>
      <c r="F67" s="177" t="s">
        <v>653</v>
      </c>
      <c r="G67" s="177" t="s">
        <v>711</v>
      </c>
      <c r="H67" s="177" t="s">
        <v>655</v>
      </c>
      <c r="I67" s="177">
        <v>2012</v>
      </c>
      <c r="J67" s="177" t="s">
        <v>691</v>
      </c>
      <c r="K67" s="177"/>
      <c r="L67" s="177" t="s">
        <v>712</v>
      </c>
      <c r="M67" s="177" t="s">
        <v>667</v>
      </c>
      <c r="N67" s="654">
        <v>12</v>
      </c>
      <c r="O67" s="654"/>
      <c r="P67" s="654"/>
      <c r="Q67" s="177"/>
      <c r="R67" s="654" t="s">
        <v>715</v>
      </c>
      <c r="S67" s="654" t="s">
        <v>715</v>
      </c>
      <c r="T67" s="654" t="s">
        <v>716</v>
      </c>
      <c r="U67" s="654">
        <v>6.73</v>
      </c>
      <c r="V67" s="654" t="s">
        <v>716</v>
      </c>
      <c r="W67" s="654" t="s">
        <v>715</v>
      </c>
      <c r="X67" s="654" t="s">
        <v>715</v>
      </c>
      <c r="Y67" s="654" t="s">
        <v>715</v>
      </c>
      <c r="Z67" s="654" t="s">
        <v>715</v>
      </c>
      <c r="AA67" s="654" t="s">
        <v>715</v>
      </c>
      <c r="AB67" s="654" t="s">
        <v>715</v>
      </c>
      <c r="AC67" s="654" t="s">
        <v>715</v>
      </c>
      <c r="AD67" s="654" t="s">
        <v>715</v>
      </c>
      <c r="AE67" s="654" t="s">
        <v>715</v>
      </c>
      <c r="AF67" s="654" t="s">
        <v>715</v>
      </c>
      <c r="AG67" s="654" t="s">
        <v>715</v>
      </c>
      <c r="AH67" s="654" t="s">
        <v>715</v>
      </c>
      <c r="AI67" s="654" t="s">
        <v>715</v>
      </c>
      <c r="AJ67" s="654" t="s">
        <v>715</v>
      </c>
      <c r="AK67" s="654" t="s">
        <v>715</v>
      </c>
      <c r="AL67" s="654" t="s">
        <v>715</v>
      </c>
      <c r="AM67" s="654" t="s">
        <v>715</v>
      </c>
      <c r="AN67" s="654" t="s">
        <v>715</v>
      </c>
      <c r="AO67" s="654" t="s">
        <v>700</v>
      </c>
      <c r="AP67" s="654" t="s">
        <v>717</v>
      </c>
      <c r="AQ67" s="654" t="s">
        <v>717</v>
      </c>
      <c r="AR67" s="654" t="s">
        <v>718</v>
      </c>
      <c r="AS67" s="654" t="s">
        <v>718</v>
      </c>
      <c r="AT67" s="654" t="s">
        <v>718</v>
      </c>
      <c r="AU67" s="654" t="s">
        <v>718</v>
      </c>
      <c r="AV67" s="177"/>
      <c r="AW67" s="654" t="s">
        <v>715</v>
      </c>
      <c r="AX67" s="654" t="s">
        <v>719</v>
      </c>
      <c r="AY67" s="654" t="s">
        <v>719</v>
      </c>
      <c r="AZ67" s="654" t="s">
        <v>720</v>
      </c>
      <c r="BA67" s="654" t="s">
        <v>720</v>
      </c>
      <c r="BB67" s="654" t="s">
        <v>720</v>
      </c>
      <c r="BC67" s="654" t="s">
        <v>720</v>
      </c>
      <c r="BD67" s="654" t="s">
        <v>720</v>
      </c>
      <c r="BE67" s="654" t="s">
        <v>720</v>
      </c>
      <c r="BF67" s="654" t="s">
        <v>720</v>
      </c>
      <c r="BG67" s="654" t="s">
        <v>720</v>
      </c>
      <c r="BH67" s="654" t="s">
        <v>720</v>
      </c>
      <c r="BI67" s="654" t="s">
        <v>720</v>
      </c>
      <c r="BJ67" s="654" t="s">
        <v>720</v>
      </c>
      <c r="BK67" s="654" t="s">
        <v>720</v>
      </c>
      <c r="BL67" s="654" t="s">
        <v>719</v>
      </c>
      <c r="BM67" s="654" t="s">
        <v>719</v>
      </c>
      <c r="BN67" s="654" t="s">
        <v>719</v>
      </c>
      <c r="BO67" s="654" t="s">
        <v>719</v>
      </c>
      <c r="BP67" s="654" t="s">
        <v>719</v>
      </c>
      <c r="BQ67" s="654" t="s">
        <v>719</v>
      </c>
      <c r="BR67" s="654" t="s">
        <v>719</v>
      </c>
      <c r="BS67" s="654" t="s">
        <v>719</v>
      </c>
      <c r="BT67" s="654" t="s">
        <v>719</v>
      </c>
      <c r="BU67" s="654" t="s">
        <v>719</v>
      </c>
      <c r="BV67" s="654" t="s">
        <v>719</v>
      </c>
      <c r="BW67" s="654" t="s">
        <v>718</v>
      </c>
      <c r="BX67" s="654" t="s">
        <v>718</v>
      </c>
      <c r="BY67" s="654" t="s">
        <v>718</v>
      </c>
      <c r="BZ67" s="655" t="s">
        <v>718</v>
      </c>
      <c r="CA67" s="167"/>
    </row>
    <row r="68" spans="2:79" s="17" customFormat="1" ht="15.6">
      <c r="B68" s="271">
        <v>45</v>
      </c>
      <c r="C68" s="177" t="s">
        <v>651</v>
      </c>
      <c r="D68" s="177" t="s">
        <v>656</v>
      </c>
      <c r="E68" s="177" t="s">
        <v>708</v>
      </c>
      <c r="F68" s="177" t="s">
        <v>653</v>
      </c>
      <c r="G68" s="177" t="s">
        <v>711</v>
      </c>
      <c r="H68" s="177" t="s">
        <v>655</v>
      </c>
      <c r="I68" s="177">
        <v>2013</v>
      </c>
      <c r="J68" s="177" t="s">
        <v>691</v>
      </c>
      <c r="K68" s="177"/>
      <c r="L68" s="177" t="s">
        <v>712</v>
      </c>
      <c r="M68" s="177" t="s">
        <v>667</v>
      </c>
      <c r="N68" s="654">
        <v>2</v>
      </c>
      <c r="O68" s="654"/>
      <c r="P68" s="654"/>
      <c r="Q68" s="177"/>
      <c r="R68" s="654" t="s">
        <v>715</v>
      </c>
      <c r="S68" s="654" t="s">
        <v>715</v>
      </c>
      <c r="T68" s="654" t="s">
        <v>716</v>
      </c>
      <c r="U68" s="654">
        <v>1.1200000000000001</v>
      </c>
      <c r="V68" s="654" t="s">
        <v>716</v>
      </c>
      <c r="W68" s="654" t="s">
        <v>715</v>
      </c>
      <c r="X68" s="654" t="s">
        <v>715</v>
      </c>
      <c r="Y68" s="654" t="s">
        <v>715</v>
      </c>
      <c r="Z68" s="654" t="s">
        <v>715</v>
      </c>
      <c r="AA68" s="654" t="s">
        <v>715</v>
      </c>
      <c r="AB68" s="654" t="s">
        <v>715</v>
      </c>
      <c r="AC68" s="654" t="s">
        <v>715</v>
      </c>
      <c r="AD68" s="654" t="s">
        <v>715</v>
      </c>
      <c r="AE68" s="654" t="s">
        <v>715</v>
      </c>
      <c r="AF68" s="654" t="s">
        <v>715</v>
      </c>
      <c r="AG68" s="654" t="s">
        <v>715</v>
      </c>
      <c r="AH68" s="654" t="s">
        <v>715</v>
      </c>
      <c r="AI68" s="654" t="s">
        <v>715</v>
      </c>
      <c r="AJ68" s="654" t="s">
        <v>715</v>
      </c>
      <c r="AK68" s="654" t="s">
        <v>715</v>
      </c>
      <c r="AL68" s="654" t="s">
        <v>715</v>
      </c>
      <c r="AM68" s="654" t="s">
        <v>715</v>
      </c>
      <c r="AN68" s="654" t="s">
        <v>715</v>
      </c>
      <c r="AO68" s="654" t="s">
        <v>700</v>
      </c>
      <c r="AP68" s="654" t="s">
        <v>717</v>
      </c>
      <c r="AQ68" s="654" t="s">
        <v>717</v>
      </c>
      <c r="AR68" s="654" t="s">
        <v>718</v>
      </c>
      <c r="AS68" s="654" t="s">
        <v>718</v>
      </c>
      <c r="AT68" s="654" t="s">
        <v>718</v>
      </c>
      <c r="AU68" s="654" t="s">
        <v>718</v>
      </c>
      <c r="AV68" s="177"/>
      <c r="AW68" s="654" t="s">
        <v>715</v>
      </c>
      <c r="AX68" s="654" t="s">
        <v>719</v>
      </c>
      <c r="AY68" s="654" t="s">
        <v>719</v>
      </c>
      <c r="AZ68" s="654" t="s">
        <v>720</v>
      </c>
      <c r="BA68" s="654" t="s">
        <v>720</v>
      </c>
      <c r="BB68" s="654" t="s">
        <v>720</v>
      </c>
      <c r="BC68" s="654" t="s">
        <v>720</v>
      </c>
      <c r="BD68" s="654" t="s">
        <v>720</v>
      </c>
      <c r="BE68" s="654" t="s">
        <v>720</v>
      </c>
      <c r="BF68" s="654" t="s">
        <v>720</v>
      </c>
      <c r="BG68" s="654" t="s">
        <v>720</v>
      </c>
      <c r="BH68" s="654" t="s">
        <v>720</v>
      </c>
      <c r="BI68" s="654" t="s">
        <v>720</v>
      </c>
      <c r="BJ68" s="654" t="s">
        <v>720</v>
      </c>
      <c r="BK68" s="654" t="s">
        <v>720</v>
      </c>
      <c r="BL68" s="654" t="s">
        <v>719</v>
      </c>
      <c r="BM68" s="654" t="s">
        <v>719</v>
      </c>
      <c r="BN68" s="654" t="s">
        <v>719</v>
      </c>
      <c r="BO68" s="654" t="s">
        <v>719</v>
      </c>
      <c r="BP68" s="654" t="s">
        <v>719</v>
      </c>
      <c r="BQ68" s="654" t="s">
        <v>719</v>
      </c>
      <c r="BR68" s="654" t="s">
        <v>719</v>
      </c>
      <c r="BS68" s="654" t="s">
        <v>719</v>
      </c>
      <c r="BT68" s="654" t="s">
        <v>719</v>
      </c>
      <c r="BU68" s="654" t="s">
        <v>719</v>
      </c>
      <c r="BV68" s="654" t="s">
        <v>719</v>
      </c>
      <c r="BW68" s="654" t="s">
        <v>718</v>
      </c>
      <c r="BX68" s="654" t="s">
        <v>718</v>
      </c>
      <c r="BY68" s="654" t="s">
        <v>718</v>
      </c>
      <c r="BZ68" s="655" t="s">
        <v>718</v>
      </c>
      <c r="CA68" s="167"/>
    </row>
    <row r="69" spans="2:79" s="17" customFormat="1" ht="15.6">
      <c r="B69" s="271">
        <v>46</v>
      </c>
      <c r="C69" s="177" t="s">
        <v>651</v>
      </c>
      <c r="D69" s="177" t="s">
        <v>656</v>
      </c>
      <c r="E69" s="177" t="s">
        <v>708</v>
      </c>
      <c r="F69" s="177" t="s">
        <v>653</v>
      </c>
      <c r="G69" s="177" t="s">
        <v>711</v>
      </c>
      <c r="H69" s="177" t="s">
        <v>655</v>
      </c>
      <c r="I69" s="177">
        <v>2014</v>
      </c>
      <c r="J69" s="177" t="s">
        <v>691</v>
      </c>
      <c r="K69" s="177"/>
      <c r="L69" s="177" t="s">
        <v>712</v>
      </c>
      <c r="M69" s="177" t="s">
        <v>667</v>
      </c>
      <c r="N69" s="654">
        <v>1</v>
      </c>
      <c r="O69" s="654"/>
      <c r="P69" s="654"/>
      <c r="Q69" s="177"/>
      <c r="R69" s="654" t="s">
        <v>715</v>
      </c>
      <c r="S69" s="654" t="s">
        <v>715</v>
      </c>
      <c r="T69" s="654" t="s">
        <v>716</v>
      </c>
      <c r="U69" s="654">
        <v>0.56000000000000005</v>
      </c>
      <c r="V69" s="654" t="s">
        <v>716</v>
      </c>
      <c r="W69" s="654" t="s">
        <v>715</v>
      </c>
      <c r="X69" s="654" t="s">
        <v>715</v>
      </c>
      <c r="Y69" s="654" t="s">
        <v>715</v>
      </c>
      <c r="Z69" s="654" t="s">
        <v>715</v>
      </c>
      <c r="AA69" s="654" t="s">
        <v>715</v>
      </c>
      <c r="AB69" s="654" t="s">
        <v>715</v>
      </c>
      <c r="AC69" s="654" t="s">
        <v>715</v>
      </c>
      <c r="AD69" s="654" t="s">
        <v>715</v>
      </c>
      <c r="AE69" s="654" t="s">
        <v>715</v>
      </c>
      <c r="AF69" s="654" t="s">
        <v>715</v>
      </c>
      <c r="AG69" s="654" t="s">
        <v>715</v>
      </c>
      <c r="AH69" s="654" t="s">
        <v>715</v>
      </c>
      <c r="AI69" s="654" t="s">
        <v>715</v>
      </c>
      <c r="AJ69" s="654" t="s">
        <v>715</v>
      </c>
      <c r="AK69" s="654" t="s">
        <v>715</v>
      </c>
      <c r="AL69" s="654" t="s">
        <v>715</v>
      </c>
      <c r="AM69" s="654" t="s">
        <v>715</v>
      </c>
      <c r="AN69" s="654" t="s">
        <v>715</v>
      </c>
      <c r="AO69" s="654" t="s">
        <v>700</v>
      </c>
      <c r="AP69" s="654" t="s">
        <v>717</v>
      </c>
      <c r="AQ69" s="654" t="s">
        <v>717</v>
      </c>
      <c r="AR69" s="654" t="s">
        <v>718</v>
      </c>
      <c r="AS69" s="654" t="s">
        <v>718</v>
      </c>
      <c r="AT69" s="654" t="s">
        <v>718</v>
      </c>
      <c r="AU69" s="654" t="s">
        <v>718</v>
      </c>
      <c r="AV69" s="177"/>
      <c r="AW69" s="654" t="s">
        <v>715</v>
      </c>
      <c r="AX69" s="654" t="s">
        <v>719</v>
      </c>
      <c r="AY69" s="654" t="s">
        <v>719</v>
      </c>
      <c r="AZ69" s="654" t="s">
        <v>720</v>
      </c>
      <c r="BA69" s="654" t="s">
        <v>720</v>
      </c>
      <c r="BB69" s="654" t="s">
        <v>720</v>
      </c>
      <c r="BC69" s="654" t="s">
        <v>720</v>
      </c>
      <c r="BD69" s="654" t="s">
        <v>720</v>
      </c>
      <c r="BE69" s="654" t="s">
        <v>720</v>
      </c>
      <c r="BF69" s="654" t="s">
        <v>720</v>
      </c>
      <c r="BG69" s="654" t="s">
        <v>720</v>
      </c>
      <c r="BH69" s="654" t="s">
        <v>720</v>
      </c>
      <c r="BI69" s="654" t="s">
        <v>720</v>
      </c>
      <c r="BJ69" s="654" t="s">
        <v>720</v>
      </c>
      <c r="BK69" s="654" t="s">
        <v>720</v>
      </c>
      <c r="BL69" s="654" t="s">
        <v>719</v>
      </c>
      <c r="BM69" s="654" t="s">
        <v>719</v>
      </c>
      <c r="BN69" s="654" t="s">
        <v>719</v>
      </c>
      <c r="BO69" s="654" t="s">
        <v>719</v>
      </c>
      <c r="BP69" s="654" t="s">
        <v>719</v>
      </c>
      <c r="BQ69" s="654" t="s">
        <v>719</v>
      </c>
      <c r="BR69" s="654" t="s">
        <v>719</v>
      </c>
      <c r="BS69" s="654" t="s">
        <v>719</v>
      </c>
      <c r="BT69" s="654" t="s">
        <v>719</v>
      </c>
      <c r="BU69" s="654" t="s">
        <v>719</v>
      </c>
      <c r="BV69" s="654" t="s">
        <v>719</v>
      </c>
      <c r="BW69" s="654" t="s">
        <v>718</v>
      </c>
      <c r="BX69" s="654" t="s">
        <v>718</v>
      </c>
      <c r="BY69" s="654" t="s">
        <v>718</v>
      </c>
      <c r="BZ69" s="655" t="s">
        <v>718</v>
      </c>
      <c r="CA69" s="167"/>
    </row>
    <row r="70" spans="2:79" s="17" customFormat="1" ht="15.6">
      <c r="B70" s="271">
        <v>47</v>
      </c>
      <c r="C70" s="177" t="s">
        <v>651</v>
      </c>
      <c r="D70" s="177" t="s">
        <v>652</v>
      </c>
      <c r="E70" s="177" t="s">
        <v>42</v>
      </c>
      <c r="F70" s="177" t="s">
        <v>653</v>
      </c>
      <c r="G70" s="177" t="s">
        <v>29</v>
      </c>
      <c r="H70" s="177" t="s">
        <v>655</v>
      </c>
      <c r="I70" s="177">
        <v>2006</v>
      </c>
      <c r="J70" s="177" t="s">
        <v>691</v>
      </c>
      <c r="K70" s="177"/>
      <c r="L70" s="177" t="s">
        <v>712</v>
      </c>
      <c r="M70" s="177" t="s">
        <v>667</v>
      </c>
      <c r="N70" s="654">
        <v>149</v>
      </c>
      <c r="O70" s="654"/>
      <c r="P70" s="654"/>
      <c r="Q70" s="177"/>
      <c r="R70" s="654" t="s">
        <v>715</v>
      </c>
      <c r="S70" s="654" t="s">
        <v>715</v>
      </c>
      <c r="T70" s="654" t="s">
        <v>716</v>
      </c>
      <c r="U70" s="654">
        <v>53.02</v>
      </c>
      <c r="V70" s="654" t="s">
        <v>716</v>
      </c>
      <c r="W70" s="654" t="s">
        <v>715</v>
      </c>
      <c r="X70" s="654" t="s">
        <v>715</v>
      </c>
      <c r="Y70" s="654" t="s">
        <v>715</v>
      </c>
      <c r="Z70" s="654" t="s">
        <v>715</v>
      </c>
      <c r="AA70" s="654" t="s">
        <v>715</v>
      </c>
      <c r="AB70" s="654" t="s">
        <v>715</v>
      </c>
      <c r="AC70" s="654" t="s">
        <v>715</v>
      </c>
      <c r="AD70" s="654" t="s">
        <v>715</v>
      </c>
      <c r="AE70" s="654" t="s">
        <v>715</v>
      </c>
      <c r="AF70" s="654" t="s">
        <v>715</v>
      </c>
      <c r="AG70" s="654" t="s">
        <v>715</v>
      </c>
      <c r="AH70" s="654" t="s">
        <v>715</v>
      </c>
      <c r="AI70" s="654" t="s">
        <v>715</v>
      </c>
      <c r="AJ70" s="654" t="s">
        <v>715</v>
      </c>
      <c r="AK70" s="654" t="s">
        <v>715</v>
      </c>
      <c r="AL70" s="654" t="s">
        <v>715</v>
      </c>
      <c r="AM70" s="654" t="s">
        <v>715</v>
      </c>
      <c r="AN70" s="654" t="s">
        <v>715</v>
      </c>
      <c r="AO70" s="654" t="s">
        <v>700</v>
      </c>
      <c r="AP70" s="654" t="s">
        <v>717</v>
      </c>
      <c r="AQ70" s="654" t="s">
        <v>717</v>
      </c>
      <c r="AR70" s="654" t="s">
        <v>718</v>
      </c>
      <c r="AS70" s="654" t="s">
        <v>718</v>
      </c>
      <c r="AT70" s="654" t="s">
        <v>718</v>
      </c>
      <c r="AU70" s="654" t="s">
        <v>718</v>
      </c>
      <c r="AV70" s="177"/>
      <c r="AW70" s="654" t="s">
        <v>715</v>
      </c>
      <c r="AX70" s="654" t="s">
        <v>719</v>
      </c>
      <c r="AY70" s="654" t="s">
        <v>719</v>
      </c>
      <c r="AZ70" s="654">
        <v>31.85</v>
      </c>
      <c r="BA70" s="654" t="s">
        <v>720</v>
      </c>
      <c r="BB70" s="654" t="s">
        <v>720</v>
      </c>
      <c r="BC70" s="654" t="s">
        <v>720</v>
      </c>
      <c r="BD70" s="654" t="s">
        <v>720</v>
      </c>
      <c r="BE70" s="654" t="s">
        <v>720</v>
      </c>
      <c r="BF70" s="654" t="s">
        <v>720</v>
      </c>
      <c r="BG70" s="654" t="s">
        <v>720</v>
      </c>
      <c r="BH70" s="654" t="s">
        <v>720</v>
      </c>
      <c r="BI70" s="654" t="s">
        <v>720</v>
      </c>
      <c r="BJ70" s="654" t="s">
        <v>720</v>
      </c>
      <c r="BK70" s="654" t="s">
        <v>720</v>
      </c>
      <c r="BL70" s="654" t="s">
        <v>719</v>
      </c>
      <c r="BM70" s="654" t="s">
        <v>719</v>
      </c>
      <c r="BN70" s="654" t="s">
        <v>719</v>
      </c>
      <c r="BO70" s="654" t="s">
        <v>719</v>
      </c>
      <c r="BP70" s="654" t="s">
        <v>719</v>
      </c>
      <c r="BQ70" s="654" t="s">
        <v>719</v>
      </c>
      <c r="BR70" s="654" t="s">
        <v>719</v>
      </c>
      <c r="BS70" s="654" t="s">
        <v>719</v>
      </c>
      <c r="BT70" s="654" t="s">
        <v>719</v>
      </c>
      <c r="BU70" s="654" t="s">
        <v>719</v>
      </c>
      <c r="BV70" s="654" t="s">
        <v>719</v>
      </c>
      <c r="BW70" s="654" t="s">
        <v>718</v>
      </c>
      <c r="BX70" s="654" t="s">
        <v>718</v>
      </c>
      <c r="BY70" s="654" t="s">
        <v>718</v>
      </c>
      <c r="BZ70" s="655" t="s">
        <v>718</v>
      </c>
      <c r="CA70" s="167"/>
    </row>
    <row r="71" spans="2:79" s="17" customFormat="1" ht="15.6">
      <c r="B71" s="271">
        <v>48</v>
      </c>
      <c r="C71" s="177" t="s">
        <v>651</v>
      </c>
      <c r="D71" s="177" t="s">
        <v>652</v>
      </c>
      <c r="E71" s="177" t="s">
        <v>42</v>
      </c>
      <c r="F71" s="177" t="s">
        <v>653</v>
      </c>
      <c r="G71" s="177" t="s">
        <v>29</v>
      </c>
      <c r="H71" s="177" t="s">
        <v>655</v>
      </c>
      <c r="I71" s="177">
        <v>2007</v>
      </c>
      <c r="J71" s="177" t="s">
        <v>691</v>
      </c>
      <c r="K71" s="177"/>
      <c r="L71" s="177" t="s">
        <v>712</v>
      </c>
      <c r="M71" s="177" t="s">
        <v>667</v>
      </c>
      <c r="N71" s="654">
        <v>437</v>
      </c>
      <c r="O71" s="654"/>
      <c r="P71" s="654"/>
      <c r="Q71" s="177"/>
      <c r="R71" s="654" t="s">
        <v>715</v>
      </c>
      <c r="S71" s="654" t="s">
        <v>715</v>
      </c>
      <c r="T71" s="654" t="s">
        <v>716</v>
      </c>
      <c r="U71" s="654">
        <v>155.37</v>
      </c>
      <c r="V71" s="654" t="s">
        <v>716</v>
      </c>
      <c r="W71" s="654" t="s">
        <v>715</v>
      </c>
      <c r="X71" s="654" t="s">
        <v>715</v>
      </c>
      <c r="Y71" s="654" t="s">
        <v>715</v>
      </c>
      <c r="Z71" s="654" t="s">
        <v>715</v>
      </c>
      <c r="AA71" s="654" t="s">
        <v>715</v>
      </c>
      <c r="AB71" s="654" t="s">
        <v>715</v>
      </c>
      <c r="AC71" s="654" t="s">
        <v>715</v>
      </c>
      <c r="AD71" s="654" t="s">
        <v>715</v>
      </c>
      <c r="AE71" s="654" t="s">
        <v>715</v>
      </c>
      <c r="AF71" s="654" t="s">
        <v>715</v>
      </c>
      <c r="AG71" s="654" t="s">
        <v>715</v>
      </c>
      <c r="AH71" s="654" t="s">
        <v>715</v>
      </c>
      <c r="AI71" s="654" t="s">
        <v>715</v>
      </c>
      <c r="AJ71" s="654" t="s">
        <v>715</v>
      </c>
      <c r="AK71" s="654" t="s">
        <v>715</v>
      </c>
      <c r="AL71" s="654" t="s">
        <v>715</v>
      </c>
      <c r="AM71" s="654" t="s">
        <v>715</v>
      </c>
      <c r="AN71" s="654" t="s">
        <v>715</v>
      </c>
      <c r="AO71" s="654" t="s">
        <v>700</v>
      </c>
      <c r="AP71" s="654" t="s">
        <v>717</v>
      </c>
      <c r="AQ71" s="654" t="s">
        <v>717</v>
      </c>
      <c r="AR71" s="654" t="s">
        <v>718</v>
      </c>
      <c r="AS71" s="654" t="s">
        <v>718</v>
      </c>
      <c r="AT71" s="654" t="s">
        <v>718</v>
      </c>
      <c r="AU71" s="654" t="s">
        <v>718</v>
      </c>
      <c r="AV71" s="177"/>
      <c r="AW71" s="654" t="s">
        <v>715</v>
      </c>
      <c r="AX71" s="654" t="s">
        <v>719</v>
      </c>
      <c r="AY71" s="654" t="s">
        <v>719</v>
      </c>
      <c r="AZ71" s="654">
        <v>78.28</v>
      </c>
      <c r="BA71" s="654" t="s">
        <v>720</v>
      </c>
      <c r="BB71" s="654" t="s">
        <v>720</v>
      </c>
      <c r="BC71" s="654" t="s">
        <v>720</v>
      </c>
      <c r="BD71" s="654" t="s">
        <v>720</v>
      </c>
      <c r="BE71" s="654" t="s">
        <v>720</v>
      </c>
      <c r="BF71" s="654" t="s">
        <v>720</v>
      </c>
      <c r="BG71" s="654" t="s">
        <v>720</v>
      </c>
      <c r="BH71" s="654" t="s">
        <v>720</v>
      </c>
      <c r="BI71" s="654" t="s">
        <v>720</v>
      </c>
      <c r="BJ71" s="654" t="s">
        <v>720</v>
      </c>
      <c r="BK71" s="654" t="s">
        <v>720</v>
      </c>
      <c r="BL71" s="654" t="s">
        <v>719</v>
      </c>
      <c r="BM71" s="654" t="s">
        <v>719</v>
      </c>
      <c r="BN71" s="654" t="s">
        <v>719</v>
      </c>
      <c r="BO71" s="654" t="s">
        <v>719</v>
      </c>
      <c r="BP71" s="654" t="s">
        <v>719</v>
      </c>
      <c r="BQ71" s="654" t="s">
        <v>719</v>
      </c>
      <c r="BR71" s="654" t="s">
        <v>719</v>
      </c>
      <c r="BS71" s="654" t="s">
        <v>719</v>
      </c>
      <c r="BT71" s="654" t="s">
        <v>719</v>
      </c>
      <c r="BU71" s="654" t="s">
        <v>719</v>
      </c>
      <c r="BV71" s="654" t="s">
        <v>719</v>
      </c>
      <c r="BW71" s="654" t="s">
        <v>718</v>
      </c>
      <c r="BX71" s="654" t="s">
        <v>718</v>
      </c>
      <c r="BY71" s="654" t="s">
        <v>718</v>
      </c>
      <c r="BZ71" s="655" t="s">
        <v>718</v>
      </c>
      <c r="CA71" s="167"/>
    </row>
    <row r="72" spans="2:79" s="17" customFormat="1" ht="15.6">
      <c r="B72" s="271">
        <v>49</v>
      </c>
      <c r="C72" s="177" t="s">
        <v>651</v>
      </c>
      <c r="D72" s="177" t="s">
        <v>652</v>
      </c>
      <c r="E72" s="177" t="s">
        <v>42</v>
      </c>
      <c r="F72" s="177" t="s">
        <v>653</v>
      </c>
      <c r="G72" s="177" t="s">
        <v>29</v>
      </c>
      <c r="H72" s="177" t="s">
        <v>655</v>
      </c>
      <c r="I72" s="177">
        <v>2008</v>
      </c>
      <c r="J72" s="177" t="s">
        <v>691</v>
      </c>
      <c r="K72" s="177"/>
      <c r="L72" s="177" t="s">
        <v>712</v>
      </c>
      <c r="M72" s="177" t="s">
        <v>667</v>
      </c>
      <c r="N72" s="654">
        <v>900</v>
      </c>
      <c r="O72" s="654"/>
      <c r="P72" s="654"/>
      <c r="Q72" s="177"/>
      <c r="R72" s="654" t="s">
        <v>715</v>
      </c>
      <c r="S72" s="654" t="s">
        <v>715</v>
      </c>
      <c r="T72" s="654" t="s">
        <v>716</v>
      </c>
      <c r="U72" s="654">
        <v>320.01</v>
      </c>
      <c r="V72" s="654" t="s">
        <v>716</v>
      </c>
      <c r="W72" s="654" t="s">
        <v>715</v>
      </c>
      <c r="X72" s="654" t="s">
        <v>715</v>
      </c>
      <c r="Y72" s="654" t="s">
        <v>715</v>
      </c>
      <c r="Z72" s="654" t="s">
        <v>715</v>
      </c>
      <c r="AA72" s="654" t="s">
        <v>715</v>
      </c>
      <c r="AB72" s="654" t="s">
        <v>715</v>
      </c>
      <c r="AC72" s="654" t="s">
        <v>715</v>
      </c>
      <c r="AD72" s="654" t="s">
        <v>715</v>
      </c>
      <c r="AE72" s="654" t="s">
        <v>715</v>
      </c>
      <c r="AF72" s="654" t="s">
        <v>715</v>
      </c>
      <c r="AG72" s="654" t="s">
        <v>715</v>
      </c>
      <c r="AH72" s="654" t="s">
        <v>715</v>
      </c>
      <c r="AI72" s="654" t="s">
        <v>715</v>
      </c>
      <c r="AJ72" s="654" t="s">
        <v>715</v>
      </c>
      <c r="AK72" s="654" t="s">
        <v>715</v>
      </c>
      <c r="AL72" s="654" t="s">
        <v>715</v>
      </c>
      <c r="AM72" s="654" t="s">
        <v>715</v>
      </c>
      <c r="AN72" s="654" t="s">
        <v>715</v>
      </c>
      <c r="AO72" s="654" t="s">
        <v>700</v>
      </c>
      <c r="AP72" s="654" t="s">
        <v>717</v>
      </c>
      <c r="AQ72" s="654" t="s">
        <v>717</v>
      </c>
      <c r="AR72" s="654" t="s">
        <v>718</v>
      </c>
      <c r="AS72" s="654" t="s">
        <v>718</v>
      </c>
      <c r="AT72" s="654" t="s">
        <v>718</v>
      </c>
      <c r="AU72" s="654" t="s">
        <v>718</v>
      </c>
      <c r="AV72" s="177"/>
      <c r="AW72" s="654" t="s">
        <v>715</v>
      </c>
      <c r="AX72" s="654" t="s">
        <v>719</v>
      </c>
      <c r="AY72" s="654" t="s">
        <v>719</v>
      </c>
      <c r="AZ72" s="654">
        <v>165.03</v>
      </c>
      <c r="BA72" s="654" t="s">
        <v>720</v>
      </c>
      <c r="BB72" s="654" t="s">
        <v>720</v>
      </c>
      <c r="BC72" s="654" t="s">
        <v>720</v>
      </c>
      <c r="BD72" s="654" t="s">
        <v>720</v>
      </c>
      <c r="BE72" s="654" t="s">
        <v>720</v>
      </c>
      <c r="BF72" s="654" t="s">
        <v>720</v>
      </c>
      <c r="BG72" s="654" t="s">
        <v>720</v>
      </c>
      <c r="BH72" s="654" t="s">
        <v>720</v>
      </c>
      <c r="BI72" s="654" t="s">
        <v>720</v>
      </c>
      <c r="BJ72" s="654" t="s">
        <v>720</v>
      </c>
      <c r="BK72" s="654" t="s">
        <v>720</v>
      </c>
      <c r="BL72" s="654" t="s">
        <v>719</v>
      </c>
      <c r="BM72" s="654" t="s">
        <v>719</v>
      </c>
      <c r="BN72" s="654" t="s">
        <v>719</v>
      </c>
      <c r="BO72" s="654" t="s">
        <v>719</v>
      </c>
      <c r="BP72" s="654" t="s">
        <v>719</v>
      </c>
      <c r="BQ72" s="654" t="s">
        <v>719</v>
      </c>
      <c r="BR72" s="654" t="s">
        <v>719</v>
      </c>
      <c r="BS72" s="654" t="s">
        <v>719</v>
      </c>
      <c r="BT72" s="654" t="s">
        <v>719</v>
      </c>
      <c r="BU72" s="654" t="s">
        <v>719</v>
      </c>
      <c r="BV72" s="654" t="s">
        <v>719</v>
      </c>
      <c r="BW72" s="654" t="s">
        <v>718</v>
      </c>
      <c r="BX72" s="654" t="s">
        <v>718</v>
      </c>
      <c r="BY72" s="654" t="s">
        <v>718</v>
      </c>
      <c r="BZ72" s="655" t="s">
        <v>718</v>
      </c>
      <c r="CA72" s="167"/>
    </row>
    <row r="73" spans="2:79" s="17" customFormat="1" ht="15.6">
      <c r="B73" s="271">
        <v>50</v>
      </c>
      <c r="C73" s="177" t="s">
        <v>651</v>
      </c>
      <c r="D73" s="177" t="s">
        <v>652</v>
      </c>
      <c r="E73" s="177" t="s">
        <v>42</v>
      </c>
      <c r="F73" s="177" t="s">
        <v>653</v>
      </c>
      <c r="G73" s="177" t="s">
        <v>29</v>
      </c>
      <c r="H73" s="177" t="s">
        <v>655</v>
      </c>
      <c r="I73" s="177">
        <v>2009</v>
      </c>
      <c r="J73" s="177" t="s">
        <v>691</v>
      </c>
      <c r="K73" s="177"/>
      <c r="L73" s="177" t="s">
        <v>712</v>
      </c>
      <c r="M73" s="177" t="s">
        <v>667</v>
      </c>
      <c r="N73" s="654">
        <v>1474</v>
      </c>
      <c r="O73" s="654"/>
      <c r="P73" s="654"/>
      <c r="Q73" s="177"/>
      <c r="R73" s="654" t="s">
        <v>715</v>
      </c>
      <c r="S73" s="654" t="s">
        <v>715</v>
      </c>
      <c r="T73" s="654" t="s">
        <v>716</v>
      </c>
      <c r="U73" s="654">
        <v>524.92999999999995</v>
      </c>
      <c r="V73" s="654" t="s">
        <v>716</v>
      </c>
      <c r="W73" s="654" t="s">
        <v>715</v>
      </c>
      <c r="X73" s="654" t="s">
        <v>715</v>
      </c>
      <c r="Y73" s="654" t="s">
        <v>715</v>
      </c>
      <c r="Z73" s="654" t="s">
        <v>715</v>
      </c>
      <c r="AA73" s="654" t="s">
        <v>715</v>
      </c>
      <c r="AB73" s="654" t="s">
        <v>715</v>
      </c>
      <c r="AC73" s="654" t="s">
        <v>715</v>
      </c>
      <c r="AD73" s="654" t="s">
        <v>715</v>
      </c>
      <c r="AE73" s="654" t="s">
        <v>715</v>
      </c>
      <c r="AF73" s="654" t="s">
        <v>715</v>
      </c>
      <c r="AG73" s="654" t="s">
        <v>715</v>
      </c>
      <c r="AH73" s="654" t="s">
        <v>715</v>
      </c>
      <c r="AI73" s="654" t="s">
        <v>715</v>
      </c>
      <c r="AJ73" s="654" t="s">
        <v>715</v>
      </c>
      <c r="AK73" s="654" t="s">
        <v>715</v>
      </c>
      <c r="AL73" s="654" t="s">
        <v>715</v>
      </c>
      <c r="AM73" s="654" t="s">
        <v>715</v>
      </c>
      <c r="AN73" s="654" t="s">
        <v>715</v>
      </c>
      <c r="AO73" s="654" t="s">
        <v>700</v>
      </c>
      <c r="AP73" s="654" t="s">
        <v>717</v>
      </c>
      <c r="AQ73" s="654" t="s">
        <v>717</v>
      </c>
      <c r="AR73" s="654" t="s">
        <v>718</v>
      </c>
      <c r="AS73" s="654" t="s">
        <v>718</v>
      </c>
      <c r="AT73" s="654" t="s">
        <v>718</v>
      </c>
      <c r="AU73" s="654" t="s">
        <v>718</v>
      </c>
      <c r="AV73" s="177"/>
      <c r="AW73" s="654" t="s">
        <v>715</v>
      </c>
      <c r="AX73" s="654" t="s">
        <v>719</v>
      </c>
      <c r="AY73" s="654" t="s">
        <v>719</v>
      </c>
      <c r="AZ73" s="654">
        <v>302.58</v>
      </c>
      <c r="BA73" s="654" t="s">
        <v>720</v>
      </c>
      <c r="BB73" s="654" t="s">
        <v>720</v>
      </c>
      <c r="BC73" s="654" t="s">
        <v>720</v>
      </c>
      <c r="BD73" s="654" t="s">
        <v>720</v>
      </c>
      <c r="BE73" s="654" t="s">
        <v>720</v>
      </c>
      <c r="BF73" s="654" t="s">
        <v>720</v>
      </c>
      <c r="BG73" s="654" t="s">
        <v>720</v>
      </c>
      <c r="BH73" s="654" t="s">
        <v>720</v>
      </c>
      <c r="BI73" s="654" t="s">
        <v>720</v>
      </c>
      <c r="BJ73" s="654" t="s">
        <v>720</v>
      </c>
      <c r="BK73" s="654" t="s">
        <v>720</v>
      </c>
      <c r="BL73" s="654" t="s">
        <v>719</v>
      </c>
      <c r="BM73" s="654" t="s">
        <v>719</v>
      </c>
      <c r="BN73" s="654" t="s">
        <v>719</v>
      </c>
      <c r="BO73" s="654" t="s">
        <v>719</v>
      </c>
      <c r="BP73" s="654" t="s">
        <v>719</v>
      </c>
      <c r="BQ73" s="654" t="s">
        <v>719</v>
      </c>
      <c r="BR73" s="654" t="s">
        <v>719</v>
      </c>
      <c r="BS73" s="654" t="s">
        <v>719</v>
      </c>
      <c r="BT73" s="654" t="s">
        <v>719</v>
      </c>
      <c r="BU73" s="654" t="s">
        <v>719</v>
      </c>
      <c r="BV73" s="654" t="s">
        <v>719</v>
      </c>
      <c r="BW73" s="654" t="s">
        <v>718</v>
      </c>
      <c r="BX73" s="654" t="s">
        <v>718</v>
      </c>
      <c r="BY73" s="654" t="s">
        <v>718</v>
      </c>
      <c r="BZ73" s="655" t="s">
        <v>718</v>
      </c>
      <c r="CA73" s="167"/>
    </row>
    <row r="74" spans="2:79" s="17" customFormat="1" ht="15.6">
      <c r="B74" s="271">
        <v>51</v>
      </c>
      <c r="C74" s="177" t="s">
        <v>651</v>
      </c>
      <c r="D74" s="177" t="s">
        <v>652</v>
      </c>
      <c r="E74" s="177" t="s">
        <v>42</v>
      </c>
      <c r="F74" s="177" t="s">
        <v>653</v>
      </c>
      <c r="G74" s="177" t="s">
        <v>29</v>
      </c>
      <c r="H74" s="177" t="s">
        <v>655</v>
      </c>
      <c r="I74" s="177">
        <v>2010</v>
      </c>
      <c r="J74" s="177" t="s">
        <v>691</v>
      </c>
      <c r="K74" s="177"/>
      <c r="L74" s="177" t="s">
        <v>712</v>
      </c>
      <c r="M74" s="177" t="s">
        <v>667</v>
      </c>
      <c r="N74" s="654">
        <v>1085</v>
      </c>
      <c r="O74" s="654"/>
      <c r="P74" s="654"/>
      <c r="Q74" s="177"/>
      <c r="R74" s="654" t="s">
        <v>715</v>
      </c>
      <c r="S74" s="654" t="s">
        <v>715</v>
      </c>
      <c r="T74" s="654" t="s">
        <v>716</v>
      </c>
      <c r="U74" s="654">
        <v>385.65</v>
      </c>
      <c r="V74" s="654" t="s">
        <v>716</v>
      </c>
      <c r="W74" s="654" t="s">
        <v>715</v>
      </c>
      <c r="X74" s="654" t="s">
        <v>715</v>
      </c>
      <c r="Y74" s="654" t="s">
        <v>715</v>
      </c>
      <c r="Z74" s="654" t="s">
        <v>715</v>
      </c>
      <c r="AA74" s="654" t="s">
        <v>715</v>
      </c>
      <c r="AB74" s="654" t="s">
        <v>715</v>
      </c>
      <c r="AC74" s="654" t="s">
        <v>715</v>
      </c>
      <c r="AD74" s="654" t="s">
        <v>715</v>
      </c>
      <c r="AE74" s="654" t="s">
        <v>715</v>
      </c>
      <c r="AF74" s="654" t="s">
        <v>715</v>
      </c>
      <c r="AG74" s="654" t="s">
        <v>715</v>
      </c>
      <c r="AH74" s="654" t="s">
        <v>715</v>
      </c>
      <c r="AI74" s="654" t="s">
        <v>715</v>
      </c>
      <c r="AJ74" s="654" t="s">
        <v>715</v>
      </c>
      <c r="AK74" s="654" t="s">
        <v>715</v>
      </c>
      <c r="AL74" s="654" t="s">
        <v>715</v>
      </c>
      <c r="AM74" s="654" t="s">
        <v>715</v>
      </c>
      <c r="AN74" s="654" t="s">
        <v>715</v>
      </c>
      <c r="AO74" s="654" t="s">
        <v>700</v>
      </c>
      <c r="AP74" s="654" t="s">
        <v>717</v>
      </c>
      <c r="AQ74" s="654" t="s">
        <v>717</v>
      </c>
      <c r="AR74" s="654" t="s">
        <v>718</v>
      </c>
      <c r="AS74" s="654" t="s">
        <v>718</v>
      </c>
      <c r="AT74" s="654" t="s">
        <v>718</v>
      </c>
      <c r="AU74" s="654" t="s">
        <v>718</v>
      </c>
      <c r="AV74" s="177"/>
      <c r="AW74" s="654" t="s">
        <v>715</v>
      </c>
      <c r="AX74" s="654" t="s">
        <v>719</v>
      </c>
      <c r="AY74" s="654" t="s">
        <v>719</v>
      </c>
      <c r="AZ74" s="654">
        <v>187.69</v>
      </c>
      <c r="BA74" s="654" t="s">
        <v>720</v>
      </c>
      <c r="BB74" s="654" t="s">
        <v>720</v>
      </c>
      <c r="BC74" s="654" t="s">
        <v>720</v>
      </c>
      <c r="BD74" s="654" t="s">
        <v>720</v>
      </c>
      <c r="BE74" s="654" t="s">
        <v>720</v>
      </c>
      <c r="BF74" s="654" t="s">
        <v>720</v>
      </c>
      <c r="BG74" s="654" t="s">
        <v>720</v>
      </c>
      <c r="BH74" s="654" t="s">
        <v>720</v>
      </c>
      <c r="BI74" s="654" t="s">
        <v>720</v>
      </c>
      <c r="BJ74" s="654" t="s">
        <v>720</v>
      </c>
      <c r="BK74" s="654" t="s">
        <v>720</v>
      </c>
      <c r="BL74" s="654" t="s">
        <v>719</v>
      </c>
      <c r="BM74" s="654" t="s">
        <v>719</v>
      </c>
      <c r="BN74" s="654" t="s">
        <v>719</v>
      </c>
      <c r="BO74" s="654" t="s">
        <v>719</v>
      </c>
      <c r="BP74" s="654" t="s">
        <v>719</v>
      </c>
      <c r="BQ74" s="654" t="s">
        <v>719</v>
      </c>
      <c r="BR74" s="654" t="s">
        <v>719</v>
      </c>
      <c r="BS74" s="654" t="s">
        <v>719</v>
      </c>
      <c r="BT74" s="654" t="s">
        <v>719</v>
      </c>
      <c r="BU74" s="654" t="s">
        <v>719</v>
      </c>
      <c r="BV74" s="654" t="s">
        <v>719</v>
      </c>
      <c r="BW74" s="654" t="s">
        <v>718</v>
      </c>
      <c r="BX74" s="654" t="s">
        <v>718</v>
      </c>
      <c r="BY74" s="654" t="s">
        <v>718</v>
      </c>
      <c r="BZ74" s="655" t="s">
        <v>718</v>
      </c>
      <c r="CA74" s="167"/>
    </row>
    <row r="75" spans="2:79" s="17" customFormat="1" ht="15.6">
      <c r="B75" s="271">
        <v>52</v>
      </c>
      <c r="C75" s="177" t="s">
        <v>651</v>
      </c>
      <c r="D75" s="177" t="s">
        <v>652</v>
      </c>
      <c r="E75" s="177" t="s">
        <v>42</v>
      </c>
      <c r="F75" s="177" t="s">
        <v>653</v>
      </c>
      <c r="G75" s="177" t="s">
        <v>29</v>
      </c>
      <c r="H75" s="177" t="s">
        <v>655</v>
      </c>
      <c r="I75" s="177">
        <v>2011</v>
      </c>
      <c r="J75" s="177" t="s">
        <v>691</v>
      </c>
      <c r="K75" s="177"/>
      <c r="L75" s="177" t="s">
        <v>712</v>
      </c>
      <c r="M75" s="177" t="s">
        <v>667</v>
      </c>
      <c r="N75" s="654">
        <v>1888</v>
      </c>
      <c r="O75" s="654"/>
      <c r="P75" s="654"/>
      <c r="Q75" s="177"/>
      <c r="R75" s="654" t="s">
        <v>715</v>
      </c>
      <c r="S75" s="654" t="s">
        <v>715</v>
      </c>
      <c r="T75" s="654" t="s">
        <v>716</v>
      </c>
      <c r="U75" s="654">
        <v>672.25</v>
      </c>
      <c r="V75" s="654" t="s">
        <v>716</v>
      </c>
      <c r="W75" s="654" t="s">
        <v>715</v>
      </c>
      <c r="X75" s="654" t="s">
        <v>715</v>
      </c>
      <c r="Y75" s="654" t="s">
        <v>715</v>
      </c>
      <c r="Z75" s="654" t="s">
        <v>715</v>
      </c>
      <c r="AA75" s="654" t="s">
        <v>715</v>
      </c>
      <c r="AB75" s="654" t="s">
        <v>715</v>
      </c>
      <c r="AC75" s="654" t="s">
        <v>715</v>
      </c>
      <c r="AD75" s="654" t="s">
        <v>715</v>
      </c>
      <c r="AE75" s="654" t="s">
        <v>715</v>
      </c>
      <c r="AF75" s="654" t="s">
        <v>715</v>
      </c>
      <c r="AG75" s="654" t="s">
        <v>715</v>
      </c>
      <c r="AH75" s="654" t="s">
        <v>715</v>
      </c>
      <c r="AI75" s="654" t="s">
        <v>715</v>
      </c>
      <c r="AJ75" s="654" t="s">
        <v>715</v>
      </c>
      <c r="AK75" s="654" t="s">
        <v>715</v>
      </c>
      <c r="AL75" s="654" t="s">
        <v>715</v>
      </c>
      <c r="AM75" s="654" t="s">
        <v>715</v>
      </c>
      <c r="AN75" s="654" t="s">
        <v>715</v>
      </c>
      <c r="AO75" s="654" t="s">
        <v>700</v>
      </c>
      <c r="AP75" s="654" t="s">
        <v>717</v>
      </c>
      <c r="AQ75" s="654" t="s">
        <v>717</v>
      </c>
      <c r="AR75" s="654" t="s">
        <v>718</v>
      </c>
      <c r="AS75" s="654" t="s">
        <v>718</v>
      </c>
      <c r="AT75" s="654" t="s">
        <v>718</v>
      </c>
      <c r="AU75" s="654" t="s">
        <v>718</v>
      </c>
      <c r="AV75" s="177"/>
      <c r="AW75" s="654" t="s">
        <v>715</v>
      </c>
      <c r="AX75" s="654" t="s">
        <v>719</v>
      </c>
      <c r="AY75" s="654" t="s">
        <v>719</v>
      </c>
      <c r="AZ75" s="654">
        <v>332.3</v>
      </c>
      <c r="BA75" s="654" t="s">
        <v>720</v>
      </c>
      <c r="BB75" s="654" t="s">
        <v>720</v>
      </c>
      <c r="BC75" s="654" t="s">
        <v>720</v>
      </c>
      <c r="BD75" s="654" t="s">
        <v>720</v>
      </c>
      <c r="BE75" s="654" t="s">
        <v>720</v>
      </c>
      <c r="BF75" s="654" t="s">
        <v>720</v>
      </c>
      <c r="BG75" s="654" t="s">
        <v>720</v>
      </c>
      <c r="BH75" s="654" t="s">
        <v>720</v>
      </c>
      <c r="BI75" s="654" t="s">
        <v>720</v>
      </c>
      <c r="BJ75" s="654" t="s">
        <v>720</v>
      </c>
      <c r="BK75" s="654" t="s">
        <v>720</v>
      </c>
      <c r="BL75" s="654" t="s">
        <v>719</v>
      </c>
      <c r="BM75" s="654" t="s">
        <v>719</v>
      </c>
      <c r="BN75" s="654" t="s">
        <v>719</v>
      </c>
      <c r="BO75" s="654" t="s">
        <v>719</v>
      </c>
      <c r="BP75" s="654" t="s">
        <v>719</v>
      </c>
      <c r="BQ75" s="654" t="s">
        <v>719</v>
      </c>
      <c r="BR75" s="654" t="s">
        <v>719</v>
      </c>
      <c r="BS75" s="654" t="s">
        <v>719</v>
      </c>
      <c r="BT75" s="654" t="s">
        <v>719</v>
      </c>
      <c r="BU75" s="654" t="s">
        <v>719</v>
      </c>
      <c r="BV75" s="654" t="s">
        <v>719</v>
      </c>
      <c r="BW75" s="654" t="s">
        <v>718</v>
      </c>
      <c r="BX75" s="654" t="s">
        <v>718</v>
      </c>
      <c r="BY75" s="654" t="s">
        <v>718</v>
      </c>
      <c r="BZ75" s="655" t="s">
        <v>718</v>
      </c>
      <c r="CA75" s="167"/>
    </row>
    <row r="76" spans="2:79" s="17" customFormat="1" ht="15.6">
      <c r="B76" s="271">
        <v>53</v>
      </c>
      <c r="C76" s="177" t="s">
        <v>651</v>
      </c>
      <c r="D76" s="177" t="s">
        <v>652</v>
      </c>
      <c r="E76" s="177" t="s">
        <v>42</v>
      </c>
      <c r="F76" s="177" t="s">
        <v>653</v>
      </c>
      <c r="G76" s="177" t="s">
        <v>29</v>
      </c>
      <c r="H76" s="177" t="s">
        <v>655</v>
      </c>
      <c r="I76" s="177">
        <v>2012</v>
      </c>
      <c r="J76" s="177" t="s">
        <v>691</v>
      </c>
      <c r="K76" s="177"/>
      <c r="L76" s="177" t="s">
        <v>712</v>
      </c>
      <c r="M76" s="177" t="s">
        <v>667</v>
      </c>
      <c r="N76" s="654">
        <v>1572</v>
      </c>
      <c r="O76" s="654"/>
      <c r="P76" s="654"/>
      <c r="Q76" s="177"/>
      <c r="R76" s="654" t="s">
        <v>715</v>
      </c>
      <c r="S76" s="654" t="s">
        <v>715</v>
      </c>
      <c r="T76" s="654" t="s">
        <v>716</v>
      </c>
      <c r="U76" s="654">
        <v>557.86</v>
      </c>
      <c r="V76" s="654" t="s">
        <v>716</v>
      </c>
      <c r="W76" s="654" t="s">
        <v>715</v>
      </c>
      <c r="X76" s="654" t="s">
        <v>715</v>
      </c>
      <c r="Y76" s="654" t="s">
        <v>715</v>
      </c>
      <c r="Z76" s="654" t="s">
        <v>715</v>
      </c>
      <c r="AA76" s="654" t="s">
        <v>715</v>
      </c>
      <c r="AB76" s="654" t="s">
        <v>715</v>
      </c>
      <c r="AC76" s="654" t="s">
        <v>715</v>
      </c>
      <c r="AD76" s="654" t="s">
        <v>715</v>
      </c>
      <c r="AE76" s="654" t="s">
        <v>715</v>
      </c>
      <c r="AF76" s="654" t="s">
        <v>715</v>
      </c>
      <c r="AG76" s="654" t="s">
        <v>715</v>
      </c>
      <c r="AH76" s="654" t="s">
        <v>715</v>
      </c>
      <c r="AI76" s="654" t="s">
        <v>715</v>
      </c>
      <c r="AJ76" s="654" t="s">
        <v>715</v>
      </c>
      <c r="AK76" s="654" t="s">
        <v>715</v>
      </c>
      <c r="AL76" s="654" t="s">
        <v>715</v>
      </c>
      <c r="AM76" s="654" t="s">
        <v>715</v>
      </c>
      <c r="AN76" s="654" t="s">
        <v>715</v>
      </c>
      <c r="AO76" s="654" t="s">
        <v>700</v>
      </c>
      <c r="AP76" s="654" t="s">
        <v>717</v>
      </c>
      <c r="AQ76" s="654" t="s">
        <v>717</v>
      </c>
      <c r="AR76" s="654" t="s">
        <v>718</v>
      </c>
      <c r="AS76" s="654" t="s">
        <v>718</v>
      </c>
      <c r="AT76" s="654" t="s">
        <v>718</v>
      </c>
      <c r="AU76" s="654" t="s">
        <v>718</v>
      </c>
      <c r="AV76" s="177"/>
      <c r="AW76" s="654" t="s">
        <v>715</v>
      </c>
      <c r="AX76" s="654" t="s">
        <v>719</v>
      </c>
      <c r="AY76" s="654" t="s">
        <v>719</v>
      </c>
      <c r="AZ76" s="654">
        <v>238.11</v>
      </c>
      <c r="BA76" s="654" t="s">
        <v>720</v>
      </c>
      <c r="BB76" s="654" t="s">
        <v>720</v>
      </c>
      <c r="BC76" s="654" t="s">
        <v>720</v>
      </c>
      <c r="BD76" s="654" t="s">
        <v>720</v>
      </c>
      <c r="BE76" s="654" t="s">
        <v>720</v>
      </c>
      <c r="BF76" s="654" t="s">
        <v>720</v>
      </c>
      <c r="BG76" s="654" t="s">
        <v>720</v>
      </c>
      <c r="BH76" s="654" t="s">
        <v>720</v>
      </c>
      <c r="BI76" s="654" t="s">
        <v>720</v>
      </c>
      <c r="BJ76" s="654" t="s">
        <v>720</v>
      </c>
      <c r="BK76" s="654" t="s">
        <v>720</v>
      </c>
      <c r="BL76" s="654" t="s">
        <v>719</v>
      </c>
      <c r="BM76" s="654" t="s">
        <v>719</v>
      </c>
      <c r="BN76" s="654" t="s">
        <v>719</v>
      </c>
      <c r="BO76" s="654" t="s">
        <v>719</v>
      </c>
      <c r="BP76" s="654" t="s">
        <v>719</v>
      </c>
      <c r="BQ76" s="654" t="s">
        <v>719</v>
      </c>
      <c r="BR76" s="654" t="s">
        <v>719</v>
      </c>
      <c r="BS76" s="654" t="s">
        <v>719</v>
      </c>
      <c r="BT76" s="654" t="s">
        <v>719</v>
      </c>
      <c r="BU76" s="654" t="s">
        <v>719</v>
      </c>
      <c r="BV76" s="654" t="s">
        <v>719</v>
      </c>
      <c r="BW76" s="654" t="s">
        <v>718</v>
      </c>
      <c r="BX76" s="654" t="s">
        <v>718</v>
      </c>
      <c r="BY76" s="654" t="s">
        <v>718</v>
      </c>
      <c r="BZ76" s="655" t="s">
        <v>718</v>
      </c>
      <c r="CA76" s="167"/>
    </row>
    <row r="77" spans="2:79" s="17" customFormat="1" ht="15.6">
      <c r="B77" s="271">
        <v>54</v>
      </c>
      <c r="C77" s="177" t="s">
        <v>651</v>
      </c>
      <c r="D77" s="177" t="s">
        <v>652</v>
      </c>
      <c r="E77" s="177" t="s">
        <v>42</v>
      </c>
      <c r="F77" s="177" t="s">
        <v>653</v>
      </c>
      <c r="G77" s="177" t="s">
        <v>29</v>
      </c>
      <c r="H77" s="177" t="s">
        <v>655</v>
      </c>
      <c r="I77" s="177">
        <v>2013</v>
      </c>
      <c r="J77" s="177" t="s">
        <v>691</v>
      </c>
      <c r="K77" s="177"/>
      <c r="L77" s="177" t="s">
        <v>712</v>
      </c>
      <c r="M77" s="177" t="s">
        <v>667</v>
      </c>
      <c r="N77" s="654">
        <v>2174</v>
      </c>
      <c r="O77" s="654"/>
      <c r="P77" s="654"/>
      <c r="Q77" s="177"/>
      <c r="R77" s="654" t="s">
        <v>715</v>
      </c>
      <c r="S77" s="654" t="s">
        <v>715</v>
      </c>
      <c r="T77" s="654" t="s">
        <v>716</v>
      </c>
      <c r="U77" s="654">
        <v>771.41</v>
      </c>
      <c r="V77" s="654" t="s">
        <v>716</v>
      </c>
      <c r="W77" s="654" t="s">
        <v>715</v>
      </c>
      <c r="X77" s="654" t="s">
        <v>715</v>
      </c>
      <c r="Y77" s="654" t="s">
        <v>715</v>
      </c>
      <c r="Z77" s="654" t="s">
        <v>715</v>
      </c>
      <c r="AA77" s="654" t="s">
        <v>715</v>
      </c>
      <c r="AB77" s="654" t="s">
        <v>715</v>
      </c>
      <c r="AC77" s="654" t="s">
        <v>715</v>
      </c>
      <c r="AD77" s="654" t="s">
        <v>715</v>
      </c>
      <c r="AE77" s="654" t="s">
        <v>715</v>
      </c>
      <c r="AF77" s="654" t="s">
        <v>715</v>
      </c>
      <c r="AG77" s="654" t="s">
        <v>715</v>
      </c>
      <c r="AH77" s="654" t="s">
        <v>715</v>
      </c>
      <c r="AI77" s="654" t="s">
        <v>715</v>
      </c>
      <c r="AJ77" s="654" t="s">
        <v>715</v>
      </c>
      <c r="AK77" s="654" t="s">
        <v>715</v>
      </c>
      <c r="AL77" s="654" t="s">
        <v>715</v>
      </c>
      <c r="AM77" s="654" t="s">
        <v>715</v>
      </c>
      <c r="AN77" s="654" t="s">
        <v>715</v>
      </c>
      <c r="AO77" s="654" t="s">
        <v>700</v>
      </c>
      <c r="AP77" s="654" t="s">
        <v>717</v>
      </c>
      <c r="AQ77" s="654" t="s">
        <v>717</v>
      </c>
      <c r="AR77" s="654" t="s">
        <v>718</v>
      </c>
      <c r="AS77" s="654" t="s">
        <v>718</v>
      </c>
      <c r="AT77" s="654" t="s">
        <v>718</v>
      </c>
      <c r="AU77" s="654" t="s">
        <v>718</v>
      </c>
      <c r="AV77" s="177"/>
      <c r="AW77" s="654" t="s">
        <v>715</v>
      </c>
      <c r="AX77" s="654" t="s">
        <v>719</v>
      </c>
      <c r="AY77" s="654" t="s">
        <v>719</v>
      </c>
      <c r="AZ77" s="654">
        <v>174.51</v>
      </c>
      <c r="BA77" s="654" t="s">
        <v>720</v>
      </c>
      <c r="BB77" s="654" t="s">
        <v>720</v>
      </c>
      <c r="BC77" s="654" t="s">
        <v>720</v>
      </c>
      <c r="BD77" s="654" t="s">
        <v>720</v>
      </c>
      <c r="BE77" s="654" t="s">
        <v>720</v>
      </c>
      <c r="BF77" s="654" t="s">
        <v>720</v>
      </c>
      <c r="BG77" s="654" t="s">
        <v>720</v>
      </c>
      <c r="BH77" s="654" t="s">
        <v>720</v>
      </c>
      <c r="BI77" s="654" t="s">
        <v>720</v>
      </c>
      <c r="BJ77" s="654" t="s">
        <v>720</v>
      </c>
      <c r="BK77" s="654" t="s">
        <v>720</v>
      </c>
      <c r="BL77" s="654" t="s">
        <v>719</v>
      </c>
      <c r="BM77" s="654" t="s">
        <v>719</v>
      </c>
      <c r="BN77" s="654" t="s">
        <v>719</v>
      </c>
      <c r="BO77" s="654" t="s">
        <v>719</v>
      </c>
      <c r="BP77" s="654" t="s">
        <v>719</v>
      </c>
      <c r="BQ77" s="654" t="s">
        <v>719</v>
      </c>
      <c r="BR77" s="654" t="s">
        <v>719</v>
      </c>
      <c r="BS77" s="654" t="s">
        <v>719</v>
      </c>
      <c r="BT77" s="654" t="s">
        <v>719</v>
      </c>
      <c r="BU77" s="654" t="s">
        <v>719</v>
      </c>
      <c r="BV77" s="654" t="s">
        <v>719</v>
      </c>
      <c r="BW77" s="654" t="s">
        <v>718</v>
      </c>
      <c r="BX77" s="654" t="s">
        <v>718</v>
      </c>
      <c r="BY77" s="654" t="s">
        <v>718</v>
      </c>
      <c r="BZ77" s="655" t="s">
        <v>718</v>
      </c>
      <c r="CA77" s="167"/>
    </row>
    <row r="78" spans="2:79" s="17" customFormat="1" ht="15.6">
      <c r="B78" s="271">
        <v>55</v>
      </c>
      <c r="C78" s="177" t="s">
        <v>651</v>
      </c>
      <c r="D78" s="177" t="s">
        <v>652</v>
      </c>
      <c r="E78" s="177" t="s">
        <v>42</v>
      </c>
      <c r="F78" s="177" t="s">
        <v>653</v>
      </c>
      <c r="G78" s="177" t="s">
        <v>29</v>
      </c>
      <c r="H78" s="177" t="s">
        <v>655</v>
      </c>
      <c r="I78" s="177">
        <v>2014</v>
      </c>
      <c r="J78" s="177" t="s">
        <v>691</v>
      </c>
      <c r="K78" s="177"/>
      <c r="L78" s="177" t="s">
        <v>712</v>
      </c>
      <c r="M78" s="177" t="s">
        <v>667</v>
      </c>
      <c r="N78" s="654">
        <v>2860</v>
      </c>
      <c r="O78" s="654"/>
      <c r="P78" s="654"/>
      <c r="Q78" s="177"/>
      <c r="R78" s="654" t="s">
        <v>715</v>
      </c>
      <c r="S78" s="654" t="s">
        <v>715</v>
      </c>
      <c r="T78" s="654" t="s">
        <v>716</v>
      </c>
      <c r="U78" s="654">
        <v>1016.17</v>
      </c>
      <c r="V78" s="654" t="s">
        <v>716</v>
      </c>
      <c r="W78" s="654" t="s">
        <v>715</v>
      </c>
      <c r="X78" s="654" t="s">
        <v>715</v>
      </c>
      <c r="Y78" s="654" t="s">
        <v>715</v>
      </c>
      <c r="Z78" s="654" t="s">
        <v>715</v>
      </c>
      <c r="AA78" s="654" t="s">
        <v>715</v>
      </c>
      <c r="AB78" s="654" t="s">
        <v>715</v>
      </c>
      <c r="AC78" s="654" t="s">
        <v>715</v>
      </c>
      <c r="AD78" s="654" t="s">
        <v>715</v>
      </c>
      <c r="AE78" s="654" t="s">
        <v>715</v>
      </c>
      <c r="AF78" s="654" t="s">
        <v>715</v>
      </c>
      <c r="AG78" s="654" t="s">
        <v>715</v>
      </c>
      <c r="AH78" s="654" t="s">
        <v>715</v>
      </c>
      <c r="AI78" s="654" t="s">
        <v>715</v>
      </c>
      <c r="AJ78" s="654" t="s">
        <v>715</v>
      </c>
      <c r="AK78" s="654" t="s">
        <v>715</v>
      </c>
      <c r="AL78" s="654" t="s">
        <v>715</v>
      </c>
      <c r="AM78" s="654" t="s">
        <v>715</v>
      </c>
      <c r="AN78" s="654" t="s">
        <v>715</v>
      </c>
      <c r="AO78" s="654" t="s">
        <v>700</v>
      </c>
      <c r="AP78" s="654" t="s">
        <v>717</v>
      </c>
      <c r="AQ78" s="654" t="s">
        <v>717</v>
      </c>
      <c r="AR78" s="654" t="s">
        <v>718</v>
      </c>
      <c r="AS78" s="654" t="s">
        <v>718</v>
      </c>
      <c r="AT78" s="654" t="s">
        <v>718</v>
      </c>
      <c r="AU78" s="654" t="s">
        <v>718</v>
      </c>
      <c r="AV78" s="177"/>
      <c r="AW78" s="654" t="s">
        <v>715</v>
      </c>
      <c r="AX78" s="654" t="s">
        <v>719</v>
      </c>
      <c r="AY78" s="654" t="s">
        <v>719</v>
      </c>
      <c r="AZ78" s="654" t="s">
        <v>720</v>
      </c>
      <c r="BA78" s="654" t="s">
        <v>720</v>
      </c>
      <c r="BB78" s="654" t="s">
        <v>720</v>
      </c>
      <c r="BC78" s="654" t="s">
        <v>720</v>
      </c>
      <c r="BD78" s="654" t="s">
        <v>720</v>
      </c>
      <c r="BE78" s="654" t="s">
        <v>720</v>
      </c>
      <c r="BF78" s="654" t="s">
        <v>720</v>
      </c>
      <c r="BG78" s="654" t="s">
        <v>720</v>
      </c>
      <c r="BH78" s="654" t="s">
        <v>720</v>
      </c>
      <c r="BI78" s="654" t="s">
        <v>720</v>
      </c>
      <c r="BJ78" s="654" t="s">
        <v>720</v>
      </c>
      <c r="BK78" s="654" t="s">
        <v>720</v>
      </c>
      <c r="BL78" s="654" t="s">
        <v>719</v>
      </c>
      <c r="BM78" s="654" t="s">
        <v>719</v>
      </c>
      <c r="BN78" s="654" t="s">
        <v>719</v>
      </c>
      <c r="BO78" s="654" t="s">
        <v>719</v>
      </c>
      <c r="BP78" s="654" t="s">
        <v>719</v>
      </c>
      <c r="BQ78" s="654" t="s">
        <v>719</v>
      </c>
      <c r="BR78" s="654" t="s">
        <v>719</v>
      </c>
      <c r="BS78" s="654" t="s">
        <v>719</v>
      </c>
      <c r="BT78" s="654" t="s">
        <v>719</v>
      </c>
      <c r="BU78" s="654" t="s">
        <v>719</v>
      </c>
      <c r="BV78" s="654" t="s">
        <v>719</v>
      </c>
      <c r="BW78" s="654" t="s">
        <v>718</v>
      </c>
      <c r="BX78" s="654" t="s">
        <v>718</v>
      </c>
      <c r="BY78" s="654" t="s">
        <v>718</v>
      </c>
      <c r="BZ78" s="655" t="s">
        <v>718</v>
      </c>
      <c r="CA78" s="167"/>
    </row>
    <row r="79" spans="2:79" s="17" customFormat="1" ht="15.6">
      <c r="B79" s="271">
        <v>56</v>
      </c>
      <c r="C79" s="177" t="s">
        <v>651</v>
      </c>
      <c r="D79" s="177" t="s">
        <v>660</v>
      </c>
      <c r="E79" s="177" t="s">
        <v>9</v>
      </c>
      <c r="F79" s="177" t="s">
        <v>653</v>
      </c>
      <c r="G79" s="177" t="s">
        <v>660</v>
      </c>
      <c r="H79" s="177" t="s">
        <v>655</v>
      </c>
      <c r="I79" s="177">
        <v>2014</v>
      </c>
      <c r="J79" s="177" t="s">
        <v>691</v>
      </c>
      <c r="K79" s="177"/>
      <c r="L79" s="177" t="s">
        <v>712</v>
      </c>
      <c r="M79" s="177" t="s">
        <v>670</v>
      </c>
      <c r="N79" s="654">
        <v>11</v>
      </c>
      <c r="O79" s="654"/>
      <c r="P79" s="654"/>
      <c r="Q79" s="177"/>
      <c r="R79" s="654" t="s">
        <v>715</v>
      </c>
      <c r="S79" s="654" t="s">
        <v>715</v>
      </c>
      <c r="T79" s="654" t="s">
        <v>716</v>
      </c>
      <c r="U79" s="654">
        <v>17093.41</v>
      </c>
      <c r="V79" s="654" t="s">
        <v>716</v>
      </c>
      <c r="W79" s="654" t="s">
        <v>715</v>
      </c>
      <c r="X79" s="654" t="s">
        <v>715</v>
      </c>
      <c r="Y79" s="654" t="s">
        <v>715</v>
      </c>
      <c r="Z79" s="654" t="s">
        <v>715</v>
      </c>
      <c r="AA79" s="654" t="s">
        <v>715</v>
      </c>
      <c r="AB79" s="654" t="s">
        <v>715</v>
      </c>
      <c r="AC79" s="654" t="s">
        <v>715</v>
      </c>
      <c r="AD79" s="654" t="s">
        <v>715</v>
      </c>
      <c r="AE79" s="654" t="s">
        <v>715</v>
      </c>
      <c r="AF79" s="654" t="s">
        <v>715</v>
      </c>
      <c r="AG79" s="654" t="s">
        <v>715</v>
      </c>
      <c r="AH79" s="654" t="s">
        <v>715</v>
      </c>
      <c r="AI79" s="654" t="s">
        <v>715</v>
      </c>
      <c r="AJ79" s="654" t="s">
        <v>715</v>
      </c>
      <c r="AK79" s="654" t="s">
        <v>715</v>
      </c>
      <c r="AL79" s="654" t="s">
        <v>715</v>
      </c>
      <c r="AM79" s="654" t="s">
        <v>715</v>
      </c>
      <c r="AN79" s="654" t="s">
        <v>715</v>
      </c>
      <c r="AO79" s="654" t="s">
        <v>700</v>
      </c>
      <c r="AP79" s="654" t="s">
        <v>717</v>
      </c>
      <c r="AQ79" s="654" t="s">
        <v>717</v>
      </c>
      <c r="AR79" s="654" t="s">
        <v>718</v>
      </c>
      <c r="AS79" s="654" t="s">
        <v>718</v>
      </c>
      <c r="AT79" s="654" t="s">
        <v>718</v>
      </c>
      <c r="AU79" s="654" t="s">
        <v>718</v>
      </c>
      <c r="AV79" s="177"/>
      <c r="AW79" s="654" t="s">
        <v>715</v>
      </c>
      <c r="AX79" s="654" t="s">
        <v>719</v>
      </c>
      <c r="AY79" s="654" t="s">
        <v>719</v>
      </c>
      <c r="AZ79" s="654" t="s">
        <v>720</v>
      </c>
      <c r="BA79" s="654" t="s">
        <v>720</v>
      </c>
      <c r="BB79" s="654" t="s">
        <v>720</v>
      </c>
      <c r="BC79" s="654" t="s">
        <v>720</v>
      </c>
      <c r="BD79" s="654" t="s">
        <v>720</v>
      </c>
      <c r="BE79" s="654" t="s">
        <v>720</v>
      </c>
      <c r="BF79" s="654" t="s">
        <v>720</v>
      </c>
      <c r="BG79" s="654" t="s">
        <v>720</v>
      </c>
      <c r="BH79" s="654" t="s">
        <v>720</v>
      </c>
      <c r="BI79" s="654" t="s">
        <v>720</v>
      </c>
      <c r="BJ79" s="654" t="s">
        <v>720</v>
      </c>
      <c r="BK79" s="654" t="s">
        <v>720</v>
      </c>
      <c r="BL79" s="654" t="s">
        <v>719</v>
      </c>
      <c r="BM79" s="654" t="s">
        <v>719</v>
      </c>
      <c r="BN79" s="654" t="s">
        <v>719</v>
      </c>
      <c r="BO79" s="654" t="s">
        <v>719</v>
      </c>
      <c r="BP79" s="654" t="s">
        <v>719</v>
      </c>
      <c r="BQ79" s="654" t="s">
        <v>719</v>
      </c>
      <c r="BR79" s="654" t="s">
        <v>719</v>
      </c>
      <c r="BS79" s="654" t="s">
        <v>719</v>
      </c>
      <c r="BT79" s="654" t="s">
        <v>719</v>
      </c>
      <c r="BU79" s="654" t="s">
        <v>719</v>
      </c>
      <c r="BV79" s="654" t="s">
        <v>719</v>
      </c>
      <c r="BW79" s="654" t="s">
        <v>718</v>
      </c>
      <c r="BX79" s="654" t="s">
        <v>718</v>
      </c>
      <c r="BY79" s="654" t="s">
        <v>718</v>
      </c>
      <c r="BZ79" s="655" t="s">
        <v>718</v>
      </c>
      <c r="CA79" s="167"/>
    </row>
    <row r="80" spans="2:79" s="17" customFormat="1" ht="15.6">
      <c r="B80" s="271">
        <v>57</v>
      </c>
      <c r="C80" s="177" t="s">
        <v>651</v>
      </c>
      <c r="D80" s="177" t="s">
        <v>660</v>
      </c>
      <c r="E80" s="177" t="s">
        <v>710</v>
      </c>
      <c r="F80" s="177" t="s">
        <v>653</v>
      </c>
      <c r="G80" s="177" t="s">
        <v>660</v>
      </c>
      <c r="H80" s="177" t="s">
        <v>654</v>
      </c>
      <c r="I80" s="177">
        <v>2012</v>
      </c>
      <c r="J80" s="177" t="s">
        <v>691</v>
      </c>
      <c r="K80" s="177"/>
      <c r="L80" s="177" t="s">
        <v>712</v>
      </c>
      <c r="M80" s="177"/>
      <c r="N80" s="654">
        <v>1</v>
      </c>
      <c r="O80" s="654">
        <v>5.8662000000000001</v>
      </c>
      <c r="P80" s="654">
        <v>13208.102999999999</v>
      </c>
      <c r="Q80" s="177"/>
      <c r="R80" s="654" t="s">
        <v>715</v>
      </c>
      <c r="S80" s="654">
        <v>6.65</v>
      </c>
      <c r="T80" s="654">
        <v>5.87</v>
      </c>
      <c r="U80" s="654">
        <v>5.87</v>
      </c>
      <c r="V80" s="654">
        <v>5.87</v>
      </c>
      <c r="W80" s="654">
        <v>5.87</v>
      </c>
      <c r="X80" s="654">
        <v>5.87</v>
      </c>
      <c r="Y80" s="654">
        <v>6.65</v>
      </c>
      <c r="Z80" s="654">
        <v>6.65</v>
      </c>
      <c r="AA80" s="654">
        <v>6.65</v>
      </c>
      <c r="AB80" s="654">
        <v>6.65</v>
      </c>
      <c r="AC80" s="654">
        <v>2.41</v>
      </c>
      <c r="AD80" s="654">
        <v>2.41</v>
      </c>
      <c r="AE80" s="654">
        <v>2.41</v>
      </c>
      <c r="AF80" s="654">
        <v>2.41</v>
      </c>
      <c r="AG80" s="654">
        <v>2.41</v>
      </c>
      <c r="AH80" s="654" t="s">
        <v>715</v>
      </c>
      <c r="AI80" s="654" t="s">
        <v>715</v>
      </c>
      <c r="AJ80" s="654" t="s">
        <v>715</v>
      </c>
      <c r="AK80" s="654" t="s">
        <v>715</v>
      </c>
      <c r="AL80" s="654" t="s">
        <v>715</v>
      </c>
      <c r="AM80" s="654" t="s">
        <v>715</v>
      </c>
      <c r="AN80" s="654" t="s">
        <v>715</v>
      </c>
      <c r="AO80" s="654" t="s">
        <v>700</v>
      </c>
      <c r="AP80" s="654" t="s">
        <v>717</v>
      </c>
      <c r="AQ80" s="654" t="s">
        <v>717</v>
      </c>
      <c r="AR80" s="654" t="s">
        <v>718</v>
      </c>
      <c r="AS80" s="654" t="s">
        <v>718</v>
      </c>
      <c r="AT80" s="654" t="s">
        <v>718</v>
      </c>
      <c r="AU80" s="654" t="s">
        <v>718</v>
      </c>
      <c r="AV80" s="177"/>
      <c r="AW80" s="654" t="s">
        <v>715</v>
      </c>
      <c r="AX80" s="654">
        <v>5452.46</v>
      </c>
      <c r="AY80" s="654">
        <v>3877.82</v>
      </c>
      <c r="AZ80" s="654">
        <v>3877.82</v>
      </c>
      <c r="BA80" s="654">
        <v>3877.82</v>
      </c>
      <c r="BB80" s="654">
        <v>3877.82</v>
      </c>
      <c r="BC80" s="654">
        <v>3877.82</v>
      </c>
      <c r="BD80" s="654">
        <v>5452.46</v>
      </c>
      <c r="BE80" s="654">
        <v>5452.46</v>
      </c>
      <c r="BF80" s="654">
        <v>5452.46</v>
      </c>
      <c r="BG80" s="654">
        <v>5452.46</v>
      </c>
      <c r="BH80" s="654">
        <v>2543.21</v>
      </c>
      <c r="BI80" s="654">
        <v>2543.21</v>
      </c>
      <c r="BJ80" s="654">
        <v>2543.21</v>
      </c>
      <c r="BK80" s="654">
        <v>2543.21</v>
      </c>
      <c r="BL80" s="654">
        <v>2543.21</v>
      </c>
      <c r="BM80" s="654" t="s">
        <v>719</v>
      </c>
      <c r="BN80" s="654" t="s">
        <v>719</v>
      </c>
      <c r="BO80" s="654" t="s">
        <v>719</v>
      </c>
      <c r="BP80" s="654" t="s">
        <v>719</v>
      </c>
      <c r="BQ80" s="654" t="s">
        <v>719</v>
      </c>
      <c r="BR80" s="654" t="s">
        <v>719</v>
      </c>
      <c r="BS80" s="654" t="s">
        <v>719</v>
      </c>
      <c r="BT80" s="654" t="s">
        <v>719</v>
      </c>
      <c r="BU80" s="654" t="s">
        <v>719</v>
      </c>
      <c r="BV80" s="654" t="s">
        <v>719</v>
      </c>
      <c r="BW80" s="654" t="s">
        <v>718</v>
      </c>
      <c r="BX80" s="654" t="s">
        <v>718</v>
      </c>
      <c r="BY80" s="654" t="s">
        <v>718</v>
      </c>
      <c r="BZ80" s="655" t="s">
        <v>718</v>
      </c>
      <c r="CA80" s="167"/>
    </row>
    <row r="81" spans="2:79" s="17" customFormat="1" ht="15.6">
      <c r="B81" s="271">
        <v>58</v>
      </c>
      <c r="C81" s="177" t="s">
        <v>651</v>
      </c>
      <c r="D81" s="177" t="s">
        <v>660</v>
      </c>
      <c r="E81" s="177" t="s">
        <v>710</v>
      </c>
      <c r="F81" s="177" t="s">
        <v>653</v>
      </c>
      <c r="G81" s="177" t="s">
        <v>660</v>
      </c>
      <c r="H81" s="177" t="s">
        <v>654</v>
      </c>
      <c r="I81" s="177">
        <v>2013</v>
      </c>
      <c r="J81" s="177" t="s">
        <v>691</v>
      </c>
      <c r="K81" s="177"/>
      <c r="L81" s="177" t="s">
        <v>712</v>
      </c>
      <c r="M81" s="177"/>
      <c r="N81" s="654">
        <v>3</v>
      </c>
      <c r="O81" s="654">
        <v>-14.974451999999999</v>
      </c>
      <c r="P81" s="654">
        <v>-255204.83480000001</v>
      </c>
      <c r="Q81" s="177"/>
      <c r="R81" s="654" t="s">
        <v>715</v>
      </c>
      <c r="S81" s="654" t="s">
        <v>715</v>
      </c>
      <c r="T81" s="654">
        <v>-20.56</v>
      </c>
      <c r="U81" s="654">
        <v>-14.52</v>
      </c>
      <c r="V81" s="654">
        <v>-14.52</v>
      </c>
      <c r="W81" s="654">
        <v>-14.7</v>
      </c>
      <c r="X81" s="654">
        <v>-8.65</v>
      </c>
      <c r="Y81" s="654">
        <v>3.39</v>
      </c>
      <c r="Z81" s="654">
        <v>3.39</v>
      </c>
      <c r="AA81" s="654">
        <v>3.39</v>
      </c>
      <c r="AB81" s="654">
        <v>3.39</v>
      </c>
      <c r="AC81" s="654">
        <v>3.39</v>
      </c>
      <c r="AD81" s="654">
        <v>3.39</v>
      </c>
      <c r="AE81" s="654">
        <v>3.39</v>
      </c>
      <c r="AF81" s="654">
        <v>3.39</v>
      </c>
      <c r="AG81" s="654">
        <v>3.39</v>
      </c>
      <c r="AH81" s="654">
        <v>3.39</v>
      </c>
      <c r="AI81" s="654" t="s">
        <v>715</v>
      </c>
      <c r="AJ81" s="654" t="s">
        <v>715</v>
      </c>
      <c r="AK81" s="654" t="s">
        <v>715</v>
      </c>
      <c r="AL81" s="654" t="s">
        <v>715</v>
      </c>
      <c r="AM81" s="654" t="s">
        <v>715</v>
      </c>
      <c r="AN81" s="654" t="s">
        <v>715</v>
      </c>
      <c r="AO81" s="654" t="s">
        <v>700</v>
      </c>
      <c r="AP81" s="654" t="s">
        <v>717</v>
      </c>
      <c r="AQ81" s="654" t="s">
        <v>717</v>
      </c>
      <c r="AR81" s="654" t="s">
        <v>718</v>
      </c>
      <c r="AS81" s="654" t="s">
        <v>718</v>
      </c>
      <c r="AT81" s="654" t="s">
        <v>718</v>
      </c>
      <c r="AU81" s="654" t="s">
        <v>718</v>
      </c>
      <c r="AV81" s="177"/>
      <c r="AW81" s="654" t="s">
        <v>715</v>
      </c>
      <c r="AX81" s="654" t="s">
        <v>719</v>
      </c>
      <c r="AY81" s="654">
        <v>-153585.60000000001</v>
      </c>
      <c r="AZ81" s="654">
        <v>-101619.24</v>
      </c>
      <c r="BA81" s="654">
        <v>-101619.24</v>
      </c>
      <c r="BB81" s="654">
        <v>-112086.93</v>
      </c>
      <c r="BC81" s="654">
        <v>-60120.57</v>
      </c>
      <c r="BD81" s="654">
        <v>12574.8</v>
      </c>
      <c r="BE81" s="654">
        <v>12574.8</v>
      </c>
      <c r="BF81" s="654">
        <v>12574.8</v>
      </c>
      <c r="BG81" s="654">
        <v>12574.8</v>
      </c>
      <c r="BH81" s="654">
        <v>12574.8</v>
      </c>
      <c r="BI81" s="654">
        <v>12574.8</v>
      </c>
      <c r="BJ81" s="654">
        <v>12574.8</v>
      </c>
      <c r="BK81" s="654">
        <v>12574.8</v>
      </c>
      <c r="BL81" s="654">
        <v>12574.8</v>
      </c>
      <c r="BM81" s="654">
        <v>12574.8</v>
      </c>
      <c r="BN81" s="654" t="s">
        <v>719</v>
      </c>
      <c r="BO81" s="654" t="s">
        <v>719</v>
      </c>
      <c r="BP81" s="654" t="s">
        <v>719</v>
      </c>
      <c r="BQ81" s="654" t="s">
        <v>719</v>
      </c>
      <c r="BR81" s="654" t="s">
        <v>719</v>
      </c>
      <c r="BS81" s="654" t="s">
        <v>719</v>
      </c>
      <c r="BT81" s="654" t="s">
        <v>719</v>
      </c>
      <c r="BU81" s="654" t="s">
        <v>719</v>
      </c>
      <c r="BV81" s="654" t="s">
        <v>719</v>
      </c>
      <c r="BW81" s="654" t="s">
        <v>718</v>
      </c>
      <c r="BX81" s="654" t="s">
        <v>718</v>
      </c>
      <c r="BY81" s="654" t="s">
        <v>718</v>
      </c>
      <c r="BZ81" s="655" t="s">
        <v>718</v>
      </c>
      <c r="CA81" s="167"/>
    </row>
    <row r="82" spans="2:79" s="17" customFormat="1" ht="15.6">
      <c r="B82" s="271">
        <v>59</v>
      </c>
      <c r="C82" s="177" t="s">
        <v>651</v>
      </c>
      <c r="D82" s="177" t="s">
        <v>660</v>
      </c>
      <c r="E82" s="177" t="s">
        <v>710</v>
      </c>
      <c r="F82" s="177" t="s">
        <v>653</v>
      </c>
      <c r="G82" s="177" t="s">
        <v>660</v>
      </c>
      <c r="H82" s="177" t="s">
        <v>654</v>
      </c>
      <c r="I82" s="177">
        <v>2014</v>
      </c>
      <c r="J82" s="177" t="s">
        <v>691</v>
      </c>
      <c r="K82" s="177"/>
      <c r="L82" s="177" t="s">
        <v>712</v>
      </c>
      <c r="M82" s="177"/>
      <c r="N82" s="654">
        <v>9</v>
      </c>
      <c r="O82" s="654">
        <v>41.085954000000001</v>
      </c>
      <c r="P82" s="654">
        <v>1056691.699</v>
      </c>
      <c r="Q82" s="177"/>
      <c r="R82" s="654" t="s">
        <v>715</v>
      </c>
      <c r="S82" s="654" t="s">
        <v>715</v>
      </c>
      <c r="T82" s="654" t="s">
        <v>716</v>
      </c>
      <c r="U82" s="654">
        <v>41.09</v>
      </c>
      <c r="V82" s="654">
        <v>41.09</v>
      </c>
      <c r="W82" s="654">
        <v>40.76</v>
      </c>
      <c r="X82" s="654">
        <v>40.76</v>
      </c>
      <c r="Y82" s="654">
        <v>40.76</v>
      </c>
      <c r="Z82" s="654">
        <v>40.76</v>
      </c>
      <c r="AA82" s="654">
        <v>40.76</v>
      </c>
      <c r="AB82" s="654">
        <v>40.76</v>
      </c>
      <c r="AC82" s="654">
        <v>40.76</v>
      </c>
      <c r="AD82" s="654">
        <v>40.76</v>
      </c>
      <c r="AE82" s="654">
        <v>40.76</v>
      </c>
      <c r="AF82" s="654">
        <v>38.520000000000003</v>
      </c>
      <c r="AG82" s="654">
        <v>25</v>
      </c>
      <c r="AH82" s="654">
        <v>25</v>
      </c>
      <c r="AI82" s="654">
        <v>25</v>
      </c>
      <c r="AJ82" s="654" t="s">
        <v>715</v>
      </c>
      <c r="AK82" s="654" t="s">
        <v>715</v>
      </c>
      <c r="AL82" s="654" t="s">
        <v>715</v>
      </c>
      <c r="AM82" s="654" t="s">
        <v>715</v>
      </c>
      <c r="AN82" s="654" t="s">
        <v>715</v>
      </c>
      <c r="AO82" s="654" t="s">
        <v>700</v>
      </c>
      <c r="AP82" s="654" t="s">
        <v>717</v>
      </c>
      <c r="AQ82" s="654" t="s">
        <v>717</v>
      </c>
      <c r="AR82" s="654" t="s">
        <v>718</v>
      </c>
      <c r="AS82" s="654" t="s">
        <v>718</v>
      </c>
      <c r="AT82" s="654" t="s">
        <v>718</v>
      </c>
      <c r="AU82" s="654" t="s">
        <v>718</v>
      </c>
      <c r="AV82" s="177"/>
      <c r="AW82" s="654" t="s">
        <v>715</v>
      </c>
      <c r="AX82" s="654" t="s">
        <v>719</v>
      </c>
      <c r="AY82" s="654" t="s">
        <v>719</v>
      </c>
      <c r="AZ82" s="654">
        <v>1056691.7</v>
      </c>
      <c r="BA82" s="654">
        <v>1056691.7</v>
      </c>
      <c r="BB82" s="654">
        <v>1055204.76</v>
      </c>
      <c r="BC82" s="654">
        <v>1055204.76</v>
      </c>
      <c r="BD82" s="654">
        <v>1055204.76</v>
      </c>
      <c r="BE82" s="654">
        <v>1055204.76</v>
      </c>
      <c r="BF82" s="654">
        <v>1055204.76</v>
      </c>
      <c r="BG82" s="654">
        <v>1055204.76</v>
      </c>
      <c r="BH82" s="654">
        <v>1055204.76</v>
      </c>
      <c r="BI82" s="654">
        <v>1055204.76</v>
      </c>
      <c r="BJ82" s="654">
        <v>1055204.76</v>
      </c>
      <c r="BK82" s="654">
        <v>1042262.9</v>
      </c>
      <c r="BL82" s="654">
        <v>635665.36</v>
      </c>
      <c r="BM82" s="654">
        <v>635665.36</v>
      </c>
      <c r="BN82" s="654">
        <v>635665.36</v>
      </c>
      <c r="BO82" s="654" t="s">
        <v>719</v>
      </c>
      <c r="BP82" s="654" t="s">
        <v>719</v>
      </c>
      <c r="BQ82" s="654" t="s">
        <v>719</v>
      </c>
      <c r="BR82" s="654" t="s">
        <v>719</v>
      </c>
      <c r="BS82" s="654" t="s">
        <v>719</v>
      </c>
      <c r="BT82" s="654" t="s">
        <v>719</v>
      </c>
      <c r="BU82" s="654" t="s">
        <v>719</v>
      </c>
      <c r="BV82" s="654" t="s">
        <v>719</v>
      </c>
      <c r="BW82" s="654" t="s">
        <v>718</v>
      </c>
      <c r="BX82" s="654" t="s">
        <v>718</v>
      </c>
      <c r="BY82" s="654" t="s">
        <v>718</v>
      </c>
      <c r="BZ82" s="655" t="s">
        <v>718</v>
      </c>
      <c r="CA82" s="167"/>
    </row>
    <row r="83" spans="2:79" s="17" customFormat="1" ht="15.6">
      <c r="B83" s="272" t="s">
        <v>492</v>
      </c>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662"/>
      <c r="AX83" s="662"/>
      <c r="AY83" s="662"/>
      <c r="AZ83" s="662"/>
      <c r="BA83" s="662"/>
      <c r="BB83" s="662"/>
      <c r="BC83" s="662"/>
      <c r="BD83" s="662"/>
      <c r="BE83" s="662"/>
      <c r="BF83" s="662"/>
      <c r="BG83" s="662"/>
      <c r="BH83" s="662"/>
      <c r="BI83" s="662"/>
      <c r="BJ83" s="662"/>
      <c r="BK83" s="662"/>
      <c r="BL83" s="662"/>
      <c r="BM83" s="662"/>
      <c r="BN83" s="662"/>
      <c r="BO83" s="662"/>
      <c r="BP83" s="662"/>
      <c r="BQ83" s="662"/>
      <c r="BR83" s="662"/>
      <c r="BS83" s="662"/>
      <c r="BT83" s="662"/>
      <c r="BU83" s="662"/>
      <c r="BV83" s="662"/>
      <c r="BW83" s="662"/>
      <c r="BX83" s="662"/>
      <c r="BY83" s="662"/>
      <c r="BZ83" s="663"/>
      <c r="CA83" s="167"/>
    </row>
  </sheetData>
  <mergeCells count="1">
    <mergeCell ref="B22:B23"/>
  </mergeCells>
  <hyperlinks>
    <hyperlink ref="H18" location="Table_4_d.__2014_Lost_Revenues_Work_Form" display="Go to Tab 4."/>
  </hyperlinks>
  <pageMargins left="0.7" right="0.7" top="0.75" bottom="0.75" header="0.3" footer="0.3"/>
  <pageSetup scale="34" fitToWidth="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4:CA49"/>
  <sheetViews>
    <sheetView view="pageBreakPreview" topLeftCell="A13" zoomScale="60" zoomScaleNormal="80" workbookViewId="0">
      <pane xSplit="4" ySplit="11" topLeftCell="BD24" activePane="bottomRight" state="frozen"/>
      <selection activeCell="F121" sqref="F121"/>
      <selection pane="topRight" activeCell="F121" sqref="F121"/>
      <selection pane="bottomLeft" activeCell="F121" sqref="F121"/>
      <selection pane="bottomRight" activeCell="F121" sqref="F121"/>
    </sheetView>
  </sheetViews>
  <sheetFormatPr defaultColWidth="9.109375" defaultRowHeight="14.4"/>
  <cols>
    <col min="1" max="1" width="9.109375" style="12"/>
    <col min="2" max="2" width="13.33203125" style="12" customWidth="1"/>
    <col min="3" max="3" width="10.88671875" style="12" customWidth="1"/>
    <col min="4" max="4" width="80.88671875" style="12" bestFit="1" customWidth="1"/>
    <col min="5" max="5" width="10.88671875" style="12" hidden="1" customWidth="1"/>
    <col min="6" max="7" width="0" style="12" hidden="1" customWidth="1"/>
    <col min="8" max="8" width="14.5546875" style="12" hidden="1" customWidth="1"/>
    <col min="9" max="9" width="19.44140625" style="12" hidden="1" customWidth="1"/>
    <col min="10" max="10" width="16.109375" style="12" hidden="1" customWidth="1"/>
    <col min="11" max="13" width="0" style="12" hidden="1" customWidth="1"/>
    <col min="14" max="14" width="13.5546875" style="12" hidden="1" customWidth="1"/>
    <col min="15" max="15" width="15.6640625" style="12" hidden="1" customWidth="1"/>
    <col min="16" max="16" width="12" style="12" hidden="1" customWidth="1"/>
    <col min="17" max="17" width="0" style="12" hidden="1" customWidth="1"/>
    <col min="18" max="52" width="9.109375" style="12"/>
    <col min="53" max="64" width="12.33203125" style="12" bestFit="1" customWidth="1"/>
    <col min="65" max="71" width="11" style="12" bestFit="1" customWidth="1"/>
    <col min="72" max="75" width="9.33203125" style="12" bestFit="1" customWidth="1"/>
    <col min="76" max="78" width="4.88671875" style="12" bestFit="1" customWidth="1"/>
    <col min="79" max="79" width="9.109375" style="16"/>
    <col min="80" max="16384" width="9.109375" style="12"/>
  </cols>
  <sheetData>
    <row r="14" spans="2:79" ht="15" thickBot="1">
      <c r="CA14" s="12"/>
    </row>
    <row r="15" spans="2:79" s="9" customFormat="1" ht="32.2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0" t="s">
        <v>610</v>
      </c>
      <c r="D16" s="624"/>
      <c r="E16" s="17"/>
      <c r="CA16" s="12"/>
    </row>
    <row r="17" spans="2:79" ht="13.5" customHeight="1">
      <c r="D17" s="92"/>
    </row>
    <row r="18" spans="2:79" ht="20.25" customHeight="1">
      <c r="B18" s="195" t="s">
        <v>569</v>
      </c>
      <c r="D18" s="92"/>
      <c r="H18" s="600" t="s">
        <v>589</v>
      </c>
    </row>
    <row r="19" spans="2:79" ht="27.75" customHeight="1">
      <c r="B19" s="635" t="s">
        <v>528</v>
      </c>
      <c r="C19" s="624"/>
      <c r="D19" s="624"/>
      <c r="E19" s="624"/>
      <c r="F19" s="624"/>
      <c r="G19" s="624"/>
      <c r="H19" s="624"/>
      <c r="I19" s="624"/>
      <c r="J19" s="624"/>
      <c r="K19" s="624"/>
      <c r="L19" s="624"/>
      <c r="M19" s="624"/>
      <c r="N19" s="624"/>
      <c r="O19" s="624"/>
      <c r="P19" s="624"/>
    </row>
    <row r="20" spans="2:79" ht="24.75" customHeight="1">
      <c r="B20" s="635" t="s">
        <v>529</v>
      </c>
      <c r="C20" s="624"/>
      <c r="D20" s="624"/>
      <c r="E20" s="624"/>
      <c r="F20" s="624"/>
      <c r="G20" s="624"/>
      <c r="H20" s="624"/>
      <c r="I20" s="624"/>
      <c r="J20" s="624"/>
      <c r="K20" s="624"/>
      <c r="L20" s="624"/>
      <c r="M20" s="624"/>
      <c r="N20" s="624"/>
      <c r="O20" s="624"/>
      <c r="P20" s="624"/>
    </row>
    <row r="22" spans="2:79" s="268" customFormat="1" ht="88.5" customHeight="1">
      <c r="B22" s="831"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264" t="s">
        <v>491</v>
      </c>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6"/>
      <c r="CA22" s="267"/>
    </row>
    <row r="23" spans="2:79" s="268" customFormat="1" ht="45" customHeight="1">
      <c r="B23" s="831"/>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270">
        <v>2011</v>
      </c>
      <c r="AX23" s="270">
        <v>2012</v>
      </c>
      <c r="AY23" s="270">
        <v>2013</v>
      </c>
      <c r="AZ23" s="270">
        <v>2014</v>
      </c>
      <c r="BA23" s="270">
        <v>2015</v>
      </c>
      <c r="BB23" s="270">
        <v>2016</v>
      </c>
      <c r="BC23" s="270">
        <v>2017</v>
      </c>
      <c r="BD23" s="270">
        <v>2018</v>
      </c>
      <c r="BE23" s="270">
        <v>2019</v>
      </c>
      <c r="BF23" s="270">
        <v>2020</v>
      </c>
      <c r="BG23" s="270">
        <v>2021</v>
      </c>
      <c r="BH23" s="270">
        <v>2022</v>
      </c>
      <c r="BI23" s="270">
        <v>2023</v>
      </c>
      <c r="BJ23" s="270">
        <v>2024</v>
      </c>
      <c r="BK23" s="270">
        <v>2025</v>
      </c>
      <c r="BL23" s="270">
        <v>2026</v>
      </c>
      <c r="BM23" s="270">
        <v>2027</v>
      </c>
      <c r="BN23" s="270">
        <v>2028</v>
      </c>
      <c r="BO23" s="270">
        <v>2029</v>
      </c>
      <c r="BP23" s="270">
        <v>2030</v>
      </c>
      <c r="BQ23" s="270">
        <v>2031</v>
      </c>
      <c r="BR23" s="270">
        <v>2032</v>
      </c>
      <c r="BS23" s="270">
        <v>2033</v>
      </c>
      <c r="BT23" s="270">
        <v>2034</v>
      </c>
      <c r="BU23" s="270">
        <v>2035</v>
      </c>
      <c r="BV23" s="270">
        <v>2036</v>
      </c>
      <c r="BW23" s="270">
        <v>2037</v>
      </c>
      <c r="BX23" s="270">
        <v>2038</v>
      </c>
      <c r="BY23" s="270">
        <v>2039</v>
      </c>
      <c r="BZ23" s="270">
        <v>2040</v>
      </c>
      <c r="CA23" s="267"/>
    </row>
    <row r="24" spans="2:79" s="17" customFormat="1" ht="15.6">
      <c r="B24" s="271">
        <v>1</v>
      </c>
      <c r="C24" s="177"/>
      <c r="D24" s="177" t="s">
        <v>95</v>
      </c>
      <c r="E24" s="177"/>
      <c r="F24" s="177"/>
      <c r="G24" s="177"/>
      <c r="H24" s="177"/>
      <c r="I24" s="177"/>
      <c r="J24" s="177"/>
      <c r="K24" s="177"/>
      <c r="L24" s="177"/>
      <c r="M24" s="177"/>
      <c r="N24" s="177"/>
      <c r="O24" s="177"/>
      <c r="P24" s="177"/>
      <c r="Q24" s="177"/>
      <c r="R24" s="177"/>
      <c r="S24" s="177"/>
      <c r="T24" s="177"/>
      <c r="U24" s="177"/>
      <c r="V24" s="177">
        <v>38</v>
      </c>
      <c r="W24" s="177">
        <v>37</v>
      </c>
      <c r="X24" s="177">
        <v>37</v>
      </c>
      <c r="Y24" s="177">
        <v>37</v>
      </c>
      <c r="Z24" s="177">
        <v>37</v>
      </c>
      <c r="AA24" s="177">
        <v>37</v>
      </c>
      <c r="AB24" s="177">
        <v>37</v>
      </c>
      <c r="AC24" s="177">
        <v>37</v>
      </c>
      <c r="AD24" s="177">
        <v>37</v>
      </c>
      <c r="AE24" s="177">
        <v>37</v>
      </c>
      <c r="AF24" s="177">
        <v>32</v>
      </c>
      <c r="AG24" s="177">
        <v>32</v>
      </c>
      <c r="AH24" s="177">
        <v>32</v>
      </c>
      <c r="AI24" s="177">
        <v>32</v>
      </c>
      <c r="AJ24" s="177">
        <v>32</v>
      </c>
      <c r="AK24" s="177">
        <v>32</v>
      </c>
      <c r="AL24" s="177">
        <v>13</v>
      </c>
      <c r="AM24" s="177">
        <v>13</v>
      </c>
      <c r="AN24" s="177">
        <v>13</v>
      </c>
      <c r="AO24" s="177">
        <v>13</v>
      </c>
      <c r="AP24" s="177">
        <v>0</v>
      </c>
      <c r="AQ24" s="177">
        <v>0</v>
      </c>
      <c r="AR24" s="177">
        <v>0</v>
      </c>
      <c r="AS24" s="177">
        <v>0</v>
      </c>
      <c r="AT24" s="177">
        <v>0</v>
      </c>
      <c r="AU24" s="177">
        <v>0</v>
      </c>
      <c r="AV24" s="177"/>
      <c r="AW24" s="177"/>
      <c r="AX24" s="177"/>
      <c r="AY24" s="177"/>
      <c r="AZ24" s="177"/>
      <c r="BA24" s="653">
        <v>585232</v>
      </c>
      <c r="BB24" s="653">
        <v>580190</v>
      </c>
      <c r="BC24" s="653">
        <v>580190</v>
      </c>
      <c r="BD24" s="653">
        <v>580190</v>
      </c>
      <c r="BE24" s="653">
        <v>580190</v>
      </c>
      <c r="BF24" s="653">
        <v>580190</v>
      </c>
      <c r="BG24" s="653">
        <v>580190</v>
      </c>
      <c r="BH24" s="653">
        <v>580033</v>
      </c>
      <c r="BI24" s="653">
        <v>580033</v>
      </c>
      <c r="BJ24" s="653">
        <v>580033</v>
      </c>
      <c r="BK24" s="653">
        <v>518769</v>
      </c>
      <c r="BL24" s="653">
        <v>516204</v>
      </c>
      <c r="BM24" s="653">
        <v>516204</v>
      </c>
      <c r="BN24" s="653">
        <v>515276</v>
      </c>
      <c r="BO24" s="653">
        <v>515276</v>
      </c>
      <c r="BP24" s="653">
        <v>515003</v>
      </c>
      <c r="BQ24" s="653">
        <v>202745</v>
      </c>
      <c r="BR24" s="653">
        <v>202745</v>
      </c>
      <c r="BS24" s="653">
        <v>202745</v>
      </c>
      <c r="BT24" s="653">
        <v>202745</v>
      </c>
      <c r="BU24" s="177">
        <v>0</v>
      </c>
      <c r="BV24" s="177">
        <v>0</v>
      </c>
      <c r="BW24" s="177">
        <v>0</v>
      </c>
      <c r="BX24" s="177">
        <v>0</v>
      </c>
      <c r="BY24" s="177">
        <v>0</v>
      </c>
      <c r="BZ24" s="273">
        <v>0</v>
      </c>
      <c r="CA24" s="167"/>
    </row>
    <row r="25" spans="2:79" s="17" customFormat="1" ht="15.6">
      <c r="B25" s="271">
        <v>2</v>
      </c>
      <c r="C25" s="177"/>
      <c r="D25" s="177" t="s">
        <v>96</v>
      </c>
      <c r="E25" s="177"/>
      <c r="F25" s="177"/>
      <c r="G25" s="177"/>
      <c r="H25" s="177"/>
      <c r="I25" s="177"/>
      <c r="J25" s="177"/>
      <c r="K25" s="177"/>
      <c r="L25" s="177"/>
      <c r="M25" s="177"/>
      <c r="N25" s="177"/>
      <c r="O25" s="177"/>
      <c r="P25" s="177"/>
      <c r="Q25" s="177"/>
      <c r="R25" s="177"/>
      <c r="S25" s="177"/>
      <c r="T25" s="177"/>
      <c r="U25" s="177"/>
      <c r="V25" s="177">
        <v>102</v>
      </c>
      <c r="W25" s="177">
        <v>99</v>
      </c>
      <c r="X25" s="177">
        <v>99</v>
      </c>
      <c r="Y25" s="177">
        <v>99</v>
      </c>
      <c r="Z25" s="177">
        <v>99</v>
      </c>
      <c r="AA25" s="177">
        <v>99</v>
      </c>
      <c r="AB25" s="177">
        <v>99</v>
      </c>
      <c r="AC25" s="177">
        <v>99</v>
      </c>
      <c r="AD25" s="177">
        <v>99</v>
      </c>
      <c r="AE25" s="177">
        <v>99</v>
      </c>
      <c r="AF25" s="177">
        <v>74</v>
      </c>
      <c r="AG25" s="177">
        <v>64</v>
      </c>
      <c r="AH25" s="177">
        <v>64</v>
      </c>
      <c r="AI25" s="177">
        <v>64</v>
      </c>
      <c r="AJ25" s="177">
        <v>64</v>
      </c>
      <c r="AK25" s="177">
        <v>64</v>
      </c>
      <c r="AL25" s="177">
        <v>43</v>
      </c>
      <c r="AM25" s="177">
        <v>43</v>
      </c>
      <c r="AN25" s="177">
        <v>43</v>
      </c>
      <c r="AO25" s="177">
        <v>43</v>
      </c>
      <c r="AP25" s="177">
        <v>0</v>
      </c>
      <c r="AQ25" s="177">
        <v>0</v>
      </c>
      <c r="AR25" s="177">
        <v>0</v>
      </c>
      <c r="AS25" s="177">
        <v>0</v>
      </c>
      <c r="AT25" s="177">
        <v>0</v>
      </c>
      <c r="AU25" s="177">
        <v>0</v>
      </c>
      <c r="AV25" s="177"/>
      <c r="AW25" s="177"/>
      <c r="AX25" s="177"/>
      <c r="AY25" s="177"/>
      <c r="AZ25" s="177"/>
      <c r="BA25" s="653">
        <v>1375807</v>
      </c>
      <c r="BB25" s="653">
        <v>1328446</v>
      </c>
      <c r="BC25" s="653">
        <v>1328446</v>
      </c>
      <c r="BD25" s="653">
        <v>1328446</v>
      </c>
      <c r="BE25" s="653">
        <v>1328446</v>
      </c>
      <c r="BF25" s="653">
        <v>1328446</v>
      </c>
      <c r="BG25" s="653">
        <v>1328446</v>
      </c>
      <c r="BH25" s="653">
        <v>1328446</v>
      </c>
      <c r="BI25" s="653">
        <v>1328446</v>
      </c>
      <c r="BJ25" s="653">
        <v>1328446</v>
      </c>
      <c r="BK25" s="653">
        <v>1178266</v>
      </c>
      <c r="BL25" s="653">
        <v>1018592</v>
      </c>
      <c r="BM25" s="653">
        <v>1018592</v>
      </c>
      <c r="BN25" s="653">
        <v>1018592</v>
      </c>
      <c r="BO25" s="653">
        <v>1018592</v>
      </c>
      <c r="BP25" s="653">
        <v>1018592</v>
      </c>
      <c r="BQ25" s="653">
        <v>686140</v>
      </c>
      <c r="BR25" s="653">
        <v>686140</v>
      </c>
      <c r="BS25" s="653">
        <v>686140</v>
      </c>
      <c r="BT25" s="653">
        <v>686140</v>
      </c>
      <c r="BU25" s="177">
        <v>0</v>
      </c>
      <c r="BV25" s="177">
        <v>0</v>
      </c>
      <c r="BW25" s="177">
        <v>0</v>
      </c>
      <c r="BX25" s="177">
        <v>0</v>
      </c>
      <c r="BY25" s="177">
        <v>0</v>
      </c>
      <c r="BZ25" s="273">
        <v>0</v>
      </c>
      <c r="CA25" s="167"/>
    </row>
    <row r="26" spans="2:79" s="17" customFormat="1" ht="16.5" customHeight="1">
      <c r="B26" s="271">
        <v>3</v>
      </c>
      <c r="C26" s="177"/>
      <c r="D26" s="177" t="s">
        <v>97</v>
      </c>
      <c r="E26" s="177"/>
      <c r="F26" s="177"/>
      <c r="G26" s="177"/>
      <c r="H26" s="177"/>
      <c r="I26" s="177"/>
      <c r="J26" s="177"/>
      <c r="K26" s="177"/>
      <c r="L26" s="177"/>
      <c r="M26" s="177"/>
      <c r="N26" s="177"/>
      <c r="O26" s="177"/>
      <c r="P26" s="177"/>
      <c r="Q26" s="177"/>
      <c r="R26" s="177"/>
      <c r="S26" s="177"/>
      <c r="T26" s="177"/>
      <c r="U26" s="177"/>
      <c r="V26" s="177">
        <v>13</v>
      </c>
      <c r="W26" s="177">
        <v>13</v>
      </c>
      <c r="X26" s="177">
        <v>13</v>
      </c>
      <c r="Y26" s="177">
        <v>13</v>
      </c>
      <c r="Z26" s="177">
        <v>7</v>
      </c>
      <c r="AA26" s="177">
        <v>0</v>
      </c>
      <c r="AB26" s="177">
        <v>0</v>
      </c>
      <c r="AC26" s="177">
        <v>0</v>
      </c>
      <c r="AD26" s="177">
        <v>0</v>
      </c>
      <c r="AE26" s="177">
        <v>0</v>
      </c>
      <c r="AF26" s="177">
        <v>0</v>
      </c>
      <c r="AG26" s="177">
        <v>0</v>
      </c>
      <c r="AH26" s="177">
        <v>0</v>
      </c>
      <c r="AI26" s="177">
        <v>0</v>
      </c>
      <c r="AJ26" s="177">
        <v>0</v>
      </c>
      <c r="AK26" s="177">
        <v>0</v>
      </c>
      <c r="AL26" s="177">
        <v>0</v>
      </c>
      <c r="AM26" s="177">
        <v>0</v>
      </c>
      <c r="AN26" s="177">
        <v>0</v>
      </c>
      <c r="AO26" s="177">
        <v>0</v>
      </c>
      <c r="AP26" s="177">
        <v>0</v>
      </c>
      <c r="AQ26" s="177">
        <v>0</v>
      </c>
      <c r="AR26" s="177">
        <v>0</v>
      </c>
      <c r="AS26" s="177">
        <v>0</v>
      </c>
      <c r="AT26" s="177">
        <v>0</v>
      </c>
      <c r="AU26" s="177">
        <v>0</v>
      </c>
      <c r="AV26" s="177"/>
      <c r="AW26" s="177"/>
      <c r="AX26" s="177"/>
      <c r="AY26" s="177"/>
      <c r="AZ26" s="177"/>
      <c r="BA26" s="653">
        <v>86849</v>
      </c>
      <c r="BB26" s="653">
        <v>86849</v>
      </c>
      <c r="BC26" s="653">
        <v>86849</v>
      </c>
      <c r="BD26" s="653">
        <v>86432</v>
      </c>
      <c r="BE26" s="653">
        <v>47616</v>
      </c>
      <c r="BF26" s="177">
        <v>0</v>
      </c>
      <c r="BG26" s="177">
        <v>0</v>
      </c>
      <c r="BH26" s="177">
        <v>0</v>
      </c>
      <c r="BI26" s="177">
        <v>0</v>
      </c>
      <c r="BJ26" s="177">
        <v>0</v>
      </c>
      <c r="BK26" s="177">
        <v>0</v>
      </c>
      <c r="BL26" s="177">
        <v>0</v>
      </c>
      <c r="BM26" s="177">
        <v>0</v>
      </c>
      <c r="BN26" s="177">
        <v>0</v>
      </c>
      <c r="BO26" s="177">
        <v>0</v>
      </c>
      <c r="BP26" s="177">
        <v>0</v>
      </c>
      <c r="BQ26" s="177">
        <v>0</v>
      </c>
      <c r="BR26" s="177">
        <v>0</v>
      </c>
      <c r="BS26" s="177">
        <v>0</v>
      </c>
      <c r="BT26" s="177">
        <v>0</v>
      </c>
      <c r="BU26" s="177">
        <v>0</v>
      </c>
      <c r="BV26" s="177">
        <v>0</v>
      </c>
      <c r="BW26" s="177">
        <v>0</v>
      </c>
      <c r="BX26" s="177">
        <v>0</v>
      </c>
      <c r="BY26" s="177">
        <v>0</v>
      </c>
      <c r="BZ26" s="273">
        <v>0</v>
      </c>
      <c r="CA26" s="167"/>
    </row>
    <row r="27" spans="2:79" s="17" customFormat="1" ht="15.6">
      <c r="B27" s="271">
        <v>4</v>
      </c>
      <c r="C27" s="177"/>
      <c r="D27" s="177" t="s">
        <v>650</v>
      </c>
      <c r="E27" s="274"/>
      <c r="F27" s="177"/>
      <c r="G27" s="177"/>
      <c r="H27" s="177"/>
      <c r="I27" s="177"/>
      <c r="J27" s="177"/>
      <c r="K27" s="177"/>
      <c r="L27" s="177"/>
      <c r="M27" s="177"/>
      <c r="N27" s="177"/>
      <c r="O27" s="177"/>
      <c r="P27" s="177"/>
      <c r="Q27" s="177"/>
      <c r="R27" s="177"/>
      <c r="S27" s="177"/>
      <c r="T27" s="177"/>
      <c r="U27" s="177"/>
      <c r="V27" s="177">
        <v>783</v>
      </c>
      <c r="W27" s="177">
        <v>783</v>
      </c>
      <c r="X27" s="177">
        <v>783</v>
      </c>
      <c r="Y27" s="177">
        <v>783</v>
      </c>
      <c r="Z27" s="177">
        <v>783</v>
      </c>
      <c r="AA27" s="177">
        <v>783</v>
      </c>
      <c r="AB27" s="177">
        <v>783</v>
      </c>
      <c r="AC27" s="177">
        <v>783</v>
      </c>
      <c r="AD27" s="177">
        <v>783</v>
      </c>
      <c r="AE27" s="177">
        <v>783</v>
      </c>
      <c r="AF27" s="177">
        <v>783</v>
      </c>
      <c r="AG27" s="177">
        <v>783</v>
      </c>
      <c r="AH27" s="177">
        <v>783</v>
      </c>
      <c r="AI27" s="177">
        <v>783</v>
      </c>
      <c r="AJ27" s="177">
        <v>783</v>
      </c>
      <c r="AK27" s="177">
        <v>783</v>
      </c>
      <c r="AL27" s="177">
        <v>783</v>
      </c>
      <c r="AM27" s="177">
        <v>783</v>
      </c>
      <c r="AN27" s="177">
        <v>696</v>
      </c>
      <c r="AO27" s="177">
        <v>0</v>
      </c>
      <c r="AP27" s="177">
        <v>0</v>
      </c>
      <c r="AQ27" s="177">
        <v>0</v>
      </c>
      <c r="AR27" s="177">
        <v>0</v>
      </c>
      <c r="AS27" s="177">
        <v>0</v>
      </c>
      <c r="AT27" s="177">
        <v>0</v>
      </c>
      <c r="AU27" s="177">
        <v>0</v>
      </c>
      <c r="AV27" s="177"/>
      <c r="AW27" s="177"/>
      <c r="AX27" s="177"/>
      <c r="AY27" s="177"/>
      <c r="AZ27" s="177"/>
      <c r="BA27" s="653">
        <v>1477035</v>
      </c>
      <c r="BB27" s="653">
        <v>1477035</v>
      </c>
      <c r="BC27" s="653">
        <v>1477035</v>
      </c>
      <c r="BD27" s="653">
        <v>1477035</v>
      </c>
      <c r="BE27" s="653">
        <v>1477035</v>
      </c>
      <c r="BF27" s="653">
        <v>1477035</v>
      </c>
      <c r="BG27" s="653">
        <v>1477035</v>
      </c>
      <c r="BH27" s="653">
        <v>1477035</v>
      </c>
      <c r="BI27" s="653">
        <v>1477035</v>
      </c>
      <c r="BJ27" s="653">
        <v>1477035</v>
      </c>
      <c r="BK27" s="653">
        <v>1477035</v>
      </c>
      <c r="BL27" s="653">
        <v>1477035</v>
      </c>
      <c r="BM27" s="653">
        <v>1477035</v>
      </c>
      <c r="BN27" s="653">
        <v>1477035</v>
      </c>
      <c r="BO27" s="653">
        <v>1477035</v>
      </c>
      <c r="BP27" s="653">
        <v>1477035</v>
      </c>
      <c r="BQ27" s="653">
        <v>1477035</v>
      </c>
      <c r="BR27" s="653">
        <v>1477035</v>
      </c>
      <c r="BS27" s="653">
        <v>1399353</v>
      </c>
      <c r="BT27" s="177">
        <v>0</v>
      </c>
      <c r="BU27" s="177">
        <v>0</v>
      </c>
      <c r="BV27" s="177">
        <v>0</v>
      </c>
      <c r="BW27" s="177">
        <v>0</v>
      </c>
      <c r="BX27" s="177">
        <v>0</v>
      </c>
      <c r="BY27" s="177">
        <v>0</v>
      </c>
      <c r="BZ27" s="273">
        <v>0</v>
      </c>
      <c r="CA27" s="167"/>
    </row>
    <row r="28" spans="2:79" s="17" customFormat="1" ht="15.6">
      <c r="B28" s="271">
        <v>5</v>
      </c>
      <c r="C28" s="177"/>
      <c r="D28" s="177" t="s">
        <v>99</v>
      </c>
      <c r="E28" s="177"/>
      <c r="F28" s="177"/>
      <c r="G28" s="177"/>
      <c r="H28" s="177"/>
      <c r="I28" s="177"/>
      <c r="J28" s="177"/>
      <c r="K28" s="177"/>
      <c r="L28" s="177"/>
      <c r="M28" s="177"/>
      <c r="N28" s="177"/>
      <c r="O28" s="177"/>
      <c r="P28" s="177"/>
      <c r="Q28" s="177"/>
      <c r="R28" s="177"/>
      <c r="S28" s="177"/>
      <c r="T28" s="177"/>
      <c r="U28" s="177"/>
      <c r="V28" s="177">
        <v>62</v>
      </c>
      <c r="W28" s="177">
        <v>62</v>
      </c>
      <c r="X28" s="177">
        <v>62</v>
      </c>
      <c r="Y28" s="177">
        <v>62</v>
      </c>
      <c r="Z28" s="177">
        <v>62</v>
      </c>
      <c r="AA28" s="177">
        <v>62</v>
      </c>
      <c r="AB28" s="177">
        <v>62</v>
      </c>
      <c r="AC28" s="177">
        <v>62</v>
      </c>
      <c r="AD28" s="177">
        <v>62</v>
      </c>
      <c r="AE28" s="177">
        <v>62</v>
      </c>
      <c r="AF28" s="177">
        <v>62</v>
      </c>
      <c r="AG28" s="177">
        <v>62</v>
      </c>
      <c r="AH28" s="177">
        <v>62</v>
      </c>
      <c r="AI28" s="177">
        <v>62</v>
      </c>
      <c r="AJ28" s="177">
        <v>62</v>
      </c>
      <c r="AK28" s="177">
        <v>62</v>
      </c>
      <c r="AL28" s="177">
        <v>62</v>
      </c>
      <c r="AM28" s="177">
        <v>62</v>
      </c>
      <c r="AN28" s="177">
        <v>62</v>
      </c>
      <c r="AO28" s="177">
        <v>62</v>
      </c>
      <c r="AP28" s="177">
        <v>57</v>
      </c>
      <c r="AQ28" s="177">
        <v>57</v>
      </c>
      <c r="AR28" s="177">
        <v>57</v>
      </c>
      <c r="AS28" s="177">
        <v>0</v>
      </c>
      <c r="AT28" s="177">
        <v>0</v>
      </c>
      <c r="AU28" s="177">
        <v>0</v>
      </c>
      <c r="AV28" s="177"/>
      <c r="AW28" s="177"/>
      <c r="AX28" s="177"/>
      <c r="AY28" s="177"/>
      <c r="AZ28" s="177"/>
      <c r="BA28" s="653">
        <v>219469</v>
      </c>
      <c r="BB28" s="653">
        <v>219469</v>
      </c>
      <c r="BC28" s="653">
        <v>219469</v>
      </c>
      <c r="BD28" s="653">
        <v>219469</v>
      </c>
      <c r="BE28" s="653">
        <v>219469</v>
      </c>
      <c r="BF28" s="653">
        <v>219469</v>
      </c>
      <c r="BG28" s="653">
        <v>219469</v>
      </c>
      <c r="BH28" s="653">
        <v>219469</v>
      </c>
      <c r="BI28" s="653">
        <v>219469</v>
      </c>
      <c r="BJ28" s="653">
        <v>219469</v>
      </c>
      <c r="BK28" s="653">
        <v>219469</v>
      </c>
      <c r="BL28" s="653">
        <v>219469</v>
      </c>
      <c r="BM28" s="653">
        <v>219469</v>
      </c>
      <c r="BN28" s="653">
        <v>219469</v>
      </c>
      <c r="BO28" s="653">
        <v>219469</v>
      </c>
      <c r="BP28" s="653">
        <v>219469</v>
      </c>
      <c r="BQ28" s="653">
        <v>219469</v>
      </c>
      <c r="BR28" s="653">
        <v>219469</v>
      </c>
      <c r="BS28" s="653">
        <v>219469</v>
      </c>
      <c r="BT28" s="653">
        <v>219469</v>
      </c>
      <c r="BU28" s="653">
        <v>143902</v>
      </c>
      <c r="BV28" s="653">
        <v>143902</v>
      </c>
      <c r="BW28" s="653">
        <v>143902</v>
      </c>
      <c r="BX28" s="177">
        <v>0</v>
      </c>
      <c r="BY28" s="177">
        <v>0</v>
      </c>
      <c r="BZ28" s="273">
        <v>0</v>
      </c>
      <c r="CA28" s="167"/>
    </row>
    <row r="29" spans="2:79" s="17" customFormat="1" ht="15.6">
      <c r="B29" s="271">
        <v>6</v>
      </c>
      <c r="C29" s="177"/>
      <c r="D29" s="177" t="s">
        <v>100</v>
      </c>
      <c r="E29" s="177"/>
      <c r="F29" s="177"/>
      <c r="G29" s="177"/>
      <c r="H29" s="177"/>
      <c r="I29" s="177"/>
      <c r="J29" s="177"/>
      <c r="K29" s="177"/>
      <c r="L29" s="177"/>
      <c r="M29" s="177"/>
      <c r="N29" s="177"/>
      <c r="O29" s="177"/>
      <c r="P29" s="177"/>
      <c r="Q29" s="177"/>
      <c r="R29" s="177"/>
      <c r="S29" s="177"/>
      <c r="T29" s="177"/>
      <c r="U29" s="177"/>
      <c r="V29" s="177">
        <v>106</v>
      </c>
      <c r="W29" s="177">
        <v>106</v>
      </c>
      <c r="X29" s="177">
        <v>106</v>
      </c>
      <c r="Y29" s="177">
        <v>106</v>
      </c>
      <c r="Z29" s="177">
        <v>0</v>
      </c>
      <c r="AA29" s="177">
        <v>0</v>
      </c>
      <c r="AB29" s="177">
        <v>0</v>
      </c>
      <c r="AC29" s="177">
        <v>0</v>
      </c>
      <c r="AD29" s="177">
        <v>0</v>
      </c>
      <c r="AE29" s="177">
        <v>0</v>
      </c>
      <c r="AF29" s="177">
        <v>0</v>
      </c>
      <c r="AG29" s="177">
        <v>0</v>
      </c>
      <c r="AH29" s="177">
        <v>0</v>
      </c>
      <c r="AI29" s="177">
        <v>0</v>
      </c>
      <c r="AJ29" s="177">
        <v>0</v>
      </c>
      <c r="AK29" s="177">
        <v>0</v>
      </c>
      <c r="AL29" s="177">
        <v>0</v>
      </c>
      <c r="AM29" s="177">
        <v>0</v>
      </c>
      <c r="AN29" s="177">
        <v>0</v>
      </c>
      <c r="AO29" s="177">
        <v>0</v>
      </c>
      <c r="AP29" s="177">
        <v>0</v>
      </c>
      <c r="AQ29" s="177">
        <v>0</v>
      </c>
      <c r="AR29" s="177">
        <v>0</v>
      </c>
      <c r="AS29" s="177">
        <v>0</v>
      </c>
      <c r="AT29" s="177">
        <v>0</v>
      </c>
      <c r="AU29" s="177">
        <v>0</v>
      </c>
      <c r="AV29" s="177"/>
      <c r="AW29" s="177"/>
      <c r="AX29" s="177"/>
      <c r="AY29" s="177"/>
      <c r="AZ29" s="177"/>
      <c r="BA29" s="653">
        <v>499499</v>
      </c>
      <c r="BB29" s="653">
        <v>499499</v>
      </c>
      <c r="BC29" s="653">
        <v>499499</v>
      </c>
      <c r="BD29" s="653">
        <v>499499</v>
      </c>
      <c r="BE29" s="177">
        <v>0</v>
      </c>
      <c r="BF29" s="177">
        <v>0</v>
      </c>
      <c r="BG29" s="177">
        <v>0</v>
      </c>
      <c r="BH29" s="177">
        <v>0</v>
      </c>
      <c r="BI29" s="177">
        <v>0</v>
      </c>
      <c r="BJ29" s="177">
        <v>0</v>
      </c>
      <c r="BK29" s="177">
        <v>0</v>
      </c>
      <c r="BL29" s="177">
        <v>0</v>
      </c>
      <c r="BM29" s="177">
        <v>0</v>
      </c>
      <c r="BN29" s="177">
        <v>0</v>
      </c>
      <c r="BO29" s="177">
        <v>0</v>
      </c>
      <c r="BP29" s="177">
        <v>0</v>
      </c>
      <c r="BQ29" s="177">
        <v>0</v>
      </c>
      <c r="BR29" s="177">
        <v>0</v>
      </c>
      <c r="BS29" s="177">
        <v>0</v>
      </c>
      <c r="BT29" s="177">
        <v>0</v>
      </c>
      <c r="BU29" s="177">
        <v>0</v>
      </c>
      <c r="BV29" s="177">
        <v>0</v>
      </c>
      <c r="BW29" s="177">
        <v>0</v>
      </c>
      <c r="BX29" s="177">
        <v>0</v>
      </c>
      <c r="BY29" s="177">
        <v>0</v>
      </c>
      <c r="BZ29" s="273">
        <v>0</v>
      </c>
      <c r="CA29" s="167"/>
    </row>
    <row r="30" spans="2:79" s="17" customFormat="1" ht="15.6">
      <c r="B30" s="271">
        <v>7</v>
      </c>
      <c r="C30" s="177"/>
      <c r="D30" s="177" t="s">
        <v>101</v>
      </c>
      <c r="E30" s="177"/>
      <c r="F30" s="177"/>
      <c r="G30" s="177"/>
      <c r="H30" s="177"/>
      <c r="I30" s="177"/>
      <c r="J30" s="177"/>
      <c r="K30" s="177"/>
      <c r="L30" s="177"/>
      <c r="M30" s="177"/>
      <c r="N30" s="177"/>
      <c r="O30" s="177"/>
      <c r="P30" s="177"/>
      <c r="Q30" s="177"/>
      <c r="R30" s="177"/>
      <c r="S30" s="177"/>
      <c r="T30" s="177"/>
      <c r="U30" s="177"/>
      <c r="V30" s="653">
        <v>2370</v>
      </c>
      <c r="W30" s="653">
        <v>2370</v>
      </c>
      <c r="X30" s="653">
        <v>2330</v>
      </c>
      <c r="Y30" s="653">
        <v>2330</v>
      </c>
      <c r="Z30" s="653">
        <v>2330</v>
      </c>
      <c r="AA30" s="653">
        <v>2324</v>
      </c>
      <c r="AB30" s="653">
        <v>2246</v>
      </c>
      <c r="AC30" s="653">
        <v>2246</v>
      </c>
      <c r="AD30" s="653">
        <v>2190</v>
      </c>
      <c r="AE30" s="653">
        <v>1936</v>
      </c>
      <c r="AF30" s="653">
        <v>1245</v>
      </c>
      <c r="AG30" s="653">
        <v>1194</v>
      </c>
      <c r="AH30" s="177">
        <v>970</v>
      </c>
      <c r="AI30" s="177">
        <v>795</v>
      </c>
      <c r="AJ30" s="177">
        <v>795</v>
      </c>
      <c r="AK30" s="177">
        <v>624</v>
      </c>
      <c r="AL30" s="177">
        <v>336</v>
      </c>
      <c r="AM30" s="177">
        <v>336</v>
      </c>
      <c r="AN30" s="177">
        <v>336</v>
      </c>
      <c r="AO30" s="177">
        <v>336</v>
      </c>
      <c r="AP30" s="177">
        <v>0</v>
      </c>
      <c r="AQ30" s="177">
        <v>0</v>
      </c>
      <c r="AR30" s="177">
        <v>0</v>
      </c>
      <c r="AS30" s="177">
        <v>0</v>
      </c>
      <c r="AT30" s="177">
        <v>0</v>
      </c>
      <c r="AU30" s="177">
        <v>0</v>
      </c>
      <c r="AV30" s="177"/>
      <c r="AW30" s="177"/>
      <c r="AX30" s="177"/>
      <c r="AY30" s="177"/>
      <c r="AZ30" s="177"/>
      <c r="BA30" s="653">
        <v>25824643</v>
      </c>
      <c r="BB30" s="653">
        <v>25824643</v>
      </c>
      <c r="BC30" s="653">
        <v>25697363</v>
      </c>
      <c r="BD30" s="653">
        <v>25696945</v>
      </c>
      <c r="BE30" s="653">
        <v>25696945</v>
      </c>
      <c r="BF30" s="653">
        <v>25676804</v>
      </c>
      <c r="BG30" s="653">
        <v>25138822</v>
      </c>
      <c r="BH30" s="653">
        <v>25138822</v>
      </c>
      <c r="BI30" s="653">
        <v>24860563</v>
      </c>
      <c r="BJ30" s="653">
        <v>23036754</v>
      </c>
      <c r="BK30" s="653">
        <v>18023880</v>
      </c>
      <c r="BL30" s="653">
        <v>17534117</v>
      </c>
      <c r="BM30" s="653">
        <v>4990062</v>
      </c>
      <c r="BN30" s="653">
        <v>4433065</v>
      </c>
      <c r="BO30" s="653">
        <v>4433065</v>
      </c>
      <c r="BP30" s="653">
        <v>3096171</v>
      </c>
      <c r="BQ30" s="653">
        <v>972236</v>
      </c>
      <c r="BR30" s="653">
        <v>972236</v>
      </c>
      <c r="BS30" s="653">
        <v>972236</v>
      </c>
      <c r="BT30" s="653">
        <v>972236</v>
      </c>
      <c r="BU30" s="177">
        <v>0</v>
      </c>
      <c r="BV30" s="177">
        <v>0</v>
      </c>
      <c r="BW30" s="177">
        <v>0</v>
      </c>
      <c r="BX30" s="177">
        <v>0</v>
      </c>
      <c r="BY30" s="177">
        <v>0</v>
      </c>
      <c r="BZ30" s="273">
        <v>0</v>
      </c>
      <c r="CA30" s="167"/>
    </row>
    <row r="31" spans="2:79" s="17" customFormat="1" ht="15.6">
      <c r="B31" s="271">
        <v>8</v>
      </c>
      <c r="C31" s="177"/>
      <c r="D31" s="177" t="s">
        <v>102</v>
      </c>
      <c r="E31" s="177"/>
      <c r="F31" s="177"/>
      <c r="G31" s="177"/>
      <c r="H31" s="177"/>
      <c r="I31" s="177"/>
      <c r="J31" s="177"/>
      <c r="K31" s="177"/>
      <c r="L31" s="177"/>
      <c r="M31" s="177"/>
      <c r="N31" s="177"/>
      <c r="O31" s="177"/>
      <c r="P31" s="177"/>
      <c r="Q31" s="177"/>
      <c r="R31" s="177"/>
      <c r="S31" s="177"/>
      <c r="T31" s="177"/>
      <c r="U31" s="177"/>
      <c r="V31" s="653">
        <v>1178</v>
      </c>
      <c r="W31" s="653">
        <v>1019</v>
      </c>
      <c r="X31" s="177">
        <v>734</v>
      </c>
      <c r="Y31" s="177">
        <v>733</v>
      </c>
      <c r="Z31" s="177">
        <v>733</v>
      </c>
      <c r="AA31" s="177">
        <v>733</v>
      </c>
      <c r="AB31" s="177">
        <v>733</v>
      </c>
      <c r="AC31" s="177">
        <v>733</v>
      </c>
      <c r="AD31" s="177">
        <v>733</v>
      </c>
      <c r="AE31" s="177">
        <v>733</v>
      </c>
      <c r="AF31" s="177">
        <v>720</v>
      </c>
      <c r="AG31" s="177">
        <v>223</v>
      </c>
      <c r="AH31" s="177">
        <v>0</v>
      </c>
      <c r="AI31" s="177">
        <v>0</v>
      </c>
      <c r="AJ31" s="177">
        <v>0</v>
      </c>
      <c r="AK31" s="177">
        <v>0</v>
      </c>
      <c r="AL31" s="177">
        <v>0</v>
      </c>
      <c r="AM31" s="177">
        <v>0</v>
      </c>
      <c r="AN31" s="177">
        <v>0</v>
      </c>
      <c r="AO31" s="177">
        <v>0</v>
      </c>
      <c r="AP31" s="177">
        <v>0</v>
      </c>
      <c r="AQ31" s="177">
        <v>0</v>
      </c>
      <c r="AR31" s="177">
        <v>0</v>
      </c>
      <c r="AS31" s="177">
        <v>0</v>
      </c>
      <c r="AT31" s="177">
        <v>0</v>
      </c>
      <c r="AU31" s="177">
        <v>0</v>
      </c>
      <c r="AV31" s="177"/>
      <c r="AW31" s="177"/>
      <c r="AX31" s="177"/>
      <c r="AY31" s="177"/>
      <c r="AZ31" s="177"/>
      <c r="BA31" s="653">
        <v>4901161</v>
      </c>
      <c r="BB31" s="653">
        <v>4211758</v>
      </c>
      <c r="BC31" s="653">
        <v>3148129</v>
      </c>
      <c r="BD31" s="653">
        <v>3146287</v>
      </c>
      <c r="BE31" s="653">
        <v>3146287</v>
      </c>
      <c r="BF31" s="653">
        <v>3146287</v>
      </c>
      <c r="BG31" s="653">
        <v>3146287</v>
      </c>
      <c r="BH31" s="653">
        <v>3146287</v>
      </c>
      <c r="BI31" s="653">
        <v>3146287</v>
      </c>
      <c r="BJ31" s="653">
        <v>3146287</v>
      </c>
      <c r="BK31" s="653">
        <v>3000236</v>
      </c>
      <c r="BL31" s="653">
        <v>829290</v>
      </c>
      <c r="BM31" s="177">
        <v>0</v>
      </c>
      <c r="BN31" s="177">
        <v>0</v>
      </c>
      <c r="BO31" s="177">
        <v>0</v>
      </c>
      <c r="BP31" s="177">
        <v>0</v>
      </c>
      <c r="BQ31" s="177">
        <v>0</v>
      </c>
      <c r="BR31" s="177">
        <v>0</v>
      </c>
      <c r="BS31" s="177">
        <v>0</v>
      </c>
      <c r="BT31" s="177">
        <v>0</v>
      </c>
      <c r="BU31" s="177">
        <v>0</v>
      </c>
      <c r="BV31" s="177">
        <v>0</v>
      </c>
      <c r="BW31" s="177">
        <v>0</v>
      </c>
      <c r="BX31" s="177">
        <v>0</v>
      </c>
      <c r="BY31" s="177">
        <v>0</v>
      </c>
      <c r="BZ31" s="273">
        <v>0</v>
      </c>
      <c r="CA31" s="167"/>
    </row>
    <row r="32" spans="2:79" s="17" customFormat="1" ht="15.6">
      <c r="B32" s="271">
        <v>9</v>
      </c>
      <c r="C32" s="177"/>
      <c r="D32" s="177" t="s">
        <v>103</v>
      </c>
      <c r="E32" s="177"/>
      <c r="F32" s="177"/>
      <c r="G32" s="177"/>
      <c r="H32" s="177"/>
      <c r="I32" s="177"/>
      <c r="J32" s="177"/>
      <c r="K32" s="177"/>
      <c r="L32" s="177"/>
      <c r="M32" s="177"/>
      <c r="N32" s="177"/>
      <c r="O32" s="177"/>
      <c r="P32" s="177"/>
      <c r="Q32" s="177"/>
      <c r="R32" s="177"/>
      <c r="S32" s="177"/>
      <c r="T32" s="177"/>
      <c r="U32" s="177"/>
      <c r="V32" s="177">
        <v>39</v>
      </c>
      <c r="W32" s="177">
        <v>39</v>
      </c>
      <c r="X32" s="177">
        <v>39</v>
      </c>
      <c r="Y32" s="177">
        <v>39</v>
      </c>
      <c r="Z32" s="177">
        <v>39</v>
      </c>
      <c r="AA32" s="177">
        <v>39</v>
      </c>
      <c r="AB32" s="177">
        <v>39</v>
      </c>
      <c r="AC32" s="177">
        <v>39</v>
      </c>
      <c r="AD32" s="177">
        <v>39</v>
      </c>
      <c r="AE32" s="177">
        <v>39</v>
      </c>
      <c r="AF32" s="177">
        <v>39</v>
      </c>
      <c r="AG32" s="177">
        <v>39</v>
      </c>
      <c r="AH32" s="177">
        <v>39</v>
      </c>
      <c r="AI32" s="177">
        <v>39</v>
      </c>
      <c r="AJ32" s="177">
        <v>32</v>
      </c>
      <c r="AK32" s="177">
        <v>0</v>
      </c>
      <c r="AL32" s="177">
        <v>0</v>
      </c>
      <c r="AM32" s="177">
        <v>0</v>
      </c>
      <c r="AN32" s="177">
        <v>0</v>
      </c>
      <c r="AO32" s="177">
        <v>0</v>
      </c>
      <c r="AP32" s="177">
        <v>0</v>
      </c>
      <c r="AQ32" s="177">
        <v>0</v>
      </c>
      <c r="AR32" s="177">
        <v>0</v>
      </c>
      <c r="AS32" s="177">
        <v>0</v>
      </c>
      <c r="AT32" s="177">
        <v>0</v>
      </c>
      <c r="AU32" s="177">
        <v>0</v>
      </c>
      <c r="AV32" s="177"/>
      <c r="AW32" s="177"/>
      <c r="AX32" s="177"/>
      <c r="AY32" s="177"/>
      <c r="AZ32" s="177"/>
      <c r="BA32" s="653">
        <v>58323</v>
      </c>
      <c r="BB32" s="653">
        <v>58323</v>
      </c>
      <c r="BC32" s="653">
        <v>58323</v>
      </c>
      <c r="BD32" s="653">
        <v>58323</v>
      </c>
      <c r="BE32" s="653">
        <v>58323</v>
      </c>
      <c r="BF32" s="653">
        <v>58323</v>
      </c>
      <c r="BG32" s="653">
        <v>58323</v>
      </c>
      <c r="BH32" s="653">
        <v>58323</v>
      </c>
      <c r="BI32" s="653">
        <v>58323</v>
      </c>
      <c r="BJ32" s="653">
        <v>58323</v>
      </c>
      <c r="BK32" s="653">
        <v>58323</v>
      </c>
      <c r="BL32" s="653">
        <v>58323</v>
      </c>
      <c r="BM32" s="653">
        <v>58323</v>
      </c>
      <c r="BN32" s="653">
        <v>58323</v>
      </c>
      <c r="BO32" s="653">
        <v>29414</v>
      </c>
      <c r="BP32" s="177">
        <v>0</v>
      </c>
      <c r="BQ32" s="177">
        <v>0</v>
      </c>
      <c r="BR32" s="177">
        <v>0</v>
      </c>
      <c r="BS32" s="177">
        <v>0</v>
      </c>
      <c r="BT32" s="177">
        <v>0</v>
      </c>
      <c r="BU32" s="177">
        <v>0</v>
      </c>
      <c r="BV32" s="177">
        <v>0</v>
      </c>
      <c r="BW32" s="177">
        <v>0</v>
      </c>
      <c r="BX32" s="177">
        <v>0</v>
      </c>
      <c r="BY32" s="177">
        <v>0</v>
      </c>
      <c r="BZ32" s="273">
        <v>0</v>
      </c>
      <c r="CA32" s="167"/>
    </row>
    <row r="33" spans="2:79" s="17" customFormat="1" ht="15.6">
      <c r="B33" s="271">
        <v>10</v>
      </c>
      <c r="C33" s="177"/>
      <c r="D33" s="177" t="s">
        <v>104</v>
      </c>
      <c r="E33" s="177"/>
      <c r="F33" s="177"/>
      <c r="G33" s="177"/>
      <c r="H33" s="177"/>
      <c r="I33" s="177"/>
      <c r="J33" s="177"/>
      <c r="K33" s="177"/>
      <c r="L33" s="177"/>
      <c r="M33" s="177"/>
      <c r="N33" s="177"/>
      <c r="O33" s="177"/>
      <c r="P33" s="177"/>
      <c r="Q33" s="177"/>
      <c r="R33" s="177"/>
      <c r="S33" s="177"/>
      <c r="T33" s="177"/>
      <c r="U33" s="177"/>
      <c r="V33" s="177">
        <v>250</v>
      </c>
      <c r="W33" s="177">
        <v>250</v>
      </c>
      <c r="X33" s="177">
        <v>250</v>
      </c>
      <c r="Y33" s="177">
        <v>0</v>
      </c>
      <c r="Z33" s="177">
        <v>0</v>
      </c>
      <c r="AA33" s="177">
        <v>0</v>
      </c>
      <c r="AB33" s="177">
        <v>0</v>
      </c>
      <c r="AC33" s="177">
        <v>0</v>
      </c>
      <c r="AD33" s="177">
        <v>0</v>
      </c>
      <c r="AE33" s="177">
        <v>0</v>
      </c>
      <c r="AF33" s="177">
        <v>0</v>
      </c>
      <c r="AG33" s="177">
        <v>0</v>
      </c>
      <c r="AH33" s="177">
        <v>0</v>
      </c>
      <c r="AI33" s="177">
        <v>0</v>
      </c>
      <c r="AJ33" s="177">
        <v>0</v>
      </c>
      <c r="AK33" s="177">
        <v>0</v>
      </c>
      <c r="AL33" s="177">
        <v>0</v>
      </c>
      <c r="AM33" s="177">
        <v>0</v>
      </c>
      <c r="AN33" s="177">
        <v>0</v>
      </c>
      <c r="AO33" s="177">
        <v>0</v>
      </c>
      <c r="AP33" s="177">
        <v>0</v>
      </c>
      <c r="AQ33" s="177">
        <v>0</v>
      </c>
      <c r="AR33" s="177">
        <v>0</v>
      </c>
      <c r="AS33" s="177">
        <v>0</v>
      </c>
      <c r="AT33" s="177">
        <v>0</v>
      </c>
      <c r="AU33" s="177">
        <v>0</v>
      </c>
      <c r="AV33" s="177"/>
      <c r="AW33" s="177"/>
      <c r="AX33" s="177"/>
      <c r="AY33" s="177"/>
      <c r="AZ33" s="177"/>
      <c r="BA33" s="653">
        <v>596676</v>
      </c>
      <c r="BB33" s="653">
        <v>596676</v>
      </c>
      <c r="BC33" s="653">
        <v>596676</v>
      </c>
      <c r="BD33" s="177">
        <v>0</v>
      </c>
      <c r="BE33" s="177">
        <v>0</v>
      </c>
      <c r="BF33" s="177">
        <v>0</v>
      </c>
      <c r="BG33" s="177">
        <v>0</v>
      </c>
      <c r="BH33" s="177">
        <v>0</v>
      </c>
      <c r="BI33" s="177">
        <v>0</v>
      </c>
      <c r="BJ33" s="177">
        <v>0</v>
      </c>
      <c r="BK33" s="177">
        <v>0</v>
      </c>
      <c r="BL33" s="177">
        <v>0</v>
      </c>
      <c r="BM33" s="177">
        <v>0</v>
      </c>
      <c r="BN33" s="177">
        <v>0</v>
      </c>
      <c r="BO33" s="177">
        <v>0</v>
      </c>
      <c r="BP33" s="177">
        <v>0</v>
      </c>
      <c r="BQ33" s="177">
        <v>0</v>
      </c>
      <c r="BR33" s="177">
        <v>0</v>
      </c>
      <c r="BS33" s="177">
        <v>0</v>
      </c>
      <c r="BT33" s="177">
        <v>0</v>
      </c>
      <c r="BU33" s="177">
        <v>0</v>
      </c>
      <c r="BV33" s="177">
        <v>0</v>
      </c>
      <c r="BW33" s="177">
        <v>0</v>
      </c>
      <c r="BX33" s="177">
        <v>0</v>
      </c>
      <c r="BY33" s="177">
        <v>0</v>
      </c>
      <c r="BZ33" s="273">
        <v>0</v>
      </c>
      <c r="CA33" s="167"/>
    </row>
    <row r="34" spans="2:79" s="17" customFormat="1" ht="15.6">
      <c r="B34" s="271">
        <v>11</v>
      </c>
      <c r="C34" s="177"/>
      <c r="D34" s="177" t="s">
        <v>105</v>
      </c>
      <c r="E34" s="177"/>
      <c r="F34" s="177"/>
      <c r="G34" s="177"/>
      <c r="H34" s="177"/>
      <c r="I34" s="177"/>
      <c r="J34" s="177"/>
      <c r="K34" s="177"/>
      <c r="L34" s="177"/>
      <c r="M34" s="177"/>
      <c r="N34" s="177"/>
      <c r="O34" s="177"/>
      <c r="P34" s="177"/>
      <c r="Q34" s="177"/>
      <c r="R34" s="177"/>
      <c r="S34" s="177"/>
      <c r="T34" s="177"/>
      <c r="U34" s="177"/>
      <c r="V34" s="653">
        <v>3348</v>
      </c>
      <c r="W34" s="653">
        <v>3348</v>
      </c>
      <c r="X34" s="653">
        <v>3348</v>
      </c>
      <c r="Y34" s="653">
        <v>3348</v>
      </c>
      <c r="Z34" s="653">
        <v>3348</v>
      </c>
      <c r="AA34" s="653">
        <v>3348</v>
      </c>
      <c r="AB34" s="653">
        <v>3348</v>
      </c>
      <c r="AC34" s="653">
        <v>3348</v>
      </c>
      <c r="AD34" s="653">
        <v>3348</v>
      </c>
      <c r="AE34" s="653">
        <v>3348</v>
      </c>
      <c r="AF34" s="177">
        <v>157</v>
      </c>
      <c r="AG34" s="177">
        <v>157</v>
      </c>
      <c r="AH34" s="177">
        <v>157</v>
      </c>
      <c r="AI34" s="177">
        <v>157</v>
      </c>
      <c r="AJ34" s="177">
        <v>157</v>
      </c>
      <c r="AK34" s="177">
        <v>0</v>
      </c>
      <c r="AL34" s="177">
        <v>0</v>
      </c>
      <c r="AM34" s="177">
        <v>0</v>
      </c>
      <c r="AN34" s="177">
        <v>0</v>
      </c>
      <c r="AO34" s="177">
        <v>0</v>
      </c>
      <c r="AP34" s="177">
        <v>0</v>
      </c>
      <c r="AQ34" s="177">
        <v>0</v>
      </c>
      <c r="AR34" s="177">
        <v>0</v>
      </c>
      <c r="AS34" s="177">
        <v>0</v>
      </c>
      <c r="AT34" s="177">
        <v>0</v>
      </c>
      <c r="AU34" s="177">
        <v>0</v>
      </c>
      <c r="AV34" s="177"/>
      <c r="AW34" s="177"/>
      <c r="AX34" s="177"/>
      <c r="AY34" s="177"/>
      <c r="AZ34" s="177"/>
      <c r="BA34" s="653">
        <v>29092220</v>
      </c>
      <c r="BB34" s="653">
        <v>29092220</v>
      </c>
      <c r="BC34" s="653">
        <v>29092220</v>
      </c>
      <c r="BD34" s="653">
        <v>29092220</v>
      </c>
      <c r="BE34" s="653">
        <v>29092220</v>
      </c>
      <c r="BF34" s="653">
        <v>29092220</v>
      </c>
      <c r="BG34" s="653">
        <v>29092220</v>
      </c>
      <c r="BH34" s="653">
        <v>29092220</v>
      </c>
      <c r="BI34" s="653">
        <v>29092220</v>
      </c>
      <c r="BJ34" s="653">
        <v>29092220</v>
      </c>
      <c r="BK34" s="653">
        <v>1377500</v>
      </c>
      <c r="BL34" s="653">
        <v>1377500</v>
      </c>
      <c r="BM34" s="653">
        <v>1377500</v>
      </c>
      <c r="BN34" s="653">
        <v>1377500</v>
      </c>
      <c r="BO34" s="653">
        <v>1377500</v>
      </c>
      <c r="BP34" s="177">
        <v>0</v>
      </c>
      <c r="BQ34" s="177">
        <v>0</v>
      </c>
      <c r="BR34" s="177">
        <v>0</v>
      </c>
      <c r="BS34" s="177">
        <v>0</v>
      </c>
      <c r="BT34" s="177">
        <v>0</v>
      </c>
      <c r="BU34" s="177">
        <v>0</v>
      </c>
      <c r="BV34" s="177">
        <v>0</v>
      </c>
      <c r="BW34" s="177">
        <v>0</v>
      </c>
      <c r="BX34" s="177">
        <v>0</v>
      </c>
      <c r="BY34" s="177">
        <v>0</v>
      </c>
      <c r="BZ34" s="273">
        <v>0</v>
      </c>
      <c r="CA34" s="167"/>
    </row>
    <row r="35" spans="2:79" s="17" customFormat="1" ht="15.6">
      <c r="B35" s="271">
        <v>12</v>
      </c>
      <c r="C35" s="177"/>
      <c r="D35" s="177" t="s">
        <v>107</v>
      </c>
      <c r="E35" s="177"/>
      <c r="F35" s="177"/>
      <c r="G35" s="177"/>
      <c r="H35" s="177"/>
      <c r="I35" s="177"/>
      <c r="J35" s="177"/>
      <c r="K35" s="177"/>
      <c r="L35" s="177"/>
      <c r="M35" s="177"/>
      <c r="N35" s="177"/>
      <c r="O35" s="177"/>
      <c r="P35" s="177"/>
      <c r="Q35" s="177"/>
      <c r="R35" s="177"/>
      <c r="S35" s="177"/>
      <c r="T35" s="177"/>
      <c r="U35" s="177"/>
      <c r="V35" s="177">
        <v>116</v>
      </c>
      <c r="W35" s="177">
        <v>116</v>
      </c>
      <c r="X35" s="177">
        <v>116</v>
      </c>
      <c r="Y35" s="177">
        <v>116</v>
      </c>
      <c r="Z35" s="177">
        <v>116</v>
      </c>
      <c r="AA35" s="177">
        <v>103</v>
      </c>
      <c r="AB35" s="177">
        <v>103</v>
      </c>
      <c r="AC35" s="177">
        <v>103</v>
      </c>
      <c r="AD35" s="177">
        <v>100</v>
      </c>
      <c r="AE35" s="177">
        <v>92</v>
      </c>
      <c r="AF35" s="177">
        <v>65</v>
      </c>
      <c r="AG35" s="177">
        <v>12</v>
      </c>
      <c r="AH35" s="177">
        <v>0</v>
      </c>
      <c r="AI35" s="177">
        <v>0</v>
      </c>
      <c r="AJ35" s="177">
        <v>0</v>
      </c>
      <c r="AK35" s="177">
        <v>0</v>
      </c>
      <c r="AL35" s="177">
        <v>0</v>
      </c>
      <c r="AM35" s="177">
        <v>0</v>
      </c>
      <c r="AN35" s="177">
        <v>0</v>
      </c>
      <c r="AO35" s="177">
        <v>0</v>
      </c>
      <c r="AP35" s="177">
        <v>0</v>
      </c>
      <c r="AQ35" s="177">
        <v>0</v>
      </c>
      <c r="AR35" s="177">
        <v>0</v>
      </c>
      <c r="AS35" s="177">
        <v>0</v>
      </c>
      <c r="AT35" s="177">
        <v>0</v>
      </c>
      <c r="AU35" s="177">
        <v>0</v>
      </c>
      <c r="AV35" s="177"/>
      <c r="AW35" s="177"/>
      <c r="AX35" s="177"/>
      <c r="AY35" s="177"/>
      <c r="AZ35" s="177"/>
      <c r="BA35" s="653">
        <v>1382502</v>
      </c>
      <c r="BB35" s="653">
        <v>1382502</v>
      </c>
      <c r="BC35" s="653">
        <v>1382502</v>
      </c>
      <c r="BD35" s="653">
        <v>1382502</v>
      </c>
      <c r="BE35" s="653">
        <v>1358635</v>
      </c>
      <c r="BF35" s="653">
        <v>1320160</v>
      </c>
      <c r="BG35" s="653">
        <v>1320160</v>
      </c>
      <c r="BH35" s="653">
        <v>1312773</v>
      </c>
      <c r="BI35" s="653">
        <v>1299574</v>
      </c>
      <c r="BJ35" s="653">
        <v>528341</v>
      </c>
      <c r="BK35" s="653">
        <v>442298</v>
      </c>
      <c r="BL35" s="653">
        <v>80814</v>
      </c>
      <c r="BM35" s="653">
        <v>2948</v>
      </c>
      <c r="BN35" s="653">
        <v>2948</v>
      </c>
      <c r="BO35" s="653">
        <v>2948</v>
      </c>
      <c r="BP35" s="177">
        <v>0</v>
      </c>
      <c r="BQ35" s="177">
        <v>0</v>
      </c>
      <c r="BR35" s="177">
        <v>0</v>
      </c>
      <c r="BS35" s="177">
        <v>0</v>
      </c>
      <c r="BT35" s="177">
        <v>0</v>
      </c>
      <c r="BU35" s="177">
        <v>0</v>
      </c>
      <c r="BV35" s="177">
        <v>0</v>
      </c>
      <c r="BW35" s="177">
        <v>0</v>
      </c>
      <c r="BX35" s="177">
        <v>0</v>
      </c>
      <c r="BY35" s="177">
        <v>0</v>
      </c>
      <c r="BZ35" s="273">
        <v>0</v>
      </c>
      <c r="CA35" s="167"/>
    </row>
    <row r="36" spans="2:79" s="17" customFormat="1" ht="15.6">
      <c r="B36" s="271">
        <v>13</v>
      </c>
      <c r="C36" s="177"/>
      <c r="D36" s="177" t="s">
        <v>106</v>
      </c>
      <c r="E36" s="177"/>
      <c r="F36" s="177"/>
      <c r="G36" s="177"/>
      <c r="H36" s="177"/>
      <c r="I36" s="177"/>
      <c r="J36" s="177"/>
      <c r="K36" s="177"/>
      <c r="L36" s="177"/>
      <c r="M36" s="177"/>
      <c r="N36" s="177"/>
      <c r="O36" s="177"/>
      <c r="P36" s="177"/>
      <c r="Q36" s="177"/>
      <c r="R36" s="177"/>
      <c r="S36" s="177"/>
      <c r="T36" s="177"/>
      <c r="U36" s="177"/>
      <c r="V36" s="177">
        <v>0</v>
      </c>
      <c r="W36" s="177">
        <v>0</v>
      </c>
      <c r="X36" s="177">
        <v>0</v>
      </c>
      <c r="Y36" s="177">
        <v>0</v>
      </c>
      <c r="Z36" s="177">
        <v>0</v>
      </c>
      <c r="AA36" s="177">
        <v>0</v>
      </c>
      <c r="AB36" s="177">
        <v>0</v>
      </c>
      <c r="AC36" s="177">
        <v>0</v>
      </c>
      <c r="AD36" s="177">
        <v>0</v>
      </c>
      <c r="AE36" s="177">
        <v>0</v>
      </c>
      <c r="AF36" s="177">
        <v>0</v>
      </c>
      <c r="AG36" s="177">
        <v>0</v>
      </c>
      <c r="AH36" s="177">
        <v>0</v>
      </c>
      <c r="AI36" s="177">
        <v>0</v>
      </c>
      <c r="AJ36" s="177">
        <v>0</v>
      </c>
      <c r="AK36" s="177">
        <v>0</v>
      </c>
      <c r="AL36" s="177">
        <v>0</v>
      </c>
      <c r="AM36" s="177">
        <v>0</v>
      </c>
      <c r="AN36" s="177">
        <v>0</v>
      </c>
      <c r="AO36" s="177">
        <v>0</v>
      </c>
      <c r="AP36" s="177">
        <v>0</v>
      </c>
      <c r="AQ36" s="177">
        <v>0</v>
      </c>
      <c r="AR36" s="177">
        <v>0</v>
      </c>
      <c r="AS36" s="177">
        <v>0</v>
      </c>
      <c r="AT36" s="177">
        <v>0</v>
      </c>
      <c r="AU36" s="177">
        <v>0</v>
      </c>
      <c r="AV36" s="177"/>
      <c r="AW36" s="177"/>
      <c r="AX36" s="177"/>
      <c r="AY36" s="177"/>
      <c r="AZ36" s="177"/>
      <c r="BA36" s="177">
        <v>0</v>
      </c>
      <c r="BB36" s="177">
        <v>0</v>
      </c>
      <c r="BC36" s="177">
        <v>0</v>
      </c>
      <c r="BD36" s="177">
        <v>0</v>
      </c>
      <c r="BE36" s="177">
        <v>0</v>
      </c>
      <c r="BF36" s="177">
        <v>0</v>
      </c>
      <c r="BG36" s="177">
        <v>0</v>
      </c>
      <c r="BH36" s="177">
        <v>0</v>
      </c>
      <c r="BI36" s="177">
        <v>0</v>
      </c>
      <c r="BJ36" s="177">
        <v>0</v>
      </c>
      <c r="BK36" s="177">
        <v>0</v>
      </c>
      <c r="BL36" s="177">
        <v>0</v>
      </c>
      <c r="BM36" s="177">
        <v>0</v>
      </c>
      <c r="BN36" s="177">
        <v>0</v>
      </c>
      <c r="BO36" s="177">
        <v>0</v>
      </c>
      <c r="BP36" s="177">
        <v>0</v>
      </c>
      <c r="BQ36" s="177">
        <v>0</v>
      </c>
      <c r="BR36" s="177">
        <v>0</v>
      </c>
      <c r="BS36" s="177">
        <v>0</v>
      </c>
      <c r="BT36" s="177">
        <v>0</v>
      </c>
      <c r="BU36" s="177">
        <v>0</v>
      </c>
      <c r="BV36" s="177">
        <v>0</v>
      </c>
      <c r="BW36" s="177">
        <v>0</v>
      </c>
      <c r="BX36" s="177">
        <v>0</v>
      </c>
      <c r="BY36" s="177">
        <v>0</v>
      </c>
      <c r="BZ36" s="273">
        <v>0</v>
      </c>
      <c r="CA36" s="167"/>
    </row>
    <row r="37" spans="2:79" s="17" customFormat="1" ht="15.6">
      <c r="B37" s="271">
        <v>14</v>
      </c>
      <c r="C37" s="177"/>
      <c r="D37" s="177" t="s">
        <v>109</v>
      </c>
      <c r="E37" s="177"/>
      <c r="F37" s="177"/>
      <c r="G37" s="177"/>
      <c r="H37" s="177"/>
      <c r="I37" s="177"/>
      <c r="J37" s="177"/>
      <c r="K37" s="177"/>
      <c r="L37" s="177"/>
      <c r="M37" s="177"/>
      <c r="N37" s="177"/>
      <c r="O37" s="177"/>
      <c r="P37" s="177"/>
      <c r="Q37" s="177"/>
      <c r="R37" s="177"/>
      <c r="S37" s="177"/>
      <c r="T37" s="177"/>
      <c r="U37" s="177"/>
      <c r="V37" s="177">
        <v>20</v>
      </c>
      <c r="W37" s="177">
        <v>17</v>
      </c>
      <c r="X37" s="177">
        <v>17</v>
      </c>
      <c r="Y37" s="177">
        <v>16</v>
      </c>
      <c r="Z37" s="177">
        <v>16</v>
      </c>
      <c r="AA37" s="177">
        <v>16</v>
      </c>
      <c r="AB37" s="177">
        <v>16</v>
      </c>
      <c r="AC37" s="177">
        <v>16</v>
      </c>
      <c r="AD37" s="177">
        <v>12</v>
      </c>
      <c r="AE37" s="177">
        <v>12</v>
      </c>
      <c r="AF37" s="177">
        <v>11</v>
      </c>
      <c r="AG37" s="177">
        <v>11</v>
      </c>
      <c r="AH37" s="177">
        <v>11</v>
      </c>
      <c r="AI37" s="177">
        <v>11</v>
      </c>
      <c r="AJ37" s="177">
        <v>2</v>
      </c>
      <c r="AK37" s="177">
        <v>2</v>
      </c>
      <c r="AL37" s="177">
        <v>2</v>
      </c>
      <c r="AM37" s="177">
        <v>2</v>
      </c>
      <c r="AN37" s="177">
        <v>2</v>
      </c>
      <c r="AO37" s="177">
        <v>2</v>
      </c>
      <c r="AP37" s="177">
        <v>1</v>
      </c>
      <c r="AQ37" s="177">
        <v>0</v>
      </c>
      <c r="AR37" s="177">
        <v>0</v>
      </c>
      <c r="AS37" s="177">
        <v>0</v>
      </c>
      <c r="AT37" s="177">
        <v>0</v>
      </c>
      <c r="AU37" s="177">
        <v>0</v>
      </c>
      <c r="AV37" s="177"/>
      <c r="AW37" s="177"/>
      <c r="AX37" s="177"/>
      <c r="AY37" s="177"/>
      <c r="AZ37" s="177"/>
      <c r="BA37" s="653">
        <v>237547</v>
      </c>
      <c r="BB37" s="653">
        <v>185413</v>
      </c>
      <c r="BC37" s="653">
        <v>176726</v>
      </c>
      <c r="BD37" s="653">
        <v>169475</v>
      </c>
      <c r="BE37" s="653">
        <v>169475</v>
      </c>
      <c r="BF37" s="653">
        <v>169475</v>
      </c>
      <c r="BG37" s="653">
        <v>166931</v>
      </c>
      <c r="BH37" s="653">
        <v>166831</v>
      </c>
      <c r="BI37" s="653">
        <v>86294</v>
      </c>
      <c r="BJ37" s="653">
        <v>85862</v>
      </c>
      <c r="BK37" s="653">
        <v>81001</v>
      </c>
      <c r="BL37" s="653">
        <v>80388</v>
      </c>
      <c r="BM37" s="653">
        <v>79825</v>
      </c>
      <c r="BN37" s="653">
        <v>79825</v>
      </c>
      <c r="BO37" s="653">
        <v>8230</v>
      </c>
      <c r="BP37" s="653">
        <v>8134</v>
      </c>
      <c r="BQ37" s="653">
        <v>8134</v>
      </c>
      <c r="BR37" s="653">
        <v>8134</v>
      </c>
      <c r="BS37" s="653">
        <v>8134</v>
      </c>
      <c r="BT37" s="653">
        <v>8134</v>
      </c>
      <c r="BU37" s="653">
        <v>4649</v>
      </c>
      <c r="BV37" s="177">
        <v>0</v>
      </c>
      <c r="BW37" s="177">
        <v>0</v>
      </c>
      <c r="BX37" s="177">
        <v>0</v>
      </c>
      <c r="BY37" s="177">
        <v>0</v>
      </c>
      <c r="BZ37" s="273">
        <v>0</v>
      </c>
      <c r="CA37" s="167"/>
    </row>
    <row r="38" spans="2:79" s="17" customFormat="1" ht="15.6">
      <c r="B38" s="271">
        <v>15</v>
      </c>
      <c r="C38" s="177"/>
      <c r="D38" s="177" t="s">
        <v>110</v>
      </c>
      <c r="E38" s="177"/>
      <c r="F38" s="177"/>
      <c r="G38" s="177"/>
      <c r="H38" s="177"/>
      <c r="I38" s="177"/>
      <c r="J38" s="177"/>
      <c r="K38" s="177"/>
      <c r="L38" s="177"/>
      <c r="M38" s="177"/>
      <c r="N38" s="177"/>
      <c r="O38" s="177"/>
      <c r="P38" s="177"/>
      <c r="Q38" s="177"/>
      <c r="R38" s="177"/>
      <c r="S38" s="177"/>
      <c r="T38" s="177"/>
      <c r="U38" s="177"/>
      <c r="V38" s="177">
        <v>0</v>
      </c>
      <c r="W38" s="177">
        <v>0</v>
      </c>
      <c r="X38" s="177">
        <v>0</v>
      </c>
      <c r="Y38" s="177">
        <v>0</v>
      </c>
      <c r="Z38" s="177">
        <v>0</v>
      </c>
      <c r="AA38" s="177">
        <v>0</v>
      </c>
      <c r="AB38" s="177">
        <v>0</v>
      </c>
      <c r="AC38" s="177">
        <v>0</v>
      </c>
      <c r="AD38" s="177">
        <v>0</v>
      </c>
      <c r="AE38" s="177">
        <v>0</v>
      </c>
      <c r="AF38" s="177">
        <v>0</v>
      </c>
      <c r="AG38" s="177">
        <v>0</v>
      </c>
      <c r="AH38" s="177">
        <v>0</v>
      </c>
      <c r="AI38" s="177">
        <v>0</v>
      </c>
      <c r="AJ38" s="177">
        <v>0</v>
      </c>
      <c r="AK38" s="177">
        <v>0</v>
      </c>
      <c r="AL38" s="177">
        <v>0</v>
      </c>
      <c r="AM38" s="177">
        <v>0</v>
      </c>
      <c r="AN38" s="177">
        <v>0</v>
      </c>
      <c r="AO38" s="177">
        <v>0</v>
      </c>
      <c r="AP38" s="177">
        <v>0</v>
      </c>
      <c r="AQ38" s="177">
        <v>0</v>
      </c>
      <c r="AR38" s="177">
        <v>0</v>
      </c>
      <c r="AS38" s="177">
        <v>0</v>
      </c>
      <c r="AT38" s="177">
        <v>0</v>
      </c>
      <c r="AU38" s="177">
        <v>0</v>
      </c>
      <c r="AV38" s="177"/>
      <c r="AW38" s="177"/>
      <c r="AX38" s="177"/>
      <c r="AY38" s="177"/>
      <c r="AZ38" s="177"/>
      <c r="BA38" s="177">
        <v>0</v>
      </c>
      <c r="BB38" s="177">
        <v>0</v>
      </c>
      <c r="BC38" s="177">
        <v>0</v>
      </c>
      <c r="BD38" s="177">
        <v>0</v>
      </c>
      <c r="BE38" s="177">
        <v>0</v>
      </c>
      <c r="BF38" s="177">
        <v>0</v>
      </c>
      <c r="BG38" s="177">
        <v>0</v>
      </c>
      <c r="BH38" s="177">
        <v>0</v>
      </c>
      <c r="BI38" s="177">
        <v>0</v>
      </c>
      <c r="BJ38" s="177">
        <v>0</v>
      </c>
      <c r="BK38" s="177">
        <v>0</v>
      </c>
      <c r="BL38" s="177">
        <v>0</v>
      </c>
      <c r="BM38" s="177">
        <v>0</v>
      </c>
      <c r="BN38" s="177">
        <v>0</v>
      </c>
      <c r="BO38" s="177">
        <v>0</v>
      </c>
      <c r="BP38" s="177">
        <v>0</v>
      </c>
      <c r="BQ38" s="177">
        <v>0</v>
      </c>
      <c r="BR38" s="177">
        <v>0</v>
      </c>
      <c r="BS38" s="177">
        <v>0</v>
      </c>
      <c r="BT38" s="177">
        <v>0</v>
      </c>
      <c r="BU38" s="177">
        <v>0</v>
      </c>
      <c r="BV38" s="177">
        <v>0</v>
      </c>
      <c r="BW38" s="177">
        <v>0</v>
      </c>
      <c r="BX38" s="177">
        <v>0</v>
      </c>
      <c r="BY38" s="177">
        <v>0</v>
      </c>
      <c r="BZ38" s="273">
        <v>0</v>
      </c>
      <c r="CA38" s="167"/>
    </row>
    <row r="39" spans="2:79" s="17" customFormat="1" ht="15.6">
      <c r="B39" s="271">
        <v>16</v>
      </c>
      <c r="C39" s="177"/>
      <c r="D39" s="177" t="s">
        <v>111</v>
      </c>
      <c r="E39" s="177"/>
      <c r="F39" s="177"/>
      <c r="G39" s="177"/>
      <c r="H39" s="177"/>
      <c r="I39" s="177"/>
      <c r="J39" s="177"/>
      <c r="K39" s="177"/>
      <c r="L39" s="177"/>
      <c r="M39" s="177"/>
      <c r="N39" s="177"/>
      <c r="O39" s="177"/>
      <c r="P39" s="177"/>
      <c r="Q39" s="177"/>
      <c r="R39" s="177"/>
      <c r="S39" s="177"/>
      <c r="T39" s="177"/>
      <c r="U39" s="177"/>
      <c r="V39" s="177">
        <v>505</v>
      </c>
      <c r="W39" s="177">
        <v>0</v>
      </c>
      <c r="X39" s="177">
        <v>0</v>
      </c>
      <c r="Y39" s="177">
        <v>0</v>
      </c>
      <c r="Z39" s="177">
        <v>0</v>
      </c>
      <c r="AA39" s="177">
        <v>0</v>
      </c>
      <c r="AB39" s="177">
        <v>0</v>
      </c>
      <c r="AC39" s="177">
        <v>0</v>
      </c>
      <c r="AD39" s="177">
        <v>0</v>
      </c>
      <c r="AE39" s="177">
        <v>0</v>
      </c>
      <c r="AF39" s="177">
        <v>0</v>
      </c>
      <c r="AG39" s="177">
        <v>0</v>
      </c>
      <c r="AH39" s="177">
        <v>0</v>
      </c>
      <c r="AI39" s="177">
        <v>0</v>
      </c>
      <c r="AJ39" s="177">
        <v>0</v>
      </c>
      <c r="AK39" s="177">
        <v>0</v>
      </c>
      <c r="AL39" s="177">
        <v>0</v>
      </c>
      <c r="AM39" s="177">
        <v>0</v>
      </c>
      <c r="AN39" s="177">
        <v>0</v>
      </c>
      <c r="AO39" s="177">
        <v>0</v>
      </c>
      <c r="AP39" s="177">
        <v>0</v>
      </c>
      <c r="AQ39" s="177">
        <v>0</v>
      </c>
      <c r="AR39" s="177">
        <v>0</v>
      </c>
      <c r="AS39" s="177">
        <v>0</v>
      </c>
      <c r="AT39" s="177">
        <v>0</v>
      </c>
      <c r="AU39" s="177">
        <v>0</v>
      </c>
      <c r="AV39" s="177"/>
      <c r="AW39" s="177"/>
      <c r="AX39" s="177"/>
      <c r="AY39" s="177"/>
      <c r="AZ39" s="177"/>
      <c r="BA39" s="653">
        <v>2978654</v>
      </c>
      <c r="BB39" s="177">
        <v>0</v>
      </c>
      <c r="BC39" s="177">
        <v>0</v>
      </c>
      <c r="BD39" s="177">
        <v>0</v>
      </c>
      <c r="BE39" s="177">
        <v>0</v>
      </c>
      <c r="BF39" s="177">
        <v>0</v>
      </c>
      <c r="BG39" s="177">
        <v>0</v>
      </c>
      <c r="BH39" s="177">
        <v>0</v>
      </c>
      <c r="BI39" s="177">
        <v>0</v>
      </c>
      <c r="BJ39" s="177">
        <v>0</v>
      </c>
      <c r="BK39" s="177">
        <v>0</v>
      </c>
      <c r="BL39" s="177">
        <v>0</v>
      </c>
      <c r="BM39" s="177">
        <v>0</v>
      </c>
      <c r="BN39" s="177">
        <v>0</v>
      </c>
      <c r="BO39" s="177">
        <v>0</v>
      </c>
      <c r="BP39" s="177">
        <v>0</v>
      </c>
      <c r="BQ39" s="177">
        <v>0</v>
      </c>
      <c r="BR39" s="177">
        <v>0</v>
      </c>
      <c r="BS39" s="177">
        <v>0</v>
      </c>
      <c r="BT39" s="177">
        <v>0</v>
      </c>
      <c r="BU39" s="177">
        <v>0</v>
      </c>
      <c r="BV39" s="177">
        <v>0</v>
      </c>
      <c r="BW39" s="177">
        <v>0</v>
      </c>
      <c r="BX39" s="177">
        <v>0</v>
      </c>
      <c r="BY39" s="177">
        <v>0</v>
      </c>
      <c r="BZ39" s="273">
        <v>0</v>
      </c>
      <c r="CA39" s="167"/>
    </row>
    <row r="40" spans="2:79" s="17" customFormat="1" ht="15.6">
      <c r="B40" s="271">
        <v>17</v>
      </c>
      <c r="C40" s="177"/>
      <c r="D40" s="177" t="s">
        <v>112</v>
      </c>
      <c r="E40" s="177"/>
      <c r="F40" s="177"/>
      <c r="G40" s="177"/>
      <c r="H40" s="177"/>
      <c r="I40" s="177"/>
      <c r="J40" s="177"/>
      <c r="K40" s="177"/>
      <c r="L40" s="177"/>
      <c r="M40" s="177"/>
      <c r="N40" s="177"/>
      <c r="O40" s="177"/>
      <c r="P40" s="177"/>
      <c r="Q40" s="177"/>
      <c r="R40" s="177"/>
      <c r="S40" s="177"/>
      <c r="T40" s="177"/>
      <c r="U40" s="177"/>
      <c r="V40" s="177">
        <v>0</v>
      </c>
      <c r="W40" s="177">
        <v>0</v>
      </c>
      <c r="X40" s="177">
        <v>0</v>
      </c>
      <c r="Y40" s="177">
        <v>0</v>
      </c>
      <c r="Z40" s="177">
        <v>0</v>
      </c>
      <c r="AA40" s="177">
        <v>0</v>
      </c>
      <c r="AB40" s="177">
        <v>0</v>
      </c>
      <c r="AC40" s="177">
        <v>0</v>
      </c>
      <c r="AD40" s="177">
        <v>0</v>
      </c>
      <c r="AE40" s="177">
        <v>0</v>
      </c>
      <c r="AF40" s="177">
        <v>0</v>
      </c>
      <c r="AG40" s="177">
        <v>0</v>
      </c>
      <c r="AH40" s="177">
        <v>0</v>
      </c>
      <c r="AI40" s="177">
        <v>0</v>
      </c>
      <c r="AJ40" s="177">
        <v>0</v>
      </c>
      <c r="AK40" s="177">
        <v>0</v>
      </c>
      <c r="AL40" s="177">
        <v>0</v>
      </c>
      <c r="AM40" s="177">
        <v>0</v>
      </c>
      <c r="AN40" s="177">
        <v>0</v>
      </c>
      <c r="AO40" s="177">
        <v>0</v>
      </c>
      <c r="AP40" s="177">
        <v>0</v>
      </c>
      <c r="AQ40" s="177">
        <v>0</v>
      </c>
      <c r="AR40" s="177">
        <v>0</v>
      </c>
      <c r="AS40" s="177">
        <v>0</v>
      </c>
      <c r="AT40" s="177">
        <v>0</v>
      </c>
      <c r="AU40" s="177">
        <v>0</v>
      </c>
      <c r="AV40" s="177"/>
      <c r="AW40" s="177"/>
      <c r="AX40" s="177"/>
      <c r="AY40" s="177"/>
      <c r="AZ40" s="177"/>
      <c r="BA40" s="177">
        <v>0</v>
      </c>
      <c r="BB40" s="177">
        <v>0</v>
      </c>
      <c r="BC40" s="177">
        <v>0</v>
      </c>
      <c r="BD40" s="177">
        <v>0</v>
      </c>
      <c r="BE40" s="177">
        <v>0</v>
      </c>
      <c r="BF40" s="177">
        <v>0</v>
      </c>
      <c r="BG40" s="177">
        <v>0</v>
      </c>
      <c r="BH40" s="177">
        <v>0</v>
      </c>
      <c r="BI40" s="177">
        <v>0</v>
      </c>
      <c r="BJ40" s="177">
        <v>0</v>
      </c>
      <c r="BK40" s="177">
        <v>0</v>
      </c>
      <c r="BL40" s="177">
        <v>0</v>
      </c>
      <c r="BM40" s="177">
        <v>0</v>
      </c>
      <c r="BN40" s="177">
        <v>0</v>
      </c>
      <c r="BO40" s="177">
        <v>0</v>
      </c>
      <c r="BP40" s="177">
        <v>0</v>
      </c>
      <c r="BQ40" s="177">
        <v>0</v>
      </c>
      <c r="BR40" s="177">
        <v>0</v>
      </c>
      <c r="BS40" s="177">
        <v>0</v>
      </c>
      <c r="BT40" s="177">
        <v>0</v>
      </c>
      <c r="BU40" s="177">
        <v>0</v>
      </c>
      <c r="BV40" s="177">
        <v>0</v>
      </c>
      <c r="BW40" s="177">
        <v>0</v>
      </c>
      <c r="BX40" s="177">
        <v>0</v>
      </c>
      <c r="BY40" s="177">
        <v>0</v>
      </c>
      <c r="BZ40" s="273">
        <v>0</v>
      </c>
      <c r="CA40" s="167"/>
    </row>
    <row r="41" spans="2:79" s="17" customFormat="1" ht="15.6">
      <c r="B41" s="271">
        <v>18</v>
      </c>
      <c r="C41" s="177"/>
      <c r="D41" s="177" t="s">
        <v>113</v>
      </c>
      <c r="E41" s="177"/>
      <c r="F41" s="177"/>
      <c r="G41" s="177"/>
      <c r="H41" s="177"/>
      <c r="I41" s="177"/>
      <c r="J41" s="177"/>
      <c r="K41" s="177"/>
      <c r="L41" s="177"/>
      <c r="M41" s="177"/>
      <c r="N41" s="177"/>
      <c r="O41" s="177"/>
      <c r="P41" s="177"/>
      <c r="Q41" s="177"/>
      <c r="R41" s="177"/>
      <c r="S41" s="177"/>
      <c r="T41" s="177"/>
      <c r="U41" s="177"/>
      <c r="V41" s="177">
        <v>0</v>
      </c>
      <c r="W41" s="177">
        <v>0</v>
      </c>
      <c r="X41" s="177">
        <v>0</v>
      </c>
      <c r="Y41" s="177">
        <v>0</v>
      </c>
      <c r="Z41" s="177">
        <v>0</v>
      </c>
      <c r="AA41" s="177">
        <v>0</v>
      </c>
      <c r="AB41" s="177">
        <v>0</v>
      </c>
      <c r="AC41" s="177">
        <v>0</v>
      </c>
      <c r="AD41" s="177">
        <v>0</v>
      </c>
      <c r="AE41" s="177">
        <v>0</v>
      </c>
      <c r="AF41" s="177">
        <v>0</v>
      </c>
      <c r="AG41" s="177">
        <v>0</v>
      </c>
      <c r="AH41" s="177">
        <v>0</v>
      </c>
      <c r="AI41" s="177">
        <v>0</v>
      </c>
      <c r="AJ41" s="177">
        <v>0</v>
      </c>
      <c r="AK41" s="177">
        <v>0</v>
      </c>
      <c r="AL41" s="177">
        <v>0</v>
      </c>
      <c r="AM41" s="177">
        <v>0</v>
      </c>
      <c r="AN41" s="177">
        <v>0</v>
      </c>
      <c r="AO41" s="177">
        <v>0</v>
      </c>
      <c r="AP41" s="177">
        <v>0</v>
      </c>
      <c r="AQ41" s="177">
        <v>0</v>
      </c>
      <c r="AR41" s="177">
        <v>0</v>
      </c>
      <c r="AS41" s="177">
        <v>0</v>
      </c>
      <c r="AT41" s="177">
        <v>0</v>
      </c>
      <c r="AU41" s="177">
        <v>0</v>
      </c>
      <c r="AV41" s="177"/>
      <c r="AW41" s="177"/>
      <c r="AX41" s="177"/>
      <c r="AY41" s="177"/>
      <c r="AZ41" s="177"/>
      <c r="BA41" s="177">
        <v>0</v>
      </c>
      <c r="BB41" s="177">
        <v>0</v>
      </c>
      <c r="BC41" s="177">
        <v>0</v>
      </c>
      <c r="BD41" s="177">
        <v>0</v>
      </c>
      <c r="BE41" s="177">
        <v>0</v>
      </c>
      <c r="BF41" s="177">
        <v>0</v>
      </c>
      <c r="BG41" s="177">
        <v>0</v>
      </c>
      <c r="BH41" s="177">
        <v>0</v>
      </c>
      <c r="BI41" s="177">
        <v>0</v>
      </c>
      <c r="BJ41" s="177">
        <v>0</v>
      </c>
      <c r="BK41" s="177">
        <v>0</v>
      </c>
      <c r="BL41" s="177">
        <v>0</v>
      </c>
      <c r="BM41" s="177">
        <v>0</v>
      </c>
      <c r="BN41" s="177">
        <v>0</v>
      </c>
      <c r="BO41" s="177">
        <v>0</v>
      </c>
      <c r="BP41" s="177">
        <v>0</v>
      </c>
      <c r="BQ41" s="177">
        <v>0</v>
      </c>
      <c r="BR41" s="177">
        <v>0</v>
      </c>
      <c r="BS41" s="177">
        <v>0</v>
      </c>
      <c r="BT41" s="177">
        <v>0</v>
      </c>
      <c r="BU41" s="177">
        <v>0</v>
      </c>
      <c r="BV41" s="177">
        <v>0</v>
      </c>
      <c r="BW41" s="177">
        <v>0</v>
      </c>
      <c r="BX41" s="177">
        <v>0</v>
      </c>
      <c r="BY41" s="177">
        <v>0</v>
      </c>
      <c r="BZ41" s="273">
        <v>0</v>
      </c>
      <c r="CA41" s="167"/>
    </row>
    <row r="42" spans="2:79" s="17" customFormat="1" ht="15.6">
      <c r="B42" s="271">
        <v>19</v>
      </c>
      <c r="C42" s="177"/>
      <c r="D42" s="177" t="s">
        <v>507</v>
      </c>
      <c r="E42" s="177"/>
      <c r="F42" s="177"/>
      <c r="G42" s="177"/>
      <c r="H42" s="177"/>
      <c r="I42" s="177"/>
      <c r="J42" s="177"/>
      <c r="K42" s="177"/>
      <c r="L42" s="177"/>
      <c r="M42" s="177"/>
      <c r="N42" s="177"/>
      <c r="O42" s="177"/>
      <c r="P42" s="177"/>
      <c r="Q42" s="177"/>
      <c r="R42" s="177"/>
      <c r="S42" s="177"/>
      <c r="T42" s="177"/>
      <c r="U42" s="177"/>
      <c r="V42" s="177">
        <v>0</v>
      </c>
      <c r="W42" s="177">
        <v>0</v>
      </c>
      <c r="X42" s="177">
        <v>0</v>
      </c>
      <c r="Y42" s="177">
        <v>0</v>
      </c>
      <c r="Z42" s="177">
        <v>0</v>
      </c>
      <c r="AA42" s="177">
        <v>0</v>
      </c>
      <c r="AB42" s="177">
        <v>0</v>
      </c>
      <c r="AC42" s="177">
        <v>0</v>
      </c>
      <c r="AD42" s="177">
        <v>0</v>
      </c>
      <c r="AE42" s="177">
        <v>0</v>
      </c>
      <c r="AF42" s="177">
        <v>0</v>
      </c>
      <c r="AG42" s="177">
        <v>0</v>
      </c>
      <c r="AH42" s="177">
        <v>0</v>
      </c>
      <c r="AI42" s="177">
        <v>0</v>
      </c>
      <c r="AJ42" s="177">
        <v>0</v>
      </c>
      <c r="AK42" s="177">
        <v>0</v>
      </c>
      <c r="AL42" s="177">
        <v>0</v>
      </c>
      <c r="AM42" s="177">
        <v>0</v>
      </c>
      <c r="AN42" s="177">
        <v>0</v>
      </c>
      <c r="AO42" s="177">
        <v>0</v>
      </c>
      <c r="AP42" s="177">
        <v>0</v>
      </c>
      <c r="AQ42" s="177">
        <v>0</v>
      </c>
      <c r="AR42" s="177">
        <v>0</v>
      </c>
      <c r="AS42" s="177">
        <v>0</v>
      </c>
      <c r="AT42" s="177">
        <v>0</v>
      </c>
      <c r="AU42" s="177">
        <v>0</v>
      </c>
      <c r="AV42" s="177"/>
      <c r="AW42" s="177"/>
      <c r="AX42" s="177"/>
      <c r="AY42" s="177"/>
      <c r="AZ42" s="177"/>
      <c r="BA42" s="177">
        <v>0</v>
      </c>
      <c r="BB42" s="177">
        <v>0</v>
      </c>
      <c r="BC42" s="177">
        <v>0</v>
      </c>
      <c r="BD42" s="177">
        <v>0</v>
      </c>
      <c r="BE42" s="177">
        <v>0</v>
      </c>
      <c r="BF42" s="177">
        <v>0</v>
      </c>
      <c r="BG42" s="177">
        <v>0</v>
      </c>
      <c r="BH42" s="177">
        <v>0</v>
      </c>
      <c r="BI42" s="177">
        <v>0</v>
      </c>
      <c r="BJ42" s="177">
        <v>0</v>
      </c>
      <c r="BK42" s="177">
        <v>0</v>
      </c>
      <c r="BL42" s="177">
        <v>0</v>
      </c>
      <c r="BM42" s="177">
        <v>0</v>
      </c>
      <c r="BN42" s="177">
        <v>0</v>
      </c>
      <c r="BO42" s="177">
        <v>0</v>
      </c>
      <c r="BP42" s="177">
        <v>0</v>
      </c>
      <c r="BQ42" s="177">
        <v>0</v>
      </c>
      <c r="BR42" s="177">
        <v>0</v>
      </c>
      <c r="BS42" s="177">
        <v>0</v>
      </c>
      <c r="BT42" s="177">
        <v>0</v>
      </c>
      <c r="BU42" s="177">
        <v>0</v>
      </c>
      <c r="BV42" s="177">
        <v>0</v>
      </c>
      <c r="BW42" s="177">
        <v>0</v>
      </c>
      <c r="BX42" s="177">
        <v>0</v>
      </c>
      <c r="BY42" s="177">
        <v>0</v>
      </c>
      <c r="BZ42" s="273">
        <v>0</v>
      </c>
      <c r="CA42" s="167"/>
    </row>
    <row r="43" spans="2:79" s="17" customFormat="1" ht="15.6">
      <c r="B43" s="271">
        <v>20</v>
      </c>
      <c r="C43" s="177"/>
      <c r="D43" s="177" t="s">
        <v>503</v>
      </c>
      <c r="E43" s="177"/>
      <c r="F43" s="177"/>
      <c r="G43" s="177"/>
      <c r="H43" s="177"/>
      <c r="I43" s="177"/>
      <c r="J43" s="177"/>
      <c r="K43" s="177"/>
      <c r="L43" s="177"/>
      <c r="M43" s="177"/>
      <c r="N43" s="177"/>
      <c r="O43" s="177"/>
      <c r="P43" s="177"/>
      <c r="Q43" s="177"/>
      <c r="R43" s="177"/>
      <c r="S43" s="177"/>
      <c r="T43" s="177"/>
      <c r="U43" s="177"/>
      <c r="V43" s="177">
        <v>0</v>
      </c>
      <c r="W43" s="177">
        <v>0</v>
      </c>
      <c r="X43" s="177">
        <v>0</v>
      </c>
      <c r="Y43" s="177">
        <v>0</v>
      </c>
      <c r="Z43" s="177">
        <v>0</v>
      </c>
      <c r="AA43" s="177">
        <v>0</v>
      </c>
      <c r="AB43" s="177">
        <v>0</v>
      </c>
      <c r="AC43" s="177">
        <v>0</v>
      </c>
      <c r="AD43" s="177">
        <v>0</v>
      </c>
      <c r="AE43" s="177">
        <v>0</v>
      </c>
      <c r="AF43" s="177">
        <v>0</v>
      </c>
      <c r="AG43" s="177">
        <v>0</v>
      </c>
      <c r="AH43" s="177">
        <v>0</v>
      </c>
      <c r="AI43" s="177">
        <v>0</v>
      </c>
      <c r="AJ43" s="177">
        <v>0</v>
      </c>
      <c r="AK43" s="177">
        <v>0</v>
      </c>
      <c r="AL43" s="177">
        <v>0</v>
      </c>
      <c r="AM43" s="177">
        <v>0</v>
      </c>
      <c r="AN43" s="177">
        <v>0</v>
      </c>
      <c r="AO43" s="177">
        <v>0</v>
      </c>
      <c r="AP43" s="177">
        <v>0</v>
      </c>
      <c r="AQ43" s="177">
        <v>0</v>
      </c>
      <c r="AR43" s="177">
        <v>0</v>
      </c>
      <c r="AS43" s="177">
        <v>0</v>
      </c>
      <c r="AT43" s="177">
        <v>0</v>
      </c>
      <c r="AU43" s="177">
        <v>0</v>
      </c>
      <c r="AV43" s="177"/>
      <c r="AW43" s="177"/>
      <c r="AX43" s="177"/>
      <c r="AY43" s="177"/>
      <c r="AZ43" s="177"/>
      <c r="BA43" s="653">
        <v>417923</v>
      </c>
      <c r="BB43" s="653">
        <v>417923</v>
      </c>
      <c r="BC43" s="653">
        <v>417923</v>
      </c>
      <c r="BD43" s="653">
        <v>417923</v>
      </c>
      <c r="BE43" s="653">
        <v>417923</v>
      </c>
      <c r="BF43" s="653">
        <v>417923</v>
      </c>
      <c r="BG43" s="653">
        <v>417923</v>
      </c>
      <c r="BH43" s="653">
        <v>417923</v>
      </c>
      <c r="BI43" s="653">
        <v>417923</v>
      </c>
      <c r="BJ43" s="653">
        <v>417923</v>
      </c>
      <c r="BK43" s="653">
        <v>417923</v>
      </c>
      <c r="BL43" s="653">
        <v>417923</v>
      </c>
      <c r="BM43" s="653">
        <v>417923</v>
      </c>
      <c r="BN43" s="653">
        <v>417923</v>
      </c>
      <c r="BO43" s="653">
        <v>417923</v>
      </c>
      <c r="BP43" s="177">
        <v>0</v>
      </c>
      <c r="BQ43" s="177">
        <v>0</v>
      </c>
      <c r="BR43" s="177">
        <v>0</v>
      </c>
      <c r="BS43" s="177">
        <v>0</v>
      </c>
      <c r="BT43" s="177">
        <v>0</v>
      </c>
      <c r="BU43" s="177">
        <v>0</v>
      </c>
      <c r="BV43" s="177">
        <v>0</v>
      </c>
      <c r="BW43" s="177">
        <v>0</v>
      </c>
      <c r="BX43" s="177">
        <v>0</v>
      </c>
      <c r="BY43" s="177">
        <v>0</v>
      </c>
      <c r="BZ43" s="273">
        <v>0</v>
      </c>
      <c r="CA43" s="167"/>
    </row>
    <row r="44" spans="2:79" s="17" customFormat="1" ht="15.6">
      <c r="B44" s="271">
        <v>21</v>
      </c>
      <c r="C44" s="177"/>
      <c r="D44" s="177" t="s">
        <v>114</v>
      </c>
      <c r="E44" s="177"/>
      <c r="F44" s="177"/>
      <c r="G44" s="177"/>
      <c r="H44" s="177"/>
      <c r="I44" s="177"/>
      <c r="J44" s="177"/>
      <c r="K44" s="177"/>
      <c r="L44" s="177"/>
      <c r="M44" s="177"/>
      <c r="N44" s="177"/>
      <c r="O44" s="177"/>
      <c r="P44" s="177"/>
      <c r="Q44" s="177"/>
      <c r="R44" s="177"/>
      <c r="S44" s="177"/>
      <c r="T44" s="177"/>
      <c r="U44" s="177"/>
      <c r="V44" s="177">
        <v>252</v>
      </c>
      <c r="W44" s="177">
        <v>250</v>
      </c>
      <c r="X44" s="177">
        <v>250</v>
      </c>
      <c r="Y44" s="177">
        <v>250</v>
      </c>
      <c r="Z44" s="177">
        <v>250</v>
      </c>
      <c r="AA44" s="177">
        <v>250</v>
      </c>
      <c r="AB44" s="177">
        <v>250</v>
      </c>
      <c r="AC44" s="177">
        <v>249</v>
      </c>
      <c r="AD44" s="177">
        <v>249</v>
      </c>
      <c r="AE44" s="177">
        <v>249</v>
      </c>
      <c r="AF44" s="177">
        <v>224</v>
      </c>
      <c r="AG44" s="177">
        <v>224</v>
      </c>
      <c r="AH44" s="177">
        <v>224</v>
      </c>
      <c r="AI44" s="177">
        <v>223</v>
      </c>
      <c r="AJ44" s="177">
        <v>223</v>
      </c>
      <c r="AK44" s="177">
        <v>222</v>
      </c>
      <c r="AL44" s="177">
        <v>61</v>
      </c>
      <c r="AM44" s="177">
        <v>61</v>
      </c>
      <c r="AN44" s="177">
        <v>61</v>
      </c>
      <c r="AO44" s="177">
        <v>61</v>
      </c>
      <c r="AP44" s="177">
        <v>0</v>
      </c>
      <c r="AQ44" s="177">
        <v>0</v>
      </c>
      <c r="AR44" s="177">
        <v>0</v>
      </c>
      <c r="AS44" s="177">
        <v>0</v>
      </c>
      <c r="AT44" s="177">
        <v>0</v>
      </c>
      <c r="AU44" s="177">
        <v>0</v>
      </c>
      <c r="AV44" s="177"/>
      <c r="AW44" s="177"/>
      <c r="AX44" s="177"/>
      <c r="AY44" s="177"/>
      <c r="AZ44" s="177"/>
      <c r="BA44" s="653">
        <v>3913143</v>
      </c>
      <c r="BB44" s="653">
        <v>3879729</v>
      </c>
      <c r="BC44" s="653">
        <v>3879729</v>
      </c>
      <c r="BD44" s="653">
        <v>3879729</v>
      </c>
      <c r="BE44" s="653">
        <v>3879729</v>
      </c>
      <c r="BF44" s="653">
        <v>3879729</v>
      </c>
      <c r="BG44" s="653">
        <v>3879729</v>
      </c>
      <c r="BH44" s="653">
        <v>3877505</v>
      </c>
      <c r="BI44" s="653">
        <v>3877505</v>
      </c>
      <c r="BJ44" s="653">
        <v>3877505</v>
      </c>
      <c r="BK44" s="653">
        <v>3636835</v>
      </c>
      <c r="BL44" s="653">
        <v>3616432</v>
      </c>
      <c r="BM44" s="653">
        <v>3616432</v>
      </c>
      <c r="BN44" s="653">
        <v>3540890</v>
      </c>
      <c r="BO44" s="653">
        <v>3540890</v>
      </c>
      <c r="BP44" s="653">
        <v>3532881</v>
      </c>
      <c r="BQ44" s="653">
        <v>975158</v>
      </c>
      <c r="BR44" s="653">
        <v>975158</v>
      </c>
      <c r="BS44" s="653">
        <v>975158</v>
      </c>
      <c r="BT44" s="653">
        <v>975158</v>
      </c>
      <c r="BU44" s="177">
        <v>0</v>
      </c>
      <c r="BV44" s="177">
        <v>0</v>
      </c>
      <c r="BW44" s="177">
        <v>0</v>
      </c>
      <c r="BX44" s="177">
        <v>0</v>
      </c>
      <c r="BY44" s="177">
        <v>0</v>
      </c>
      <c r="BZ44" s="273">
        <v>0</v>
      </c>
      <c r="CA44" s="167"/>
    </row>
    <row r="45" spans="2:79" s="17" customFormat="1" ht="15.6">
      <c r="B45" s="271">
        <v>22</v>
      </c>
      <c r="C45" s="177"/>
      <c r="D45" s="177" t="s">
        <v>115</v>
      </c>
      <c r="E45" s="177"/>
      <c r="F45" s="177"/>
      <c r="G45" s="177"/>
      <c r="H45" s="177"/>
      <c r="I45" s="177"/>
      <c r="J45" s="177"/>
      <c r="K45" s="177"/>
      <c r="L45" s="177"/>
      <c r="M45" s="177"/>
      <c r="N45" s="177"/>
      <c r="O45" s="177"/>
      <c r="P45" s="177"/>
      <c r="Q45" s="177"/>
      <c r="R45" s="177"/>
      <c r="S45" s="177"/>
      <c r="T45" s="177"/>
      <c r="U45" s="177"/>
      <c r="V45" s="177">
        <v>837</v>
      </c>
      <c r="W45" s="177">
        <v>837</v>
      </c>
      <c r="X45" s="177">
        <v>837</v>
      </c>
      <c r="Y45" s="177">
        <v>837</v>
      </c>
      <c r="Z45" s="177">
        <v>837</v>
      </c>
      <c r="AA45" s="177">
        <v>837</v>
      </c>
      <c r="AB45" s="177">
        <v>837</v>
      </c>
      <c r="AC45" s="177">
        <v>837</v>
      </c>
      <c r="AD45" s="177">
        <v>837</v>
      </c>
      <c r="AE45" s="177">
        <v>837</v>
      </c>
      <c r="AF45" s="177">
        <v>837</v>
      </c>
      <c r="AG45" s="177">
        <v>837</v>
      </c>
      <c r="AH45" s="177">
        <v>837</v>
      </c>
      <c r="AI45" s="177">
        <v>837</v>
      </c>
      <c r="AJ45" s="177">
        <v>837</v>
      </c>
      <c r="AK45" s="177">
        <v>837</v>
      </c>
      <c r="AL45" s="177">
        <v>837</v>
      </c>
      <c r="AM45" s="177">
        <v>837</v>
      </c>
      <c r="AN45" s="177">
        <v>752</v>
      </c>
      <c r="AO45" s="177">
        <v>0</v>
      </c>
      <c r="AP45" s="177">
        <v>0</v>
      </c>
      <c r="AQ45" s="177">
        <v>0</v>
      </c>
      <c r="AR45" s="177">
        <v>0</v>
      </c>
      <c r="AS45" s="177">
        <v>0</v>
      </c>
      <c r="AT45" s="177">
        <v>0</v>
      </c>
      <c r="AU45" s="177">
        <v>0</v>
      </c>
      <c r="AV45" s="177"/>
      <c r="AW45" s="177"/>
      <c r="AX45" s="177"/>
      <c r="AY45" s="177"/>
      <c r="AZ45" s="177"/>
      <c r="BA45" s="653">
        <v>1587453</v>
      </c>
      <c r="BB45" s="653">
        <v>1587453</v>
      </c>
      <c r="BC45" s="653">
        <v>1587453</v>
      </c>
      <c r="BD45" s="653">
        <v>1587453</v>
      </c>
      <c r="BE45" s="653">
        <v>1587453</v>
      </c>
      <c r="BF45" s="653">
        <v>1587453</v>
      </c>
      <c r="BG45" s="653">
        <v>1587453</v>
      </c>
      <c r="BH45" s="653">
        <v>1587453</v>
      </c>
      <c r="BI45" s="653">
        <v>1587453</v>
      </c>
      <c r="BJ45" s="653">
        <v>1587453</v>
      </c>
      <c r="BK45" s="653">
        <v>1587453</v>
      </c>
      <c r="BL45" s="653">
        <v>1587453</v>
      </c>
      <c r="BM45" s="653">
        <v>1587453</v>
      </c>
      <c r="BN45" s="653">
        <v>1587453</v>
      </c>
      <c r="BO45" s="653">
        <v>1587453</v>
      </c>
      <c r="BP45" s="653">
        <v>1587453</v>
      </c>
      <c r="BQ45" s="653">
        <v>1587453</v>
      </c>
      <c r="BR45" s="653">
        <v>1587453</v>
      </c>
      <c r="BS45" s="653">
        <v>1511512</v>
      </c>
      <c r="BT45" s="177">
        <v>0</v>
      </c>
      <c r="BU45" s="177">
        <v>0</v>
      </c>
      <c r="BV45" s="177">
        <v>0</v>
      </c>
      <c r="BW45" s="177">
        <v>0</v>
      </c>
      <c r="BX45" s="177">
        <v>0</v>
      </c>
      <c r="BY45" s="177">
        <v>0</v>
      </c>
      <c r="BZ45" s="273">
        <v>0</v>
      </c>
      <c r="CA45" s="167"/>
    </row>
    <row r="46" spans="2:79" s="17" customFormat="1" ht="15.6">
      <c r="B46" s="271">
        <v>23</v>
      </c>
      <c r="C46" s="177"/>
      <c r="D46" s="177" t="s">
        <v>117</v>
      </c>
      <c r="E46" s="177"/>
      <c r="F46" s="177"/>
      <c r="G46" s="177"/>
      <c r="H46" s="177"/>
      <c r="I46" s="177"/>
      <c r="J46" s="177"/>
      <c r="K46" s="177"/>
      <c r="L46" s="177"/>
      <c r="M46" s="177"/>
      <c r="N46" s="177"/>
      <c r="O46" s="177"/>
      <c r="P46" s="177"/>
      <c r="Q46" s="177"/>
      <c r="R46" s="177"/>
      <c r="S46" s="177"/>
      <c r="T46" s="177"/>
      <c r="U46" s="177"/>
      <c r="V46" s="177">
        <v>0</v>
      </c>
      <c r="W46" s="177">
        <v>0</v>
      </c>
      <c r="X46" s="177">
        <v>0</v>
      </c>
      <c r="Y46" s="177">
        <v>0</v>
      </c>
      <c r="Z46" s="177">
        <v>0</v>
      </c>
      <c r="AA46" s="177">
        <v>0</v>
      </c>
      <c r="AB46" s="177">
        <v>0</v>
      </c>
      <c r="AC46" s="177">
        <v>0</v>
      </c>
      <c r="AD46" s="177">
        <v>0</v>
      </c>
      <c r="AE46" s="177">
        <v>0</v>
      </c>
      <c r="AF46" s="177">
        <v>0</v>
      </c>
      <c r="AG46" s="177">
        <v>0</v>
      </c>
      <c r="AH46" s="177">
        <v>0</v>
      </c>
      <c r="AI46" s="177">
        <v>0</v>
      </c>
      <c r="AJ46" s="177">
        <v>0</v>
      </c>
      <c r="AK46" s="177">
        <v>0</v>
      </c>
      <c r="AL46" s="177">
        <v>0</v>
      </c>
      <c r="AM46" s="177">
        <v>0</v>
      </c>
      <c r="AN46" s="177">
        <v>0</v>
      </c>
      <c r="AO46" s="177">
        <v>0</v>
      </c>
      <c r="AP46" s="177">
        <v>0</v>
      </c>
      <c r="AQ46" s="177">
        <v>0</v>
      </c>
      <c r="AR46" s="177">
        <v>0</v>
      </c>
      <c r="AS46" s="177">
        <v>0</v>
      </c>
      <c r="AT46" s="177">
        <v>0</v>
      </c>
      <c r="AU46" s="177">
        <v>0</v>
      </c>
      <c r="AV46" s="177"/>
      <c r="AW46" s="177"/>
      <c r="AX46" s="177"/>
      <c r="AY46" s="177"/>
      <c r="AZ46" s="177"/>
      <c r="BA46" s="177">
        <v>0</v>
      </c>
      <c r="BB46" s="177">
        <v>0</v>
      </c>
      <c r="BC46" s="177">
        <v>0</v>
      </c>
      <c r="BD46" s="177">
        <v>0</v>
      </c>
      <c r="BE46" s="177">
        <v>0</v>
      </c>
      <c r="BF46" s="177">
        <v>0</v>
      </c>
      <c r="BG46" s="177">
        <v>0</v>
      </c>
      <c r="BH46" s="177">
        <v>0</v>
      </c>
      <c r="BI46" s="177">
        <v>0</v>
      </c>
      <c r="BJ46" s="177">
        <v>0</v>
      </c>
      <c r="BK46" s="177">
        <v>0</v>
      </c>
      <c r="BL46" s="177">
        <v>0</v>
      </c>
      <c r="BM46" s="177">
        <v>0</v>
      </c>
      <c r="BN46" s="177">
        <v>0</v>
      </c>
      <c r="BO46" s="177">
        <v>0</v>
      </c>
      <c r="BP46" s="177">
        <v>0</v>
      </c>
      <c r="BQ46" s="177">
        <v>0</v>
      </c>
      <c r="BR46" s="177">
        <v>0</v>
      </c>
      <c r="BS46" s="177">
        <v>0</v>
      </c>
      <c r="BT46" s="177">
        <v>0</v>
      </c>
      <c r="BU46" s="177">
        <v>0</v>
      </c>
      <c r="BV46" s="177">
        <v>0</v>
      </c>
      <c r="BW46" s="177">
        <v>0</v>
      </c>
      <c r="BX46" s="177">
        <v>0</v>
      </c>
      <c r="BY46" s="177">
        <v>0</v>
      </c>
      <c r="BZ46" s="273">
        <v>0</v>
      </c>
      <c r="CA46" s="167"/>
    </row>
    <row r="47" spans="2:79" s="17" customFormat="1" ht="15.6">
      <c r="B47" s="271">
        <v>24</v>
      </c>
      <c r="C47" s="177"/>
      <c r="D47" s="177" t="s">
        <v>118</v>
      </c>
      <c r="E47" s="177"/>
      <c r="F47" s="177"/>
      <c r="G47" s="177"/>
      <c r="H47" s="177"/>
      <c r="I47" s="177"/>
      <c r="J47" s="177"/>
      <c r="K47" s="177"/>
      <c r="L47" s="177"/>
      <c r="M47" s="177"/>
      <c r="N47" s="177"/>
      <c r="O47" s="177"/>
      <c r="P47" s="177"/>
      <c r="Q47" s="177"/>
      <c r="R47" s="177"/>
      <c r="S47" s="177"/>
      <c r="T47" s="177"/>
      <c r="U47" s="177"/>
      <c r="V47" s="177">
        <v>0</v>
      </c>
      <c r="W47" s="177">
        <v>0</v>
      </c>
      <c r="X47" s="177">
        <v>0</v>
      </c>
      <c r="Y47" s="177">
        <v>0</v>
      </c>
      <c r="Z47" s="177">
        <v>0</v>
      </c>
      <c r="AA47" s="177">
        <v>0</v>
      </c>
      <c r="AB47" s="177">
        <v>0</v>
      </c>
      <c r="AC47" s="177">
        <v>0</v>
      </c>
      <c r="AD47" s="177">
        <v>0</v>
      </c>
      <c r="AE47" s="177">
        <v>0</v>
      </c>
      <c r="AF47" s="177">
        <v>0</v>
      </c>
      <c r="AG47" s="177">
        <v>0</v>
      </c>
      <c r="AH47" s="177">
        <v>0</v>
      </c>
      <c r="AI47" s="177">
        <v>0</v>
      </c>
      <c r="AJ47" s="177">
        <v>0</v>
      </c>
      <c r="AK47" s="177">
        <v>0</v>
      </c>
      <c r="AL47" s="177">
        <v>0</v>
      </c>
      <c r="AM47" s="177">
        <v>0</v>
      </c>
      <c r="AN47" s="177">
        <v>0</v>
      </c>
      <c r="AO47" s="177">
        <v>0</v>
      </c>
      <c r="AP47" s="177">
        <v>0</v>
      </c>
      <c r="AQ47" s="177">
        <v>0</v>
      </c>
      <c r="AR47" s="177">
        <v>0</v>
      </c>
      <c r="AS47" s="177">
        <v>0</v>
      </c>
      <c r="AT47" s="177">
        <v>0</v>
      </c>
      <c r="AU47" s="177">
        <v>0</v>
      </c>
      <c r="AV47" s="177"/>
      <c r="AW47" s="177"/>
      <c r="AX47" s="177"/>
      <c r="AY47" s="177"/>
      <c r="AZ47" s="177"/>
      <c r="BA47" s="177">
        <v>0</v>
      </c>
      <c r="BB47" s="177">
        <v>0</v>
      </c>
      <c r="BC47" s="177">
        <v>0</v>
      </c>
      <c r="BD47" s="177">
        <v>0</v>
      </c>
      <c r="BE47" s="177">
        <v>0</v>
      </c>
      <c r="BF47" s="177">
        <v>0</v>
      </c>
      <c r="BG47" s="177">
        <v>0</v>
      </c>
      <c r="BH47" s="177">
        <v>0</v>
      </c>
      <c r="BI47" s="177">
        <v>0</v>
      </c>
      <c r="BJ47" s="177">
        <v>0</v>
      </c>
      <c r="BK47" s="177">
        <v>0</v>
      </c>
      <c r="BL47" s="177">
        <v>0</v>
      </c>
      <c r="BM47" s="177">
        <v>0</v>
      </c>
      <c r="BN47" s="177">
        <v>0</v>
      </c>
      <c r="BO47" s="177">
        <v>0</v>
      </c>
      <c r="BP47" s="177">
        <v>0</v>
      </c>
      <c r="BQ47" s="177">
        <v>0</v>
      </c>
      <c r="BR47" s="177">
        <v>0</v>
      </c>
      <c r="BS47" s="177">
        <v>0</v>
      </c>
      <c r="BT47" s="177">
        <v>0</v>
      </c>
      <c r="BU47" s="177">
        <v>0</v>
      </c>
      <c r="BV47" s="177">
        <v>0</v>
      </c>
      <c r="BW47" s="177">
        <v>0</v>
      </c>
      <c r="BX47" s="177">
        <v>0</v>
      </c>
      <c r="BY47" s="177">
        <v>0</v>
      </c>
      <c r="BZ47" s="273">
        <v>0</v>
      </c>
      <c r="CA47" s="167"/>
    </row>
    <row r="48" spans="2:79" s="17" customFormat="1" ht="15.6">
      <c r="B48" s="271">
        <v>25</v>
      </c>
      <c r="C48" s="177"/>
      <c r="D48" s="177" t="s">
        <v>119</v>
      </c>
      <c r="E48" s="177"/>
      <c r="F48" s="177"/>
      <c r="G48" s="177"/>
      <c r="H48" s="177"/>
      <c r="I48" s="177"/>
      <c r="J48" s="177"/>
      <c r="K48" s="177"/>
      <c r="L48" s="177"/>
      <c r="M48" s="177"/>
      <c r="N48" s="177"/>
      <c r="O48" s="177"/>
      <c r="P48" s="177"/>
      <c r="Q48" s="177"/>
      <c r="R48" s="177"/>
      <c r="S48" s="177"/>
      <c r="T48" s="177"/>
      <c r="U48" s="177"/>
      <c r="V48" s="177">
        <v>260</v>
      </c>
      <c r="W48" s="177">
        <v>260</v>
      </c>
      <c r="X48" s="177">
        <v>260</v>
      </c>
      <c r="Y48" s="177">
        <v>260</v>
      </c>
      <c r="Z48" s="177">
        <v>260</v>
      </c>
      <c r="AA48" s="177">
        <v>260</v>
      </c>
      <c r="AB48" s="177">
        <v>245</v>
      </c>
      <c r="AC48" s="177">
        <v>245</v>
      </c>
      <c r="AD48" s="177">
        <v>243</v>
      </c>
      <c r="AE48" s="177">
        <v>195</v>
      </c>
      <c r="AF48" s="177">
        <v>75</v>
      </c>
      <c r="AG48" s="177">
        <v>72</v>
      </c>
      <c r="AH48" s="177">
        <v>44</v>
      </c>
      <c r="AI48" s="177">
        <v>44</v>
      </c>
      <c r="AJ48" s="177">
        <v>44</v>
      </c>
      <c r="AK48" s="177">
        <v>37</v>
      </c>
      <c r="AL48" s="177">
        <v>31</v>
      </c>
      <c r="AM48" s="177">
        <v>31</v>
      </c>
      <c r="AN48" s="177">
        <v>31</v>
      </c>
      <c r="AO48" s="177">
        <v>31</v>
      </c>
      <c r="AP48" s="177">
        <v>0</v>
      </c>
      <c r="AQ48" s="177">
        <v>0</v>
      </c>
      <c r="AR48" s="177">
        <v>0</v>
      </c>
      <c r="AS48" s="177">
        <v>0</v>
      </c>
      <c r="AT48" s="177">
        <v>0</v>
      </c>
      <c r="AU48" s="177">
        <v>0</v>
      </c>
      <c r="AV48" s="177"/>
      <c r="AW48" s="177"/>
      <c r="AX48" s="177"/>
      <c r="AY48" s="177"/>
      <c r="AZ48" s="177"/>
      <c r="BA48" s="653">
        <v>1883044</v>
      </c>
      <c r="BB48" s="653">
        <v>1883044</v>
      </c>
      <c r="BC48" s="653">
        <v>1882176</v>
      </c>
      <c r="BD48" s="653">
        <v>1882176</v>
      </c>
      <c r="BE48" s="653">
        <v>1882176</v>
      </c>
      <c r="BF48" s="653">
        <v>1882176</v>
      </c>
      <c r="BG48" s="653">
        <v>1786538</v>
      </c>
      <c r="BH48" s="653">
        <v>1786538</v>
      </c>
      <c r="BI48" s="653">
        <v>1755270</v>
      </c>
      <c r="BJ48" s="653">
        <v>1432240</v>
      </c>
      <c r="BK48" s="653">
        <v>564489</v>
      </c>
      <c r="BL48" s="653">
        <v>485719</v>
      </c>
      <c r="BM48" s="653">
        <v>149063</v>
      </c>
      <c r="BN48" s="653">
        <v>149063</v>
      </c>
      <c r="BO48" s="653">
        <v>149063</v>
      </c>
      <c r="BP48" s="653">
        <v>94214</v>
      </c>
      <c r="BQ48" s="653">
        <v>75233</v>
      </c>
      <c r="BR48" s="653">
        <v>75233</v>
      </c>
      <c r="BS48" s="653">
        <v>75233</v>
      </c>
      <c r="BT48" s="653">
        <v>75233</v>
      </c>
      <c r="BU48" s="177">
        <v>0</v>
      </c>
      <c r="BV48" s="177">
        <v>0</v>
      </c>
      <c r="BW48" s="177">
        <v>0</v>
      </c>
      <c r="BX48" s="177">
        <v>0</v>
      </c>
      <c r="BY48" s="177">
        <v>0</v>
      </c>
      <c r="BZ48" s="273">
        <v>0</v>
      </c>
      <c r="CA48" s="167"/>
    </row>
    <row r="49" spans="2:79" s="17" customFormat="1" ht="15.6">
      <c r="B49" s="272" t="s">
        <v>492</v>
      </c>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5"/>
      <c r="AM49" s="275"/>
      <c r="AN49" s="275"/>
      <c r="AO49" s="275"/>
      <c r="AP49" s="275"/>
      <c r="AQ49" s="275"/>
      <c r="AR49" s="275"/>
      <c r="AS49" s="275"/>
      <c r="AT49" s="275"/>
      <c r="AU49" s="275"/>
      <c r="AV49" s="275"/>
      <c r="AW49" s="275"/>
      <c r="AX49" s="275"/>
      <c r="AY49" s="275"/>
      <c r="AZ49" s="275"/>
      <c r="BA49" s="275"/>
      <c r="BB49" s="275"/>
      <c r="BC49" s="275"/>
      <c r="BD49" s="275"/>
      <c r="BE49" s="275"/>
      <c r="BF49" s="275"/>
      <c r="BG49" s="275"/>
      <c r="BH49" s="275"/>
      <c r="BI49" s="275"/>
      <c r="BJ49" s="275"/>
      <c r="BK49" s="275"/>
      <c r="BL49" s="275"/>
      <c r="BM49" s="275"/>
      <c r="BN49" s="275"/>
      <c r="BO49" s="275"/>
      <c r="BP49" s="275"/>
      <c r="BQ49" s="275"/>
      <c r="BR49" s="275"/>
      <c r="BS49" s="275"/>
      <c r="BT49" s="275"/>
      <c r="BU49" s="275"/>
      <c r="BV49" s="275"/>
      <c r="BW49" s="275"/>
      <c r="BX49" s="275"/>
      <c r="BY49" s="275"/>
      <c r="BZ49" s="276"/>
      <c r="CA49" s="167"/>
    </row>
  </sheetData>
  <mergeCells count="1">
    <mergeCell ref="B22:B23"/>
  </mergeCells>
  <hyperlinks>
    <hyperlink ref="H18" location="Table_5_a.__2015_Lost_Revenues_Work_Form" display="Go to Tab 5."/>
  </hyperlinks>
  <pageMargins left="0.70866141732283472" right="0.70866141732283472" top="0.74803149606299213" bottom="0.74803149606299213" header="0.31496062992125984" footer="0.31496062992125984"/>
  <pageSetup scale="43" fitToWidth="0" orientation="landscape" r:id="rId1"/>
  <colBreaks count="4" manualBreakCount="4">
    <brk id="31" max="48" man="1"/>
    <brk id="47" max="1048575" man="1"/>
    <brk id="60" max="48" man="1"/>
    <brk id="78"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4:CA83"/>
  <sheetViews>
    <sheetView view="pageBreakPreview" topLeftCell="A22" zoomScale="60" zoomScaleNormal="80" workbookViewId="0">
      <pane xSplit="21" ySplit="2" topLeftCell="V24" activePane="bottomRight" state="frozen"/>
      <selection activeCell="F121" sqref="F121"/>
      <selection pane="topRight" activeCell="F121" sqref="F121"/>
      <selection pane="bottomLeft" activeCell="F121" sqref="F121"/>
      <selection pane="bottomRight" activeCell="F121" sqref="F121"/>
    </sheetView>
  </sheetViews>
  <sheetFormatPr defaultColWidth="9.109375" defaultRowHeight="14.4"/>
  <cols>
    <col min="1" max="1" width="9.109375" style="12"/>
    <col min="2" max="2" width="13.33203125" style="12" customWidth="1"/>
    <col min="3" max="3" width="10.88671875" style="12" customWidth="1"/>
    <col min="4" max="4" width="11.44140625" style="12" customWidth="1"/>
    <col min="5" max="5" width="10.88671875" style="12" customWidth="1"/>
    <col min="6" max="7" width="9.109375" style="12"/>
    <col min="8" max="8" width="14.5546875" style="12" customWidth="1"/>
    <col min="9" max="9" width="19.44140625" style="12" customWidth="1"/>
    <col min="10" max="10" width="16.109375" style="12" hidden="1" customWidth="1"/>
    <col min="11" max="13" width="9.109375" style="12" hidden="1" customWidth="1"/>
    <col min="14" max="14" width="13.5546875" style="12" hidden="1" customWidth="1"/>
    <col min="15" max="15" width="15.6640625" style="12" hidden="1" customWidth="1"/>
    <col min="16" max="16" width="12" style="12" hidden="1" customWidth="1"/>
    <col min="17" max="21" width="9.109375" style="12" hidden="1" customWidth="1"/>
    <col min="22" max="22" width="9.44140625" style="12" customWidth="1"/>
    <col min="23" max="41" width="11.33203125" style="12" customWidth="1"/>
    <col min="42" max="42" width="9.44140625" style="12" customWidth="1"/>
    <col min="43" max="47" width="9.33203125" style="12" customWidth="1"/>
    <col min="48" max="52" width="9.109375" style="12" customWidth="1"/>
    <col min="53" max="53" width="15.6640625" style="12" bestFit="1" customWidth="1"/>
    <col min="54" max="69" width="17" style="12" bestFit="1" customWidth="1"/>
    <col min="70" max="72" width="15.6640625" style="12" bestFit="1" customWidth="1"/>
    <col min="73" max="75" width="13.6640625" style="12" bestFit="1" customWidth="1"/>
    <col min="76" max="78" width="9.33203125" style="12" bestFit="1" customWidth="1"/>
    <col min="79" max="79" width="9.109375" style="16"/>
    <col min="80" max="16384" width="9.109375" style="12"/>
  </cols>
  <sheetData>
    <row r="14" spans="2:79" ht="15" thickBot="1">
      <c r="CA14" s="12"/>
    </row>
    <row r="15" spans="2:79" s="9" customFormat="1" ht="30.75" customHeight="1" thickBot="1">
      <c r="B15" s="120" t="s">
        <v>172</v>
      </c>
      <c r="C15" s="128" t="s">
        <v>176</v>
      </c>
      <c r="D15" s="128"/>
      <c r="E15" s="17"/>
      <c r="F15" s="17"/>
      <c r="G15" s="190"/>
      <c r="H15" s="191"/>
      <c r="I15" s="192"/>
      <c r="J15" s="192"/>
      <c r="K15" s="192"/>
      <c r="L15" s="192"/>
      <c r="M15" s="192"/>
      <c r="N15" s="190"/>
      <c r="O15" s="190"/>
      <c r="P15" s="190"/>
      <c r="Q15" s="190"/>
      <c r="R15" s="190"/>
      <c r="S15" s="190"/>
      <c r="T15" s="190"/>
      <c r="U15" s="190"/>
      <c r="V15" s="190"/>
      <c r="W15" s="193"/>
    </row>
    <row r="16" spans="2:79" ht="27" customHeight="1" thickBot="1">
      <c r="B16" s="92"/>
      <c r="C16" s="630" t="s">
        <v>610</v>
      </c>
      <c r="D16" s="624"/>
      <c r="E16" s="17"/>
      <c r="CA16" s="12"/>
    </row>
    <row r="17" spans="2:79" ht="13.5" customHeight="1">
      <c r="D17" s="92"/>
    </row>
    <row r="18" spans="2:79" ht="21.75" customHeight="1">
      <c r="B18" s="195" t="s">
        <v>570</v>
      </c>
      <c r="D18" s="92"/>
      <c r="G18" s="600" t="s">
        <v>589</v>
      </c>
    </row>
    <row r="19" spans="2:79" ht="21.75" customHeight="1">
      <c r="B19" s="635" t="s">
        <v>530</v>
      </c>
      <c r="C19" s="624"/>
      <c r="D19" s="624"/>
      <c r="E19" s="624"/>
      <c r="F19" s="624"/>
      <c r="G19" s="624"/>
      <c r="H19" s="624"/>
      <c r="I19" s="624"/>
      <c r="J19" s="624"/>
      <c r="K19" s="624"/>
      <c r="L19" s="624"/>
      <c r="M19" s="624"/>
      <c r="N19" s="624"/>
      <c r="O19" s="624"/>
      <c r="P19" s="624"/>
    </row>
    <row r="20" spans="2:79" ht="21.75" customHeight="1">
      <c r="B20" s="635" t="s">
        <v>531</v>
      </c>
      <c r="C20" s="624"/>
      <c r="D20" s="624"/>
      <c r="E20" s="624"/>
      <c r="F20" s="624"/>
      <c r="G20" s="624"/>
      <c r="H20" s="624"/>
      <c r="I20" s="624"/>
      <c r="J20" s="624"/>
      <c r="K20" s="624"/>
      <c r="L20" s="624"/>
      <c r="M20" s="624"/>
      <c r="N20" s="624"/>
      <c r="O20" s="624"/>
      <c r="P20" s="624"/>
    </row>
    <row r="21" spans="2:79" ht="15.6">
      <c r="B21" s="92"/>
    </row>
    <row r="22" spans="2:79" s="268" customFormat="1" ht="88.5" customHeight="1">
      <c r="B22" s="831" t="s">
        <v>477</v>
      </c>
      <c r="C22" s="262" t="s">
        <v>478</v>
      </c>
      <c r="D22" s="262" t="s">
        <v>213</v>
      </c>
      <c r="E22" s="262" t="s">
        <v>479</v>
      </c>
      <c r="F22" s="262" t="s">
        <v>210</v>
      </c>
      <c r="G22" s="262" t="s">
        <v>480</v>
      </c>
      <c r="H22" s="262" t="s">
        <v>481</v>
      </c>
      <c r="I22" s="262" t="s">
        <v>482</v>
      </c>
      <c r="J22" s="262" t="s">
        <v>483</v>
      </c>
      <c r="K22" s="262" t="s">
        <v>484</v>
      </c>
      <c r="L22" s="262" t="s">
        <v>485</v>
      </c>
      <c r="M22" s="262" t="s">
        <v>486</v>
      </c>
      <c r="N22" s="262" t="s">
        <v>487</v>
      </c>
      <c r="O22" s="262" t="s">
        <v>488</v>
      </c>
      <c r="P22" s="262" t="s">
        <v>489</v>
      </c>
      <c r="Q22" s="263"/>
      <c r="R22" s="264" t="s">
        <v>490</v>
      </c>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6"/>
      <c r="AV22" s="263"/>
      <c r="AW22" s="264" t="s">
        <v>491</v>
      </c>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6"/>
      <c r="CA22" s="267"/>
    </row>
    <row r="23" spans="2:79" s="268" customFormat="1" ht="45" customHeight="1">
      <c r="B23" s="831"/>
      <c r="C23" s="269"/>
      <c r="D23" s="269"/>
      <c r="E23" s="269"/>
      <c r="F23" s="269"/>
      <c r="G23" s="269"/>
      <c r="H23" s="269"/>
      <c r="I23" s="269"/>
      <c r="J23" s="269"/>
      <c r="K23" s="269"/>
      <c r="L23" s="269"/>
      <c r="M23" s="269"/>
      <c r="N23" s="269"/>
      <c r="O23" s="269"/>
      <c r="P23" s="269"/>
      <c r="Q23" s="267"/>
      <c r="R23" s="270">
        <v>2011</v>
      </c>
      <c r="S23" s="270">
        <v>2012</v>
      </c>
      <c r="T23" s="270">
        <v>2013</v>
      </c>
      <c r="U23" s="270">
        <v>2014</v>
      </c>
      <c r="V23" s="270">
        <v>2015</v>
      </c>
      <c r="W23" s="270">
        <v>2016</v>
      </c>
      <c r="X23" s="270">
        <v>2017</v>
      </c>
      <c r="Y23" s="270">
        <v>2018</v>
      </c>
      <c r="Z23" s="270">
        <v>2019</v>
      </c>
      <c r="AA23" s="270">
        <v>2020</v>
      </c>
      <c r="AB23" s="270">
        <v>2021</v>
      </c>
      <c r="AC23" s="270">
        <v>2022</v>
      </c>
      <c r="AD23" s="270">
        <v>2023</v>
      </c>
      <c r="AE23" s="270">
        <v>2024</v>
      </c>
      <c r="AF23" s="270">
        <v>2025</v>
      </c>
      <c r="AG23" s="270">
        <v>2026</v>
      </c>
      <c r="AH23" s="270">
        <v>2027</v>
      </c>
      <c r="AI23" s="270">
        <v>2028</v>
      </c>
      <c r="AJ23" s="270">
        <v>2029</v>
      </c>
      <c r="AK23" s="270">
        <v>2030</v>
      </c>
      <c r="AL23" s="270">
        <v>2031</v>
      </c>
      <c r="AM23" s="270">
        <v>2032</v>
      </c>
      <c r="AN23" s="270">
        <v>2033</v>
      </c>
      <c r="AO23" s="270">
        <v>2034</v>
      </c>
      <c r="AP23" s="270">
        <v>2035</v>
      </c>
      <c r="AQ23" s="270">
        <v>2036</v>
      </c>
      <c r="AR23" s="270">
        <v>2037</v>
      </c>
      <c r="AS23" s="270">
        <v>2038</v>
      </c>
      <c r="AT23" s="270">
        <v>2039</v>
      </c>
      <c r="AU23" s="270">
        <v>2040</v>
      </c>
      <c r="AV23" s="267"/>
      <c r="AW23" s="270">
        <v>2011</v>
      </c>
      <c r="AX23" s="270">
        <v>2012</v>
      </c>
      <c r="AY23" s="270">
        <v>2013</v>
      </c>
      <c r="AZ23" s="270">
        <v>2014</v>
      </c>
      <c r="BA23" s="270">
        <v>2015</v>
      </c>
      <c r="BB23" s="270">
        <v>2016</v>
      </c>
      <c r="BC23" s="270">
        <v>2017</v>
      </c>
      <c r="BD23" s="270">
        <v>2018</v>
      </c>
      <c r="BE23" s="270">
        <v>2019</v>
      </c>
      <c r="BF23" s="270">
        <v>2020</v>
      </c>
      <c r="BG23" s="270">
        <v>2021</v>
      </c>
      <c r="BH23" s="270">
        <v>2022</v>
      </c>
      <c r="BI23" s="270">
        <v>2023</v>
      </c>
      <c r="BJ23" s="270">
        <v>2024</v>
      </c>
      <c r="BK23" s="270">
        <v>2025</v>
      </c>
      <c r="BL23" s="270">
        <v>2026</v>
      </c>
      <c r="BM23" s="270">
        <v>2027</v>
      </c>
      <c r="BN23" s="270">
        <v>2028</v>
      </c>
      <c r="BO23" s="270">
        <v>2029</v>
      </c>
      <c r="BP23" s="270">
        <v>2030</v>
      </c>
      <c r="BQ23" s="270">
        <v>2031</v>
      </c>
      <c r="BR23" s="270">
        <v>2032</v>
      </c>
      <c r="BS23" s="270">
        <v>2033</v>
      </c>
      <c r="BT23" s="270">
        <v>2034</v>
      </c>
      <c r="BU23" s="270">
        <v>2035</v>
      </c>
      <c r="BV23" s="270">
        <v>2036</v>
      </c>
      <c r="BW23" s="270">
        <v>2037</v>
      </c>
      <c r="BX23" s="270">
        <v>2038</v>
      </c>
      <c r="BY23" s="270">
        <v>2039</v>
      </c>
      <c r="BZ23" s="270">
        <v>2040</v>
      </c>
      <c r="CA23" s="267"/>
    </row>
    <row r="24" spans="2:79" s="17" customFormat="1" ht="15.6">
      <c r="B24" s="271">
        <v>1</v>
      </c>
      <c r="C24" s="177"/>
      <c r="D24" s="177"/>
      <c r="E24" s="177" t="s">
        <v>114</v>
      </c>
      <c r="F24" s="177"/>
      <c r="G24" s="177"/>
      <c r="H24" s="177"/>
      <c r="I24" s="177" t="s">
        <v>725</v>
      </c>
      <c r="J24" s="177"/>
      <c r="K24" s="177"/>
      <c r="L24" s="177"/>
      <c r="M24" s="177"/>
      <c r="N24" s="177"/>
      <c r="O24" s="177"/>
      <c r="P24" s="177"/>
      <c r="Q24" s="177"/>
      <c r="R24" s="177"/>
      <c r="S24" s="177"/>
      <c r="T24" s="177"/>
      <c r="U24" s="177"/>
      <c r="V24" s="654">
        <v>25</v>
      </c>
      <c r="W24" s="654">
        <v>25</v>
      </c>
      <c r="X24" s="654">
        <v>25</v>
      </c>
      <c r="Y24" s="654">
        <v>25</v>
      </c>
      <c r="Z24" s="654">
        <v>25</v>
      </c>
      <c r="AA24" s="654">
        <v>25</v>
      </c>
      <c r="AB24" s="654">
        <v>25</v>
      </c>
      <c r="AC24" s="654">
        <v>25</v>
      </c>
      <c r="AD24" s="654">
        <v>25</v>
      </c>
      <c r="AE24" s="654">
        <v>25</v>
      </c>
      <c r="AF24" s="654">
        <v>22</v>
      </c>
      <c r="AG24" s="654">
        <v>22</v>
      </c>
      <c r="AH24" s="654">
        <v>22</v>
      </c>
      <c r="AI24" s="654">
        <v>22</v>
      </c>
      <c r="AJ24" s="654">
        <v>22</v>
      </c>
      <c r="AK24" s="654">
        <v>22</v>
      </c>
      <c r="AL24" s="654">
        <v>11</v>
      </c>
      <c r="AM24" s="654">
        <v>11</v>
      </c>
      <c r="AN24" s="654">
        <v>11</v>
      </c>
      <c r="AO24" s="654">
        <v>11</v>
      </c>
      <c r="AP24" s="654">
        <v>0</v>
      </c>
      <c r="AQ24" s="654">
        <v>0</v>
      </c>
      <c r="AR24" s="654">
        <v>0</v>
      </c>
      <c r="AS24" s="654">
        <v>0</v>
      </c>
      <c r="AT24" s="654">
        <v>0</v>
      </c>
      <c r="AU24" s="654">
        <v>0</v>
      </c>
      <c r="AV24" s="177"/>
      <c r="AW24" s="177"/>
      <c r="AX24" s="177"/>
      <c r="AY24" s="177"/>
      <c r="AZ24" s="177"/>
      <c r="BA24" s="654">
        <v>388248</v>
      </c>
      <c r="BB24" s="654">
        <v>382738</v>
      </c>
      <c r="BC24" s="654">
        <v>382738</v>
      </c>
      <c r="BD24" s="654">
        <v>382738</v>
      </c>
      <c r="BE24" s="654">
        <v>382738</v>
      </c>
      <c r="BF24" s="654">
        <v>382738</v>
      </c>
      <c r="BG24" s="654">
        <v>382738</v>
      </c>
      <c r="BH24" s="654">
        <v>382396</v>
      </c>
      <c r="BI24" s="654">
        <v>382396</v>
      </c>
      <c r="BJ24" s="654">
        <v>382396</v>
      </c>
      <c r="BK24" s="654">
        <v>357819</v>
      </c>
      <c r="BL24" s="654">
        <v>357256</v>
      </c>
      <c r="BM24" s="654">
        <v>357256</v>
      </c>
      <c r="BN24" s="654">
        <v>355162</v>
      </c>
      <c r="BO24" s="654">
        <v>355162</v>
      </c>
      <c r="BP24" s="654">
        <v>354426</v>
      </c>
      <c r="BQ24" s="654">
        <v>181989</v>
      </c>
      <c r="BR24" s="654">
        <v>181989</v>
      </c>
      <c r="BS24" s="654">
        <v>181989</v>
      </c>
      <c r="BT24" s="654">
        <v>181989</v>
      </c>
      <c r="BU24" s="654">
        <v>0</v>
      </c>
      <c r="BV24" s="654">
        <v>0</v>
      </c>
      <c r="BW24" s="654">
        <v>0</v>
      </c>
      <c r="BX24" s="654">
        <v>0</v>
      </c>
      <c r="BY24" s="654">
        <v>0</v>
      </c>
      <c r="BZ24" s="655">
        <v>0</v>
      </c>
      <c r="CA24" s="167"/>
    </row>
    <row r="25" spans="2:79" s="17" customFormat="1" ht="15.6">
      <c r="B25" s="271">
        <v>2</v>
      </c>
      <c r="C25" s="177"/>
      <c r="D25" s="177"/>
      <c r="E25" s="177" t="s">
        <v>723</v>
      </c>
      <c r="F25" s="177"/>
      <c r="G25" s="177"/>
      <c r="H25" s="177"/>
      <c r="I25" s="177" t="s">
        <v>725</v>
      </c>
      <c r="J25" s="177"/>
      <c r="K25" s="177"/>
      <c r="L25" s="177"/>
      <c r="M25" s="177"/>
      <c r="N25" s="177"/>
      <c r="O25" s="177"/>
      <c r="P25" s="177"/>
      <c r="Q25" s="177"/>
      <c r="R25" s="177"/>
      <c r="S25" s="177"/>
      <c r="T25" s="177"/>
      <c r="U25" s="177"/>
      <c r="V25" s="654">
        <v>90</v>
      </c>
      <c r="W25" s="654">
        <v>90</v>
      </c>
      <c r="X25" s="654">
        <v>90</v>
      </c>
      <c r="Y25" s="654">
        <v>90</v>
      </c>
      <c r="Z25" s="654">
        <v>90</v>
      </c>
      <c r="AA25" s="654">
        <v>90</v>
      </c>
      <c r="AB25" s="654">
        <v>90</v>
      </c>
      <c r="AC25" s="654">
        <v>90</v>
      </c>
      <c r="AD25" s="654">
        <v>90</v>
      </c>
      <c r="AE25" s="654">
        <v>90</v>
      </c>
      <c r="AF25" s="654">
        <v>90</v>
      </c>
      <c r="AG25" s="654">
        <v>90</v>
      </c>
      <c r="AH25" s="654">
        <v>90</v>
      </c>
      <c r="AI25" s="654">
        <v>90</v>
      </c>
      <c r="AJ25" s="654">
        <v>90</v>
      </c>
      <c r="AK25" s="654">
        <v>90</v>
      </c>
      <c r="AL25" s="654">
        <v>90</v>
      </c>
      <c r="AM25" s="654">
        <v>90</v>
      </c>
      <c r="AN25" s="654">
        <v>83</v>
      </c>
      <c r="AO25" s="654">
        <v>0</v>
      </c>
      <c r="AP25" s="654">
        <v>0</v>
      </c>
      <c r="AQ25" s="654">
        <v>0</v>
      </c>
      <c r="AR25" s="654">
        <v>0</v>
      </c>
      <c r="AS25" s="654">
        <v>0</v>
      </c>
      <c r="AT25" s="654">
        <v>0</v>
      </c>
      <c r="AU25" s="654">
        <v>0</v>
      </c>
      <c r="AV25" s="177"/>
      <c r="AW25" s="177"/>
      <c r="AX25" s="177"/>
      <c r="AY25" s="177"/>
      <c r="AZ25" s="177"/>
      <c r="BA25" s="654">
        <v>172830</v>
      </c>
      <c r="BB25" s="654">
        <v>172830</v>
      </c>
      <c r="BC25" s="654">
        <v>172830</v>
      </c>
      <c r="BD25" s="654">
        <v>172830</v>
      </c>
      <c r="BE25" s="654">
        <v>172830</v>
      </c>
      <c r="BF25" s="654">
        <v>172830</v>
      </c>
      <c r="BG25" s="654">
        <v>172830</v>
      </c>
      <c r="BH25" s="654">
        <v>172830</v>
      </c>
      <c r="BI25" s="654">
        <v>172830</v>
      </c>
      <c r="BJ25" s="654">
        <v>172830</v>
      </c>
      <c r="BK25" s="654">
        <v>172830</v>
      </c>
      <c r="BL25" s="654">
        <v>172830</v>
      </c>
      <c r="BM25" s="654">
        <v>172830</v>
      </c>
      <c r="BN25" s="654">
        <v>172830</v>
      </c>
      <c r="BO25" s="654">
        <v>172830</v>
      </c>
      <c r="BP25" s="654">
        <v>172830</v>
      </c>
      <c r="BQ25" s="654">
        <v>172830</v>
      </c>
      <c r="BR25" s="654">
        <v>172830</v>
      </c>
      <c r="BS25" s="654">
        <v>166478</v>
      </c>
      <c r="BT25" s="654">
        <v>0</v>
      </c>
      <c r="BU25" s="654">
        <v>0</v>
      </c>
      <c r="BV25" s="654">
        <v>0</v>
      </c>
      <c r="BW25" s="654">
        <v>0</v>
      </c>
      <c r="BX25" s="654">
        <v>0</v>
      </c>
      <c r="BY25" s="654">
        <v>0</v>
      </c>
      <c r="BZ25" s="655">
        <v>0</v>
      </c>
      <c r="CA25" s="167"/>
    </row>
    <row r="26" spans="2:79" s="17" customFormat="1" ht="16.5" customHeight="1">
      <c r="B26" s="271">
        <v>3</v>
      </c>
      <c r="C26" s="177"/>
      <c r="D26" s="177"/>
      <c r="E26" s="177" t="s">
        <v>116</v>
      </c>
      <c r="F26" s="177"/>
      <c r="G26" s="177"/>
      <c r="H26" s="177"/>
      <c r="I26" s="177" t="s">
        <v>725</v>
      </c>
      <c r="J26" s="177"/>
      <c r="K26" s="177"/>
      <c r="L26" s="177"/>
      <c r="M26" s="177"/>
      <c r="N26" s="177"/>
      <c r="O26" s="177"/>
      <c r="P26" s="177"/>
      <c r="Q26" s="177"/>
      <c r="R26" s="177"/>
      <c r="S26" s="177"/>
      <c r="T26" s="177"/>
      <c r="U26" s="177"/>
      <c r="V26" s="654">
        <v>0</v>
      </c>
      <c r="W26" s="654">
        <v>0</v>
      </c>
      <c r="X26" s="654">
        <v>0</v>
      </c>
      <c r="Y26" s="654">
        <v>0</v>
      </c>
      <c r="Z26" s="654">
        <v>0</v>
      </c>
      <c r="AA26" s="654">
        <v>0</v>
      </c>
      <c r="AB26" s="654">
        <v>0</v>
      </c>
      <c r="AC26" s="654">
        <v>0</v>
      </c>
      <c r="AD26" s="654">
        <v>0</v>
      </c>
      <c r="AE26" s="654">
        <v>0</v>
      </c>
      <c r="AF26" s="654">
        <v>0</v>
      </c>
      <c r="AG26" s="654">
        <v>0</v>
      </c>
      <c r="AH26" s="654">
        <v>0</v>
      </c>
      <c r="AI26" s="654">
        <v>0</v>
      </c>
      <c r="AJ26" s="654">
        <v>0</v>
      </c>
      <c r="AK26" s="654">
        <v>0</v>
      </c>
      <c r="AL26" s="654">
        <v>0</v>
      </c>
      <c r="AM26" s="654">
        <v>0</v>
      </c>
      <c r="AN26" s="654">
        <v>0</v>
      </c>
      <c r="AO26" s="654">
        <v>0</v>
      </c>
      <c r="AP26" s="654">
        <v>0</v>
      </c>
      <c r="AQ26" s="654">
        <v>0</v>
      </c>
      <c r="AR26" s="654">
        <v>0</v>
      </c>
      <c r="AS26" s="654">
        <v>0</v>
      </c>
      <c r="AT26" s="654">
        <v>0</v>
      </c>
      <c r="AU26" s="654">
        <v>0</v>
      </c>
      <c r="AV26" s="177"/>
      <c r="AW26" s="177"/>
      <c r="AX26" s="177"/>
      <c r="AY26" s="177"/>
      <c r="AZ26" s="177"/>
      <c r="BA26" s="654">
        <v>0</v>
      </c>
      <c r="BB26" s="654">
        <v>0</v>
      </c>
      <c r="BC26" s="654">
        <v>0</v>
      </c>
      <c r="BD26" s="654">
        <v>0</v>
      </c>
      <c r="BE26" s="654">
        <v>0</v>
      </c>
      <c r="BF26" s="654">
        <v>0</v>
      </c>
      <c r="BG26" s="654">
        <v>0</v>
      </c>
      <c r="BH26" s="654">
        <v>0</v>
      </c>
      <c r="BI26" s="654">
        <v>0</v>
      </c>
      <c r="BJ26" s="654">
        <v>0</v>
      </c>
      <c r="BK26" s="654">
        <v>0</v>
      </c>
      <c r="BL26" s="654">
        <v>0</v>
      </c>
      <c r="BM26" s="654">
        <v>0</v>
      </c>
      <c r="BN26" s="654">
        <v>0</v>
      </c>
      <c r="BO26" s="654">
        <v>0</v>
      </c>
      <c r="BP26" s="654">
        <v>0</v>
      </c>
      <c r="BQ26" s="654">
        <v>0</v>
      </c>
      <c r="BR26" s="654">
        <v>0</v>
      </c>
      <c r="BS26" s="654">
        <v>0</v>
      </c>
      <c r="BT26" s="654">
        <v>0</v>
      </c>
      <c r="BU26" s="654">
        <v>0</v>
      </c>
      <c r="BV26" s="654">
        <v>0</v>
      </c>
      <c r="BW26" s="654">
        <v>0</v>
      </c>
      <c r="BX26" s="654">
        <v>0</v>
      </c>
      <c r="BY26" s="654">
        <v>0</v>
      </c>
      <c r="BZ26" s="655">
        <v>0</v>
      </c>
      <c r="CA26" s="167"/>
    </row>
    <row r="27" spans="2:79" s="17" customFormat="1" ht="15.6">
      <c r="B27" s="271">
        <v>4</v>
      </c>
      <c r="C27" s="177"/>
      <c r="D27" s="177"/>
      <c r="E27" s="274" t="s">
        <v>117</v>
      </c>
      <c r="F27" s="177"/>
      <c r="G27" s="177"/>
      <c r="H27" s="177"/>
      <c r="I27" s="177" t="s">
        <v>725</v>
      </c>
      <c r="J27" s="177"/>
      <c r="K27" s="177"/>
      <c r="L27" s="177"/>
      <c r="M27" s="177"/>
      <c r="N27" s="177"/>
      <c r="O27" s="177"/>
      <c r="P27" s="177"/>
      <c r="Q27" s="177"/>
      <c r="R27" s="177"/>
      <c r="S27" s="177"/>
      <c r="T27" s="177"/>
      <c r="U27" s="177"/>
      <c r="V27" s="654">
        <v>0</v>
      </c>
      <c r="W27" s="654">
        <v>0</v>
      </c>
      <c r="X27" s="654">
        <v>0</v>
      </c>
      <c r="Y27" s="654">
        <v>0</v>
      </c>
      <c r="Z27" s="654">
        <v>0</v>
      </c>
      <c r="AA27" s="654">
        <v>0</v>
      </c>
      <c r="AB27" s="654">
        <v>0</v>
      </c>
      <c r="AC27" s="654">
        <v>0</v>
      </c>
      <c r="AD27" s="654">
        <v>0</v>
      </c>
      <c r="AE27" s="654">
        <v>0</v>
      </c>
      <c r="AF27" s="654">
        <v>0</v>
      </c>
      <c r="AG27" s="654">
        <v>0</v>
      </c>
      <c r="AH27" s="654">
        <v>0</v>
      </c>
      <c r="AI27" s="654">
        <v>0</v>
      </c>
      <c r="AJ27" s="654">
        <v>0</v>
      </c>
      <c r="AK27" s="654">
        <v>0</v>
      </c>
      <c r="AL27" s="654">
        <v>0</v>
      </c>
      <c r="AM27" s="654">
        <v>0</v>
      </c>
      <c r="AN27" s="654">
        <v>0</v>
      </c>
      <c r="AO27" s="654">
        <v>0</v>
      </c>
      <c r="AP27" s="654">
        <v>0</v>
      </c>
      <c r="AQ27" s="654">
        <v>0</v>
      </c>
      <c r="AR27" s="654">
        <v>0</v>
      </c>
      <c r="AS27" s="654">
        <v>0</v>
      </c>
      <c r="AT27" s="654">
        <v>0</v>
      </c>
      <c r="AU27" s="654">
        <v>0</v>
      </c>
      <c r="AV27" s="177"/>
      <c r="AW27" s="177"/>
      <c r="AX27" s="177"/>
      <c r="AY27" s="177"/>
      <c r="AZ27" s="177"/>
      <c r="BA27" s="654">
        <v>0</v>
      </c>
      <c r="BB27" s="654">
        <v>0</v>
      </c>
      <c r="BC27" s="654">
        <v>0</v>
      </c>
      <c r="BD27" s="654">
        <v>0</v>
      </c>
      <c r="BE27" s="654">
        <v>0</v>
      </c>
      <c r="BF27" s="654">
        <v>0</v>
      </c>
      <c r="BG27" s="654">
        <v>0</v>
      </c>
      <c r="BH27" s="654">
        <v>0</v>
      </c>
      <c r="BI27" s="654">
        <v>0</v>
      </c>
      <c r="BJ27" s="654">
        <v>0</v>
      </c>
      <c r="BK27" s="654">
        <v>0</v>
      </c>
      <c r="BL27" s="654">
        <v>0</v>
      </c>
      <c r="BM27" s="654">
        <v>0</v>
      </c>
      <c r="BN27" s="654">
        <v>0</v>
      </c>
      <c r="BO27" s="654">
        <v>0</v>
      </c>
      <c r="BP27" s="654">
        <v>0</v>
      </c>
      <c r="BQ27" s="654">
        <v>0</v>
      </c>
      <c r="BR27" s="654">
        <v>0</v>
      </c>
      <c r="BS27" s="654">
        <v>0</v>
      </c>
      <c r="BT27" s="654">
        <v>0</v>
      </c>
      <c r="BU27" s="654">
        <v>0</v>
      </c>
      <c r="BV27" s="654">
        <v>0</v>
      </c>
      <c r="BW27" s="654">
        <v>0</v>
      </c>
      <c r="BX27" s="654">
        <v>0</v>
      </c>
      <c r="BY27" s="654">
        <v>0</v>
      </c>
      <c r="BZ27" s="655">
        <v>0</v>
      </c>
      <c r="CA27" s="167"/>
    </row>
    <row r="28" spans="2:79" s="17" customFormat="1" ht="15.6">
      <c r="B28" s="271">
        <v>5</v>
      </c>
      <c r="C28" s="177"/>
      <c r="D28" s="177"/>
      <c r="E28" s="177" t="s">
        <v>118</v>
      </c>
      <c r="F28" s="177"/>
      <c r="G28" s="177"/>
      <c r="H28" s="177"/>
      <c r="I28" s="177" t="s">
        <v>725</v>
      </c>
      <c r="J28" s="177"/>
      <c r="K28" s="177"/>
      <c r="L28" s="177"/>
      <c r="M28" s="177"/>
      <c r="N28" s="177"/>
      <c r="O28" s="177"/>
      <c r="P28" s="177"/>
      <c r="Q28" s="177"/>
      <c r="R28" s="177"/>
      <c r="S28" s="177"/>
      <c r="T28" s="177"/>
      <c r="U28" s="177"/>
      <c r="V28" s="654">
        <v>16</v>
      </c>
      <c r="W28" s="654">
        <v>16</v>
      </c>
      <c r="X28" s="654">
        <v>16</v>
      </c>
      <c r="Y28" s="654">
        <v>16</v>
      </c>
      <c r="Z28" s="654">
        <v>16</v>
      </c>
      <c r="AA28" s="654">
        <v>16</v>
      </c>
      <c r="AB28" s="654">
        <v>16</v>
      </c>
      <c r="AC28" s="654">
        <v>16</v>
      </c>
      <c r="AD28" s="654">
        <v>16</v>
      </c>
      <c r="AE28" s="654">
        <v>16</v>
      </c>
      <c r="AF28" s="654">
        <v>16</v>
      </c>
      <c r="AG28" s="654">
        <v>16</v>
      </c>
      <c r="AH28" s="654">
        <v>16</v>
      </c>
      <c r="AI28" s="654">
        <v>11</v>
      </c>
      <c r="AJ28" s="654">
        <v>0</v>
      </c>
      <c r="AK28" s="654">
        <v>0</v>
      </c>
      <c r="AL28" s="654">
        <v>0</v>
      </c>
      <c r="AM28" s="654">
        <v>0</v>
      </c>
      <c r="AN28" s="654">
        <v>0</v>
      </c>
      <c r="AO28" s="654">
        <v>0</v>
      </c>
      <c r="AP28" s="654">
        <v>0</v>
      </c>
      <c r="AQ28" s="654">
        <v>0</v>
      </c>
      <c r="AR28" s="654">
        <v>0</v>
      </c>
      <c r="AS28" s="654">
        <v>0</v>
      </c>
      <c r="AT28" s="654">
        <v>0</v>
      </c>
      <c r="AU28" s="654">
        <v>0</v>
      </c>
      <c r="AV28" s="177"/>
      <c r="AW28" s="177"/>
      <c r="AX28" s="177"/>
      <c r="AY28" s="177"/>
      <c r="AZ28" s="177"/>
      <c r="BA28" s="654">
        <v>76159</v>
      </c>
      <c r="BB28" s="654">
        <v>76159</v>
      </c>
      <c r="BC28" s="654">
        <v>76159</v>
      </c>
      <c r="BD28" s="654">
        <v>76159</v>
      </c>
      <c r="BE28" s="654">
        <v>76159</v>
      </c>
      <c r="BF28" s="654">
        <v>76159</v>
      </c>
      <c r="BG28" s="654">
        <v>76159</v>
      </c>
      <c r="BH28" s="654">
        <v>76159</v>
      </c>
      <c r="BI28" s="654">
        <v>76159</v>
      </c>
      <c r="BJ28" s="654">
        <v>76159</v>
      </c>
      <c r="BK28" s="654">
        <v>76159</v>
      </c>
      <c r="BL28" s="654">
        <v>76159</v>
      </c>
      <c r="BM28" s="654">
        <v>76159</v>
      </c>
      <c r="BN28" s="654">
        <v>53311</v>
      </c>
      <c r="BO28" s="654">
        <v>0</v>
      </c>
      <c r="BP28" s="654">
        <v>0</v>
      </c>
      <c r="BQ28" s="654">
        <v>0</v>
      </c>
      <c r="BR28" s="654">
        <v>0</v>
      </c>
      <c r="BS28" s="654">
        <v>0</v>
      </c>
      <c r="BT28" s="654">
        <v>0</v>
      </c>
      <c r="BU28" s="654">
        <v>0</v>
      </c>
      <c r="BV28" s="654">
        <v>0</v>
      </c>
      <c r="BW28" s="654">
        <v>0</v>
      </c>
      <c r="BX28" s="654">
        <v>0</v>
      </c>
      <c r="BY28" s="654">
        <v>0</v>
      </c>
      <c r="BZ28" s="655">
        <v>0</v>
      </c>
      <c r="CA28" s="167"/>
    </row>
    <row r="29" spans="2:79" s="17" customFormat="1" ht="15.6">
      <c r="B29" s="271">
        <v>6</v>
      </c>
      <c r="C29" s="177"/>
      <c r="D29" s="177"/>
      <c r="E29" s="177" t="s">
        <v>119</v>
      </c>
      <c r="F29" s="177"/>
      <c r="G29" s="177"/>
      <c r="H29" s="177"/>
      <c r="I29" s="177" t="s">
        <v>725</v>
      </c>
      <c r="J29" s="177"/>
      <c r="K29" s="177"/>
      <c r="L29" s="177"/>
      <c r="M29" s="177"/>
      <c r="N29" s="177"/>
      <c r="O29" s="177"/>
      <c r="P29" s="177"/>
      <c r="Q29" s="177"/>
      <c r="R29" s="177"/>
      <c r="S29" s="177"/>
      <c r="T29" s="177"/>
      <c r="U29" s="177"/>
      <c r="V29" s="654">
        <v>475</v>
      </c>
      <c r="W29" s="654">
        <v>432</v>
      </c>
      <c r="X29" s="654">
        <v>424</v>
      </c>
      <c r="Y29" s="654">
        <v>424</v>
      </c>
      <c r="Z29" s="654">
        <v>424</v>
      </c>
      <c r="AA29" s="654">
        <v>424</v>
      </c>
      <c r="AB29" s="654">
        <v>402</v>
      </c>
      <c r="AC29" s="654">
        <v>402</v>
      </c>
      <c r="AD29" s="654">
        <v>398</v>
      </c>
      <c r="AE29" s="654">
        <v>328</v>
      </c>
      <c r="AF29" s="654">
        <v>98</v>
      </c>
      <c r="AG29" s="654">
        <v>67</v>
      </c>
      <c r="AH29" s="654">
        <v>44</v>
      </c>
      <c r="AI29" s="654">
        <v>44</v>
      </c>
      <c r="AJ29" s="654">
        <v>44</v>
      </c>
      <c r="AK29" s="654">
        <v>28</v>
      </c>
      <c r="AL29" s="654">
        <v>3</v>
      </c>
      <c r="AM29" s="654">
        <v>3</v>
      </c>
      <c r="AN29" s="654">
        <v>3</v>
      </c>
      <c r="AO29" s="654">
        <v>3</v>
      </c>
      <c r="AP29" s="654">
        <v>0</v>
      </c>
      <c r="AQ29" s="654">
        <v>0</v>
      </c>
      <c r="AR29" s="654">
        <v>0</v>
      </c>
      <c r="AS29" s="654">
        <v>0</v>
      </c>
      <c r="AT29" s="654">
        <v>0</v>
      </c>
      <c r="AU29" s="654">
        <v>0</v>
      </c>
      <c r="AV29" s="177"/>
      <c r="AW29" s="177"/>
      <c r="AX29" s="177"/>
      <c r="AY29" s="177"/>
      <c r="AZ29" s="177"/>
      <c r="BA29" s="654">
        <v>3004373</v>
      </c>
      <c r="BB29" s="654">
        <v>2867197</v>
      </c>
      <c r="BC29" s="654">
        <v>2840727</v>
      </c>
      <c r="BD29" s="654">
        <v>2840727</v>
      </c>
      <c r="BE29" s="654">
        <v>2840727</v>
      </c>
      <c r="BF29" s="654">
        <v>2840727</v>
      </c>
      <c r="BG29" s="654">
        <v>2695898</v>
      </c>
      <c r="BH29" s="654">
        <v>2695898</v>
      </c>
      <c r="BI29" s="654">
        <v>2681930</v>
      </c>
      <c r="BJ29" s="654">
        <v>2223924</v>
      </c>
      <c r="BK29" s="654">
        <v>853115</v>
      </c>
      <c r="BL29" s="654">
        <v>740441</v>
      </c>
      <c r="BM29" s="654">
        <v>517391</v>
      </c>
      <c r="BN29" s="654">
        <v>517391</v>
      </c>
      <c r="BO29" s="654">
        <v>517391</v>
      </c>
      <c r="BP29" s="654">
        <v>342200</v>
      </c>
      <c r="BQ29" s="654">
        <v>1553</v>
      </c>
      <c r="BR29" s="654">
        <v>1553</v>
      </c>
      <c r="BS29" s="654">
        <v>1553</v>
      </c>
      <c r="BT29" s="654">
        <v>1553</v>
      </c>
      <c r="BU29" s="654">
        <v>0</v>
      </c>
      <c r="BV29" s="654">
        <v>0</v>
      </c>
      <c r="BW29" s="654">
        <v>0</v>
      </c>
      <c r="BX29" s="654">
        <v>0</v>
      </c>
      <c r="BY29" s="654">
        <v>0</v>
      </c>
      <c r="BZ29" s="655">
        <v>0</v>
      </c>
      <c r="CA29" s="167"/>
    </row>
    <row r="30" spans="2:79" s="17" customFormat="1" ht="15.6">
      <c r="B30" s="271">
        <v>7</v>
      </c>
      <c r="C30" s="177"/>
      <c r="D30" s="177"/>
      <c r="E30" s="177" t="s">
        <v>95</v>
      </c>
      <c r="F30" s="177"/>
      <c r="G30" s="177"/>
      <c r="H30" s="177"/>
      <c r="I30" s="177" t="s">
        <v>725</v>
      </c>
      <c r="J30" s="177"/>
      <c r="K30" s="177"/>
      <c r="L30" s="177"/>
      <c r="M30" s="177"/>
      <c r="N30" s="177"/>
      <c r="O30" s="177"/>
      <c r="P30" s="177"/>
      <c r="Q30" s="177"/>
      <c r="R30" s="177"/>
      <c r="S30" s="177"/>
      <c r="T30" s="177"/>
      <c r="U30" s="177"/>
      <c r="V30" s="654"/>
      <c r="W30" s="654"/>
      <c r="X30" s="654"/>
      <c r="Y30" s="654"/>
      <c r="Z30" s="654"/>
      <c r="AA30" s="654"/>
      <c r="AB30" s="654"/>
      <c r="AC30" s="654"/>
      <c r="AD30" s="654"/>
      <c r="AE30" s="654"/>
      <c r="AF30" s="654"/>
      <c r="AG30" s="654"/>
      <c r="AH30" s="654"/>
      <c r="AI30" s="654"/>
      <c r="AJ30" s="654"/>
      <c r="AK30" s="654"/>
      <c r="AL30" s="654"/>
      <c r="AM30" s="654"/>
      <c r="AN30" s="654"/>
      <c r="AO30" s="654"/>
      <c r="AP30" s="654"/>
      <c r="AQ30" s="654"/>
      <c r="AR30" s="654"/>
      <c r="AS30" s="654"/>
      <c r="AT30" s="654"/>
      <c r="AU30" s="654"/>
      <c r="AV30" s="177"/>
      <c r="AW30" s="177"/>
      <c r="AX30" s="177"/>
      <c r="AY30" s="177"/>
      <c r="AZ30" s="177"/>
      <c r="BA30" s="654">
        <v>3141</v>
      </c>
      <c r="BB30" s="654">
        <v>3081</v>
      </c>
      <c r="BC30" s="654">
        <v>3081</v>
      </c>
      <c r="BD30" s="654">
        <v>3081</v>
      </c>
      <c r="BE30" s="654">
        <v>3081</v>
      </c>
      <c r="BF30" s="654">
        <v>3081</v>
      </c>
      <c r="BG30" s="654">
        <v>3081</v>
      </c>
      <c r="BH30" s="654">
        <v>3064</v>
      </c>
      <c r="BI30" s="654">
        <v>3064</v>
      </c>
      <c r="BJ30" s="654">
        <v>3064</v>
      </c>
      <c r="BK30" s="654">
        <v>3103</v>
      </c>
      <c r="BL30" s="654">
        <v>3103</v>
      </c>
      <c r="BM30" s="654">
        <v>3103</v>
      </c>
      <c r="BN30" s="654">
        <v>3066</v>
      </c>
      <c r="BO30" s="654">
        <v>3066</v>
      </c>
      <c r="BP30" s="654">
        <v>3064</v>
      </c>
      <c r="BQ30" s="654">
        <v>0</v>
      </c>
      <c r="BR30" s="654">
        <v>0</v>
      </c>
      <c r="BS30" s="654">
        <v>0</v>
      </c>
      <c r="BT30" s="654">
        <v>0</v>
      </c>
      <c r="BU30" s="654">
        <v>0</v>
      </c>
      <c r="BV30" s="654">
        <v>0</v>
      </c>
      <c r="BW30" s="654">
        <v>0</v>
      </c>
      <c r="BX30" s="654">
        <v>0</v>
      </c>
      <c r="BY30" s="654">
        <v>0</v>
      </c>
      <c r="BZ30" s="655">
        <v>0</v>
      </c>
      <c r="CA30" s="167"/>
    </row>
    <row r="31" spans="2:79" s="17" customFormat="1" ht="15.6">
      <c r="B31" s="271">
        <v>8</v>
      </c>
      <c r="C31" s="177"/>
      <c r="D31" s="177"/>
      <c r="E31" s="177" t="s">
        <v>96</v>
      </c>
      <c r="F31" s="177"/>
      <c r="G31" s="177"/>
      <c r="H31" s="177"/>
      <c r="I31" s="177" t="s">
        <v>725</v>
      </c>
      <c r="J31" s="177"/>
      <c r="K31" s="177"/>
      <c r="L31" s="177"/>
      <c r="M31" s="177"/>
      <c r="N31" s="177"/>
      <c r="O31" s="177"/>
      <c r="P31" s="177"/>
      <c r="Q31" s="177"/>
      <c r="R31" s="177"/>
      <c r="S31" s="177"/>
      <c r="T31" s="177"/>
      <c r="U31" s="177"/>
      <c r="V31" s="654"/>
      <c r="W31" s="654"/>
      <c r="X31" s="654"/>
      <c r="Y31" s="654"/>
      <c r="Z31" s="654"/>
      <c r="AA31" s="654"/>
      <c r="AB31" s="654"/>
      <c r="AC31" s="654"/>
      <c r="AD31" s="654"/>
      <c r="AE31" s="654"/>
      <c r="AF31" s="654"/>
      <c r="AG31" s="654"/>
      <c r="AH31" s="654"/>
      <c r="AI31" s="654"/>
      <c r="AJ31" s="654"/>
      <c r="AK31" s="654"/>
      <c r="AL31" s="654"/>
      <c r="AM31" s="654"/>
      <c r="AN31" s="654"/>
      <c r="AO31" s="654"/>
      <c r="AP31" s="654"/>
      <c r="AQ31" s="654"/>
      <c r="AR31" s="654"/>
      <c r="AS31" s="654"/>
      <c r="AT31" s="654"/>
      <c r="AU31" s="654"/>
      <c r="AV31" s="177"/>
      <c r="AW31" s="177"/>
      <c r="AX31" s="177"/>
      <c r="AY31" s="177"/>
      <c r="AZ31" s="177"/>
      <c r="BA31" s="654">
        <v>0</v>
      </c>
      <c r="BB31" s="654">
        <v>0</v>
      </c>
      <c r="BC31" s="654">
        <v>0</v>
      </c>
      <c r="BD31" s="654">
        <v>0</v>
      </c>
      <c r="BE31" s="654">
        <v>0</v>
      </c>
      <c r="BF31" s="654">
        <v>0</v>
      </c>
      <c r="BG31" s="654">
        <v>0</v>
      </c>
      <c r="BH31" s="654">
        <v>0</v>
      </c>
      <c r="BI31" s="654">
        <v>0</v>
      </c>
      <c r="BJ31" s="654">
        <v>0</v>
      </c>
      <c r="BK31" s="654">
        <v>0</v>
      </c>
      <c r="BL31" s="654">
        <v>0</v>
      </c>
      <c r="BM31" s="654">
        <v>0</v>
      </c>
      <c r="BN31" s="654">
        <v>0</v>
      </c>
      <c r="BO31" s="654">
        <v>0</v>
      </c>
      <c r="BP31" s="654">
        <v>0</v>
      </c>
      <c r="BQ31" s="654">
        <v>0</v>
      </c>
      <c r="BR31" s="654">
        <v>0</v>
      </c>
      <c r="BS31" s="654">
        <v>0</v>
      </c>
      <c r="BT31" s="654">
        <v>0</v>
      </c>
      <c r="BU31" s="654">
        <v>0</v>
      </c>
      <c r="BV31" s="654">
        <v>0</v>
      </c>
      <c r="BW31" s="654">
        <v>0</v>
      </c>
      <c r="BX31" s="654">
        <v>0</v>
      </c>
      <c r="BY31" s="654">
        <v>0</v>
      </c>
      <c r="BZ31" s="655">
        <v>0</v>
      </c>
      <c r="CA31" s="167"/>
    </row>
    <row r="32" spans="2:79" s="17" customFormat="1" ht="15.6">
      <c r="B32" s="271">
        <v>9</v>
      </c>
      <c r="C32" s="177"/>
      <c r="D32" s="177"/>
      <c r="E32" s="177" t="s">
        <v>650</v>
      </c>
      <c r="F32" s="177"/>
      <c r="G32" s="177"/>
      <c r="H32" s="177"/>
      <c r="I32" s="177" t="s">
        <v>725</v>
      </c>
      <c r="J32" s="177"/>
      <c r="K32" s="177"/>
      <c r="L32" s="177"/>
      <c r="M32" s="177"/>
      <c r="N32" s="177"/>
      <c r="O32" s="177"/>
      <c r="P32" s="177"/>
      <c r="Q32" s="177"/>
      <c r="R32" s="177"/>
      <c r="S32" s="177"/>
      <c r="T32" s="177"/>
      <c r="U32" s="177"/>
      <c r="V32" s="654">
        <v>20</v>
      </c>
      <c r="W32" s="654">
        <v>20</v>
      </c>
      <c r="X32" s="654">
        <v>20</v>
      </c>
      <c r="Y32" s="654">
        <v>20</v>
      </c>
      <c r="Z32" s="654">
        <v>20</v>
      </c>
      <c r="AA32" s="654">
        <v>20</v>
      </c>
      <c r="AB32" s="654">
        <v>20</v>
      </c>
      <c r="AC32" s="654">
        <v>20</v>
      </c>
      <c r="AD32" s="654">
        <v>20</v>
      </c>
      <c r="AE32" s="654">
        <v>20</v>
      </c>
      <c r="AF32" s="654">
        <v>20</v>
      </c>
      <c r="AG32" s="654">
        <v>20</v>
      </c>
      <c r="AH32" s="654">
        <v>20</v>
      </c>
      <c r="AI32" s="654">
        <v>20</v>
      </c>
      <c r="AJ32" s="654">
        <v>20</v>
      </c>
      <c r="AK32" s="654">
        <v>20</v>
      </c>
      <c r="AL32" s="654">
        <v>20</v>
      </c>
      <c r="AM32" s="654">
        <v>20</v>
      </c>
      <c r="AN32" s="654">
        <v>18</v>
      </c>
      <c r="AO32" s="654">
        <v>0</v>
      </c>
      <c r="AP32" s="654">
        <v>0</v>
      </c>
      <c r="AQ32" s="654">
        <v>0</v>
      </c>
      <c r="AR32" s="654">
        <v>0</v>
      </c>
      <c r="AS32" s="654">
        <v>0</v>
      </c>
      <c r="AT32" s="654">
        <v>0</v>
      </c>
      <c r="AU32" s="654">
        <v>0</v>
      </c>
      <c r="AV32" s="177"/>
      <c r="AW32" s="177"/>
      <c r="AX32" s="177"/>
      <c r="AY32" s="177"/>
      <c r="AZ32" s="177"/>
      <c r="BA32" s="654">
        <v>37584</v>
      </c>
      <c r="BB32" s="654">
        <v>37584</v>
      </c>
      <c r="BC32" s="654">
        <v>37584</v>
      </c>
      <c r="BD32" s="654">
        <v>37584</v>
      </c>
      <c r="BE32" s="654">
        <v>37584</v>
      </c>
      <c r="BF32" s="654">
        <v>37584</v>
      </c>
      <c r="BG32" s="654">
        <v>37584</v>
      </c>
      <c r="BH32" s="654">
        <v>37584</v>
      </c>
      <c r="BI32" s="654">
        <v>37584</v>
      </c>
      <c r="BJ32" s="654">
        <v>37584</v>
      </c>
      <c r="BK32" s="654">
        <v>37584</v>
      </c>
      <c r="BL32" s="654">
        <v>37584</v>
      </c>
      <c r="BM32" s="654">
        <v>37584</v>
      </c>
      <c r="BN32" s="654">
        <v>37584</v>
      </c>
      <c r="BO32" s="654">
        <v>37584</v>
      </c>
      <c r="BP32" s="654">
        <v>37584</v>
      </c>
      <c r="BQ32" s="654">
        <v>37584</v>
      </c>
      <c r="BR32" s="654">
        <v>37584</v>
      </c>
      <c r="BS32" s="654">
        <v>35925</v>
      </c>
      <c r="BT32" s="654">
        <v>0</v>
      </c>
      <c r="BU32" s="654">
        <v>0</v>
      </c>
      <c r="BV32" s="654">
        <v>0</v>
      </c>
      <c r="BW32" s="654">
        <v>0</v>
      </c>
      <c r="BX32" s="654">
        <v>0</v>
      </c>
      <c r="BY32" s="654">
        <v>0</v>
      </c>
      <c r="BZ32" s="655">
        <v>0</v>
      </c>
      <c r="CA32" s="167"/>
    </row>
    <row r="33" spans="2:79" s="17" customFormat="1" ht="15.6">
      <c r="B33" s="271">
        <v>10</v>
      </c>
      <c r="C33" s="177"/>
      <c r="D33" s="177"/>
      <c r="E33" s="177" t="s">
        <v>99</v>
      </c>
      <c r="F33" s="177"/>
      <c r="G33" s="177"/>
      <c r="H33" s="177"/>
      <c r="I33" s="177" t="s">
        <v>725</v>
      </c>
      <c r="J33" s="177"/>
      <c r="K33" s="177"/>
      <c r="L33" s="177"/>
      <c r="M33" s="177"/>
      <c r="N33" s="177"/>
      <c r="O33" s="177"/>
      <c r="P33" s="177"/>
      <c r="Q33" s="177"/>
      <c r="R33" s="177"/>
      <c r="S33" s="177"/>
      <c r="T33" s="177"/>
      <c r="U33" s="177"/>
      <c r="V33" s="654">
        <v>42</v>
      </c>
      <c r="W33" s="654">
        <v>42</v>
      </c>
      <c r="X33" s="654">
        <v>42</v>
      </c>
      <c r="Y33" s="654">
        <v>42</v>
      </c>
      <c r="Z33" s="654">
        <v>42</v>
      </c>
      <c r="AA33" s="654">
        <v>42</v>
      </c>
      <c r="AB33" s="654">
        <v>42</v>
      </c>
      <c r="AC33" s="654">
        <v>42</v>
      </c>
      <c r="AD33" s="654">
        <v>42</v>
      </c>
      <c r="AE33" s="654">
        <v>42</v>
      </c>
      <c r="AF33" s="654">
        <v>42</v>
      </c>
      <c r="AG33" s="654">
        <v>42</v>
      </c>
      <c r="AH33" s="654">
        <v>42</v>
      </c>
      <c r="AI33" s="654">
        <v>42</v>
      </c>
      <c r="AJ33" s="654">
        <v>42</v>
      </c>
      <c r="AK33" s="654">
        <v>42</v>
      </c>
      <c r="AL33" s="654">
        <v>10</v>
      </c>
      <c r="AM33" s="654">
        <v>10</v>
      </c>
      <c r="AN33" s="654">
        <v>10</v>
      </c>
      <c r="AO33" s="654">
        <v>10</v>
      </c>
      <c r="AP33" s="654">
        <v>9</v>
      </c>
      <c r="AQ33" s="654">
        <v>9</v>
      </c>
      <c r="AR33" s="654">
        <v>9</v>
      </c>
      <c r="AS33" s="654">
        <v>0</v>
      </c>
      <c r="AT33" s="654">
        <v>0</v>
      </c>
      <c r="AU33" s="654">
        <v>0</v>
      </c>
      <c r="AV33" s="177"/>
      <c r="AW33" s="177"/>
      <c r="AX33" s="177"/>
      <c r="AY33" s="177"/>
      <c r="AZ33" s="177"/>
      <c r="BA33" s="654">
        <v>807475</v>
      </c>
      <c r="BB33" s="654">
        <v>807475</v>
      </c>
      <c r="BC33" s="654">
        <v>807475</v>
      </c>
      <c r="BD33" s="654">
        <v>807475</v>
      </c>
      <c r="BE33" s="654">
        <v>807475</v>
      </c>
      <c r="BF33" s="654">
        <v>807475</v>
      </c>
      <c r="BG33" s="654">
        <v>807475</v>
      </c>
      <c r="BH33" s="654">
        <v>807475</v>
      </c>
      <c r="BI33" s="654">
        <v>807475</v>
      </c>
      <c r="BJ33" s="654">
        <v>807475</v>
      </c>
      <c r="BK33" s="654">
        <v>807475</v>
      </c>
      <c r="BL33" s="654">
        <v>807475</v>
      </c>
      <c r="BM33" s="654">
        <v>807475</v>
      </c>
      <c r="BN33" s="654">
        <v>807475</v>
      </c>
      <c r="BO33" s="654">
        <v>807475</v>
      </c>
      <c r="BP33" s="654">
        <v>807475</v>
      </c>
      <c r="BQ33" s="654">
        <v>204021</v>
      </c>
      <c r="BR33" s="654">
        <v>204021</v>
      </c>
      <c r="BS33" s="654">
        <v>204021</v>
      </c>
      <c r="BT33" s="654">
        <v>204021</v>
      </c>
      <c r="BU33" s="654">
        <v>192325</v>
      </c>
      <c r="BV33" s="654">
        <v>192325</v>
      </c>
      <c r="BW33" s="654">
        <v>192325</v>
      </c>
      <c r="BX33" s="654">
        <v>0</v>
      </c>
      <c r="BY33" s="654">
        <v>0</v>
      </c>
      <c r="BZ33" s="655">
        <v>0</v>
      </c>
      <c r="CA33" s="167"/>
    </row>
    <row r="34" spans="2:79" s="17" customFormat="1" ht="15.6">
      <c r="B34" s="271">
        <v>11</v>
      </c>
      <c r="C34" s="177"/>
      <c r="D34" s="177"/>
      <c r="E34" s="177" t="s">
        <v>100</v>
      </c>
      <c r="F34" s="177"/>
      <c r="G34" s="177"/>
      <c r="H34" s="177"/>
      <c r="I34" s="177" t="s">
        <v>725</v>
      </c>
      <c r="J34" s="177"/>
      <c r="K34" s="177"/>
      <c r="L34" s="177"/>
      <c r="M34" s="177"/>
      <c r="N34" s="177"/>
      <c r="O34" s="177"/>
      <c r="P34" s="177"/>
      <c r="Q34" s="177"/>
      <c r="R34" s="177"/>
      <c r="S34" s="177"/>
      <c r="T34" s="177"/>
      <c r="U34" s="177"/>
      <c r="V34" s="654">
        <v>72</v>
      </c>
      <c r="W34" s="654">
        <v>72</v>
      </c>
      <c r="X34" s="654">
        <v>72</v>
      </c>
      <c r="Y34" s="654">
        <v>72</v>
      </c>
      <c r="Z34" s="654">
        <v>188</v>
      </c>
      <c r="AA34" s="654">
        <v>188</v>
      </c>
      <c r="AB34" s="654">
        <v>188</v>
      </c>
      <c r="AC34" s="654">
        <v>188</v>
      </c>
      <c r="AD34" s="654">
        <v>188</v>
      </c>
      <c r="AE34" s="654">
        <v>188</v>
      </c>
      <c r="AF34" s="654">
        <v>188</v>
      </c>
      <c r="AG34" s="654">
        <v>188</v>
      </c>
      <c r="AH34" s="654">
        <v>188</v>
      </c>
      <c r="AI34" s="654">
        <v>131</v>
      </c>
      <c r="AJ34" s="654">
        <v>0</v>
      </c>
      <c r="AK34" s="654">
        <v>0</v>
      </c>
      <c r="AL34" s="654">
        <v>0</v>
      </c>
      <c r="AM34" s="654">
        <v>0</v>
      </c>
      <c r="AN34" s="654">
        <v>0</v>
      </c>
      <c r="AO34" s="654">
        <v>0</v>
      </c>
      <c r="AP34" s="654">
        <v>0</v>
      </c>
      <c r="AQ34" s="654">
        <v>0</v>
      </c>
      <c r="AR34" s="654">
        <v>0</v>
      </c>
      <c r="AS34" s="654">
        <v>0</v>
      </c>
      <c r="AT34" s="654">
        <v>0</v>
      </c>
      <c r="AU34" s="654">
        <v>0</v>
      </c>
      <c r="AV34" s="177"/>
      <c r="AW34" s="177"/>
      <c r="AX34" s="177"/>
      <c r="AY34" s="177"/>
      <c r="AZ34" s="177"/>
      <c r="BA34" s="654">
        <v>338247</v>
      </c>
      <c r="BB34" s="654">
        <v>338247</v>
      </c>
      <c r="BC34" s="654">
        <v>338247</v>
      </c>
      <c r="BD34" s="654">
        <v>338247</v>
      </c>
      <c r="BE34" s="654">
        <v>837746</v>
      </c>
      <c r="BF34" s="654">
        <v>837746</v>
      </c>
      <c r="BG34" s="654">
        <v>837746</v>
      </c>
      <c r="BH34" s="654">
        <v>837746</v>
      </c>
      <c r="BI34" s="654">
        <v>837746</v>
      </c>
      <c r="BJ34" s="654">
        <v>837746</v>
      </c>
      <c r="BK34" s="654">
        <v>837746</v>
      </c>
      <c r="BL34" s="654">
        <v>837746</v>
      </c>
      <c r="BM34" s="654">
        <v>837746</v>
      </c>
      <c r="BN34" s="654">
        <v>586422</v>
      </c>
      <c r="BO34" s="654">
        <v>0</v>
      </c>
      <c r="BP34" s="654">
        <v>0</v>
      </c>
      <c r="BQ34" s="654">
        <v>0</v>
      </c>
      <c r="BR34" s="654">
        <v>0</v>
      </c>
      <c r="BS34" s="654">
        <v>0</v>
      </c>
      <c r="BT34" s="654">
        <v>0</v>
      </c>
      <c r="BU34" s="654">
        <v>0</v>
      </c>
      <c r="BV34" s="654">
        <v>0</v>
      </c>
      <c r="BW34" s="654">
        <v>0</v>
      </c>
      <c r="BX34" s="654">
        <v>0</v>
      </c>
      <c r="BY34" s="654">
        <v>0</v>
      </c>
      <c r="BZ34" s="655">
        <v>0</v>
      </c>
      <c r="CA34" s="167"/>
    </row>
    <row r="35" spans="2:79" s="17" customFormat="1" ht="15.6">
      <c r="B35" s="271">
        <v>12</v>
      </c>
      <c r="C35" s="177"/>
      <c r="D35" s="177"/>
      <c r="E35" s="177" t="s">
        <v>101</v>
      </c>
      <c r="F35" s="177"/>
      <c r="G35" s="177"/>
      <c r="H35" s="177"/>
      <c r="I35" s="177" t="s">
        <v>725</v>
      </c>
      <c r="J35" s="177"/>
      <c r="K35" s="177"/>
      <c r="L35" s="177"/>
      <c r="M35" s="177"/>
      <c r="N35" s="177"/>
      <c r="O35" s="177"/>
      <c r="P35" s="177"/>
      <c r="Q35" s="177"/>
      <c r="R35" s="177"/>
      <c r="S35" s="177"/>
      <c r="T35" s="177"/>
      <c r="U35" s="177"/>
      <c r="V35" s="654">
        <v>139</v>
      </c>
      <c r="W35" s="654">
        <v>139</v>
      </c>
      <c r="X35" s="654">
        <v>139</v>
      </c>
      <c r="Y35" s="654">
        <v>130</v>
      </c>
      <c r="Z35" s="654">
        <v>130</v>
      </c>
      <c r="AA35" s="654">
        <v>130</v>
      </c>
      <c r="AB35" s="654">
        <v>127</v>
      </c>
      <c r="AC35" s="654">
        <v>127</v>
      </c>
      <c r="AD35" s="654">
        <v>127</v>
      </c>
      <c r="AE35" s="654">
        <v>113</v>
      </c>
      <c r="AF35" s="654">
        <v>100</v>
      </c>
      <c r="AG35" s="654">
        <v>100</v>
      </c>
      <c r="AH35" s="654">
        <v>67</v>
      </c>
      <c r="AI35" s="654">
        <v>67</v>
      </c>
      <c r="AJ35" s="654">
        <v>67</v>
      </c>
      <c r="AK35" s="654">
        <v>51</v>
      </c>
      <c r="AL35" s="654">
        <v>4</v>
      </c>
      <c r="AM35" s="654">
        <v>4</v>
      </c>
      <c r="AN35" s="654">
        <v>4</v>
      </c>
      <c r="AO35" s="654">
        <v>4</v>
      </c>
      <c r="AP35" s="654">
        <v>0</v>
      </c>
      <c r="AQ35" s="654">
        <v>0</v>
      </c>
      <c r="AR35" s="654">
        <v>0</v>
      </c>
      <c r="AS35" s="654">
        <v>0</v>
      </c>
      <c r="AT35" s="654">
        <v>0</v>
      </c>
      <c r="AU35" s="654">
        <v>0</v>
      </c>
      <c r="AV35" s="177"/>
      <c r="AW35" s="177"/>
      <c r="AX35" s="177"/>
      <c r="AY35" s="177"/>
      <c r="AZ35" s="177"/>
      <c r="BA35" s="654">
        <v>679088</v>
      </c>
      <c r="BB35" s="654">
        <v>679088</v>
      </c>
      <c r="BC35" s="654">
        <v>679088</v>
      </c>
      <c r="BD35" s="654">
        <v>650499</v>
      </c>
      <c r="BE35" s="654">
        <v>650499</v>
      </c>
      <c r="BF35" s="654">
        <v>650499</v>
      </c>
      <c r="BG35" s="654">
        <v>623767</v>
      </c>
      <c r="BH35" s="654">
        <v>623767</v>
      </c>
      <c r="BI35" s="654">
        <v>623767</v>
      </c>
      <c r="BJ35" s="654">
        <v>510518</v>
      </c>
      <c r="BK35" s="654">
        <v>399681</v>
      </c>
      <c r="BL35" s="654">
        <v>399681</v>
      </c>
      <c r="BM35" s="654">
        <v>204589</v>
      </c>
      <c r="BN35" s="654">
        <v>204589</v>
      </c>
      <c r="BO35" s="654">
        <v>204589</v>
      </c>
      <c r="BP35" s="654">
        <v>155734</v>
      </c>
      <c r="BQ35" s="654">
        <v>11858</v>
      </c>
      <c r="BR35" s="654">
        <v>11858</v>
      </c>
      <c r="BS35" s="654">
        <v>11858</v>
      </c>
      <c r="BT35" s="654">
        <v>11858</v>
      </c>
      <c r="BU35" s="654">
        <v>0</v>
      </c>
      <c r="BV35" s="654">
        <v>0</v>
      </c>
      <c r="BW35" s="654">
        <v>0</v>
      </c>
      <c r="BX35" s="654">
        <v>0</v>
      </c>
      <c r="BY35" s="654">
        <v>0</v>
      </c>
      <c r="BZ35" s="655">
        <v>0</v>
      </c>
      <c r="CA35" s="167"/>
    </row>
    <row r="36" spans="2:79" s="17" customFormat="1" ht="15.6">
      <c r="B36" s="271">
        <v>13</v>
      </c>
      <c r="C36" s="177"/>
      <c r="D36" s="177"/>
      <c r="E36" s="177" t="s">
        <v>102</v>
      </c>
      <c r="F36" s="177"/>
      <c r="G36" s="177"/>
      <c r="H36" s="177"/>
      <c r="I36" s="177" t="s">
        <v>725</v>
      </c>
      <c r="J36" s="177"/>
      <c r="K36" s="177"/>
      <c r="L36" s="177"/>
      <c r="M36" s="177"/>
      <c r="N36" s="177"/>
      <c r="O36" s="177"/>
      <c r="P36" s="177"/>
      <c r="Q36" s="177"/>
      <c r="R36" s="177"/>
      <c r="S36" s="177"/>
      <c r="T36" s="177"/>
      <c r="U36" s="177"/>
      <c r="V36" s="654">
        <v>0</v>
      </c>
      <c r="W36" s="654">
        <v>0</v>
      </c>
      <c r="X36" s="654">
        <v>0</v>
      </c>
      <c r="Y36" s="654">
        <v>0</v>
      </c>
      <c r="Z36" s="654">
        <v>0</v>
      </c>
      <c r="AA36" s="654">
        <v>0</v>
      </c>
      <c r="AB36" s="654">
        <v>0</v>
      </c>
      <c r="AC36" s="654">
        <v>0</v>
      </c>
      <c r="AD36" s="654">
        <v>0</v>
      </c>
      <c r="AE36" s="654">
        <v>0</v>
      </c>
      <c r="AF36" s="654">
        <v>0</v>
      </c>
      <c r="AG36" s="654">
        <v>0</v>
      </c>
      <c r="AH36" s="654">
        <v>0</v>
      </c>
      <c r="AI36" s="654">
        <v>0</v>
      </c>
      <c r="AJ36" s="654">
        <v>0</v>
      </c>
      <c r="AK36" s="654">
        <v>0</v>
      </c>
      <c r="AL36" s="654">
        <v>0</v>
      </c>
      <c r="AM36" s="654">
        <v>0</v>
      </c>
      <c r="AN36" s="654">
        <v>0</v>
      </c>
      <c r="AO36" s="654">
        <v>0</v>
      </c>
      <c r="AP36" s="654">
        <v>0</v>
      </c>
      <c r="AQ36" s="654">
        <v>0</v>
      </c>
      <c r="AR36" s="654">
        <v>0</v>
      </c>
      <c r="AS36" s="654">
        <v>0</v>
      </c>
      <c r="AT36" s="654">
        <v>0</v>
      </c>
      <c r="AU36" s="654">
        <v>0</v>
      </c>
      <c r="AV36" s="177"/>
      <c r="AW36" s="177"/>
      <c r="AX36" s="177"/>
      <c r="AY36" s="177"/>
      <c r="AZ36" s="177"/>
      <c r="BA36" s="654">
        <v>0</v>
      </c>
      <c r="BB36" s="654">
        <v>0</v>
      </c>
      <c r="BC36" s="654">
        <v>0</v>
      </c>
      <c r="BD36" s="654">
        <v>0</v>
      </c>
      <c r="BE36" s="654">
        <v>0</v>
      </c>
      <c r="BF36" s="654">
        <v>0</v>
      </c>
      <c r="BG36" s="654">
        <v>0</v>
      </c>
      <c r="BH36" s="654">
        <v>0</v>
      </c>
      <c r="BI36" s="654">
        <v>0</v>
      </c>
      <c r="BJ36" s="654">
        <v>0</v>
      </c>
      <c r="BK36" s="654">
        <v>0</v>
      </c>
      <c r="BL36" s="654">
        <v>0</v>
      </c>
      <c r="BM36" s="654">
        <v>0</v>
      </c>
      <c r="BN36" s="654">
        <v>0</v>
      </c>
      <c r="BO36" s="654">
        <v>0</v>
      </c>
      <c r="BP36" s="654">
        <v>0</v>
      </c>
      <c r="BQ36" s="654">
        <v>0</v>
      </c>
      <c r="BR36" s="654">
        <v>0</v>
      </c>
      <c r="BS36" s="654">
        <v>0</v>
      </c>
      <c r="BT36" s="654">
        <v>0</v>
      </c>
      <c r="BU36" s="654">
        <v>0</v>
      </c>
      <c r="BV36" s="654">
        <v>0</v>
      </c>
      <c r="BW36" s="654">
        <v>0</v>
      </c>
      <c r="BX36" s="654">
        <v>0</v>
      </c>
      <c r="BY36" s="654">
        <v>0</v>
      </c>
      <c r="BZ36" s="655">
        <v>0</v>
      </c>
      <c r="CA36" s="167"/>
    </row>
    <row r="37" spans="2:79" s="17" customFormat="1" ht="15.6">
      <c r="B37" s="271">
        <v>14</v>
      </c>
      <c r="C37" s="177"/>
      <c r="D37" s="177"/>
      <c r="E37" s="177" t="s">
        <v>103</v>
      </c>
      <c r="F37" s="177"/>
      <c r="G37" s="177"/>
      <c r="H37" s="177"/>
      <c r="I37" s="177" t="s">
        <v>725</v>
      </c>
      <c r="J37" s="177"/>
      <c r="K37" s="177"/>
      <c r="L37" s="177"/>
      <c r="M37" s="177"/>
      <c r="N37" s="177"/>
      <c r="O37" s="177"/>
      <c r="P37" s="177"/>
      <c r="Q37" s="177"/>
      <c r="R37" s="177"/>
      <c r="S37" s="177"/>
      <c r="T37" s="177"/>
      <c r="U37" s="177"/>
      <c r="V37" s="654">
        <v>364</v>
      </c>
      <c r="W37" s="654">
        <v>364</v>
      </c>
      <c r="X37" s="654">
        <v>364</v>
      </c>
      <c r="Y37" s="654">
        <v>364</v>
      </c>
      <c r="Z37" s="654">
        <v>364</v>
      </c>
      <c r="AA37" s="654">
        <v>364</v>
      </c>
      <c r="AB37" s="654">
        <v>364</v>
      </c>
      <c r="AC37" s="654">
        <v>364</v>
      </c>
      <c r="AD37" s="654">
        <v>364</v>
      </c>
      <c r="AE37" s="654">
        <v>364</v>
      </c>
      <c r="AF37" s="654">
        <v>364</v>
      </c>
      <c r="AG37" s="654">
        <v>364</v>
      </c>
      <c r="AH37" s="654">
        <v>364</v>
      </c>
      <c r="AI37" s="654">
        <v>364</v>
      </c>
      <c r="AJ37" s="654">
        <v>158</v>
      </c>
      <c r="AK37" s="654">
        <v>0</v>
      </c>
      <c r="AL37" s="654">
        <v>0</v>
      </c>
      <c r="AM37" s="654">
        <v>0</v>
      </c>
      <c r="AN37" s="654">
        <v>0</v>
      </c>
      <c r="AO37" s="654">
        <v>0</v>
      </c>
      <c r="AP37" s="654">
        <v>0</v>
      </c>
      <c r="AQ37" s="654">
        <v>0</v>
      </c>
      <c r="AR37" s="654">
        <v>0</v>
      </c>
      <c r="AS37" s="654">
        <v>0</v>
      </c>
      <c r="AT37" s="654">
        <v>0</v>
      </c>
      <c r="AU37" s="654">
        <v>0</v>
      </c>
      <c r="AV37" s="177"/>
      <c r="AW37" s="177"/>
      <c r="AX37" s="177"/>
      <c r="AY37" s="177"/>
      <c r="AZ37" s="177"/>
      <c r="BA37" s="654">
        <v>878463</v>
      </c>
      <c r="BB37" s="654">
        <v>878463</v>
      </c>
      <c r="BC37" s="654">
        <v>878463</v>
      </c>
      <c r="BD37" s="654">
        <v>878463</v>
      </c>
      <c r="BE37" s="654">
        <v>878463</v>
      </c>
      <c r="BF37" s="654">
        <v>878463</v>
      </c>
      <c r="BG37" s="654">
        <v>878463</v>
      </c>
      <c r="BH37" s="654">
        <v>878463</v>
      </c>
      <c r="BI37" s="654">
        <v>878463</v>
      </c>
      <c r="BJ37" s="654">
        <v>878463</v>
      </c>
      <c r="BK37" s="654">
        <v>878463</v>
      </c>
      <c r="BL37" s="654">
        <v>878463</v>
      </c>
      <c r="BM37" s="654">
        <v>878463</v>
      </c>
      <c r="BN37" s="654">
        <v>878463</v>
      </c>
      <c r="BO37" s="654">
        <v>381173</v>
      </c>
      <c r="BP37" s="654">
        <v>0</v>
      </c>
      <c r="BQ37" s="654">
        <v>0</v>
      </c>
      <c r="BR37" s="654">
        <v>0</v>
      </c>
      <c r="BS37" s="654">
        <v>0</v>
      </c>
      <c r="BT37" s="654">
        <v>0</v>
      </c>
      <c r="BU37" s="654">
        <v>0</v>
      </c>
      <c r="BV37" s="654">
        <v>0</v>
      </c>
      <c r="BW37" s="654">
        <v>0</v>
      </c>
      <c r="BX37" s="654">
        <v>0</v>
      </c>
      <c r="BY37" s="654">
        <v>0</v>
      </c>
      <c r="BZ37" s="655">
        <v>0</v>
      </c>
      <c r="CA37" s="167"/>
    </row>
    <row r="38" spans="2:79" s="17" customFormat="1" ht="15.6">
      <c r="B38" s="271">
        <v>15</v>
      </c>
      <c r="C38" s="177"/>
      <c r="D38" s="177"/>
      <c r="E38" s="177" t="s">
        <v>104</v>
      </c>
      <c r="F38" s="177"/>
      <c r="G38" s="177"/>
      <c r="H38" s="177"/>
      <c r="I38" s="177" t="s">
        <v>725</v>
      </c>
      <c r="J38" s="177"/>
      <c r="K38" s="177"/>
      <c r="L38" s="177"/>
      <c r="M38" s="177"/>
      <c r="N38" s="177"/>
      <c r="O38" s="177"/>
      <c r="P38" s="177"/>
      <c r="Q38" s="177"/>
      <c r="R38" s="177"/>
      <c r="S38" s="177"/>
      <c r="T38" s="177"/>
      <c r="U38" s="177"/>
      <c r="V38" s="654">
        <v>0</v>
      </c>
      <c r="W38" s="654">
        <v>0</v>
      </c>
      <c r="X38" s="654">
        <v>0</v>
      </c>
      <c r="Y38" s="654">
        <v>0</v>
      </c>
      <c r="Z38" s="654">
        <v>0</v>
      </c>
      <c r="AA38" s="654">
        <v>0</v>
      </c>
      <c r="AB38" s="654">
        <v>0</v>
      </c>
      <c r="AC38" s="654">
        <v>0</v>
      </c>
      <c r="AD38" s="654">
        <v>0</v>
      </c>
      <c r="AE38" s="654">
        <v>0</v>
      </c>
      <c r="AF38" s="654">
        <v>0</v>
      </c>
      <c r="AG38" s="654">
        <v>0</v>
      </c>
      <c r="AH38" s="654">
        <v>0</v>
      </c>
      <c r="AI38" s="654">
        <v>0</v>
      </c>
      <c r="AJ38" s="654">
        <v>0</v>
      </c>
      <c r="AK38" s="654">
        <v>0</v>
      </c>
      <c r="AL38" s="654">
        <v>0</v>
      </c>
      <c r="AM38" s="654">
        <v>0</v>
      </c>
      <c r="AN38" s="654">
        <v>0</v>
      </c>
      <c r="AO38" s="654">
        <v>0</v>
      </c>
      <c r="AP38" s="654">
        <v>0</v>
      </c>
      <c r="AQ38" s="654">
        <v>0</v>
      </c>
      <c r="AR38" s="654">
        <v>0</v>
      </c>
      <c r="AS38" s="654">
        <v>0</v>
      </c>
      <c r="AT38" s="654">
        <v>0</v>
      </c>
      <c r="AU38" s="654">
        <v>0</v>
      </c>
      <c r="AV38" s="177"/>
      <c r="AW38" s="177"/>
      <c r="AX38" s="177"/>
      <c r="AY38" s="177"/>
      <c r="AZ38" s="177"/>
      <c r="BA38" s="654">
        <v>0</v>
      </c>
      <c r="BB38" s="654">
        <v>0</v>
      </c>
      <c r="BC38" s="654">
        <v>0</v>
      </c>
      <c r="BD38" s="654">
        <v>0</v>
      </c>
      <c r="BE38" s="654">
        <v>0</v>
      </c>
      <c r="BF38" s="654">
        <v>0</v>
      </c>
      <c r="BG38" s="654">
        <v>0</v>
      </c>
      <c r="BH38" s="654">
        <v>0</v>
      </c>
      <c r="BI38" s="654">
        <v>0</v>
      </c>
      <c r="BJ38" s="654">
        <v>0</v>
      </c>
      <c r="BK38" s="654">
        <v>0</v>
      </c>
      <c r="BL38" s="654">
        <v>0</v>
      </c>
      <c r="BM38" s="654">
        <v>0</v>
      </c>
      <c r="BN38" s="654">
        <v>0</v>
      </c>
      <c r="BO38" s="654">
        <v>0</v>
      </c>
      <c r="BP38" s="654">
        <v>0</v>
      </c>
      <c r="BQ38" s="654">
        <v>0</v>
      </c>
      <c r="BR38" s="654">
        <v>0</v>
      </c>
      <c r="BS38" s="654">
        <v>0</v>
      </c>
      <c r="BT38" s="654">
        <v>0</v>
      </c>
      <c r="BU38" s="654">
        <v>0</v>
      </c>
      <c r="BV38" s="654">
        <v>0</v>
      </c>
      <c r="BW38" s="654">
        <v>0</v>
      </c>
      <c r="BX38" s="654">
        <v>0</v>
      </c>
      <c r="BY38" s="654">
        <v>0</v>
      </c>
      <c r="BZ38" s="655">
        <v>0</v>
      </c>
      <c r="CA38" s="167"/>
    </row>
    <row r="39" spans="2:79" s="17" customFormat="1" ht="15.6">
      <c r="B39" s="271">
        <v>16</v>
      </c>
      <c r="C39" s="177"/>
      <c r="D39" s="177"/>
      <c r="E39" s="177" t="s">
        <v>105</v>
      </c>
      <c r="F39" s="177"/>
      <c r="G39" s="177"/>
      <c r="H39" s="177"/>
      <c r="I39" s="177" t="s">
        <v>725</v>
      </c>
      <c r="J39" s="177"/>
      <c r="K39" s="177"/>
      <c r="L39" s="177"/>
      <c r="M39" s="177"/>
      <c r="N39" s="177"/>
      <c r="O39" s="177"/>
      <c r="P39" s="177"/>
      <c r="Q39" s="177"/>
      <c r="R39" s="177"/>
      <c r="S39" s="177"/>
      <c r="T39" s="177"/>
      <c r="U39" s="177"/>
      <c r="V39" s="654">
        <v>0</v>
      </c>
      <c r="W39" s="654">
        <v>0</v>
      </c>
      <c r="X39" s="654">
        <v>0</v>
      </c>
      <c r="Y39" s="654">
        <v>0</v>
      </c>
      <c r="Z39" s="654">
        <v>0</v>
      </c>
      <c r="AA39" s="654">
        <v>0</v>
      </c>
      <c r="AB39" s="654">
        <v>0</v>
      </c>
      <c r="AC39" s="654">
        <v>0</v>
      </c>
      <c r="AD39" s="654">
        <v>0</v>
      </c>
      <c r="AE39" s="654">
        <v>0</v>
      </c>
      <c r="AF39" s="654">
        <v>0</v>
      </c>
      <c r="AG39" s="654">
        <v>0</v>
      </c>
      <c r="AH39" s="654">
        <v>0</v>
      </c>
      <c r="AI39" s="654">
        <v>0</v>
      </c>
      <c r="AJ39" s="654">
        <v>0</v>
      </c>
      <c r="AK39" s="654">
        <v>0</v>
      </c>
      <c r="AL39" s="654">
        <v>0</v>
      </c>
      <c r="AM39" s="654">
        <v>0</v>
      </c>
      <c r="AN39" s="654">
        <v>0</v>
      </c>
      <c r="AO39" s="654">
        <v>0</v>
      </c>
      <c r="AP39" s="654">
        <v>0</v>
      </c>
      <c r="AQ39" s="654">
        <v>0</v>
      </c>
      <c r="AR39" s="654">
        <v>0</v>
      </c>
      <c r="AS39" s="654">
        <v>0</v>
      </c>
      <c r="AT39" s="654">
        <v>0</v>
      </c>
      <c r="AU39" s="654">
        <v>0</v>
      </c>
      <c r="AV39" s="177"/>
      <c r="AW39" s="177"/>
      <c r="AX39" s="177"/>
      <c r="AY39" s="177"/>
      <c r="AZ39" s="177"/>
      <c r="BA39" s="654">
        <v>0</v>
      </c>
      <c r="BB39" s="654">
        <v>0</v>
      </c>
      <c r="BC39" s="654">
        <v>0</v>
      </c>
      <c r="BD39" s="654">
        <v>0</v>
      </c>
      <c r="BE39" s="654">
        <v>0</v>
      </c>
      <c r="BF39" s="654">
        <v>0</v>
      </c>
      <c r="BG39" s="654">
        <v>0</v>
      </c>
      <c r="BH39" s="654">
        <v>0</v>
      </c>
      <c r="BI39" s="654">
        <v>0</v>
      </c>
      <c r="BJ39" s="654">
        <v>0</v>
      </c>
      <c r="BK39" s="654">
        <v>0</v>
      </c>
      <c r="BL39" s="654">
        <v>0</v>
      </c>
      <c r="BM39" s="654">
        <v>0</v>
      </c>
      <c r="BN39" s="654">
        <v>0</v>
      </c>
      <c r="BO39" s="654">
        <v>0</v>
      </c>
      <c r="BP39" s="654">
        <v>0</v>
      </c>
      <c r="BQ39" s="654">
        <v>0</v>
      </c>
      <c r="BR39" s="654">
        <v>0</v>
      </c>
      <c r="BS39" s="654">
        <v>0</v>
      </c>
      <c r="BT39" s="654">
        <v>0</v>
      </c>
      <c r="BU39" s="654">
        <v>0</v>
      </c>
      <c r="BV39" s="654">
        <v>0</v>
      </c>
      <c r="BW39" s="654">
        <v>0</v>
      </c>
      <c r="BX39" s="654">
        <v>0</v>
      </c>
      <c r="BY39" s="654">
        <v>0</v>
      </c>
      <c r="BZ39" s="655">
        <v>0</v>
      </c>
      <c r="CA39" s="167"/>
    </row>
    <row r="40" spans="2:79" s="17" customFormat="1" ht="15.6">
      <c r="B40" s="271">
        <v>17</v>
      </c>
      <c r="C40" s="177"/>
      <c r="D40" s="177"/>
      <c r="E40" s="177" t="s">
        <v>107</v>
      </c>
      <c r="F40" s="177"/>
      <c r="G40" s="177"/>
      <c r="H40" s="177"/>
      <c r="I40" s="177" t="s">
        <v>725</v>
      </c>
      <c r="J40" s="177"/>
      <c r="K40" s="177"/>
      <c r="L40" s="177"/>
      <c r="M40" s="177"/>
      <c r="N40" s="177"/>
      <c r="O40" s="177"/>
      <c r="P40" s="177"/>
      <c r="Q40" s="177"/>
      <c r="R40" s="177"/>
      <c r="S40" s="177"/>
      <c r="T40" s="177"/>
      <c r="U40" s="177"/>
      <c r="V40" s="654">
        <v>0</v>
      </c>
      <c r="W40" s="654">
        <v>0</v>
      </c>
      <c r="X40" s="654">
        <v>0</v>
      </c>
      <c r="Y40" s="654">
        <v>0</v>
      </c>
      <c r="Z40" s="654">
        <v>0</v>
      </c>
      <c r="AA40" s="654">
        <v>0</v>
      </c>
      <c r="AB40" s="654">
        <v>0</v>
      </c>
      <c r="AC40" s="654">
        <v>0</v>
      </c>
      <c r="AD40" s="654">
        <v>0</v>
      </c>
      <c r="AE40" s="654">
        <v>0</v>
      </c>
      <c r="AF40" s="654">
        <v>0</v>
      </c>
      <c r="AG40" s="654">
        <v>0</v>
      </c>
      <c r="AH40" s="654">
        <v>0</v>
      </c>
      <c r="AI40" s="654">
        <v>0</v>
      </c>
      <c r="AJ40" s="654">
        <v>0</v>
      </c>
      <c r="AK40" s="654">
        <v>0</v>
      </c>
      <c r="AL40" s="654">
        <v>0</v>
      </c>
      <c r="AM40" s="654">
        <v>0</v>
      </c>
      <c r="AN40" s="654">
        <v>0</v>
      </c>
      <c r="AO40" s="654">
        <v>0</v>
      </c>
      <c r="AP40" s="654">
        <v>0</v>
      </c>
      <c r="AQ40" s="654">
        <v>0</v>
      </c>
      <c r="AR40" s="654">
        <v>0</v>
      </c>
      <c r="AS40" s="654">
        <v>0</v>
      </c>
      <c r="AT40" s="654">
        <v>0</v>
      </c>
      <c r="AU40" s="654">
        <v>0</v>
      </c>
      <c r="AV40" s="177"/>
      <c r="AW40" s="177"/>
      <c r="AX40" s="177"/>
      <c r="AY40" s="177"/>
      <c r="AZ40" s="177"/>
      <c r="BA40" s="654">
        <v>0</v>
      </c>
      <c r="BB40" s="654">
        <v>0</v>
      </c>
      <c r="BC40" s="654">
        <v>0</v>
      </c>
      <c r="BD40" s="654">
        <v>0</v>
      </c>
      <c r="BE40" s="654">
        <v>0</v>
      </c>
      <c r="BF40" s="654">
        <v>0</v>
      </c>
      <c r="BG40" s="654">
        <v>0</v>
      </c>
      <c r="BH40" s="654">
        <v>0</v>
      </c>
      <c r="BI40" s="654">
        <v>0</v>
      </c>
      <c r="BJ40" s="654">
        <v>0</v>
      </c>
      <c r="BK40" s="654">
        <v>0</v>
      </c>
      <c r="BL40" s="654">
        <v>0</v>
      </c>
      <c r="BM40" s="654">
        <v>0</v>
      </c>
      <c r="BN40" s="654">
        <v>0</v>
      </c>
      <c r="BO40" s="654">
        <v>0</v>
      </c>
      <c r="BP40" s="654">
        <v>0</v>
      </c>
      <c r="BQ40" s="654">
        <v>0</v>
      </c>
      <c r="BR40" s="654">
        <v>0</v>
      </c>
      <c r="BS40" s="654">
        <v>0</v>
      </c>
      <c r="BT40" s="654">
        <v>0</v>
      </c>
      <c r="BU40" s="654">
        <v>0</v>
      </c>
      <c r="BV40" s="654">
        <v>0</v>
      </c>
      <c r="BW40" s="654">
        <v>0</v>
      </c>
      <c r="BX40" s="654">
        <v>0</v>
      </c>
      <c r="BY40" s="654">
        <v>0</v>
      </c>
      <c r="BZ40" s="655">
        <v>0</v>
      </c>
      <c r="CA40" s="167"/>
    </row>
    <row r="41" spans="2:79" s="17" customFormat="1" ht="15.6">
      <c r="B41" s="271">
        <v>18</v>
      </c>
      <c r="C41" s="177"/>
      <c r="D41" s="177"/>
      <c r="E41" s="177" t="s">
        <v>106</v>
      </c>
      <c r="F41" s="177"/>
      <c r="G41" s="177"/>
      <c r="H41" s="177"/>
      <c r="I41" s="177" t="s">
        <v>725</v>
      </c>
      <c r="J41" s="177"/>
      <c r="K41" s="177"/>
      <c r="L41" s="177"/>
      <c r="M41" s="177"/>
      <c r="N41" s="177"/>
      <c r="O41" s="177"/>
      <c r="P41" s="177"/>
      <c r="Q41" s="177"/>
      <c r="R41" s="177"/>
      <c r="S41" s="177"/>
      <c r="T41" s="177"/>
      <c r="U41" s="177"/>
      <c r="V41" s="654">
        <v>0</v>
      </c>
      <c r="W41" s="654">
        <v>0</v>
      </c>
      <c r="X41" s="654">
        <v>0</v>
      </c>
      <c r="Y41" s="654">
        <v>0</v>
      </c>
      <c r="Z41" s="654">
        <v>0</v>
      </c>
      <c r="AA41" s="654">
        <v>0</v>
      </c>
      <c r="AB41" s="654">
        <v>0</v>
      </c>
      <c r="AC41" s="654">
        <v>0</v>
      </c>
      <c r="AD41" s="654">
        <v>0</v>
      </c>
      <c r="AE41" s="654">
        <v>0</v>
      </c>
      <c r="AF41" s="654">
        <v>0</v>
      </c>
      <c r="AG41" s="654">
        <v>0</v>
      </c>
      <c r="AH41" s="654">
        <v>0</v>
      </c>
      <c r="AI41" s="654">
        <v>0</v>
      </c>
      <c r="AJ41" s="654">
        <v>0</v>
      </c>
      <c r="AK41" s="654">
        <v>0</v>
      </c>
      <c r="AL41" s="654">
        <v>0</v>
      </c>
      <c r="AM41" s="654">
        <v>0</v>
      </c>
      <c r="AN41" s="654">
        <v>0</v>
      </c>
      <c r="AO41" s="654">
        <v>0</v>
      </c>
      <c r="AP41" s="654">
        <v>0</v>
      </c>
      <c r="AQ41" s="654">
        <v>0</v>
      </c>
      <c r="AR41" s="654">
        <v>0</v>
      </c>
      <c r="AS41" s="654">
        <v>0</v>
      </c>
      <c r="AT41" s="654">
        <v>0</v>
      </c>
      <c r="AU41" s="654">
        <v>0</v>
      </c>
      <c r="AV41" s="177"/>
      <c r="AW41" s="177"/>
      <c r="AX41" s="177"/>
      <c r="AY41" s="177"/>
      <c r="AZ41" s="177"/>
      <c r="BA41" s="654">
        <v>0</v>
      </c>
      <c r="BB41" s="654">
        <v>0</v>
      </c>
      <c r="BC41" s="654">
        <v>0</v>
      </c>
      <c r="BD41" s="654">
        <v>0</v>
      </c>
      <c r="BE41" s="654">
        <v>0</v>
      </c>
      <c r="BF41" s="654">
        <v>0</v>
      </c>
      <c r="BG41" s="654">
        <v>0</v>
      </c>
      <c r="BH41" s="654">
        <v>0</v>
      </c>
      <c r="BI41" s="654">
        <v>0</v>
      </c>
      <c r="BJ41" s="654">
        <v>0</v>
      </c>
      <c r="BK41" s="654">
        <v>0</v>
      </c>
      <c r="BL41" s="654">
        <v>0</v>
      </c>
      <c r="BM41" s="654">
        <v>0</v>
      </c>
      <c r="BN41" s="654">
        <v>0</v>
      </c>
      <c r="BO41" s="654">
        <v>0</v>
      </c>
      <c r="BP41" s="654">
        <v>0</v>
      </c>
      <c r="BQ41" s="654">
        <v>0</v>
      </c>
      <c r="BR41" s="654">
        <v>0</v>
      </c>
      <c r="BS41" s="654">
        <v>0</v>
      </c>
      <c r="BT41" s="654">
        <v>0</v>
      </c>
      <c r="BU41" s="654">
        <v>0</v>
      </c>
      <c r="BV41" s="654">
        <v>0</v>
      </c>
      <c r="BW41" s="654">
        <v>0</v>
      </c>
      <c r="BX41" s="654">
        <v>0</v>
      </c>
      <c r="BY41" s="654">
        <v>0</v>
      </c>
      <c r="BZ41" s="655">
        <v>0</v>
      </c>
      <c r="CA41" s="167"/>
    </row>
    <row r="42" spans="2:79" s="17" customFormat="1" ht="15.6">
      <c r="B42" s="271">
        <v>19</v>
      </c>
      <c r="C42" s="177"/>
      <c r="D42" s="177"/>
      <c r="E42" s="177" t="s">
        <v>109</v>
      </c>
      <c r="F42" s="177"/>
      <c r="G42" s="177"/>
      <c r="H42" s="177"/>
      <c r="I42" s="177" t="s">
        <v>725</v>
      </c>
      <c r="J42" s="177"/>
      <c r="K42" s="177"/>
      <c r="L42" s="177"/>
      <c r="M42" s="177"/>
      <c r="N42" s="177"/>
      <c r="O42" s="177"/>
      <c r="P42" s="177"/>
      <c r="Q42" s="177"/>
      <c r="R42" s="177"/>
      <c r="S42" s="177"/>
      <c r="T42" s="177"/>
      <c r="U42" s="177"/>
      <c r="V42" s="654">
        <v>2</v>
      </c>
      <c r="W42" s="654">
        <v>2</v>
      </c>
      <c r="X42" s="654">
        <v>2</v>
      </c>
      <c r="Y42" s="654">
        <v>2</v>
      </c>
      <c r="Z42" s="654">
        <v>2</v>
      </c>
      <c r="AA42" s="654">
        <v>2</v>
      </c>
      <c r="AB42" s="654">
        <v>2</v>
      </c>
      <c r="AC42" s="654">
        <v>2</v>
      </c>
      <c r="AD42" s="654">
        <v>1</v>
      </c>
      <c r="AE42" s="654">
        <v>1</v>
      </c>
      <c r="AF42" s="654">
        <v>1</v>
      </c>
      <c r="AG42" s="654">
        <v>1</v>
      </c>
      <c r="AH42" s="654">
        <v>1</v>
      </c>
      <c r="AI42" s="654">
        <v>1</v>
      </c>
      <c r="AJ42" s="654">
        <v>0</v>
      </c>
      <c r="AK42" s="654">
        <v>0</v>
      </c>
      <c r="AL42" s="654">
        <v>0</v>
      </c>
      <c r="AM42" s="654">
        <v>0</v>
      </c>
      <c r="AN42" s="654">
        <v>0</v>
      </c>
      <c r="AO42" s="654">
        <v>0</v>
      </c>
      <c r="AP42" s="654">
        <v>0</v>
      </c>
      <c r="AQ42" s="654">
        <v>0</v>
      </c>
      <c r="AR42" s="654">
        <v>0</v>
      </c>
      <c r="AS42" s="654">
        <v>0</v>
      </c>
      <c r="AT42" s="654">
        <v>0</v>
      </c>
      <c r="AU42" s="654">
        <v>0</v>
      </c>
      <c r="AV42" s="177"/>
      <c r="AW42" s="177"/>
      <c r="AX42" s="177"/>
      <c r="AY42" s="177"/>
      <c r="AZ42" s="177"/>
      <c r="BA42" s="654">
        <v>21591</v>
      </c>
      <c r="BB42" s="654">
        <v>17590</v>
      </c>
      <c r="BC42" s="654">
        <v>16949</v>
      </c>
      <c r="BD42" s="654">
        <v>16308</v>
      </c>
      <c r="BE42" s="654">
        <v>16308</v>
      </c>
      <c r="BF42" s="654">
        <v>16308</v>
      </c>
      <c r="BG42" s="654">
        <v>15788</v>
      </c>
      <c r="BH42" s="654">
        <v>15788</v>
      </c>
      <c r="BI42" s="654">
        <v>9881</v>
      </c>
      <c r="BJ42" s="654">
        <v>9881</v>
      </c>
      <c r="BK42" s="654">
        <v>9408</v>
      </c>
      <c r="BL42" s="654">
        <v>9408</v>
      </c>
      <c r="BM42" s="654">
        <v>9408</v>
      </c>
      <c r="BN42" s="654">
        <v>9408</v>
      </c>
      <c r="BO42" s="654">
        <v>1917</v>
      </c>
      <c r="BP42" s="654">
        <v>1917</v>
      </c>
      <c r="BQ42" s="654">
        <v>1917</v>
      </c>
      <c r="BR42" s="654">
        <v>1917</v>
      </c>
      <c r="BS42" s="654">
        <v>1917</v>
      </c>
      <c r="BT42" s="654">
        <v>1917</v>
      </c>
      <c r="BU42" s="654">
        <v>1917</v>
      </c>
      <c r="BV42" s="654">
        <v>0</v>
      </c>
      <c r="BW42" s="654">
        <v>0</v>
      </c>
      <c r="BX42" s="654">
        <v>0</v>
      </c>
      <c r="BY42" s="654">
        <v>0</v>
      </c>
      <c r="BZ42" s="655">
        <v>0</v>
      </c>
      <c r="CA42" s="167"/>
    </row>
    <row r="43" spans="2:79" s="17" customFormat="1" ht="15.6">
      <c r="B43" s="271">
        <v>20</v>
      </c>
      <c r="C43" s="177"/>
      <c r="D43" s="177"/>
      <c r="E43" s="177" t="s">
        <v>114</v>
      </c>
      <c r="F43" s="177"/>
      <c r="G43" s="177"/>
      <c r="H43" s="177"/>
      <c r="I43" s="666">
        <v>2016</v>
      </c>
      <c r="J43" s="177"/>
      <c r="K43" s="177"/>
      <c r="L43" s="177"/>
      <c r="M43" s="177"/>
      <c r="N43" s="177"/>
      <c r="O43" s="177"/>
      <c r="P43" s="177"/>
      <c r="Q43" s="177"/>
      <c r="R43" s="177"/>
      <c r="S43" s="177"/>
      <c r="T43" s="177"/>
      <c r="U43" s="177"/>
      <c r="V43" s="654"/>
      <c r="W43" s="654">
        <v>1031</v>
      </c>
      <c r="X43" s="654">
        <v>1031</v>
      </c>
      <c r="Y43" s="654">
        <v>1031</v>
      </c>
      <c r="Z43" s="654">
        <v>1031</v>
      </c>
      <c r="AA43" s="654">
        <v>1031</v>
      </c>
      <c r="AB43" s="654">
        <v>1031</v>
      </c>
      <c r="AC43" s="654">
        <v>1031</v>
      </c>
      <c r="AD43" s="654">
        <v>1031</v>
      </c>
      <c r="AE43" s="654">
        <v>1031</v>
      </c>
      <c r="AF43" s="654">
        <v>1027</v>
      </c>
      <c r="AG43" s="654">
        <v>984</v>
      </c>
      <c r="AH43" s="654">
        <v>984</v>
      </c>
      <c r="AI43" s="654">
        <v>984</v>
      </c>
      <c r="AJ43" s="654">
        <v>983</v>
      </c>
      <c r="AK43" s="654">
        <v>853</v>
      </c>
      <c r="AL43" s="654">
        <v>853</v>
      </c>
      <c r="AM43" s="654">
        <v>368</v>
      </c>
      <c r="AN43" s="654">
        <v>0</v>
      </c>
      <c r="AO43" s="654">
        <v>0</v>
      </c>
      <c r="AP43" s="654">
        <v>0</v>
      </c>
      <c r="AQ43" s="654">
        <v>0</v>
      </c>
      <c r="AR43" s="654">
        <v>0</v>
      </c>
      <c r="AS43" s="654">
        <v>0</v>
      </c>
      <c r="AT43" s="654">
        <v>0</v>
      </c>
      <c r="AU43" s="654">
        <v>0</v>
      </c>
      <c r="AV43" s="177"/>
      <c r="AW43" s="177"/>
      <c r="AX43" s="177"/>
      <c r="AY43" s="177"/>
      <c r="AZ43" s="177"/>
      <c r="BA43" s="654"/>
      <c r="BB43" s="654">
        <v>15788572</v>
      </c>
      <c r="BC43" s="654">
        <v>15788572</v>
      </c>
      <c r="BD43" s="654">
        <v>15788572</v>
      </c>
      <c r="BE43" s="654">
        <v>15788572</v>
      </c>
      <c r="BF43" s="654">
        <v>15788572</v>
      </c>
      <c r="BG43" s="654">
        <v>15788572</v>
      </c>
      <c r="BH43" s="654">
        <v>15788572</v>
      </c>
      <c r="BI43" s="654">
        <v>15786158</v>
      </c>
      <c r="BJ43" s="654">
        <v>15786158</v>
      </c>
      <c r="BK43" s="654">
        <v>15715829</v>
      </c>
      <c r="BL43" s="654">
        <v>15495884</v>
      </c>
      <c r="BM43" s="654">
        <v>15486648</v>
      </c>
      <c r="BN43" s="654">
        <v>15486648</v>
      </c>
      <c r="BO43" s="654">
        <v>15404325</v>
      </c>
      <c r="BP43" s="654">
        <v>13341553</v>
      </c>
      <c r="BQ43" s="654">
        <v>13341553</v>
      </c>
      <c r="BR43" s="654">
        <v>5859918</v>
      </c>
      <c r="BS43" s="654">
        <v>0</v>
      </c>
      <c r="BT43" s="654">
        <v>0</v>
      </c>
      <c r="BU43" s="654">
        <v>0</v>
      </c>
      <c r="BV43" s="654">
        <v>0</v>
      </c>
      <c r="BW43" s="654">
        <v>0</v>
      </c>
      <c r="BX43" s="654">
        <v>0</v>
      </c>
      <c r="BY43" s="654">
        <v>0</v>
      </c>
      <c r="BZ43" s="655">
        <v>0</v>
      </c>
      <c r="CA43" s="167"/>
    </row>
    <row r="44" spans="2:79" s="17" customFormat="1" ht="15.6">
      <c r="B44" s="271">
        <v>21</v>
      </c>
      <c r="C44" s="177"/>
      <c r="D44" s="177"/>
      <c r="E44" s="177" t="s">
        <v>723</v>
      </c>
      <c r="F44" s="177"/>
      <c r="G44" s="177"/>
      <c r="H44" s="177"/>
      <c r="I44" s="666">
        <v>2016</v>
      </c>
      <c r="J44" s="177"/>
      <c r="K44" s="177"/>
      <c r="L44" s="177"/>
      <c r="M44" s="177"/>
      <c r="N44" s="177"/>
      <c r="O44" s="177"/>
      <c r="P44" s="177"/>
      <c r="Q44" s="177"/>
      <c r="R44" s="177"/>
      <c r="S44" s="177"/>
      <c r="T44" s="177"/>
      <c r="U44" s="177"/>
      <c r="V44" s="654"/>
      <c r="W44" s="654">
        <v>1138</v>
      </c>
      <c r="X44" s="654">
        <v>1138</v>
      </c>
      <c r="Y44" s="654">
        <v>1138</v>
      </c>
      <c r="Z44" s="654">
        <v>1138</v>
      </c>
      <c r="AA44" s="654">
        <v>1138</v>
      </c>
      <c r="AB44" s="654">
        <v>1138</v>
      </c>
      <c r="AC44" s="654">
        <v>1138</v>
      </c>
      <c r="AD44" s="654">
        <v>1138</v>
      </c>
      <c r="AE44" s="654">
        <v>1138</v>
      </c>
      <c r="AF44" s="654">
        <v>1138</v>
      </c>
      <c r="AG44" s="654">
        <v>1138</v>
      </c>
      <c r="AH44" s="654">
        <v>1138</v>
      </c>
      <c r="AI44" s="654">
        <v>1138</v>
      </c>
      <c r="AJ44" s="654">
        <v>1138</v>
      </c>
      <c r="AK44" s="654">
        <v>1138</v>
      </c>
      <c r="AL44" s="654">
        <v>1138</v>
      </c>
      <c r="AM44" s="654">
        <v>1138</v>
      </c>
      <c r="AN44" s="654">
        <v>1138</v>
      </c>
      <c r="AO44" s="654">
        <v>1018</v>
      </c>
      <c r="AP44" s="654">
        <v>0</v>
      </c>
      <c r="AQ44" s="654">
        <v>0</v>
      </c>
      <c r="AR44" s="654">
        <v>0</v>
      </c>
      <c r="AS44" s="654">
        <v>0</v>
      </c>
      <c r="AT44" s="654">
        <v>0</v>
      </c>
      <c r="AU44" s="654">
        <v>0</v>
      </c>
      <c r="AV44" s="177"/>
      <c r="AW44" s="177"/>
      <c r="AX44" s="177"/>
      <c r="AY44" s="177"/>
      <c r="AZ44" s="177"/>
      <c r="BA44" s="654"/>
      <c r="BB44" s="654">
        <v>3798500</v>
      </c>
      <c r="BC44" s="654">
        <v>3798500</v>
      </c>
      <c r="BD44" s="654">
        <v>3798500</v>
      </c>
      <c r="BE44" s="654">
        <v>3798500</v>
      </c>
      <c r="BF44" s="654">
        <v>3798500</v>
      </c>
      <c r="BG44" s="654">
        <v>3798500</v>
      </c>
      <c r="BH44" s="654">
        <v>3798500</v>
      </c>
      <c r="BI44" s="654">
        <v>3798500</v>
      </c>
      <c r="BJ44" s="654">
        <v>3798500</v>
      </c>
      <c r="BK44" s="654">
        <v>3798500</v>
      </c>
      <c r="BL44" s="654">
        <v>3798500</v>
      </c>
      <c r="BM44" s="654">
        <v>3798500</v>
      </c>
      <c r="BN44" s="654">
        <v>3798500</v>
      </c>
      <c r="BO44" s="654">
        <v>3798500</v>
      </c>
      <c r="BP44" s="654">
        <v>3798500</v>
      </c>
      <c r="BQ44" s="654">
        <v>3798500</v>
      </c>
      <c r="BR44" s="654">
        <v>3798500</v>
      </c>
      <c r="BS44" s="654">
        <v>3798500</v>
      </c>
      <c r="BT44" s="654">
        <v>3691334</v>
      </c>
      <c r="BU44" s="654">
        <v>0</v>
      </c>
      <c r="BV44" s="654">
        <v>0</v>
      </c>
      <c r="BW44" s="654">
        <v>0</v>
      </c>
      <c r="BX44" s="654">
        <v>0</v>
      </c>
      <c r="BY44" s="654">
        <v>0</v>
      </c>
      <c r="BZ44" s="655">
        <v>0</v>
      </c>
      <c r="CA44" s="167"/>
    </row>
    <row r="45" spans="2:79" s="17" customFormat="1" ht="15.6">
      <c r="B45" s="271">
        <v>22</v>
      </c>
      <c r="C45" s="177"/>
      <c r="D45" s="177"/>
      <c r="E45" s="177" t="s">
        <v>116</v>
      </c>
      <c r="F45" s="177"/>
      <c r="G45" s="177"/>
      <c r="H45" s="177"/>
      <c r="I45" s="666">
        <v>2016</v>
      </c>
      <c r="J45" s="177"/>
      <c r="K45" s="177"/>
      <c r="L45" s="177"/>
      <c r="M45" s="177"/>
      <c r="N45" s="177"/>
      <c r="O45" s="177"/>
      <c r="P45" s="177"/>
      <c r="Q45" s="177"/>
      <c r="R45" s="177"/>
      <c r="S45" s="177"/>
      <c r="T45" s="177"/>
      <c r="U45" s="177"/>
      <c r="V45" s="654"/>
      <c r="W45" s="654">
        <v>4</v>
      </c>
      <c r="X45" s="654">
        <v>4</v>
      </c>
      <c r="Y45" s="654">
        <v>4</v>
      </c>
      <c r="Z45" s="654">
        <v>4</v>
      </c>
      <c r="AA45" s="654">
        <v>4</v>
      </c>
      <c r="AB45" s="654">
        <v>4</v>
      </c>
      <c r="AC45" s="654">
        <v>4</v>
      </c>
      <c r="AD45" s="654">
        <v>4</v>
      </c>
      <c r="AE45" s="654">
        <v>4</v>
      </c>
      <c r="AF45" s="654">
        <v>4</v>
      </c>
      <c r="AG45" s="654">
        <v>4</v>
      </c>
      <c r="AH45" s="654">
        <v>4</v>
      </c>
      <c r="AI45" s="654">
        <v>4</v>
      </c>
      <c r="AJ45" s="654">
        <v>4</v>
      </c>
      <c r="AK45" s="654">
        <v>4</v>
      </c>
      <c r="AL45" s="654">
        <v>0</v>
      </c>
      <c r="AM45" s="654">
        <v>0</v>
      </c>
      <c r="AN45" s="654">
        <v>0</v>
      </c>
      <c r="AO45" s="654">
        <v>0</v>
      </c>
      <c r="AP45" s="654">
        <v>0</v>
      </c>
      <c r="AQ45" s="654">
        <v>0</v>
      </c>
      <c r="AR45" s="654">
        <v>0</v>
      </c>
      <c r="AS45" s="654">
        <v>0</v>
      </c>
      <c r="AT45" s="654">
        <v>0</v>
      </c>
      <c r="AU45" s="654">
        <v>0</v>
      </c>
      <c r="AV45" s="177"/>
      <c r="AW45" s="177"/>
      <c r="AX45" s="177"/>
      <c r="AY45" s="177"/>
      <c r="AZ45" s="177"/>
      <c r="BA45" s="654"/>
      <c r="BB45" s="654">
        <v>18591</v>
      </c>
      <c r="BC45" s="654">
        <v>18591</v>
      </c>
      <c r="BD45" s="654">
        <v>18591</v>
      </c>
      <c r="BE45" s="654">
        <v>18591</v>
      </c>
      <c r="BF45" s="654">
        <v>18591</v>
      </c>
      <c r="BG45" s="654">
        <v>18591</v>
      </c>
      <c r="BH45" s="654">
        <v>18591</v>
      </c>
      <c r="BI45" s="654">
        <v>18591</v>
      </c>
      <c r="BJ45" s="654">
        <v>18591</v>
      </c>
      <c r="BK45" s="654">
        <v>18591</v>
      </c>
      <c r="BL45" s="654">
        <v>17929</v>
      </c>
      <c r="BM45" s="654">
        <v>17929</v>
      </c>
      <c r="BN45" s="654">
        <v>17929</v>
      </c>
      <c r="BO45" s="654">
        <v>17929</v>
      </c>
      <c r="BP45" s="654">
        <v>17929</v>
      </c>
      <c r="BQ45" s="654">
        <v>5463</v>
      </c>
      <c r="BR45" s="654">
        <v>0</v>
      </c>
      <c r="BS45" s="654">
        <v>0</v>
      </c>
      <c r="BT45" s="654">
        <v>0</v>
      </c>
      <c r="BU45" s="654">
        <v>0</v>
      </c>
      <c r="BV45" s="654">
        <v>0</v>
      </c>
      <c r="BW45" s="654">
        <v>0</v>
      </c>
      <c r="BX45" s="654">
        <v>0</v>
      </c>
      <c r="BY45" s="654">
        <v>0</v>
      </c>
      <c r="BZ45" s="655">
        <v>0</v>
      </c>
      <c r="CA45" s="167"/>
    </row>
    <row r="46" spans="2:79" s="17" customFormat="1" ht="15.6">
      <c r="B46" s="271">
        <v>23</v>
      </c>
      <c r="C46" s="177"/>
      <c r="D46" s="177"/>
      <c r="E46" s="177" t="s">
        <v>117</v>
      </c>
      <c r="F46" s="177"/>
      <c r="G46" s="177"/>
      <c r="H46" s="177"/>
      <c r="I46" s="666">
        <v>2016</v>
      </c>
      <c r="J46" s="177"/>
      <c r="K46" s="177"/>
      <c r="L46" s="177"/>
      <c r="M46" s="177"/>
      <c r="N46" s="177"/>
      <c r="O46" s="177"/>
      <c r="P46" s="177"/>
      <c r="Q46" s="177"/>
      <c r="R46" s="177"/>
      <c r="S46" s="177"/>
      <c r="T46" s="177"/>
      <c r="U46" s="177"/>
      <c r="V46" s="654"/>
      <c r="W46" s="654">
        <v>58</v>
      </c>
      <c r="X46" s="654">
        <v>58</v>
      </c>
      <c r="Y46" s="654">
        <v>58</v>
      </c>
      <c r="Z46" s="654">
        <v>58</v>
      </c>
      <c r="AA46" s="654">
        <v>58</v>
      </c>
      <c r="AB46" s="654">
        <v>57</v>
      </c>
      <c r="AC46" s="654">
        <v>57</v>
      </c>
      <c r="AD46" s="654">
        <v>57</v>
      </c>
      <c r="AE46" s="654">
        <v>57</v>
      </c>
      <c r="AF46" s="654">
        <v>45</v>
      </c>
      <c r="AG46" s="654">
        <v>44</v>
      </c>
      <c r="AH46" s="654">
        <v>44</v>
      </c>
      <c r="AI46" s="654">
        <v>43</v>
      </c>
      <c r="AJ46" s="654">
        <v>43</v>
      </c>
      <c r="AK46" s="654">
        <v>43</v>
      </c>
      <c r="AL46" s="654">
        <v>43</v>
      </c>
      <c r="AM46" s="654">
        <v>43</v>
      </c>
      <c r="AN46" s="654">
        <v>43</v>
      </c>
      <c r="AO46" s="654">
        <v>43</v>
      </c>
      <c r="AP46" s="654">
        <v>43</v>
      </c>
      <c r="AQ46" s="654">
        <v>0</v>
      </c>
      <c r="AR46" s="654">
        <v>0</v>
      </c>
      <c r="AS46" s="654">
        <v>0</v>
      </c>
      <c r="AT46" s="654">
        <v>0</v>
      </c>
      <c r="AU46" s="654">
        <v>0</v>
      </c>
      <c r="AV46" s="177"/>
      <c r="AW46" s="177"/>
      <c r="AX46" s="177"/>
      <c r="AY46" s="177"/>
      <c r="AZ46" s="177"/>
      <c r="BA46" s="654"/>
      <c r="BB46" s="654">
        <v>747287</v>
      </c>
      <c r="BC46" s="654">
        <v>747287</v>
      </c>
      <c r="BD46" s="654">
        <v>747287</v>
      </c>
      <c r="BE46" s="654">
        <v>747287</v>
      </c>
      <c r="BF46" s="654">
        <v>747287</v>
      </c>
      <c r="BG46" s="654">
        <v>745739</v>
      </c>
      <c r="BH46" s="654">
        <v>745739</v>
      </c>
      <c r="BI46" s="654">
        <v>745739</v>
      </c>
      <c r="BJ46" s="654">
        <v>745739</v>
      </c>
      <c r="BK46" s="654">
        <v>656028</v>
      </c>
      <c r="BL46" s="654">
        <v>636258</v>
      </c>
      <c r="BM46" s="654">
        <v>636258</v>
      </c>
      <c r="BN46" s="654">
        <v>630946</v>
      </c>
      <c r="BO46" s="654">
        <v>630946</v>
      </c>
      <c r="BP46" s="654">
        <v>630946</v>
      </c>
      <c r="BQ46" s="654">
        <v>630946</v>
      </c>
      <c r="BR46" s="654">
        <v>630946</v>
      </c>
      <c r="BS46" s="654">
        <v>630946</v>
      </c>
      <c r="BT46" s="654">
        <v>630946</v>
      </c>
      <c r="BU46" s="654">
        <v>630946</v>
      </c>
      <c r="BV46" s="654">
        <v>0</v>
      </c>
      <c r="BW46" s="654">
        <v>0</v>
      </c>
      <c r="BX46" s="654">
        <v>0</v>
      </c>
      <c r="BY46" s="654">
        <v>0</v>
      </c>
      <c r="BZ46" s="655">
        <v>0</v>
      </c>
      <c r="CA46" s="167"/>
    </row>
    <row r="47" spans="2:79" s="17" customFormat="1" ht="15.6">
      <c r="B47" s="271">
        <v>24</v>
      </c>
      <c r="C47" s="177"/>
      <c r="D47" s="177"/>
      <c r="E47" s="177" t="s">
        <v>118</v>
      </c>
      <c r="F47" s="177"/>
      <c r="G47" s="177"/>
      <c r="H47" s="177"/>
      <c r="I47" s="666">
        <v>2016</v>
      </c>
      <c r="J47" s="177"/>
      <c r="K47" s="177"/>
      <c r="L47" s="177"/>
      <c r="M47" s="177"/>
      <c r="N47" s="177"/>
      <c r="O47" s="177"/>
      <c r="P47" s="177"/>
      <c r="Q47" s="177"/>
      <c r="R47" s="177"/>
      <c r="S47" s="177"/>
      <c r="T47" s="177"/>
      <c r="U47" s="177"/>
      <c r="V47" s="654"/>
      <c r="W47" s="654">
        <v>21</v>
      </c>
      <c r="X47" s="654">
        <v>21</v>
      </c>
      <c r="Y47" s="654">
        <v>21</v>
      </c>
      <c r="Z47" s="654">
        <v>21</v>
      </c>
      <c r="AA47" s="654">
        <v>21</v>
      </c>
      <c r="AB47" s="654">
        <v>21</v>
      </c>
      <c r="AC47" s="654">
        <v>21</v>
      </c>
      <c r="AD47" s="654">
        <v>21</v>
      </c>
      <c r="AE47" s="654">
        <v>21</v>
      </c>
      <c r="AF47" s="654">
        <v>21</v>
      </c>
      <c r="AG47" s="654">
        <v>5</v>
      </c>
      <c r="AH47" s="654">
        <v>0</v>
      </c>
      <c r="AI47" s="654">
        <v>0</v>
      </c>
      <c r="AJ47" s="654">
        <v>0</v>
      </c>
      <c r="AK47" s="654">
        <v>0</v>
      </c>
      <c r="AL47" s="654">
        <v>0</v>
      </c>
      <c r="AM47" s="654">
        <v>0</v>
      </c>
      <c r="AN47" s="654">
        <v>0</v>
      </c>
      <c r="AO47" s="654">
        <v>0</v>
      </c>
      <c r="AP47" s="654">
        <v>0</v>
      </c>
      <c r="AQ47" s="654">
        <v>0</v>
      </c>
      <c r="AR47" s="654">
        <v>0</v>
      </c>
      <c r="AS47" s="654">
        <v>0</v>
      </c>
      <c r="AT47" s="654">
        <v>0</v>
      </c>
      <c r="AU47" s="654">
        <v>0</v>
      </c>
      <c r="AV47" s="177"/>
      <c r="AW47" s="177"/>
      <c r="AX47" s="177"/>
      <c r="AY47" s="177"/>
      <c r="AZ47" s="177"/>
      <c r="BA47" s="654"/>
      <c r="BB47" s="654">
        <v>157712</v>
      </c>
      <c r="BC47" s="654">
        <v>157712</v>
      </c>
      <c r="BD47" s="654">
        <v>157712</v>
      </c>
      <c r="BE47" s="654">
        <v>157712</v>
      </c>
      <c r="BF47" s="654">
        <v>157712</v>
      </c>
      <c r="BG47" s="654">
        <v>157712</v>
      </c>
      <c r="BH47" s="654">
        <v>157712</v>
      </c>
      <c r="BI47" s="654">
        <v>157712</v>
      </c>
      <c r="BJ47" s="654">
        <v>157712</v>
      </c>
      <c r="BK47" s="654">
        <v>157712</v>
      </c>
      <c r="BL47" s="654">
        <v>38937</v>
      </c>
      <c r="BM47" s="654">
        <v>0</v>
      </c>
      <c r="BN47" s="654">
        <v>0</v>
      </c>
      <c r="BO47" s="654">
        <v>0</v>
      </c>
      <c r="BP47" s="654">
        <v>0</v>
      </c>
      <c r="BQ47" s="654">
        <v>0</v>
      </c>
      <c r="BR47" s="654">
        <v>0</v>
      </c>
      <c r="BS47" s="654">
        <v>0</v>
      </c>
      <c r="BT47" s="654">
        <v>0</v>
      </c>
      <c r="BU47" s="654">
        <v>0</v>
      </c>
      <c r="BV47" s="654">
        <v>0</v>
      </c>
      <c r="BW47" s="654">
        <v>0</v>
      </c>
      <c r="BX47" s="654">
        <v>0</v>
      </c>
      <c r="BY47" s="654">
        <v>0</v>
      </c>
      <c r="BZ47" s="655">
        <v>0</v>
      </c>
      <c r="CA47" s="167"/>
    </row>
    <row r="48" spans="2:79" s="17" customFormat="1" ht="15.6">
      <c r="B48" s="271">
        <v>25</v>
      </c>
      <c r="C48" s="177"/>
      <c r="D48" s="177"/>
      <c r="E48" s="177" t="s">
        <v>119</v>
      </c>
      <c r="F48" s="177"/>
      <c r="G48" s="177"/>
      <c r="H48" s="177"/>
      <c r="I48" s="666">
        <v>2016</v>
      </c>
      <c r="J48" s="177"/>
      <c r="K48" s="177"/>
      <c r="L48" s="177"/>
      <c r="M48" s="177"/>
      <c r="N48" s="177"/>
      <c r="O48" s="177"/>
      <c r="P48" s="177"/>
      <c r="Q48" s="177"/>
      <c r="R48" s="177"/>
      <c r="S48" s="177"/>
      <c r="T48" s="177"/>
      <c r="U48" s="177"/>
      <c r="V48" s="654"/>
      <c r="W48" s="654">
        <v>3341</v>
      </c>
      <c r="X48" s="654">
        <v>3203</v>
      </c>
      <c r="Y48" s="654">
        <v>3203</v>
      </c>
      <c r="Z48" s="654">
        <v>3203</v>
      </c>
      <c r="AA48" s="654">
        <v>3203</v>
      </c>
      <c r="AB48" s="654">
        <v>3185</v>
      </c>
      <c r="AC48" s="654">
        <v>3185</v>
      </c>
      <c r="AD48" s="654">
        <v>3185</v>
      </c>
      <c r="AE48" s="654">
        <v>3172</v>
      </c>
      <c r="AF48" s="654">
        <v>3172</v>
      </c>
      <c r="AG48" s="654">
        <v>3142</v>
      </c>
      <c r="AH48" s="654">
        <v>2190</v>
      </c>
      <c r="AI48" s="654">
        <v>605</v>
      </c>
      <c r="AJ48" s="654">
        <v>605</v>
      </c>
      <c r="AK48" s="654">
        <v>324</v>
      </c>
      <c r="AL48" s="654">
        <v>113</v>
      </c>
      <c r="AM48" s="654">
        <v>113</v>
      </c>
      <c r="AN48" s="654">
        <v>113</v>
      </c>
      <c r="AO48" s="654">
        <v>113</v>
      </c>
      <c r="AP48" s="654">
        <v>113</v>
      </c>
      <c r="AQ48" s="654">
        <v>0</v>
      </c>
      <c r="AR48" s="654">
        <v>0</v>
      </c>
      <c r="AS48" s="654">
        <v>0</v>
      </c>
      <c r="AT48" s="654">
        <v>0</v>
      </c>
      <c r="AU48" s="654">
        <v>0</v>
      </c>
      <c r="AV48" s="177"/>
      <c r="AW48" s="177"/>
      <c r="AX48" s="177"/>
      <c r="AY48" s="177"/>
      <c r="AZ48" s="177"/>
      <c r="BA48" s="654"/>
      <c r="BB48" s="654">
        <v>24740964</v>
      </c>
      <c r="BC48" s="654">
        <v>23977370</v>
      </c>
      <c r="BD48" s="654">
        <v>23977370</v>
      </c>
      <c r="BE48" s="654">
        <v>23977370</v>
      </c>
      <c r="BF48" s="654">
        <v>23977370</v>
      </c>
      <c r="BG48" s="654">
        <v>23855235</v>
      </c>
      <c r="BH48" s="654">
        <v>23855235</v>
      </c>
      <c r="BI48" s="654">
        <v>23855235</v>
      </c>
      <c r="BJ48" s="654">
        <v>23799097</v>
      </c>
      <c r="BK48" s="654">
        <v>23799097</v>
      </c>
      <c r="BL48" s="654">
        <v>23572348</v>
      </c>
      <c r="BM48" s="654">
        <v>17818087</v>
      </c>
      <c r="BN48" s="654">
        <v>4351452</v>
      </c>
      <c r="BO48" s="654">
        <v>4351452</v>
      </c>
      <c r="BP48" s="654">
        <v>1486326</v>
      </c>
      <c r="BQ48" s="654">
        <v>96302</v>
      </c>
      <c r="BR48" s="654">
        <v>96302</v>
      </c>
      <c r="BS48" s="654">
        <v>96302</v>
      </c>
      <c r="BT48" s="654">
        <v>96302</v>
      </c>
      <c r="BU48" s="654">
        <v>96302</v>
      </c>
      <c r="BV48" s="654">
        <v>0</v>
      </c>
      <c r="BW48" s="654">
        <v>0</v>
      </c>
      <c r="BX48" s="654">
        <v>0</v>
      </c>
      <c r="BY48" s="654">
        <v>0</v>
      </c>
      <c r="BZ48" s="655">
        <v>0</v>
      </c>
      <c r="CA48" s="167"/>
    </row>
    <row r="49" spans="2:79" s="17" customFormat="1" ht="15.6">
      <c r="B49" s="271">
        <v>26</v>
      </c>
      <c r="C49" s="177"/>
      <c r="D49" s="177"/>
      <c r="E49" s="177" t="s">
        <v>120</v>
      </c>
      <c r="F49" s="177"/>
      <c r="G49" s="177"/>
      <c r="H49" s="177"/>
      <c r="I49" s="666">
        <v>2016</v>
      </c>
      <c r="J49" s="177"/>
      <c r="K49" s="177"/>
      <c r="L49" s="177"/>
      <c r="M49" s="177"/>
      <c r="N49" s="177"/>
      <c r="O49" s="177"/>
      <c r="P49" s="177"/>
      <c r="Q49" s="177"/>
      <c r="R49" s="177"/>
      <c r="S49" s="177"/>
      <c r="T49" s="177"/>
      <c r="U49" s="177"/>
      <c r="V49" s="654"/>
      <c r="W49" s="654">
        <v>12</v>
      </c>
      <c r="X49" s="654">
        <v>12</v>
      </c>
      <c r="Y49" s="654">
        <v>12</v>
      </c>
      <c r="Z49" s="654">
        <v>11</v>
      </c>
      <c r="AA49" s="654">
        <v>11</v>
      </c>
      <c r="AB49" s="654">
        <v>10</v>
      </c>
      <c r="AC49" s="654">
        <v>9</v>
      </c>
      <c r="AD49" s="654">
        <v>8</v>
      </c>
      <c r="AE49" s="654">
        <v>7</v>
      </c>
      <c r="AF49" s="654">
        <v>6</v>
      </c>
      <c r="AG49" s="654">
        <v>4</v>
      </c>
      <c r="AH49" s="654">
        <v>3</v>
      </c>
      <c r="AI49" s="654">
        <v>1</v>
      </c>
      <c r="AJ49" s="654">
        <v>1</v>
      </c>
      <c r="AK49" s="654">
        <v>1</v>
      </c>
      <c r="AL49" s="654">
        <v>1</v>
      </c>
      <c r="AM49" s="654">
        <v>0</v>
      </c>
      <c r="AN49" s="654">
        <v>0</v>
      </c>
      <c r="AO49" s="654">
        <v>0</v>
      </c>
      <c r="AP49" s="654">
        <v>0</v>
      </c>
      <c r="AQ49" s="654">
        <v>0</v>
      </c>
      <c r="AR49" s="654">
        <v>0</v>
      </c>
      <c r="AS49" s="654">
        <v>0</v>
      </c>
      <c r="AT49" s="654">
        <v>0</v>
      </c>
      <c r="AU49" s="654">
        <v>0</v>
      </c>
      <c r="AV49" s="177"/>
      <c r="AW49" s="177"/>
      <c r="AX49" s="177"/>
      <c r="AY49" s="177"/>
      <c r="AZ49" s="177"/>
      <c r="BA49" s="654"/>
      <c r="BB49" s="654">
        <v>65908</v>
      </c>
      <c r="BC49" s="654">
        <v>65908</v>
      </c>
      <c r="BD49" s="654">
        <v>62249</v>
      </c>
      <c r="BE49" s="654">
        <v>56749</v>
      </c>
      <c r="BF49" s="654">
        <v>53584</v>
      </c>
      <c r="BG49" s="654">
        <v>44903</v>
      </c>
      <c r="BH49" s="654">
        <v>42087</v>
      </c>
      <c r="BI49" s="654">
        <v>33654</v>
      </c>
      <c r="BJ49" s="654">
        <v>27309</v>
      </c>
      <c r="BK49" s="654">
        <v>22379</v>
      </c>
      <c r="BL49" s="654">
        <v>13657</v>
      </c>
      <c r="BM49" s="654">
        <v>9898</v>
      </c>
      <c r="BN49" s="654">
        <v>5288</v>
      </c>
      <c r="BO49" s="654">
        <v>3846</v>
      </c>
      <c r="BP49" s="654">
        <v>3846</v>
      </c>
      <c r="BQ49" s="654">
        <v>3846</v>
      </c>
      <c r="BR49" s="654">
        <v>0</v>
      </c>
      <c r="BS49" s="654">
        <v>0</v>
      </c>
      <c r="BT49" s="654">
        <v>0</v>
      </c>
      <c r="BU49" s="654">
        <v>0</v>
      </c>
      <c r="BV49" s="654">
        <v>0</v>
      </c>
      <c r="BW49" s="654">
        <v>0</v>
      </c>
      <c r="BX49" s="654">
        <v>0</v>
      </c>
      <c r="BY49" s="654">
        <v>0</v>
      </c>
      <c r="BZ49" s="655">
        <v>0</v>
      </c>
      <c r="CA49" s="167"/>
    </row>
    <row r="50" spans="2:79" s="17" customFormat="1" ht="15.6">
      <c r="B50" s="271">
        <v>27</v>
      </c>
      <c r="C50" s="177"/>
      <c r="D50" s="177"/>
      <c r="E50" s="177" t="s">
        <v>121</v>
      </c>
      <c r="F50" s="177"/>
      <c r="G50" s="177"/>
      <c r="H50" s="177"/>
      <c r="I50" s="666">
        <v>2016</v>
      </c>
      <c r="J50" s="177"/>
      <c r="K50" s="177"/>
      <c r="L50" s="177"/>
      <c r="M50" s="177"/>
      <c r="N50" s="177"/>
      <c r="O50" s="177"/>
      <c r="P50" s="177"/>
      <c r="Q50" s="177"/>
      <c r="R50" s="177"/>
      <c r="S50" s="177"/>
      <c r="T50" s="177"/>
      <c r="U50" s="177"/>
      <c r="V50" s="654"/>
      <c r="W50" s="654">
        <v>64</v>
      </c>
      <c r="X50" s="654">
        <v>64</v>
      </c>
      <c r="Y50" s="654">
        <v>64</v>
      </c>
      <c r="Z50" s="654">
        <v>64</v>
      </c>
      <c r="AA50" s="654">
        <v>64</v>
      </c>
      <c r="AB50" s="654">
        <v>64</v>
      </c>
      <c r="AC50" s="654">
        <v>64</v>
      </c>
      <c r="AD50" s="654">
        <v>64</v>
      </c>
      <c r="AE50" s="654">
        <v>64</v>
      </c>
      <c r="AF50" s="654">
        <v>64</v>
      </c>
      <c r="AG50" s="654">
        <v>64</v>
      </c>
      <c r="AH50" s="654">
        <v>64</v>
      </c>
      <c r="AI50" s="654">
        <v>64</v>
      </c>
      <c r="AJ50" s="654">
        <v>64</v>
      </c>
      <c r="AK50" s="654">
        <v>64</v>
      </c>
      <c r="AL50" s="654">
        <v>23</v>
      </c>
      <c r="AM50" s="654">
        <v>0</v>
      </c>
      <c r="AN50" s="654">
        <v>0</v>
      </c>
      <c r="AO50" s="654">
        <v>0</v>
      </c>
      <c r="AP50" s="654">
        <v>0</v>
      </c>
      <c r="AQ50" s="654">
        <v>0</v>
      </c>
      <c r="AR50" s="654">
        <v>0</v>
      </c>
      <c r="AS50" s="654">
        <v>0</v>
      </c>
      <c r="AT50" s="654">
        <v>0</v>
      </c>
      <c r="AU50" s="654">
        <v>0</v>
      </c>
      <c r="AV50" s="177"/>
      <c r="AW50" s="177"/>
      <c r="AX50" s="177"/>
      <c r="AY50" s="177"/>
      <c r="AZ50" s="177"/>
      <c r="BA50" s="654"/>
      <c r="BB50" s="654">
        <v>339878</v>
      </c>
      <c r="BC50" s="654">
        <v>339878</v>
      </c>
      <c r="BD50" s="654">
        <v>339878</v>
      </c>
      <c r="BE50" s="654">
        <v>339878</v>
      </c>
      <c r="BF50" s="654">
        <v>339878</v>
      </c>
      <c r="BG50" s="654">
        <v>339878</v>
      </c>
      <c r="BH50" s="654">
        <v>339878</v>
      </c>
      <c r="BI50" s="654">
        <v>339878</v>
      </c>
      <c r="BJ50" s="654">
        <v>339878</v>
      </c>
      <c r="BK50" s="654">
        <v>339878</v>
      </c>
      <c r="BL50" s="654">
        <v>339878</v>
      </c>
      <c r="BM50" s="654">
        <v>339878</v>
      </c>
      <c r="BN50" s="654">
        <v>339878</v>
      </c>
      <c r="BO50" s="654">
        <v>339878</v>
      </c>
      <c r="BP50" s="654">
        <v>339878</v>
      </c>
      <c r="BQ50" s="654">
        <v>122121</v>
      </c>
      <c r="BR50" s="654">
        <v>0</v>
      </c>
      <c r="BS50" s="654">
        <v>0</v>
      </c>
      <c r="BT50" s="654">
        <v>0</v>
      </c>
      <c r="BU50" s="654">
        <v>0</v>
      </c>
      <c r="BV50" s="654">
        <v>0</v>
      </c>
      <c r="BW50" s="654">
        <v>0</v>
      </c>
      <c r="BX50" s="654">
        <v>0</v>
      </c>
      <c r="BY50" s="654">
        <v>0</v>
      </c>
      <c r="BZ50" s="655">
        <v>0</v>
      </c>
      <c r="CA50" s="167"/>
    </row>
    <row r="51" spans="2:79" s="17" customFormat="1" ht="15.6">
      <c r="B51" s="271">
        <v>28</v>
      </c>
      <c r="C51" s="177"/>
      <c r="D51" s="177"/>
      <c r="E51" s="177" t="s">
        <v>724</v>
      </c>
      <c r="F51" s="177"/>
      <c r="G51" s="177"/>
      <c r="H51" s="177"/>
      <c r="I51" s="666">
        <v>2016</v>
      </c>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c r="AK51" s="177"/>
      <c r="AL51" s="177"/>
      <c r="AM51" s="177"/>
      <c r="AN51" s="177"/>
      <c r="AO51" s="177"/>
      <c r="AP51" s="177"/>
      <c r="AQ51" s="177"/>
      <c r="AR51" s="177"/>
      <c r="AS51" s="177"/>
      <c r="AT51" s="177"/>
      <c r="AU51" s="177"/>
      <c r="AV51" s="177"/>
      <c r="AW51" s="177"/>
      <c r="AX51" s="177"/>
      <c r="AY51" s="177"/>
      <c r="AZ51" s="177"/>
      <c r="BA51" s="654"/>
      <c r="BB51" s="654">
        <v>2781</v>
      </c>
      <c r="BC51" s="654">
        <v>2781</v>
      </c>
      <c r="BD51" s="654">
        <v>2781</v>
      </c>
      <c r="BE51" s="654">
        <v>2781</v>
      </c>
      <c r="BF51" s="654">
        <v>2781</v>
      </c>
      <c r="BG51" s="654">
        <v>2781</v>
      </c>
      <c r="BH51" s="654">
        <v>2781</v>
      </c>
      <c r="BI51" s="654">
        <v>2781</v>
      </c>
      <c r="BJ51" s="654">
        <v>2781</v>
      </c>
      <c r="BK51" s="654">
        <v>2781</v>
      </c>
      <c r="BL51" s="654">
        <v>2781</v>
      </c>
      <c r="BM51" s="654">
        <v>2781</v>
      </c>
      <c r="BN51" s="654">
        <v>2781</v>
      </c>
      <c r="BO51" s="654">
        <v>2781</v>
      </c>
      <c r="BP51" s="654">
        <v>1738</v>
      </c>
      <c r="BQ51" s="654">
        <v>1738</v>
      </c>
      <c r="BR51" s="654">
        <v>1738</v>
      </c>
      <c r="BS51" s="654">
        <v>1738</v>
      </c>
      <c r="BT51" s="654">
        <v>0</v>
      </c>
      <c r="BU51" s="654">
        <v>0</v>
      </c>
      <c r="BV51" s="654">
        <v>0</v>
      </c>
      <c r="BW51" s="654">
        <v>0</v>
      </c>
      <c r="BX51" s="654">
        <v>0</v>
      </c>
      <c r="BY51" s="654">
        <v>0</v>
      </c>
      <c r="BZ51" s="655">
        <v>0</v>
      </c>
      <c r="CA51" s="167"/>
    </row>
    <row r="52" spans="2:79" s="17" customFormat="1" ht="15.6">
      <c r="B52" s="271"/>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c r="AH52" s="177"/>
      <c r="AI52" s="177"/>
      <c r="AJ52" s="177"/>
      <c r="AK52" s="177"/>
      <c r="AL52" s="177"/>
      <c r="AM52" s="177"/>
      <c r="AN52" s="177"/>
      <c r="AO52" s="177"/>
      <c r="AP52" s="177"/>
      <c r="AQ52" s="177"/>
      <c r="AR52" s="177"/>
      <c r="AS52" s="177"/>
      <c r="AT52" s="177"/>
      <c r="AU52" s="177"/>
      <c r="AV52" s="177"/>
      <c r="AW52" s="177"/>
      <c r="AX52" s="177"/>
      <c r="AY52" s="177"/>
      <c r="AZ52" s="177"/>
      <c r="BA52" s="177"/>
      <c r="BB52" s="177"/>
      <c r="BC52" s="177"/>
      <c r="BD52" s="177"/>
      <c r="BE52" s="177"/>
      <c r="BF52" s="177"/>
      <c r="BG52" s="177"/>
      <c r="BH52" s="177"/>
      <c r="BI52" s="177"/>
      <c r="BJ52" s="177"/>
      <c r="BK52" s="177"/>
      <c r="BL52" s="177"/>
      <c r="BM52" s="177"/>
      <c r="BN52" s="177"/>
      <c r="BO52" s="177"/>
      <c r="BP52" s="177"/>
      <c r="BQ52" s="177"/>
      <c r="BR52" s="177"/>
      <c r="BS52" s="177"/>
      <c r="BT52" s="177"/>
      <c r="BU52" s="177"/>
      <c r="BV52" s="177"/>
      <c r="BW52" s="177"/>
      <c r="BX52" s="177"/>
      <c r="BY52" s="177"/>
      <c r="BZ52" s="273"/>
      <c r="CA52" s="167"/>
    </row>
    <row r="53" spans="2:79" s="17" customFormat="1" ht="15.6">
      <c r="B53" s="271"/>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c r="AH53" s="177"/>
      <c r="AI53" s="177"/>
      <c r="AJ53" s="177"/>
      <c r="AK53" s="177"/>
      <c r="AL53" s="177"/>
      <c r="AM53" s="177"/>
      <c r="AN53" s="177"/>
      <c r="AO53" s="177"/>
      <c r="AP53" s="177"/>
      <c r="AQ53" s="177"/>
      <c r="AR53" s="177"/>
      <c r="AS53" s="177"/>
      <c r="AT53" s="177"/>
      <c r="AU53" s="177"/>
      <c r="AV53" s="177"/>
      <c r="AW53" s="177"/>
      <c r="AX53" s="177"/>
      <c r="AY53" s="177"/>
      <c r="AZ53" s="177"/>
      <c r="BA53" s="177"/>
      <c r="BB53" s="177"/>
      <c r="BC53" s="177"/>
      <c r="BD53" s="177"/>
      <c r="BE53" s="177"/>
      <c r="BF53" s="177"/>
      <c r="BG53" s="177"/>
      <c r="BH53" s="177"/>
      <c r="BI53" s="177"/>
      <c r="BJ53" s="177"/>
      <c r="BK53" s="177"/>
      <c r="BL53" s="177"/>
      <c r="BM53" s="177"/>
      <c r="BN53" s="177"/>
      <c r="BO53" s="177"/>
      <c r="BP53" s="177"/>
      <c r="BQ53" s="177"/>
      <c r="BR53" s="177"/>
      <c r="BS53" s="177"/>
      <c r="BT53" s="177"/>
      <c r="BU53" s="177"/>
      <c r="BV53" s="177"/>
      <c r="BW53" s="177"/>
      <c r="BX53" s="177"/>
      <c r="BY53" s="177"/>
      <c r="BZ53" s="273"/>
      <c r="CA53" s="167"/>
    </row>
    <row r="54" spans="2:79" s="17" customFormat="1" ht="15.6">
      <c r="B54" s="271"/>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c r="AH54" s="177"/>
      <c r="AI54" s="177"/>
      <c r="AJ54" s="177"/>
      <c r="AK54" s="177"/>
      <c r="AL54" s="177"/>
      <c r="AM54" s="177"/>
      <c r="AN54" s="177"/>
      <c r="AO54" s="177"/>
      <c r="AP54" s="177"/>
      <c r="AQ54" s="177"/>
      <c r="AR54" s="177"/>
      <c r="AS54" s="177"/>
      <c r="AT54" s="177"/>
      <c r="AU54" s="177"/>
      <c r="AV54" s="177"/>
      <c r="AW54" s="177"/>
      <c r="AX54" s="177"/>
      <c r="AY54" s="177"/>
      <c r="AZ54" s="177"/>
      <c r="BA54" s="177"/>
      <c r="BB54" s="177"/>
      <c r="BC54" s="177"/>
      <c r="BD54" s="177"/>
      <c r="BE54" s="177"/>
      <c r="BF54" s="177"/>
      <c r="BG54" s="177"/>
      <c r="BH54" s="177"/>
      <c r="BI54" s="177"/>
      <c r="BJ54" s="177"/>
      <c r="BK54" s="177"/>
      <c r="BL54" s="177"/>
      <c r="BM54" s="177"/>
      <c r="BN54" s="177"/>
      <c r="BO54" s="177"/>
      <c r="BP54" s="177"/>
      <c r="BQ54" s="177"/>
      <c r="BR54" s="177"/>
      <c r="BS54" s="177"/>
      <c r="BT54" s="177"/>
      <c r="BU54" s="177"/>
      <c r="BV54" s="177"/>
      <c r="BW54" s="177"/>
      <c r="BX54" s="177"/>
      <c r="BY54" s="177"/>
      <c r="BZ54" s="273"/>
      <c r="CA54" s="167"/>
    </row>
    <row r="55" spans="2:79" s="17" customFormat="1" ht="15.6">
      <c r="B55" s="271"/>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c r="AH55" s="177"/>
      <c r="AI55" s="177"/>
      <c r="AJ55" s="177"/>
      <c r="AK55" s="177"/>
      <c r="AL55" s="177"/>
      <c r="AM55" s="177"/>
      <c r="AN55" s="177"/>
      <c r="AO55" s="177"/>
      <c r="AP55" s="177"/>
      <c r="AQ55" s="177"/>
      <c r="AR55" s="177"/>
      <c r="AS55" s="177"/>
      <c r="AT55" s="177"/>
      <c r="AU55" s="177"/>
      <c r="AV55" s="177"/>
      <c r="AW55" s="177"/>
      <c r="AX55" s="177"/>
      <c r="AY55" s="177"/>
      <c r="AZ55" s="177"/>
      <c r="BA55" s="177"/>
      <c r="BB55" s="177"/>
      <c r="BC55" s="177"/>
      <c r="BD55" s="177"/>
      <c r="BE55" s="177"/>
      <c r="BF55" s="177"/>
      <c r="BG55" s="177"/>
      <c r="BH55" s="177"/>
      <c r="BI55" s="177"/>
      <c r="BJ55" s="177"/>
      <c r="BK55" s="177"/>
      <c r="BL55" s="177"/>
      <c r="BM55" s="177"/>
      <c r="BN55" s="177"/>
      <c r="BO55" s="177"/>
      <c r="BP55" s="177"/>
      <c r="BQ55" s="177"/>
      <c r="BR55" s="177"/>
      <c r="BS55" s="177"/>
      <c r="BT55" s="177"/>
      <c r="BU55" s="177"/>
      <c r="BV55" s="177"/>
      <c r="BW55" s="177"/>
      <c r="BX55" s="177"/>
      <c r="BY55" s="177"/>
      <c r="BZ55" s="273"/>
      <c r="CA55" s="167"/>
    </row>
    <row r="56" spans="2:79" s="17" customFormat="1" ht="15.6">
      <c r="B56" s="271"/>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c r="BV56" s="177"/>
      <c r="BW56" s="177"/>
      <c r="BX56" s="177"/>
      <c r="BY56" s="177"/>
      <c r="BZ56" s="273"/>
      <c r="CA56" s="167"/>
    </row>
    <row r="57" spans="2:79" s="17" customFormat="1" ht="15.6">
      <c r="B57" s="271"/>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c r="AQ57" s="177"/>
      <c r="AR57" s="177"/>
      <c r="AS57" s="177"/>
      <c r="AT57" s="177"/>
      <c r="AU57" s="177"/>
      <c r="AV57" s="177"/>
      <c r="AW57" s="177"/>
      <c r="AX57" s="177"/>
      <c r="AY57" s="177"/>
      <c r="AZ57" s="177"/>
      <c r="BA57" s="177"/>
      <c r="BB57" s="177"/>
      <c r="BC57" s="177"/>
      <c r="BD57" s="177"/>
      <c r="BE57" s="177"/>
      <c r="BF57" s="177"/>
      <c r="BG57" s="177"/>
      <c r="BH57" s="177"/>
      <c r="BI57" s="177"/>
      <c r="BJ57" s="177"/>
      <c r="BK57" s="177"/>
      <c r="BL57" s="177"/>
      <c r="BM57" s="177"/>
      <c r="BN57" s="177"/>
      <c r="BO57" s="177"/>
      <c r="BP57" s="177"/>
      <c r="BQ57" s="177"/>
      <c r="BR57" s="177"/>
      <c r="BS57" s="177"/>
      <c r="BT57" s="177"/>
      <c r="BU57" s="177"/>
      <c r="BV57" s="177"/>
      <c r="BW57" s="177"/>
      <c r="BX57" s="177"/>
      <c r="BY57" s="177"/>
      <c r="BZ57" s="273"/>
      <c r="CA57" s="167"/>
    </row>
    <row r="58" spans="2:79" s="17" customFormat="1" ht="15.6">
      <c r="B58" s="271"/>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c r="AQ58" s="177"/>
      <c r="AR58" s="177"/>
      <c r="AS58" s="177"/>
      <c r="AT58" s="177"/>
      <c r="AU58" s="177"/>
      <c r="AV58" s="177"/>
      <c r="AW58" s="177"/>
      <c r="AX58" s="177"/>
      <c r="AY58" s="177"/>
      <c r="AZ58" s="177"/>
      <c r="BA58" s="177"/>
      <c r="BB58" s="177"/>
      <c r="BC58" s="177"/>
      <c r="BD58" s="177"/>
      <c r="BE58" s="177"/>
      <c r="BF58" s="177"/>
      <c r="BG58" s="177"/>
      <c r="BH58" s="177"/>
      <c r="BI58" s="177"/>
      <c r="BJ58" s="177"/>
      <c r="BK58" s="177"/>
      <c r="BL58" s="177"/>
      <c r="BM58" s="177"/>
      <c r="BN58" s="177"/>
      <c r="BO58" s="177"/>
      <c r="BP58" s="177"/>
      <c r="BQ58" s="177"/>
      <c r="BR58" s="177"/>
      <c r="BS58" s="177"/>
      <c r="BT58" s="177"/>
      <c r="BU58" s="177"/>
      <c r="BV58" s="177"/>
      <c r="BW58" s="177"/>
      <c r="BX58" s="177"/>
      <c r="BY58" s="177"/>
      <c r="BZ58" s="273"/>
      <c r="CA58" s="167"/>
    </row>
    <row r="59" spans="2:79" s="17" customFormat="1" ht="15.6">
      <c r="B59" s="271"/>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O59" s="177"/>
      <c r="AP59" s="177"/>
      <c r="AQ59" s="177"/>
      <c r="AR59" s="177"/>
      <c r="AS59" s="177"/>
      <c r="AT59" s="177"/>
      <c r="AU59" s="177"/>
      <c r="AV59" s="177"/>
      <c r="AW59" s="177"/>
      <c r="AX59" s="177"/>
      <c r="AY59" s="177"/>
      <c r="AZ59" s="177"/>
      <c r="BA59" s="177"/>
      <c r="BB59" s="177"/>
      <c r="BC59" s="177"/>
      <c r="BD59" s="177"/>
      <c r="BE59" s="177"/>
      <c r="BF59" s="177"/>
      <c r="BG59" s="177"/>
      <c r="BH59" s="177"/>
      <c r="BI59" s="177"/>
      <c r="BJ59" s="177"/>
      <c r="BK59" s="177"/>
      <c r="BL59" s="177"/>
      <c r="BM59" s="177"/>
      <c r="BN59" s="177"/>
      <c r="BO59" s="177"/>
      <c r="BP59" s="177"/>
      <c r="BQ59" s="177"/>
      <c r="BR59" s="177"/>
      <c r="BS59" s="177"/>
      <c r="BT59" s="177"/>
      <c r="BU59" s="177"/>
      <c r="BV59" s="177"/>
      <c r="BW59" s="177"/>
      <c r="BX59" s="177"/>
      <c r="BY59" s="177"/>
      <c r="BZ59" s="273"/>
      <c r="CA59" s="167"/>
    </row>
    <row r="60" spans="2:79" s="17" customFormat="1" ht="15.6">
      <c r="B60" s="271"/>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c r="AH60" s="177"/>
      <c r="AI60" s="177"/>
      <c r="AJ60" s="177"/>
      <c r="AK60" s="177"/>
      <c r="AL60" s="177"/>
      <c r="AM60" s="177"/>
      <c r="AN60" s="177"/>
      <c r="AO60" s="177"/>
      <c r="AP60" s="177"/>
      <c r="AQ60" s="177"/>
      <c r="AR60" s="177"/>
      <c r="AS60" s="177"/>
      <c r="AT60" s="177"/>
      <c r="AU60" s="177"/>
      <c r="AV60" s="177"/>
      <c r="AW60" s="177"/>
      <c r="AX60" s="177"/>
      <c r="AY60" s="177"/>
      <c r="AZ60" s="177"/>
      <c r="BA60" s="177"/>
      <c r="BB60" s="177"/>
      <c r="BC60" s="177"/>
      <c r="BD60" s="177"/>
      <c r="BE60" s="177"/>
      <c r="BF60" s="177"/>
      <c r="BG60" s="177"/>
      <c r="BH60" s="177"/>
      <c r="BI60" s="177"/>
      <c r="BJ60" s="177"/>
      <c r="BK60" s="177"/>
      <c r="BL60" s="177"/>
      <c r="BM60" s="177"/>
      <c r="BN60" s="177"/>
      <c r="BO60" s="177"/>
      <c r="BP60" s="177"/>
      <c r="BQ60" s="177"/>
      <c r="BR60" s="177"/>
      <c r="BS60" s="177"/>
      <c r="BT60" s="177"/>
      <c r="BU60" s="177"/>
      <c r="BV60" s="177"/>
      <c r="BW60" s="177"/>
      <c r="BX60" s="177"/>
      <c r="BY60" s="177"/>
      <c r="BZ60" s="273"/>
      <c r="CA60" s="167"/>
    </row>
    <row r="61" spans="2:79" s="17" customFormat="1" ht="15.6">
      <c r="B61" s="271"/>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c r="AH61" s="177"/>
      <c r="AI61" s="177"/>
      <c r="AJ61" s="177"/>
      <c r="AK61" s="177"/>
      <c r="AL61" s="177"/>
      <c r="AM61" s="177"/>
      <c r="AN61" s="177"/>
      <c r="AO61" s="177"/>
      <c r="AP61" s="177"/>
      <c r="AQ61" s="177"/>
      <c r="AR61" s="177"/>
      <c r="AS61" s="177"/>
      <c r="AT61" s="177"/>
      <c r="AU61" s="177"/>
      <c r="AV61" s="177"/>
      <c r="AW61" s="177"/>
      <c r="AX61" s="177"/>
      <c r="AY61" s="177"/>
      <c r="AZ61" s="177"/>
      <c r="BA61" s="177"/>
      <c r="BB61" s="177"/>
      <c r="BC61" s="177"/>
      <c r="BD61" s="177"/>
      <c r="BE61" s="177"/>
      <c r="BF61" s="177"/>
      <c r="BG61" s="177"/>
      <c r="BH61" s="177"/>
      <c r="BI61" s="177"/>
      <c r="BJ61" s="177"/>
      <c r="BK61" s="177"/>
      <c r="BL61" s="177"/>
      <c r="BM61" s="177"/>
      <c r="BN61" s="177"/>
      <c r="BO61" s="177"/>
      <c r="BP61" s="177"/>
      <c r="BQ61" s="177"/>
      <c r="BR61" s="177"/>
      <c r="BS61" s="177"/>
      <c r="BT61" s="177"/>
      <c r="BU61" s="177"/>
      <c r="BV61" s="177"/>
      <c r="BW61" s="177"/>
      <c r="BX61" s="177"/>
      <c r="BY61" s="177"/>
      <c r="BZ61" s="273"/>
      <c r="CA61" s="167"/>
    </row>
    <row r="62" spans="2:79" s="17" customFormat="1" ht="15.6">
      <c r="B62" s="271"/>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c r="AH62" s="177"/>
      <c r="AI62" s="177"/>
      <c r="AJ62" s="177"/>
      <c r="AK62" s="177"/>
      <c r="AL62" s="177"/>
      <c r="AM62" s="177"/>
      <c r="AN62" s="177"/>
      <c r="AO62" s="177"/>
      <c r="AP62" s="177"/>
      <c r="AQ62" s="177"/>
      <c r="AR62" s="177"/>
      <c r="AS62" s="177"/>
      <c r="AT62" s="177"/>
      <c r="AU62" s="177"/>
      <c r="AV62" s="177"/>
      <c r="AW62" s="177"/>
      <c r="AX62" s="177"/>
      <c r="AY62" s="177"/>
      <c r="AZ62" s="177"/>
      <c r="BA62" s="177"/>
      <c r="BB62" s="177"/>
      <c r="BC62" s="177"/>
      <c r="BD62" s="177"/>
      <c r="BE62" s="177"/>
      <c r="BF62" s="177"/>
      <c r="BG62" s="177"/>
      <c r="BH62" s="177"/>
      <c r="BI62" s="177"/>
      <c r="BJ62" s="177"/>
      <c r="BK62" s="177"/>
      <c r="BL62" s="177"/>
      <c r="BM62" s="177"/>
      <c r="BN62" s="177"/>
      <c r="BO62" s="177"/>
      <c r="BP62" s="177"/>
      <c r="BQ62" s="177"/>
      <c r="BR62" s="177"/>
      <c r="BS62" s="177"/>
      <c r="BT62" s="177"/>
      <c r="BU62" s="177"/>
      <c r="BV62" s="177"/>
      <c r="BW62" s="177"/>
      <c r="BX62" s="177"/>
      <c r="BY62" s="177"/>
      <c r="BZ62" s="273"/>
      <c r="CA62" s="167"/>
    </row>
    <row r="63" spans="2:79" s="17" customFormat="1" ht="15.6">
      <c r="B63" s="271"/>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177"/>
      <c r="AJ63" s="177"/>
      <c r="AK63" s="177"/>
      <c r="AL63" s="177"/>
      <c r="AM63" s="177"/>
      <c r="AN63" s="177"/>
      <c r="AO63" s="177"/>
      <c r="AP63" s="177"/>
      <c r="AQ63" s="177"/>
      <c r="AR63" s="177"/>
      <c r="AS63" s="177"/>
      <c r="AT63" s="177"/>
      <c r="AU63" s="177"/>
      <c r="AV63" s="177"/>
      <c r="AW63" s="177"/>
      <c r="AX63" s="177"/>
      <c r="AY63" s="177"/>
      <c r="AZ63" s="177"/>
      <c r="BA63" s="177"/>
      <c r="BB63" s="177"/>
      <c r="BC63" s="177"/>
      <c r="BD63" s="177"/>
      <c r="BE63" s="177"/>
      <c r="BF63" s="177"/>
      <c r="BG63" s="177"/>
      <c r="BH63" s="177"/>
      <c r="BI63" s="177"/>
      <c r="BJ63" s="177"/>
      <c r="BK63" s="177"/>
      <c r="BL63" s="177"/>
      <c r="BM63" s="177"/>
      <c r="BN63" s="177"/>
      <c r="BO63" s="177"/>
      <c r="BP63" s="177"/>
      <c r="BQ63" s="177"/>
      <c r="BR63" s="177"/>
      <c r="BS63" s="177"/>
      <c r="BT63" s="177"/>
      <c r="BU63" s="177"/>
      <c r="BV63" s="177"/>
      <c r="BW63" s="177"/>
      <c r="BX63" s="177"/>
      <c r="BY63" s="177"/>
      <c r="BZ63" s="273"/>
      <c r="CA63" s="167"/>
    </row>
    <row r="64" spans="2:79" s="17" customFormat="1" ht="15.6">
      <c r="B64" s="271"/>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c r="AH64" s="177"/>
      <c r="AI64" s="177"/>
      <c r="AJ64" s="177"/>
      <c r="AK64" s="177"/>
      <c r="AL64" s="177"/>
      <c r="AM64" s="177"/>
      <c r="AN64" s="177"/>
      <c r="AO64" s="177"/>
      <c r="AP64" s="177"/>
      <c r="AQ64" s="177"/>
      <c r="AR64" s="177"/>
      <c r="AS64" s="177"/>
      <c r="AT64" s="177"/>
      <c r="AU64" s="177"/>
      <c r="AV64" s="177"/>
      <c r="AW64" s="177"/>
      <c r="AX64" s="177"/>
      <c r="AY64" s="177"/>
      <c r="AZ64" s="177"/>
      <c r="BA64" s="177"/>
      <c r="BB64" s="177"/>
      <c r="BC64" s="177"/>
      <c r="BD64" s="177"/>
      <c r="BE64" s="177"/>
      <c r="BF64" s="177"/>
      <c r="BG64" s="177"/>
      <c r="BH64" s="177"/>
      <c r="BI64" s="177"/>
      <c r="BJ64" s="177"/>
      <c r="BK64" s="177"/>
      <c r="BL64" s="177"/>
      <c r="BM64" s="177"/>
      <c r="BN64" s="177"/>
      <c r="BO64" s="177"/>
      <c r="BP64" s="177"/>
      <c r="BQ64" s="177"/>
      <c r="BR64" s="177"/>
      <c r="BS64" s="177"/>
      <c r="BT64" s="177"/>
      <c r="BU64" s="177"/>
      <c r="BV64" s="177"/>
      <c r="BW64" s="177"/>
      <c r="BX64" s="177"/>
      <c r="BY64" s="177"/>
      <c r="BZ64" s="273"/>
      <c r="CA64" s="167"/>
    </row>
    <row r="65" spans="2:79" s="17" customFormat="1" ht="15.6">
      <c r="B65" s="271"/>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c r="AH65" s="177"/>
      <c r="AI65" s="177"/>
      <c r="AJ65" s="177"/>
      <c r="AK65" s="177"/>
      <c r="AL65" s="177"/>
      <c r="AM65" s="177"/>
      <c r="AN65" s="177"/>
      <c r="AO65" s="177"/>
      <c r="AP65" s="177"/>
      <c r="AQ65" s="177"/>
      <c r="AR65" s="177"/>
      <c r="AS65" s="177"/>
      <c r="AT65" s="177"/>
      <c r="AU65" s="177"/>
      <c r="AV65" s="177"/>
      <c r="AW65" s="177"/>
      <c r="AX65" s="177"/>
      <c r="AY65" s="177"/>
      <c r="AZ65" s="177"/>
      <c r="BA65" s="177"/>
      <c r="BB65" s="177"/>
      <c r="BC65" s="177"/>
      <c r="BD65" s="177"/>
      <c r="BE65" s="177"/>
      <c r="BF65" s="177"/>
      <c r="BG65" s="177"/>
      <c r="BH65" s="177"/>
      <c r="BI65" s="177"/>
      <c r="BJ65" s="177"/>
      <c r="BK65" s="177"/>
      <c r="BL65" s="177"/>
      <c r="BM65" s="177"/>
      <c r="BN65" s="177"/>
      <c r="BO65" s="177"/>
      <c r="BP65" s="177"/>
      <c r="BQ65" s="177"/>
      <c r="BR65" s="177"/>
      <c r="BS65" s="177"/>
      <c r="BT65" s="177"/>
      <c r="BU65" s="177"/>
      <c r="BV65" s="177"/>
      <c r="BW65" s="177"/>
      <c r="BX65" s="177"/>
      <c r="BY65" s="177"/>
      <c r="BZ65" s="273"/>
      <c r="CA65" s="167"/>
    </row>
    <row r="66" spans="2:79" s="17" customFormat="1" ht="15.6">
      <c r="B66" s="271"/>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c r="AH66" s="177"/>
      <c r="AI66" s="177"/>
      <c r="AJ66" s="177"/>
      <c r="AK66" s="177"/>
      <c r="AL66" s="177"/>
      <c r="AM66" s="177"/>
      <c r="AN66" s="177"/>
      <c r="AO66" s="177"/>
      <c r="AP66" s="177"/>
      <c r="AQ66" s="177"/>
      <c r="AR66" s="177"/>
      <c r="AS66" s="177"/>
      <c r="AT66" s="177"/>
      <c r="AU66" s="177"/>
      <c r="AV66" s="177"/>
      <c r="AW66" s="177"/>
      <c r="AX66" s="177"/>
      <c r="AY66" s="177"/>
      <c r="AZ66" s="177"/>
      <c r="BA66" s="177"/>
      <c r="BB66" s="177"/>
      <c r="BC66" s="177"/>
      <c r="BD66" s="177"/>
      <c r="BE66" s="177"/>
      <c r="BF66" s="177"/>
      <c r="BG66" s="177"/>
      <c r="BH66" s="177"/>
      <c r="BI66" s="177"/>
      <c r="BJ66" s="177"/>
      <c r="BK66" s="177"/>
      <c r="BL66" s="177"/>
      <c r="BM66" s="177"/>
      <c r="BN66" s="177"/>
      <c r="BO66" s="177"/>
      <c r="BP66" s="177"/>
      <c r="BQ66" s="177"/>
      <c r="BR66" s="177"/>
      <c r="BS66" s="177"/>
      <c r="BT66" s="177"/>
      <c r="BU66" s="177"/>
      <c r="BV66" s="177"/>
      <c r="BW66" s="177"/>
      <c r="BX66" s="177"/>
      <c r="BY66" s="177"/>
      <c r="BZ66" s="273"/>
      <c r="CA66" s="167"/>
    </row>
    <row r="67" spans="2:79" s="17" customFormat="1" ht="15.6">
      <c r="B67" s="271"/>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c r="AH67" s="177"/>
      <c r="AI67" s="177"/>
      <c r="AJ67" s="177"/>
      <c r="AK67" s="177"/>
      <c r="AL67" s="177"/>
      <c r="AM67" s="177"/>
      <c r="AN67" s="177"/>
      <c r="AO67" s="177"/>
      <c r="AP67" s="177"/>
      <c r="AQ67" s="177"/>
      <c r="AR67" s="177"/>
      <c r="AS67" s="177"/>
      <c r="AT67" s="177"/>
      <c r="AU67" s="177"/>
      <c r="AV67" s="177"/>
      <c r="AW67" s="177"/>
      <c r="AX67" s="177"/>
      <c r="AY67" s="177"/>
      <c r="AZ67" s="177"/>
      <c r="BA67" s="177"/>
      <c r="BB67" s="177"/>
      <c r="BC67" s="177"/>
      <c r="BD67" s="177"/>
      <c r="BE67" s="177"/>
      <c r="BF67" s="177"/>
      <c r="BG67" s="177"/>
      <c r="BH67" s="177"/>
      <c r="BI67" s="177"/>
      <c r="BJ67" s="177"/>
      <c r="BK67" s="177"/>
      <c r="BL67" s="177"/>
      <c r="BM67" s="177"/>
      <c r="BN67" s="177"/>
      <c r="BO67" s="177"/>
      <c r="BP67" s="177"/>
      <c r="BQ67" s="177"/>
      <c r="BR67" s="177"/>
      <c r="BS67" s="177"/>
      <c r="BT67" s="177"/>
      <c r="BU67" s="177"/>
      <c r="BV67" s="177"/>
      <c r="BW67" s="177"/>
      <c r="BX67" s="177"/>
      <c r="BY67" s="177"/>
      <c r="BZ67" s="273"/>
      <c r="CA67" s="167"/>
    </row>
    <row r="68" spans="2:79" s="17" customFormat="1" ht="15.6">
      <c r="B68" s="271"/>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c r="BA68" s="177"/>
      <c r="BB68" s="177"/>
      <c r="BC68" s="177"/>
      <c r="BD68" s="177"/>
      <c r="BE68" s="177"/>
      <c r="BF68" s="177"/>
      <c r="BG68" s="177"/>
      <c r="BH68" s="177"/>
      <c r="BI68" s="177"/>
      <c r="BJ68" s="177"/>
      <c r="BK68" s="177"/>
      <c r="BL68" s="177"/>
      <c r="BM68" s="177"/>
      <c r="BN68" s="177"/>
      <c r="BO68" s="177"/>
      <c r="BP68" s="177"/>
      <c r="BQ68" s="177"/>
      <c r="BR68" s="177"/>
      <c r="BS68" s="177"/>
      <c r="BT68" s="177"/>
      <c r="BU68" s="177"/>
      <c r="BV68" s="177"/>
      <c r="BW68" s="177"/>
      <c r="BX68" s="177"/>
      <c r="BY68" s="177"/>
      <c r="BZ68" s="273"/>
      <c r="CA68" s="167"/>
    </row>
    <row r="69" spans="2:79" s="17" customFormat="1" ht="15.6">
      <c r="B69" s="271"/>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c r="AH69" s="177"/>
      <c r="AI69" s="177"/>
      <c r="AJ69" s="177"/>
      <c r="AK69" s="177"/>
      <c r="AL69" s="177"/>
      <c r="AM69" s="177"/>
      <c r="AN69" s="177"/>
      <c r="AO69" s="177"/>
      <c r="AP69" s="177"/>
      <c r="AQ69" s="177"/>
      <c r="AR69" s="177"/>
      <c r="AS69" s="177"/>
      <c r="AT69" s="177"/>
      <c r="AU69" s="177"/>
      <c r="AV69" s="177"/>
      <c r="AW69" s="177"/>
      <c r="AX69" s="177"/>
      <c r="AY69" s="177"/>
      <c r="AZ69" s="177"/>
      <c r="BA69" s="177"/>
      <c r="BB69" s="177"/>
      <c r="BC69" s="177"/>
      <c r="BD69" s="177"/>
      <c r="BE69" s="177"/>
      <c r="BF69" s="177"/>
      <c r="BG69" s="177"/>
      <c r="BH69" s="177"/>
      <c r="BI69" s="177"/>
      <c r="BJ69" s="177"/>
      <c r="BK69" s="177"/>
      <c r="BL69" s="177"/>
      <c r="BM69" s="177"/>
      <c r="BN69" s="177"/>
      <c r="BO69" s="177"/>
      <c r="BP69" s="177"/>
      <c r="BQ69" s="177"/>
      <c r="BR69" s="177"/>
      <c r="BS69" s="177"/>
      <c r="BT69" s="177"/>
      <c r="BU69" s="177"/>
      <c r="BV69" s="177"/>
      <c r="BW69" s="177"/>
      <c r="BX69" s="177"/>
      <c r="BY69" s="177"/>
      <c r="BZ69" s="273"/>
      <c r="CA69" s="167"/>
    </row>
    <row r="70" spans="2:79" s="17" customFormat="1" ht="15.6">
      <c r="B70" s="271"/>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c r="AH70" s="177"/>
      <c r="AI70" s="177"/>
      <c r="AJ70" s="177"/>
      <c r="AK70" s="177"/>
      <c r="AL70" s="177"/>
      <c r="AM70" s="177"/>
      <c r="AN70" s="177"/>
      <c r="AO70" s="177"/>
      <c r="AP70" s="177"/>
      <c r="AQ70" s="177"/>
      <c r="AR70" s="177"/>
      <c r="AS70" s="177"/>
      <c r="AT70" s="177"/>
      <c r="AU70" s="177"/>
      <c r="AV70" s="177"/>
      <c r="AW70" s="177"/>
      <c r="AX70" s="177"/>
      <c r="AY70" s="177"/>
      <c r="AZ70" s="177"/>
      <c r="BA70" s="177"/>
      <c r="BB70" s="177"/>
      <c r="BC70" s="177"/>
      <c r="BD70" s="177"/>
      <c r="BE70" s="177"/>
      <c r="BF70" s="177"/>
      <c r="BG70" s="177"/>
      <c r="BH70" s="177"/>
      <c r="BI70" s="177"/>
      <c r="BJ70" s="177"/>
      <c r="BK70" s="177"/>
      <c r="BL70" s="177"/>
      <c r="BM70" s="177"/>
      <c r="BN70" s="177"/>
      <c r="BO70" s="177"/>
      <c r="BP70" s="177"/>
      <c r="BQ70" s="177"/>
      <c r="BR70" s="177"/>
      <c r="BS70" s="177"/>
      <c r="BT70" s="177"/>
      <c r="BU70" s="177"/>
      <c r="BV70" s="177"/>
      <c r="BW70" s="177"/>
      <c r="BX70" s="177"/>
      <c r="BY70" s="177"/>
      <c r="BZ70" s="273"/>
      <c r="CA70" s="167"/>
    </row>
    <row r="71" spans="2:79" s="17" customFormat="1" ht="15.6">
      <c r="B71" s="271"/>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c r="AH71" s="177"/>
      <c r="AI71" s="177"/>
      <c r="AJ71" s="177"/>
      <c r="AK71" s="177"/>
      <c r="AL71" s="177"/>
      <c r="AM71" s="177"/>
      <c r="AN71" s="177"/>
      <c r="AO71" s="177"/>
      <c r="AP71" s="177"/>
      <c r="AQ71" s="177"/>
      <c r="AR71" s="177"/>
      <c r="AS71" s="177"/>
      <c r="AT71" s="177"/>
      <c r="AU71" s="177"/>
      <c r="AV71" s="177"/>
      <c r="AW71" s="177"/>
      <c r="AX71" s="177"/>
      <c r="AY71" s="177"/>
      <c r="AZ71" s="177"/>
      <c r="BA71" s="177"/>
      <c r="BB71" s="177"/>
      <c r="BC71" s="177"/>
      <c r="BD71" s="177"/>
      <c r="BE71" s="177"/>
      <c r="BF71" s="177"/>
      <c r="BG71" s="177"/>
      <c r="BH71" s="177"/>
      <c r="BI71" s="177"/>
      <c r="BJ71" s="177"/>
      <c r="BK71" s="177"/>
      <c r="BL71" s="177"/>
      <c r="BM71" s="177"/>
      <c r="BN71" s="177"/>
      <c r="BO71" s="177"/>
      <c r="BP71" s="177"/>
      <c r="BQ71" s="177"/>
      <c r="BR71" s="177"/>
      <c r="BS71" s="177"/>
      <c r="BT71" s="177"/>
      <c r="BU71" s="177"/>
      <c r="BV71" s="177"/>
      <c r="BW71" s="177"/>
      <c r="BX71" s="177"/>
      <c r="BY71" s="177"/>
      <c r="BZ71" s="273"/>
      <c r="CA71" s="167"/>
    </row>
    <row r="72" spans="2:79" s="17" customFormat="1" ht="15.6">
      <c r="B72" s="271"/>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c r="AH72" s="177"/>
      <c r="AI72" s="177"/>
      <c r="AJ72" s="177"/>
      <c r="AK72" s="177"/>
      <c r="AL72" s="177"/>
      <c r="AM72" s="177"/>
      <c r="AN72" s="177"/>
      <c r="AO72" s="177"/>
      <c r="AP72" s="177"/>
      <c r="AQ72" s="177"/>
      <c r="AR72" s="177"/>
      <c r="AS72" s="177"/>
      <c r="AT72" s="177"/>
      <c r="AU72" s="177"/>
      <c r="AV72" s="177"/>
      <c r="AW72" s="177"/>
      <c r="AX72" s="177"/>
      <c r="AY72" s="177"/>
      <c r="AZ72" s="177"/>
      <c r="BA72" s="177"/>
      <c r="BB72" s="177"/>
      <c r="BC72" s="177"/>
      <c r="BD72" s="177"/>
      <c r="BE72" s="177"/>
      <c r="BF72" s="177"/>
      <c r="BG72" s="177"/>
      <c r="BH72" s="177"/>
      <c r="BI72" s="177"/>
      <c r="BJ72" s="177"/>
      <c r="BK72" s="177"/>
      <c r="BL72" s="177"/>
      <c r="BM72" s="177"/>
      <c r="BN72" s="177"/>
      <c r="BO72" s="177"/>
      <c r="BP72" s="177"/>
      <c r="BQ72" s="177"/>
      <c r="BR72" s="177"/>
      <c r="BS72" s="177"/>
      <c r="BT72" s="177"/>
      <c r="BU72" s="177"/>
      <c r="BV72" s="177"/>
      <c r="BW72" s="177"/>
      <c r="BX72" s="177"/>
      <c r="BY72" s="177"/>
      <c r="BZ72" s="273"/>
      <c r="CA72" s="167"/>
    </row>
    <row r="73" spans="2:79" s="17" customFormat="1" ht="15.6">
      <c r="B73" s="271"/>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c r="AH73" s="177"/>
      <c r="AI73" s="177"/>
      <c r="AJ73" s="177"/>
      <c r="AK73" s="177"/>
      <c r="AL73" s="177"/>
      <c r="AM73" s="177"/>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c r="BN73" s="177"/>
      <c r="BO73" s="177"/>
      <c r="BP73" s="177"/>
      <c r="BQ73" s="177"/>
      <c r="BR73" s="177"/>
      <c r="BS73" s="177"/>
      <c r="BT73" s="177"/>
      <c r="BU73" s="177"/>
      <c r="BV73" s="177"/>
      <c r="BW73" s="177"/>
      <c r="BX73" s="177"/>
      <c r="BY73" s="177"/>
      <c r="BZ73" s="273"/>
      <c r="CA73" s="167"/>
    </row>
    <row r="74" spans="2:79" s="17" customFormat="1" ht="15.6">
      <c r="B74" s="271"/>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7"/>
      <c r="AR74" s="177"/>
      <c r="AS74" s="177"/>
      <c r="AT74" s="177"/>
      <c r="AU74" s="177"/>
      <c r="AV74" s="177"/>
      <c r="AW74" s="177"/>
      <c r="AX74" s="177"/>
      <c r="AY74" s="177"/>
      <c r="AZ74" s="177"/>
      <c r="BA74" s="177"/>
      <c r="BB74" s="177"/>
      <c r="BC74" s="177"/>
      <c r="BD74" s="177"/>
      <c r="BE74" s="177"/>
      <c r="BF74" s="177"/>
      <c r="BG74" s="177"/>
      <c r="BH74" s="177"/>
      <c r="BI74" s="177"/>
      <c r="BJ74" s="177"/>
      <c r="BK74" s="177"/>
      <c r="BL74" s="177"/>
      <c r="BM74" s="177"/>
      <c r="BN74" s="177"/>
      <c r="BO74" s="177"/>
      <c r="BP74" s="177"/>
      <c r="BQ74" s="177"/>
      <c r="BR74" s="177"/>
      <c r="BS74" s="177"/>
      <c r="BT74" s="177"/>
      <c r="BU74" s="177"/>
      <c r="BV74" s="177"/>
      <c r="BW74" s="177"/>
      <c r="BX74" s="177"/>
      <c r="BY74" s="177"/>
      <c r="BZ74" s="273"/>
      <c r="CA74" s="167"/>
    </row>
    <row r="75" spans="2:79" s="17" customFormat="1" ht="15.6">
      <c r="B75" s="271"/>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c r="AH75" s="177"/>
      <c r="AI75" s="177"/>
      <c r="AJ75" s="177"/>
      <c r="AK75" s="177"/>
      <c r="AL75" s="177"/>
      <c r="AM75" s="177"/>
      <c r="AN75" s="177"/>
      <c r="AO75" s="177"/>
      <c r="AP75" s="177"/>
      <c r="AQ75" s="177"/>
      <c r="AR75" s="177"/>
      <c r="AS75" s="177"/>
      <c r="AT75" s="177"/>
      <c r="AU75" s="177"/>
      <c r="AV75" s="177"/>
      <c r="AW75" s="177"/>
      <c r="AX75" s="177"/>
      <c r="AY75" s="177"/>
      <c r="AZ75" s="177"/>
      <c r="BA75" s="177"/>
      <c r="BB75" s="177"/>
      <c r="BC75" s="177"/>
      <c r="BD75" s="177"/>
      <c r="BE75" s="177"/>
      <c r="BF75" s="177"/>
      <c r="BG75" s="177"/>
      <c r="BH75" s="177"/>
      <c r="BI75" s="177"/>
      <c r="BJ75" s="177"/>
      <c r="BK75" s="177"/>
      <c r="BL75" s="177"/>
      <c r="BM75" s="177"/>
      <c r="BN75" s="177"/>
      <c r="BO75" s="177"/>
      <c r="BP75" s="177"/>
      <c r="BQ75" s="177"/>
      <c r="BR75" s="177"/>
      <c r="BS75" s="177"/>
      <c r="BT75" s="177"/>
      <c r="BU75" s="177"/>
      <c r="BV75" s="177"/>
      <c r="BW75" s="177"/>
      <c r="BX75" s="177"/>
      <c r="BY75" s="177"/>
      <c r="BZ75" s="273"/>
      <c r="CA75" s="167"/>
    </row>
    <row r="76" spans="2:79" s="17" customFormat="1" ht="15.6">
      <c r="B76" s="271"/>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c r="AH76" s="177"/>
      <c r="AI76" s="177"/>
      <c r="AJ76" s="177"/>
      <c r="AK76" s="177"/>
      <c r="AL76" s="177"/>
      <c r="AM76" s="177"/>
      <c r="AN76" s="177"/>
      <c r="AO76" s="177"/>
      <c r="AP76" s="177"/>
      <c r="AQ76" s="177"/>
      <c r="AR76" s="177"/>
      <c r="AS76" s="177"/>
      <c r="AT76" s="177"/>
      <c r="AU76" s="177"/>
      <c r="AV76" s="177"/>
      <c r="AW76" s="177"/>
      <c r="AX76" s="177"/>
      <c r="AY76" s="177"/>
      <c r="AZ76" s="177"/>
      <c r="BA76" s="177"/>
      <c r="BB76" s="177"/>
      <c r="BC76" s="177"/>
      <c r="BD76" s="177"/>
      <c r="BE76" s="177"/>
      <c r="BF76" s="177"/>
      <c r="BG76" s="177"/>
      <c r="BH76" s="177"/>
      <c r="BI76" s="177"/>
      <c r="BJ76" s="177"/>
      <c r="BK76" s="177"/>
      <c r="BL76" s="177"/>
      <c r="BM76" s="177"/>
      <c r="BN76" s="177"/>
      <c r="BO76" s="177"/>
      <c r="BP76" s="177"/>
      <c r="BQ76" s="177"/>
      <c r="BR76" s="177"/>
      <c r="BS76" s="177"/>
      <c r="BT76" s="177"/>
      <c r="BU76" s="177"/>
      <c r="BV76" s="177"/>
      <c r="BW76" s="177"/>
      <c r="BX76" s="177"/>
      <c r="BY76" s="177"/>
      <c r="BZ76" s="273"/>
      <c r="CA76" s="167"/>
    </row>
    <row r="77" spans="2:79" s="17" customFormat="1" ht="15.6">
      <c r="B77" s="271">
        <v>20</v>
      </c>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c r="AH77" s="177"/>
      <c r="AI77" s="177"/>
      <c r="AJ77" s="177"/>
      <c r="AK77" s="177"/>
      <c r="AL77" s="177"/>
      <c r="AM77" s="177"/>
      <c r="AN77" s="177"/>
      <c r="AO77" s="177"/>
      <c r="AP77" s="177"/>
      <c r="AQ77" s="177"/>
      <c r="AR77" s="177"/>
      <c r="AS77" s="177"/>
      <c r="AT77" s="177"/>
      <c r="AU77" s="177"/>
      <c r="AV77" s="177"/>
      <c r="AW77" s="177"/>
      <c r="AX77" s="177"/>
      <c r="AY77" s="177"/>
      <c r="AZ77" s="177"/>
      <c r="BA77" s="177"/>
      <c r="BB77" s="177"/>
      <c r="BC77" s="177"/>
      <c r="BD77" s="177"/>
      <c r="BE77" s="177"/>
      <c r="BF77" s="177"/>
      <c r="BG77" s="177"/>
      <c r="BH77" s="177"/>
      <c r="BI77" s="177"/>
      <c r="BJ77" s="177"/>
      <c r="BK77" s="177"/>
      <c r="BL77" s="177"/>
      <c r="BM77" s="177"/>
      <c r="BN77" s="177"/>
      <c r="BO77" s="177"/>
      <c r="BP77" s="177"/>
      <c r="BQ77" s="177"/>
      <c r="BR77" s="177"/>
      <c r="BS77" s="177"/>
      <c r="BT77" s="177"/>
      <c r="BU77" s="177"/>
      <c r="BV77" s="177"/>
      <c r="BW77" s="177"/>
      <c r="BX77" s="177"/>
      <c r="BY77" s="177"/>
      <c r="BZ77" s="273"/>
      <c r="CA77" s="167"/>
    </row>
    <row r="78" spans="2:79" s="17" customFormat="1" ht="15.6">
      <c r="B78" s="271">
        <v>21</v>
      </c>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c r="BA78" s="177"/>
      <c r="BB78" s="177"/>
      <c r="BC78" s="177"/>
      <c r="BD78" s="177"/>
      <c r="BE78" s="177"/>
      <c r="BF78" s="177"/>
      <c r="BG78" s="177"/>
      <c r="BH78" s="177"/>
      <c r="BI78" s="177"/>
      <c r="BJ78" s="177"/>
      <c r="BK78" s="177"/>
      <c r="BL78" s="177"/>
      <c r="BM78" s="177"/>
      <c r="BN78" s="177"/>
      <c r="BO78" s="177"/>
      <c r="BP78" s="177"/>
      <c r="BQ78" s="177"/>
      <c r="BR78" s="177"/>
      <c r="BS78" s="177"/>
      <c r="BT78" s="177"/>
      <c r="BU78" s="177"/>
      <c r="BV78" s="177"/>
      <c r="BW78" s="177"/>
      <c r="BX78" s="177"/>
      <c r="BY78" s="177"/>
      <c r="BZ78" s="273"/>
      <c r="CA78" s="167"/>
    </row>
    <row r="79" spans="2:79" s="17" customFormat="1" ht="15.6">
      <c r="B79" s="271">
        <v>22</v>
      </c>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c r="AH79" s="177"/>
      <c r="AI79" s="177"/>
      <c r="AJ79" s="177"/>
      <c r="AK79" s="177"/>
      <c r="AL79" s="177"/>
      <c r="AM79" s="177"/>
      <c r="AN79" s="177"/>
      <c r="AO79" s="177"/>
      <c r="AP79" s="177"/>
      <c r="AQ79" s="177"/>
      <c r="AR79" s="177"/>
      <c r="AS79" s="177"/>
      <c r="AT79" s="177"/>
      <c r="AU79" s="177"/>
      <c r="AV79" s="177"/>
      <c r="AW79" s="177"/>
      <c r="AX79" s="177"/>
      <c r="AY79" s="177"/>
      <c r="AZ79" s="177"/>
      <c r="BA79" s="177"/>
      <c r="BB79" s="177"/>
      <c r="BC79" s="177"/>
      <c r="BD79" s="177"/>
      <c r="BE79" s="177"/>
      <c r="BF79" s="177"/>
      <c r="BG79" s="177"/>
      <c r="BH79" s="177"/>
      <c r="BI79" s="177"/>
      <c r="BJ79" s="177"/>
      <c r="BK79" s="177"/>
      <c r="BL79" s="177"/>
      <c r="BM79" s="177"/>
      <c r="BN79" s="177"/>
      <c r="BO79" s="177"/>
      <c r="BP79" s="177"/>
      <c r="BQ79" s="177"/>
      <c r="BR79" s="177"/>
      <c r="BS79" s="177"/>
      <c r="BT79" s="177"/>
      <c r="BU79" s="177"/>
      <c r="BV79" s="177"/>
      <c r="BW79" s="177"/>
      <c r="BX79" s="177"/>
      <c r="BY79" s="177"/>
      <c r="BZ79" s="273"/>
      <c r="CA79" s="167"/>
    </row>
    <row r="80" spans="2:79" s="17" customFormat="1" ht="15.6">
      <c r="B80" s="271">
        <v>23</v>
      </c>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c r="BA80" s="177"/>
      <c r="BB80" s="177"/>
      <c r="BC80" s="177"/>
      <c r="BD80" s="177"/>
      <c r="BE80" s="177"/>
      <c r="BF80" s="177"/>
      <c r="BG80" s="177"/>
      <c r="BH80" s="177"/>
      <c r="BI80" s="177"/>
      <c r="BJ80" s="177"/>
      <c r="BK80" s="177"/>
      <c r="BL80" s="177"/>
      <c r="BM80" s="177"/>
      <c r="BN80" s="177"/>
      <c r="BO80" s="177"/>
      <c r="BP80" s="177"/>
      <c r="BQ80" s="177"/>
      <c r="BR80" s="177"/>
      <c r="BS80" s="177"/>
      <c r="BT80" s="177"/>
      <c r="BU80" s="177"/>
      <c r="BV80" s="177"/>
      <c r="BW80" s="177"/>
      <c r="BX80" s="177"/>
      <c r="BY80" s="177"/>
      <c r="BZ80" s="273"/>
      <c r="CA80" s="167"/>
    </row>
    <row r="81" spans="2:79" s="17" customFormat="1" ht="15.6">
      <c r="B81" s="271">
        <v>24</v>
      </c>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c r="AH81" s="177"/>
      <c r="AI81" s="177"/>
      <c r="AJ81" s="177"/>
      <c r="AK81" s="177"/>
      <c r="AL81" s="177"/>
      <c r="AM81" s="177"/>
      <c r="AN81" s="177"/>
      <c r="AO81" s="177"/>
      <c r="AP81" s="177"/>
      <c r="AQ81" s="177"/>
      <c r="AR81" s="177"/>
      <c r="AS81" s="177"/>
      <c r="AT81" s="177"/>
      <c r="AU81" s="177"/>
      <c r="AV81" s="177"/>
      <c r="AW81" s="177"/>
      <c r="AX81" s="177"/>
      <c r="AY81" s="177"/>
      <c r="AZ81" s="177"/>
      <c r="BA81" s="177"/>
      <c r="BB81" s="177"/>
      <c r="BC81" s="177"/>
      <c r="BD81" s="177"/>
      <c r="BE81" s="177"/>
      <c r="BF81" s="177"/>
      <c r="BG81" s="177"/>
      <c r="BH81" s="177"/>
      <c r="BI81" s="177"/>
      <c r="BJ81" s="177"/>
      <c r="BK81" s="177"/>
      <c r="BL81" s="177"/>
      <c r="BM81" s="177"/>
      <c r="BN81" s="177"/>
      <c r="BO81" s="177"/>
      <c r="BP81" s="177"/>
      <c r="BQ81" s="177"/>
      <c r="BR81" s="177"/>
      <c r="BS81" s="177"/>
      <c r="BT81" s="177"/>
      <c r="BU81" s="177"/>
      <c r="BV81" s="177"/>
      <c r="BW81" s="177"/>
      <c r="BX81" s="177"/>
      <c r="BY81" s="177"/>
      <c r="BZ81" s="273"/>
      <c r="CA81" s="167"/>
    </row>
    <row r="82" spans="2:79" s="17" customFormat="1" ht="15.6">
      <c r="B82" s="271">
        <v>25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c r="AH82" s="177"/>
      <c r="AI82" s="177"/>
      <c r="AJ82" s="177"/>
      <c r="AK82" s="177"/>
      <c r="AL82" s="177"/>
      <c r="AM82" s="177"/>
      <c r="AN82" s="177"/>
      <c r="AO82" s="177"/>
      <c r="AP82" s="177"/>
      <c r="AQ82" s="177"/>
      <c r="AR82" s="177"/>
      <c r="AS82" s="177"/>
      <c r="AT82" s="177"/>
      <c r="AU82" s="177"/>
      <c r="AV82" s="177"/>
      <c r="AW82" s="177"/>
      <c r="AX82" s="177"/>
      <c r="AY82" s="177"/>
      <c r="AZ82" s="177"/>
      <c r="BA82" s="177"/>
      <c r="BB82" s="177"/>
      <c r="BC82" s="177"/>
      <c r="BD82" s="177"/>
      <c r="BE82" s="177"/>
      <c r="BF82" s="177"/>
      <c r="BG82" s="177"/>
      <c r="BH82" s="177"/>
      <c r="BI82" s="177"/>
      <c r="BJ82" s="177"/>
      <c r="BK82" s="177"/>
      <c r="BL82" s="177"/>
      <c r="BM82" s="177"/>
      <c r="BN82" s="177"/>
      <c r="BO82" s="177"/>
      <c r="BP82" s="177"/>
      <c r="BQ82" s="177"/>
      <c r="BR82" s="177"/>
      <c r="BS82" s="177"/>
      <c r="BT82" s="177"/>
      <c r="BU82" s="177"/>
      <c r="BV82" s="177"/>
      <c r="BW82" s="177"/>
      <c r="BX82" s="177"/>
      <c r="BY82" s="177"/>
      <c r="BZ82" s="273"/>
      <c r="CA82" s="167"/>
    </row>
    <row r="83" spans="2:79" s="17" customFormat="1" ht="15.6">
      <c r="B83" s="272" t="s">
        <v>492</v>
      </c>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c r="AO83" s="275"/>
      <c r="AP83" s="275"/>
      <c r="AQ83" s="275"/>
      <c r="AR83" s="275"/>
      <c r="AS83" s="275"/>
      <c r="AT83" s="2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6"/>
      <c r="CA83" s="167"/>
    </row>
  </sheetData>
  <mergeCells count="1">
    <mergeCell ref="B22:B23"/>
  </mergeCells>
  <hyperlinks>
    <hyperlink ref="G18" location="Table_5_b.__2016_Lost_Revenues_Work_Form" display="Go to Tab 5."/>
  </hyperlinks>
  <pageMargins left="0.70866141732283472" right="0.70866141732283472" top="0.74803149606299213" bottom="0.74803149606299213" header="0.31496062992125984" footer="0.31496062992125984"/>
  <pageSetup scale="35" fitToWidth="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2:U86"/>
  <sheetViews>
    <sheetView view="pageBreakPreview" zoomScale="85" zoomScaleNormal="90" zoomScaleSheetLayoutView="85" workbookViewId="0">
      <selection activeCell="F121" sqref="F121"/>
    </sheetView>
  </sheetViews>
  <sheetFormatPr defaultColWidth="9.109375" defaultRowHeight="14.4"/>
  <cols>
    <col min="1" max="1" width="9.109375" style="12"/>
    <col min="2" max="2" width="10.109375" style="12" customWidth="1"/>
    <col min="3" max="3" width="11.33203125" style="12" customWidth="1"/>
    <col min="4" max="4" width="13.33203125" style="12" customWidth="1"/>
    <col min="5" max="5" width="12.6640625" style="12" customWidth="1"/>
    <col min="6" max="6" width="12" style="12" customWidth="1"/>
    <col min="7" max="7" width="9.109375" style="12"/>
    <col min="8" max="8" width="24.5546875" style="12" customWidth="1"/>
    <col min="9" max="9" width="11.109375" style="12" customWidth="1"/>
    <col min="10" max="10" width="9.109375" style="12"/>
    <col min="11" max="11" width="11.5546875" style="12" customWidth="1"/>
    <col min="12" max="12" width="9.109375" style="12"/>
    <col min="13" max="13" width="32.6640625" style="12" bestFit="1" customWidth="1"/>
    <col min="14" max="14" width="9.88671875" style="12" customWidth="1"/>
    <col min="15" max="15" width="9.109375" style="12"/>
    <col min="16" max="16" width="9.6640625" style="12" customWidth="1"/>
    <col min="17" max="16384" width="9.109375" style="12"/>
  </cols>
  <sheetData>
    <row r="12" spans="1:17" ht="24" customHeight="1" thickBot="1"/>
    <row r="13" spans="1:17" s="9" customFormat="1" ht="23.4" customHeight="1" thickBot="1">
      <c r="A13" s="599"/>
      <c r="B13" s="599" t="s">
        <v>172</v>
      </c>
      <c r="D13" s="128" t="s">
        <v>176</v>
      </c>
      <c r="E13" s="178"/>
      <c r="F13" s="190"/>
      <c r="G13" s="191"/>
      <c r="H13" s="192"/>
      <c r="K13" s="192"/>
      <c r="L13" s="190"/>
      <c r="M13" s="190"/>
      <c r="N13" s="190"/>
      <c r="O13" s="190"/>
      <c r="P13" s="190"/>
      <c r="Q13" s="193"/>
    </row>
    <row r="14" spans="1:17" s="9" customFormat="1" ht="15.6" customHeight="1">
      <c r="B14" s="564"/>
      <c r="D14" s="17"/>
      <c r="E14" s="17"/>
      <c r="F14" s="190"/>
      <c r="G14" s="191"/>
      <c r="H14" s="192"/>
      <c r="K14" s="192"/>
      <c r="L14" s="190"/>
      <c r="M14" s="190"/>
      <c r="N14" s="190"/>
      <c r="O14" s="190"/>
      <c r="P14" s="190"/>
      <c r="Q14" s="193"/>
    </row>
    <row r="15" spans="1:17" ht="15.6">
      <c r="B15" s="599" t="s">
        <v>518</v>
      </c>
    </row>
    <row r="16" spans="1:17" ht="15.6">
      <c r="B16" s="599"/>
    </row>
    <row r="17" spans="2:21" s="746" customFormat="1" ht="20.399999999999999" customHeight="1">
      <c r="B17" s="744" t="s">
        <v>743</v>
      </c>
      <c r="C17" s="745"/>
      <c r="D17" s="745"/>
      <c r="E17" s="745"/>
      <c r="F17" s="745"/>
      <c r="G17" s="745"/>
      <c r="H17" s="745"/>
      <c r="I17" s="745"/>
      <c r="J17" s="745"/>
      <c r="K17" s="745"/>
      <c r="L17" s="745"/>
      <c r="M17" s="745"/>
      <c r="N17" s="745"/>
      <c r="O17" s="745"/>
      <c r="P17" s="745"/>
      <c r="Q17" s="745"/>
      <c r="R17" s="745"/>
      <c r="S17" s="745"/>
      <c r="T17" s="745"/>
      <c r="U17" s="745"/>
    </row>
    <row r="18" spans="2:21" ht="60" customHeight="1">
      <c r="B18" s="832" t="s">
        <v>744</v>
      </c>
      <c r="C18" s="832"/>
      <c r="D18" s="832"/>
      <c r="E18" s="832"/>
      <c r="F18" s="832"/>
      <c r="G18" s="832"/>
      <c r="H18" s="832"/>
      <c r="I18" s="832"/>
      <c r="J18" s="832"/>
      <c r="K18" s="832"/>
      <c r="L18" s="832"/>
      <c r="M18" s="832"/>
      <c r="N18" s="832"/>
      <c r="O18" s="832"/>
      <c r="P18" s="832"/>
      <c r="Q18" s="832"/>
      <c r="R18" s="832"/>
      <c r="S18" s="832"/>
      <c r="T18" s="832"/>
      <c r="U18" s="832"/>
    </row>
    <row r="20" spans="2:21">
      <c r="B20" s="12" t="s">
        <v>779</v>
      </c>
    </row>
    <row r="21" spans="2:21" ht="21">
      <c r="B21" s="747" t="s">
        <v>780</v>
      </c>
    </row>
    <row r="23" spans="2:21" ht="21">
      <c r="B23" s="747" t="s">
        <v>781</v>
      </c>
      <c r="C23" s="748"/>
      <c r="E23" s="748"/>
      <c r="F23" s="748"/>
      <c r="H23" s="747" t="s">
        <v>745</v>
      </c>
    </row>
    <row r="24" spans="2:21" ht="18.600000000000001" customHeight="1">
      <c r="B24" s="833" t="s">
        <v>746</v>
      </c>
      <c r="C24" s="833"/>
      <c r="D24" s="833"/>
      <c r="E24" s="833"/>
      <c r="F24" s="833"/>
      <c r="H24" s="12" t="s">
        <v>747</v>
      </c>
      <c r="M24" s="12" t="s">
        <v>748</v>
      </c>
    </row>
    <row r="25" spans="2:21" ht="43.2">
      <c r="B25" s="763" t="s">
        <v>62</v>
      </c>
      <c r="C25" s="763" t="s">
        <v>749</v>
      </c>
      <c r="D25" s="763" t="s">
        <v>750</v>
      </c>
      <c r="E25" s="763" t="s">
        <v>751</v>
      </c>
      <c r="F25" s="763" t="s">
        <v>752</v>
      </c>
      <c r="H25" s="763" t="s">
        <v>753</v>
      </c>
      <c r="I25" s="763" t="s">
        <v>754</v>
      </c>
      <c r="J25" s="763" t="s">
        <v>755</v>
      </c>
      <c r="K25" s="763" t="s">
        <v>749</v>
      </c>
      <c r="M25" s="763" t="s">
        <v>753</v>
      </c>
      <c r="N25" s="763" t="s">
        <v>754</v>
      </c>
      <c r="O25" s="763" t="s">
        <v>755</v>
      </c>
      <c r="P25" s="763" t="s">
        <v>749</v>
      </c>
    </row>
    <row r="26" spans="2:21" ht="15.6">
      <c r="B26" s="763"/>
      <c r="C26" s="763" t="s">
        <v>756</v>
      </c>
      <c r="D26" s="763" t="s">
        <v>757</v>
      </c>
      <c r="E26" s="763" t="s">
        <v>758</v>
      </c>
      <c r="F26" s="763" t="s">
        <v>759</v>
      </c>
      <c r="H26" s="763"/>
      <c r="I26" s="763" t="s">
        <v>760</v>
      </c>
      <c r="J26" s="763" t="s">
        <v>761</v>
      </c>
      <c r="K26" s="763" t="s">
        <v>762</v>
      </c>
      <c r="M26" s="763"/>
      <c r="N26" s="763" t="s">
        <v>763</v>
      </c>
      <c r="O26" s="763" t="s">
        <v>764</v>
      </c>
      <c r="P26" s="763" t="s">
        <v>765</v>
      </c>
    </row>
    <row r="27" spans="2:21" ht="15.6" customHeight="1">
      <c r="B27" s="749" t="s">
        <v>782</v>
      </c>
      <c r="C27" s="750">
        <f>+K49</f>
        <v>3151.165</v>
      </c>
      <c r="D27" s="751"/>
      <c r="E27" s="752"/>
      <c r="F27" s="752"/>
      <c r="H27" s="752" t="s">
        <v>783</v>
      </c>
      <c r="I27" s="752">
        <v>0.29499999999999998</v>
      </c>
      <c r="J27" s="752">
        <v>4878</v>
      </c>
      <c r="K27" s="752">
        <f>I27*J27</f>
        <v>1439.01</v>
      </c>
      <c r="M27" s="752" t="s">
        <v>784</v>
      </c>
      <c r="N27" s="752">
        <v>0.13500000000000001</v>
      </c>
      <c r="O27" s="752">
        <v>562</v>
      </c>
      <c r="P27" s="752">
        <f>N27*O27</f>
        <v>75.87</v>
      </c>
    </row>
    <row r="28" spans="2:21" ht="15.6" customHeight="1">
      <c r="B28" s="749">
        <v>42005</v>
      </c>
      <c r="C28" s="753">
        <f>+$P$49</f>
        <v>1331.0990000000002</v>
      </c>
      <c r="D28" s="764">
        <f>+C28-$C$27</f>
        <v>-1820.0659999999998</v>
      </c>
      <c r="E28" s="767">
        <v>0.77543905030818505</v>
      </c>
      <c r="F28" s="765">
        <f>D28*E28</f>
        <v>-1411.3502505382169</v>
      </c>
      <c r="H28" s="752" t="s">
        <v>785</v>
      </c>
      <c r="I28" s="752">
        <v>0.31</v>
      </c>
      <c r="J28" s="752">
        <v>114</v>
      </c>
      <c r="K28" s="752">
        <f t="shared" ref="K28:K30" si="0">I28*J28</f>
        <v>35.339999999999996</v>
      </c>
      <c r="M28" s="752" t="s">
        <v>786</v>
      </c>
      <c r="N28" s="752">
        <v>0.152</v>
      </c>
      <c r="O28" s="752">
        <v>277</v>
      </c>
      <c r="P28" s="752">
        <f t="shared" ref="P28:P32" si="1">N28*O28</f>
        <v>42.103999999999999</v>
      </c>
    </row>
    <row r="29" spans="2:21" ht="15.6" customHeight="1">
      <c r="B29" s="749">
        <v>42036</v>
      </c>
      <c r="C29" s="753">
        <f t="shared" ref="C29:C39" si="2">+$P$49</f>
        <v>1331.0990000000002</v>
      </c>
      <c r="D29" s="764">
        <f t="shared" ref="D29:D39" si="3">+C29-$C$27</f>
        <v>-1820.0659999999998</v>
      </c>
      <c r="E29" s="767">
        <v>0.77543905030818505</v>
      </c>
      <c r="F29" s="755">
        <f>D29*E29</f>
        <v>-1411.3502505382169</v>
      </c>
      <c r="H29" s="752" t="s">
        <v>787</v>
      </c>
      <c r="I29" s="752">
        <v>0.29499999999999998</v>
      </c>
      <c r="J29" s="752">
        <v>4725</v>
      </c>
      <c r="K29" s="752">
        <f t="shared" si="0"/>
        <v>1393.875</v>
      </c>
      <c r="M29" s="752" t="s">
        <v>788</v>
      </c>
      <c r="N29" s="752">
        <v>0.189</v>
      </c>
      <c r="O29" s="752">
        <v>295</v>
      </c>
      <c r="P29" s="752">
        <f t="shared" si="1"/>
        <v>55.755000000000003</v>
      </c>
    </row>
    <row r="30" spans="2:21" ht="15.6" customHeight="1">
      <c r="B30" s="749">
        <v>42064</v>
      </c>
      <c r="C30" s="753">
        <f t="shared" si="2"/>
        <v>1331.0990000000002</v>
      </c>
      <c r="D30" s="764">
        <f t="shared" si="3"/>
        <v>-1820.0659999999998</v>
      </c>
      <c r="E30" s="767">
        <v>0.77543905030818505</v>
      </c>
      <c r="F30" s="755">
        <f t="shared" ref="F30:F39" si="4">D30*E30</f>
        <v>-1411.3502505382169</v>
      </c>
      <c r="H30" s="752" t="s">
        <v>789</v>
      </c>
      <c r="I30" s="752">
        <v>0.47</v>
      </c>
      <c r="J30" s="752">
        <v>602</v>
      </c>
      <c r="K30" s="752">
        <f t="shared" si="0"/>
        <v>282.94</v>
      </c>
      <c r="M30" s="752" t="s">
        <v>790</v>
      </c>
      <c r="N30" s="752">
        <v>0.151</v>
      </c>
      <c r="O30" s="752">
        <v>1682</v>
      </c>
      <c r="P30" s="752">
        <f t="shared" si="1"/>
        <v>253.982</v>
      </c>
    </row>
    <row r="31" spans="2:21" ht="15.6" customHeight="1">
      <c r="B31" s="749">
        <v>42095</v>
      </c>
      <c r="C31" s="753">
        <f t="shared" si="2"/>
        <v>1331.0990000000002</v>
      </c>
      <c r="D31" s="764">
        <f t="shared" si="3"/>
        <v>-1820.0659999999998</v>
      </c>
      <c r="E31" s="767">
        <v>0.77543905030818505</v>
      </c>
      <c r="F31" s="755">
        <f t="shared" si="4"/>
        <v>-1411.3502505382169</v>
      </c>
      <c r="H31" s="752"/>
      <c r="I31" s="752"/>
      <c r="J31" s="752"/>
      <c r="K31" s="752"/>
      <c r="M31" s="752" t="s">
        <v>791</v>
      </c>
      <c r="N31" s="752">
        <v>0.23400000000000001</v>
      </c>
      <c r="O31" s="752">
        <v>280</v>
      </c>
      <c r="P31" s="752">
        <f t="shared" si="1"/>
        <v>65.52000000000001</v>
      </c>
    </row>
    <row r="32" spans="2:21" ht="15.6" customHeight="1">
      <c r="B32" s="749">
        <v>42125</v>
      </c>
      <c r="C32" s="753">
        <f t="shared" si="2"/>
        <v>1331.0990000000002</v>
      </c>
      <c r="D32" s="764">
        <f t="shared" si="3"/>
        <v>-1820.0659999999998</v>
      </c>
      <c r="E32" s="767">
        <v>0.77543905030818505</v>
      </c>
      <c r="F32" s="755">
        <f t="shared" si="4"/>
        <v>-1411.3502505382169</v>
      </c>
      <c r="H32" s="752"/>
      <c r="I32" s="752"/>
      <c r="J32" s="752"/>
      <c r="K32" s="752"/>
      <c r="M32" s="752" t="s">
        <v>792</v>
      </c>
      <c r="N32" s="752">
        <v>0.11600000000000001</v>
      </c>
      <c r="O32" s="752">
        <v>7223</v>
      </c>
      <c r="P32" s="752">
        <f t="shared" si="1"/>
        <v>837.86800000000005</v>
      </c>
    </row>
    <row r="33" spans="2:16" ht="15.6" customHeight="1">
      <c r="B33" s="749">
        <v>42156</v>
      </c>
      <c r="C33" s="753">
        <f t="shared" si="2"/>
        <v>1331.0990000000002</v>
      </c>
      <c r="D33" s="764">
        <f t="shared" si="3"/>
        <v>-1820.0659999999998</v>
      </c>
      <c r="E33" s="767">
        <v>0.77543905030818505</v>
      </c>
      <c r="F33" s="755">
        <f t="shared" si="4"/>
        <v>-1411.3502505382169</v>
      </c>
      <c r="H33" s="752"/>
      <c r="I33" s="752"/>
      <c r="J33" s="752"/>
      <c r="K33" s="752"/>
      <c r="M33" s="752"/>
      <c r="N33" s="752"/>
      <c r="O33" s="752"/>
      <c r="P33" s="752"/>
    </row>
    <row r="34" spans="2:16" ht="15.6" customHeight="1">
      <c r="B34" s="749">
        <v>42186</v>
      </c>
      <c r="C34" s="753">
        <f t="shared" si="2"/>
        <v>1331.0990000000002</v>
      </c>
      <c r="D34" s="764">
        <f t="shared" si="3"/>
        <v>-1820.0659999999998</v>
      </c>
      <c r="E34" s="767">
        <v>0.77543905030818505</v>
      </c>
      <c r="F34" s="755">
        <f t="shared" si="4"/>
        <v>-1411.3502505382169</v>
      </c>
      <c r="H34" s="752"/>
      <c r="I34" s="752"/>
      <c r="J34" s="752"/>
      <c r="K34" s="752"/>
      <c r="M34" s="752"/>
      <c r="N34" s="752"/>
      <c r="O34" s="752"/>
      <c r="P34" s="752"/>
    </row>
    <row r="35" spans="2:16" ht="15.6" customHeight="1">
      <c r="B35" s="749">
        <v>42217</v>
      </c>
      <c r="C35" s="753">
        <f t="shared" si="2"/>
        <v>1331.0990000000002</v>
      </c>
      <c r="D35" s="764">
        <f t="shared" si="3"/>
        <v>-1820.0659999999998</v>
      </c>
      <c r="E35" s="767">
        <v>0.77543905030818505</v>
      </c>
      <c r="F35" s="755">
        <f t="shared" si="4"/>
        <v>-1411.3502505382169</v>
      </c>
      <c r="H35" s="752"/>
      <c r="I35" s="752"/>
      <c r="J35" s="752"/>
      <c r="K35" s="752"/>
      <c r="M35" s="752"/>
      <c r="N35" s="752"/>
      <c r="O35" s="752"/>
      <c r="P35" s="752"/>
    </row>
    <row r="36" spans="2:16" ht="15.6" customHeight="1">
      <c r="B36" s="749">
        <v>42248</v>
      </c>
      <c r="C36" s="753">
        <f t="shared" si="2"/>
        <v>1331.0990000000002</v>
      </c>
      <c r="D36" s="764">
        <f t="shared" si="3"/>
        <v>-1820.0659999999998</v>
      </c>
      <c r="E36" s="767">
        <v>0.77543905030818505</v>
      </c>
      <c r="F36" s="755">
        <f t="shared" si="4"/>
        <v>-1411.3502505382169</v>
      </c>
      <c r="H36" s="752"/>
      <c r="I36" s="752"/>
      <c r="J36" s="752"/>
      <c r="K36" s="752"/>
      <c r="M36" s="752"/>
      <c r="N36" s="752"/>
      <c r="O36" s="752"/>
      <c r="P36" s="752"/>
    </row>
    <row r="37" spans="2:16" ht="15.6" customHeight="1">
      <c r="B37" s="749">
        <v>42278</v>
      </c>
      <c r="C37" s="753">
        <f t="shared" si="2"/>
        <v>1331.0990000000002</v>
      </c>
      <c r="D37" s="764">
        <f t="shared" si="3"/>
        <v>-1820.0659999999998</v>
      </c>
      <c r="E37" s="767">
        <v>0.77543905030818505</v>
      </c>
      <c r="F37" s="755">
        <f t="shared" si="4"/>
        <v>-1411.3502505382169</v>
      </c>
      <c r="H37" s="752"/>
      <c r="I37" s="752"/>
      <c r="J37" s="752"/>
      <c r="K37" s="752"/>
      <c r="M37" s="752"/>
      <c r="N37" s="752"/>
      <c r="O37" s="752"/>
      <c r="P37" s="752"/>
    </row>
    <row r="38" spans="2:16" ht="15.6" customHeight="1">
      <c r="B38" s="749">
        <v>42309</v>
      </c>
      <c r="C38" s="753">
        <f t="shared" si="2"/>
        <v>1331.0990000000002</v>
      </c>
      <c r="D38" s="764">
        <f t="shared" si="3"/>
        <v>-1820.0659999999998</v>
      </c>
      <c r="E38" s="767">
        <v>0.77543905030818505</v>
      </c>
      <c r="F38" s="755">
        <f t="shared" si="4"/>
        <v>-1411.3502505382169</v>
      </c>
      <c r="H38" s="752"/>
      <c r="I38" s="752"/>
      <c r="J38" s="752"/>
      <c r="K38" s="752"/>
      <c r="M38" s="752"/>
      <c r="N38" s="752"/>
      <c r="O38" s="752"/>
      <c r="P38" s="752"/>
    </row>
    <row r="39" spans="2:16" ht="16.2" customHeight="1">
      <c r="B39" s="749">
        <v>42339</v>
      </c>
      <c r="C39" s="753">
        <f t="shared" si="2"/>
        <v>1331.0990000000002</v>
      </c>
      <c r="D39" s="764">
        <f t="shared" si="3"/>
        <v>-1820.0659999999998</v>
      </c>
      <c r="E39" s="767">
        <v>0.77543905030818505</v>
      </c>
      <c r="F39" s="755">
        <f t="shared" si="4"/>
        <v>-1411.3502505382169</v>
      </c>
      <c r="H39" s="752"/>
      <c r="I39" s="752"/>
      <c r="J39" s="752"/>
      <c r="K39" s="752"/>
      <c r="M39" s="752"/>
      <c r="N39" s="752"/>
      <c r="O39" s="752"/>
      <c r="P39" s="752"/>
    </row>
    <row r="40" spans="2:16">
      <c r="B40" s="756" t="s">
        <v>26</v>
      </c>
      <c r="C40" s="757"/>
      <c r="D40" s="757"/>
      <c r="E40" s="757"/>
      <c r="F40" s="766">
        <f>SUM(F28:F39)</f>
        <v>-16936.203006458603</v>
      </c>
      <c r="H40" s="752"/>
      <c r="I40" s="752"/>
      <c r="J40" s="752"/>
      <c r="K40" s="752"/>
      <c r="M40" s="752"/>
      <c r="N40" s="752"/>
      <c r="O40" s="752"/>
      <c r="P40" s="752"/>
    </row>
    <row r="41" spans="2:16">
      <c r="B41" s="749" t="s">
        <v>793</v>
      </c>
      <c r="C41" s="752"/>
      <c r="D41" s="752"/>
      <c r="E41" s="752"/>
      <c r="F41" s="752">
        <f>+F40</f>
        <v>-16936.203006458603</v>
      </c>
      <c r="H41" s="752"/>
      <c r="I41" s="752"/>
      <c r="J41" s="752"/>
      <c r="K41" s="752"/>
      <c r="M41" s="752"/>
      <c r="N41" s="752"/>
      <c r="O41" s="752"/>
      <c r="P41" s="752"/>
    </row>
    <row r="42" spans="2:16">
      <c r="B42" s="749" t="s">
        <v>794</v>
      </c>
      <c r="C42" s="752"/>
      <c r="D42" s="752"/>
      <c r="E42" s="752"/>
      <c r="F42" s="752">
        <f t="shared" ref="F42:F44" si="5">+F41</f>
        <v>-16936.203006458603</v>
      </c>
      <c r="H42" s="752"/>
      <c r="I42" s="752"/>
      <c r="J42" s="752"/>
      <c r="K42" s="752"/>
      <c r="M42" s="752"/>
      <c r="N42" s="752"/>
      <c r="O42" s="752"/>
      <c r="P42" s="752"/>
    </row>
    <row r="43" spans="2:16">
      <c r="B43" s="749" t="s">
        <v>795</v>
      </c>
      <c r="C43" s="752"/>
      <c r="D43" s="752"/>
      <c r="E43" s="752"/>
      <c r="F43" s="752">
        <f t="shared" si="5"/>
        <v>-16936.203006458603</v>
      </c>
      <c r="H43" s="752"/>
      <c r="I43" s="752"/>
      <c r="J43" s="752"/>
      <c r="K43" s="752"/>
      <c r="M43" s="752"/>
      <c r="N43" s="752"/>
      <c r="O43" s="752"/>
      <c r="P43" s="752"/>
    </row>
    <row r="44" spans="2:16">
      <c r="B44" s="749" t="s">
        <v>796</v>
      </c>
      <c r="C44" s="752"/>
      <c r="D44" s="752"/>
      <c r="E44" s="752"/>
      <c r="F44" s="752">
        <f t="shared" si="5"/>
        <v>-16936.203006458603</v>
      </c>
      <c r="H44" s="752"/>
      <c r="I44" s="752"/>
      <c r="J44" s="752"/>
      <c r="K44" s="752"/>
      <c r="M44" s="752"/>
      <c r="N44" s="752"/>
      <c r="O44" s="752"/>
      <c r="P44" s="752"/>
    </row>
    <row r="45" spans="2:16">
      <c r="H45" s="752"/>
      <c r="I45" s="752"/>
      <c r="J45" s="752"/>
      <c r="K45" s="752"/>
      <c r="M45" s="752"/>
      <c r="N45" s="752"/>
      <c r="O45" s="752"/>
      <c r="P45" s="752"/>
    </row>
    <row r="46" spans="2:16">
      <c r="H46" s="752"/>
      <c r="I46" s="752"/>
      <c r="J46" s="752"/>
      <c r="K46" s="752"/>
      <c r="M46" s="752"/>
      <c r="N46" s="752"/>
      <c r="O46" s="752"/>
      <c r="P46" s="752"/>
    </row>
    <row r="47" spans="2:16">
      <c r="H47" s="752"/>
      <c r="I47" s="752"/>
      <c r="J47" s="752"/>
      <c r="K47" s="752"/>
      <c r="M47" s="752"/>
      <c r="N47" s="752"/>
      <c r="O47" s="752"/>
      <c r="P47" s="752"/>
    </row>
    <row r="48" spans="2:16">
      <c r="H48" s="752"/>
      <c r="I48" s="752"/>
      <c r="J48" s="752"/>
      <c r="K48" s="752"/>
      <c r="M48" s="752"/>
      <c r="N48" s="752"/>
      <c r="O48" s="752"/>
      <c r="P48" s="752"/>
    </row>
    <row r="49" spans="2:20">
      <c r="H49" s="756" t="s">
        <v>26</v>
      </c>
      <c r="I49" s="757"/>
      <c r="J49" s="757">
        <f>SUM(J27:J48)</f>
        <v>10319</v>
      </c>
      <c r="K49" s="750">
        <f>SUM(K27:K48)</f>
        <v>3151.165</v>
      </c>
      <c r="M49" s="756" t="s">
        <v>26</v>
      </c>
      <c r="N49" s="757"/>
      <c r="O49" s="757">
        <f>SUM(O27:O48)</f>
        <v>10319</v>
      </c>
      <c r="P49" s="753">
        <f>SUM(P27:P48)</f>
        <v>1331.0990000000002</v>
      </c>
    </row>
    <row r="51" spans="2:20" ht="21">
      <c r="B51" s="747" t="s">
        <v>797</v>
      </c>
      <c r="T51" s="768"/>
    </row>
    <row r="53" spans="2:20" ht="21">
      <c r="B53" s="747" t="s">
        <v>798</v>
      </c>
      <c r="C53" s="748"/>
      <c r="E53" s="748"/>
      <c r="F53" s="748"/>
      <c r="H53" s="747" t="s">
        <v>745</v>
      </c>
    </row>
    <row r="54" spans="2:20" ht="18.600000000000001" customHeight="1">
      <c r="B54" s="833" t="s">
        <v>746</v>
      </c>
      <c r="C54" s="833"/>
      <c r="D54" s="833"/>
      <c r="E54" s="833"/>
      <c r="F54" s="833"/>
      <c r="H54" s="12" t="s">
        <v>747</v>
      </c>
      <c r="M54" s="12" t="s">
        <v>748</v>
      </c>
    </row>
    <row r="55" spans="2:20" ht="43.2">
      <c r="B55" s="763" t="s">
        <v>62</v>
      </c>
      <c r="C55" s="763" t="s">
        <v>749</v>
      </c>
      <c r="D55" s="763" t="s">
        <v>750</v>
      </c>
      <c r="E55" s="763" t="s">
        <v>751</v>
      </c>
      <c r="F55" s="763" t="s">
        <v>752</v>
      </c>
      <c r="H55" s="763" t="s">
        <v>753</v>
      </c>
      <c r="I55" s="763" t="s">
        <v>754</v>
      </c>
      <c r="J55" s="763" t="s">
        <v>755</v>
      </c>
      <c r="K55" s="763" t="s">
        <v>749</v>
      </c>
      <c r="M55" s="763" t="s">
        <v>753</v>
      </c>
      <c r="N55" s="763" t="s">
        <v>754</v>
      </c>
      <c r="O55" s="763" t="s">
        <v>755</v>
      </c>
      <c r="P55" s="763" t="s">
        <v>749</v>
      </c>
    </row>
    <row r="56" spans="2:20" ht="15.6">
      <c r="B56" s="763"/>
      <c r="C56" s="763" t="s">
        <v>756</v>
      </c>
      <c r="D56" s="763" t="s">
        <v>757</v>
      </c>
      <c r="E56" s="763" t="s">
        <v>758</v>
      </c>
      <c r="F56" s="763" t="s">
        <v>759</v>
      </c>
      <c r="H56" s="763"/>
      <c r="I56" s="763" t="s">
        <v>760</v>
      </c>
      <c r="J56" s="763" t="s">
        <v>761</v>
      </c>
      <c r="K56" s="763" t="s">
        <v>762</v>
      </c>
      <c r="M56" s="763"/>
      <c r="N56" s="763" t="s">
        <v>763</v>
      </c>
      <c r="O56" s="763" t="s">
        <v>764</v>
      </c>
      <c r="P56" s="763" t="s">
        <v>765</v>
      </c>
    </row>
    <row r="57" spans="2:20" ht="15.6" customHeight="1">
      <c r="B57" s="749" t="s">
        <v>782</v>
      </c>
      <c r="C57" s="750">
        <f>K79</f>
        <v>246.57000000000002</v>
      </c>
      <c r="D57" s="751"/>
      <c r="E57" s="752"/>
      <c r="F57" s="752"/>
      <c r="H57" s="752" t="s">
        <v>799</v>
      </c>
      <c r="I57" s="752">
        <f>70/1000</f>
        <v>7.0000000000000007E-2</v>
      </c>
      <c r="J57" s="752">
        <v>751</v>
      </c>
      <c r="K57" s="752">
        <f>I57*J57</f>
        <v>52.570000000000007</v>
      </c>
      <c r="M57" s="752" t="s">
        <v>800</v>
      </c>
      <c r="N57" s="752">
        <v>2.9000000000000001E-2</v>
      </c>
      <c r="O57" s="752">
        <v>751</v>
      </c>
      <c r="P57" s="752">
        <f>N57*O57</f>
        <v>21.779</v>
      </c>
    </row>
    <row r="58" spans="2:20" ht="15.6" customHeight="1">
      <c r="B58" s="749">
        <v>42370</v>
      </c>
      <c r="C58" s="753">
        <f>+P79</f>
        <v>106.53599999999999</v>
      </c>
      <c r="D58" s="754">
        <f>C58-$C$57</f>
        <v>-140.03400000000005</v>
      </c>
      <c r="E58" s="767">
        <v>0.74132159519639595</v>
      </c>
      <c r="F58" s="755">
        <f>D58*E58</f>
        <v>-103.81022826173215</v>
      </c>
      <c r="H58" s="752" t="s">
        <v>801</v>
      </c>
      <c r="I58" s="752">
        <f>100/1000</f>
        <v>0.1</v>
      </c>
      <c r="J58" s="752">
        <v>694</v>
      </c>
      <c r="K58" s="752">
        <f t="shared" ref="K58:K61" si="6">I58*J58</f>
        <v>69.400000000000006</v>
      </c>
      <c r="M58" s="752" t="s">
        <v>802</v>
      </c>
      <c r="N58" s="752">
        <v>3.9E-2</v>
      </c>
      <c r="O58" s="752">
        <v>694</v>
      </c>
      <c r="P58" s="752">
        <f t="shared" ref="P58:P61" si="7">N58*O58</f>
        <v>27.065999999999999</v>
      </c>
    </row>
    <row r="59" spans="2:20" ht="15.6" customHeight="1">
      <c r="B59" s="749">
        <v>42401</v>
      </c>
      <c r="C59" s="753">
        <f>+$P$79</f>
        <v>106.53599999999999</v>
      </c>
      <c r="D59" s="754">
        <f t="shared" ref="D59:D69" si="8">C59-$C$57</f>
        <v>-140.03400000000005</v>
      </c>
      <c r="E59" s="767">
        <v>0.74132159519639595</v>
      </c>
      <c r="F59" s="755">
        <f t="shared" ref="F59:F69" si="9">D59*E59</f>
        <v>-103.81022826173215</v>
      </c>
      <c r="H59" s="752" t="s">
        <v>806</v>
      </c>
      <c r="I59" s="752">
        <v>0.2</v>
      </c>
      <c r="J59" s="752">
        <v>405</v>
      </c>
      <c r="K59" s="752">
        <f t="shared" si="6"/>
        <v>81</v>
      </c>
      <c r="M59" s="752" t="s">
        <v>803</v>
      </c>
      <c r="N59" s="752">
        <v>9.0999999999999998E-2</v>
      </c>
      <c r="O59" s="752">
        <v>405</v>
      </c>
      <c r="P59" s="752">
        <f t="shared" si="7"/>
        <v>36.854999999999997</v>
      </c>
    </row>
    <row r="60" spans="2:20" ht="15.6" customHeight="1">
      <c r="B60" s="749">
        <v>42430</v>
      </c>
      <c r="C60" s="753">
        <f t="shared" ref="C60:C69" si="10">+$P$79</f>
        <v>106.53599999999999</v>
      </c>
      <c r="D60" s="754">
        <f t="shared" si="8"/>
        <v>-140.03400000000005</v>
      </c>
      <c r="E60" s="767">
        <v>0.74132159519639595</v>
      </c>
      <c r="F60" s="755">
        <f t="shared" si="9"/>
        <v>-103.81022826173215</v>
      </c>
      <c r="H60" s="752" t="s">
        <v>807</v>
      </c>
      <c r="I60" s="752">
        <v>0.2</v>
      </c>
      <c r="J60" s="752">
        <v>68</v>
      </c>
      <c r="K60" s="752">
        <f t="shared" si="6"/>
        <v>13.600000000000001</v>
      </c>
      <c r="M60" s="752" t="s">
        <v>804</v>
      </c>
      <c r="N60" s="752">
        <v>0.152</v>
      </c>
      <c r="O60" s="752">
        <v>68</v>
      </c>
      <c r="P60" s="752">
        <f t="shared" si="7"/>
        <v>10.336</v>
      </c>
    </row>
    <row r="61" spans="2:20" ht="15.6" customHeight="1">
      <c r="B61" s="749">
        <v>42461</v>
      </c>
      <c r="C61" s="753">
        <f t="shared" si="10"/>
        <v>106.53599999999999</v>
      </c>
      <c r="D61" s="754">
        <f t="shared" si="8"/>
        <v>-140.03400000000005</v>
      </c>
      <c r="E61" s="767">
        <v>0.74132159519639595</v>
      </c>
      <c r="F61" s="755">
        <f t="shared" si="9"/>
        <v>-103.81022826173215</v>
      </c>
      <c r="H61" s="752" t="s">
        <v>807</v>
      </c>
      <c r="I61" s="752">
        <v>0.2</v>
      </c>
      <c r="J61" s="752">
        <v>150</v>
      </c>
      <c r="K61" s="752">
        <f t="shared" si="6"/>
        <v>30</v>
      </c>
      <c r="M61" s="752" t="s">
        <v>800</v>
      </c>
      <c r="N61" s="752">
        <v>7.0000000000000007E-2</v>
      </c>
      <c r="O61" s="752">
        <v>150</v>
      </c>
      <c r="P61" s="752">
        <f t="shared" si="7"/>
        <v>10.500000000000002</v>
      </c>
    </row>
    <row r="62" spans="2:20" ht="15.6" customHeight="1">
      <c r="B62" s="749">
        <v>42491</v>
      </c>
      <c r="C62" s="753">
        <f t="shared" si="10"/>
        <v>106.53599999999999</v>
      </c>
      <c r="D62" s="754">
        <f t="shared" si="8"/>
        <v>-140.03400000000005</v>
      </c>
      <c r="E62" s="767">
        <v>0.74132159519639595</v>
      </c>
      <c r="F62" s="755">
        <f t="shared" si="9"/>
        <v>-103.81022826173215</v>
      </c>
      <c r="H62" s="752"/>
      <c r="I62" s="752"/>
      <c r="J62" s="752"/>
      <c r="K62" s="752"/>
      <c r="M62" s="752"/>
      <c r="N62" s="752"/>
      <c r="O62" s="752"/>
      <c r="P62" s="752"/>
    </row>
    <row r="63" spans="2:20" ht="15.6" customHeight="1">
      <c r="B63" s="749">
        <v>42522</v>
      </c>
      <c r="C63" s="753">
        <f t="shared" si="10"/>
        <v>106.53599999999999</v>
      </c>
      <c r="D63" s="754">
        <f t="shared" si="8"/>
        <v>-140.03400000000005</v>
      </c>
      <c r="E63" s="767">
        <v>0.74132159519639595</v>
      </c>
      <c r="F63" s="755">
        <f t="shared" si="9"/>
        <v>-103.81022826173215</v>
      </c>
      <c r="H63" s="752"/>
      <c r="I63" s="752"/>
      <c r="J63" s="752"/>
      <c r="K63" s="752"/>
      <c r="M63" s="752"/>
      <c r="N63" s="752"/>
      <c r="O63" s="752"/>
      <c r="P63" s="752"/>
    </row>
    <row r="64" spans="2:20" ht="15.6" customHeight="1">
      <c r="B64" s="749">
        <v>42552</v>
      </c>
      <c r="C64" s="753">
        <f t="shared" si="10"/>
        <v>106.53599999999999</v>
      </c>
      <c r="D64" s="754">
        <f t="shared" si="8"/>
        <v>-140.03400000000005</v>
      </c>
      <c r="E64" s="767">
        <v>0.74132159519639595</v>
      </c>
      <c r="F64" s="755">
        <f t="shared" si="9"/>
        <v>-103.81022826173215</v>
      </c>
      <c r="H64" s="752"/>
      <c r="I64" s="752"/>
      <c r="J64" s="752"/>
      <c r="K64" s="752"/>
      <c r="M64" s="752"/>
      <c r="N64" s="752"/>
      <c r="O64" s="752"/>
      <c r="P64" s="752"/>
    </row>
    <row r="65" spans="2:16" ht="15.6" customHeight="1">
      <c r="B65" s="749">
        <v>42583</v>
      </c>
      <c r="C65" s="753">
        <f t="shared" si="10"/>
        <v>106.53599999999999</v>
      </c>
      <c r="D65" s="754">
        <f t="shared" si="8"/>
        <v>-140.03400000000005</v>
      </c>
      <c r="E65" s="767">
        <v>0.74132159519639595</v>
      </c>
      <c r="F65" s="755">
        <f t="shared" si="9"/>
        <v>-103.81022826173215</v>
      </c>
      <c r="H65" s="752"/>
      <c r="I65" s="752"/>
      <c r="J65" s="752"/>
      <c r="K65" s="752"/>
      <c r="M65" s="752"/>
      <c r="N65" s="752"/>
      <c r="O65" s="752"/>
      <c r="P65" s="752"/>
    </row>
    <row r="66" spans="2:16" ht="15.6" customHeight="1">
      <c r="B66" s="749">
        <v>42614</v>
      </c>
      <c r="C66" s="753">
        <f t="shared" si="10"/>
        <v>106.53599999999999</v>
      </c>
      <c r="D66" s="754">
        <f t="shared" si="8"/>
        <v>-140.03400000000005</v>
      </c>
      <c r="E66" s="767">
        <v>0.74132159519639595</v>
      </c>
      <c r="F66" s="755">
        <f t="shared" si="9"/>
        <v>-103.81022826173215</v>
      </c>
      <c r="H66" s="752"/>
      <c r="I66" s="752"/>
      <c r="J66" s="752"/>
      <c r="K66" s="752"/>
      <c r="M66" s="752"/>
      <c r="N66" s="752"/>
      <c r="O66" s="752"/>
      <c r="P66" s="752"/>
    </row>
    <row r="67" spans="2:16" ht="15.6" customHeight="1">
      <c r="B67" s="749">
        <v>42644</v>
      </c>
      <c r="C67" s="753">
        <f t="shared" si="10"/>
        <v>106.53599999999999</v>
      </c>
      <c r="D67" s="754">
        <f t="shared" si="8"/>
        <v>-140.03400000000005</v>
      </c>
      <c r="E67" s="767">
        <v>0.74132159519639595</v>
      </c>
      <c r="F67" s="755">
        <f t="shared" si="9"/>
        <v>-103.81022826173215</v>
      </c>
      <c r="H67" s="752"/>
      <c r="I67" s="752"/>
      <c r="J67" s="752"/>
      <c r="K67" s="752"/>
      <c r="M67" s="752"/>
      <c r="N67" s="752"/>
      <c r="O67" s="752"/>
      <c r="P67" s="752"/>
    </row>
    <row r="68" spans="2:16" ht="15.6" customHeight="1">
      <c r="B68" s="749">
        <v>42675</v>
      </c>
      <c r="C68" s="753">
        <f t="shared" si="10"/>
        <v>106.53599999999999</v>
      </c>
      <c r="D68" s="754">
        <f t="shared" si="8"/>
        <v>-140.03400000000005</v>
      </c>
      <c r="E68" s="767">
        <v>0.74132159519639595</v>
      </c>
      <c r="F68" s="755">
        <f t="shared" si="9"/>
        <v>-103.81022826173215</v>
      </c>
      <c r="H68" s="752"/>
      <c r="I68" s="752"/>
      <c r="J68" s="752"/>
      <c r="K68" s="752"/>
      <c r="M68" s="752"/>
      <c r="N68" s="752"/>
      <c r="O68" s="752"/>
      <c r="P68" s="752"/>
    </row>
    <row r="69" spans="2:16" ht="16.2" customHeight="1">
      <c r="B69" s="749">
        <v>42705</v>
      </c>
      <c r="C69" s="753">
        <f t="shared" si="10"/>
        <v>106.53599999999999</v>
      </c>
      <c r="D69" s="754">
        <f t="shared" si="8"/>
        <v>-140.03400000000005</v>
      </c>
      <c r="E69" s="767">
        <v>0.74132159519639595</v>
      </c>
      <c r="F69" s="755">
        <f t="shared" si="9"/>
        <v>-103.81022826173215</v>
      </c>
      <c r="H69" s="752"/>
      <c r="I69" s="752"/>
      <c r="J69" s="752"/>
      <c r="K69" s="752"/>
      <c r="M69" s="752"/>
      <c r="N69" s="752"/>
      <c r="O69" s="752"/>
      <c r="P69" s="752"/>
    </row>
    <row r="70" spans="2:16">
      <c r="B70" s="756" t="s">
        <v>26</v>
      </c>
      <c r="C70" s="757"/>
      <c r="D70" s="757"/>
      <c r="E70" s="757"/>
      <c r="F70" s="758">
        <f>SUM(F58:F69)</f>
        <v>-1245.7227391407857</v>
      </c>
      <c r="H70" s="752"/>
      <c r="I70" s="752"/>
      <c r="J70" s="752"/>
      <c r="K70" s="752"/>
      <c r="M70" s="752"/>
      <c r="N70" s="752"/>
      <c r="O70" s="752"/>
      <c r="P70" s="752"/>
    </row>
    <row r="71" spans="2:16">
      <c r="B71" s="749" t="s">
        <v>794</v>
      </c>
      <c r="C71" s="752"/>
      <c r="D71" s="752"/>
      <c r="E71" s="752"/>
      <c r="F71" s="752">
        <f>+F70</f>
        <v>-1245.7227391407857</v>
      </c>
      <c r="H71" s="752"/>
      <c r="I71" s="752"/>
      <c r="J71" s="752"/>
      <c r="K71" s="752"/>
      <c r="M71" s="752"/>
      <c r="N71" s="752"/>
      <c r="O71" s="752"/>
      <c r="P71" s="752"/>
    </row>
    <row r="72" spans="2:16">
      <c r="B72" s="749" t="s">
        <v>795</v>
      </c>
      <c r="C72" s="752"/>
      <c r="D72" s="752"/>
      <c r="E72" s="752"/>
      <c r="F72" s="752">
        <f t="shared" ref="F72:F74" si="11">+F71</f>
        <v>-1245.7227391407857</v>
      </c>
      <c r="H72" s="752"/>
      <c r="I72" s="752"/>
      <c r="J72" s="752"/>
      <c r="K72" s="752"/>
      <c r="M72" s="752"/>
      <c r="N72" s="752"/>
      <c r="O72" s="752"/>
      <c r="P72" s="752"/>
    </row>
    <row r="73" spans="2:16">
      <c r="B73" s="749" t="s">
        <v>796</v>
      </c>
      <c r="C73" s="752"/>
      <c r="D73" s="752"/>
      <c r="E73" s="752"/>
      <c r="F73" s="752">
        <f t="shared" si="11"/>
        <v>-1245.7227391407857</v>
      </c>
      <c r="H73" s="752"/>
      <c r="I73" s="752"/>
      <c r="J73" s="752"/>
      <c r="K73" s="752"/>
      <c r="M73" s="752"/>
      <c r="N73" s="752"/>
      <c r="O73" s="752"/>
      <c r="P73" s="752"/>
    </row>
    <row r="74" spans="2:16">
      <c r="B74" s="749" t="s">
        <v>805</v>
      </c>
      <c r="C74" s="752"/>
      <c r="D74" s="752"/>
      <c r="E74" s="752"/>
      <c r="F74" s="752">
        <f t="shared" si="11"/>
        <v>-1245.7227391407857</v>
      </c>
      <c r="H74" s="752"/>
      <c r="I74" s="752"/>
      <c r="J74" s="752"/>
      <c r="K74" s="752"/>
      <c r="M74" s="752"/>
      <c r="N74" s="752"/>
      <c r="O74" s="752"/>
      <c r="P74" s="752"/>
    </row>
    <row r="75" spans="2:16">
      <c r="H75" s="752"/>
      <c r="I75" s="752"/>
      <c r="J75" s="752"/>
      <c r="K75" s="752"/>
      <c r="M75" s="752"/>
      <c r="N75" s="752"/>
      <c r="O75" s="752"/>
      <c r="P75" s="752"/>
    </row>
    <row r="76" spans="2:16">
      <c r="H76" s="752"/>
      <c r="I76" s="752"/>
      <c r="J76" s="752"/>
      <c r="K76" s="752"/>
      <c r="M76" s="752"/>
      <c r="N76" s="752"/>
      <c r="O76" s="752"/>
      <c r="P76" s="752"/>
    </row>
    <row r="77" spans="2:16">
      <c r="H77" s="752"/>
      <c r="I77" s="752"/>
      <c r="J77" s="752"/>
      <c r="K77" s="752"/>
      <c r="M77" s="752"/>
      <c r="N77" s="752"/>
      <c r="O77" s="752"/>
      <c r="P77" s="752"/>
    </row>
    <row r="78" spans="2:16">
      <c r="H78" s="752"/>
      <c r="I78" s="752"/>
      <c r="J78" s="752"/>
      <c r="K78" s="752"/>
      <c r="M78" s="752"/>
      <c r="N78" s="752"/>
      <c r="O78" s="752"/>
      <c r="P78" s="752"/>
    </row>
    <row r="79" spans="2:16">
      <c r="H79" s="756" t="s">
        <v>26</v>
      </c>
      <c r="I79" s="757"/>
      <c r="J79" s="757">
        <f>SUM(J57:J78)</f>
        <v>2068</v>
      </c>
      <c r="K79" s="750">
        <f>SUM(K57:K78)</f>
        <v>246.57000000000002</v>
      </c>
      <c r="M79" s="756" t="s">
        <v>26</v>
      </c>
      <c r="N79" s="757"/>
      <c r="O79" s="757">
        <f>SUM(O57:O78)</f>
        <v>2068</v>
      </c>
      <c r="P79" s="753">
        <f>SUM(P57:P78)</f>
        <v>106.53599999999999</v>
      </c>
    </row>
    <row r="86" spans="6:6">
      <c r="F86" s="12">
        <f>17036+1244</f>
        <v>18280</v>
      </c>
    </row>
  </sheetData>
  <mergeCells count="3">
    <mergeCell ref="B18:U18"/>
    <mergeCell ref="B24:F24"/>
    <mergeCell ref="B54:F54"/>
  </mergeCells>
  <pageMargins left="0.7" right="0.7" top="0.75" bottom="0.75" header="0.3" footer="0.3"/>
  <pageSetup scale="3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35"/>
  <sheetViews>
    <sheetView view="pageBreakPreview" zoomScaleNormal="90" zoomScaleSheetLayoutView="100" workbookViewId="0">
      <selection activeCell="B3" sqref="B3:F6"/>
    </sheetView>
  </sheetViews>
  <sheetFormatPr defaultColWidth="9.109375" defaultRowHeight="15.6"/>
  <cols>
    <col min="1" max="1" width="3.109375" style="12" customWidth="1"/>
    <col min="2" max="2" width="61.6640625" style="10" customWidth="1"/>
    <col min="3" max="3" width="58.6640625" style="12" customWidth="1"/>
    <col min="4" max="4" width="62.5546875" style="12" customWidth="1"/>
    <col min="5" max="5" width="48" style="12" customWidth="1"/>
    <col min="6" max="6" width="47.109375" style="12" customWidth="1"/>
    <col min="7" max="7" width="9.109375" style="16"/>
    <col min="8" max="10" width="9.109375" style="12"/>
    <col min="11" max="11" width="26.109375" style="12" customWidth="1"/>
    <col min="12" max="12" width="59.88671875" style="17" customWidth="1"/>
    <col min="13" max="13" width="14.6640625" style="25" customWidth="1"/>
    <col min="14" max="14" width="29.6640625" style="17" customWidth="1"/>
    <col min="15" max="16384" width="9.109375" style="12"/>
  </cols>
  <sheetData>
    <row r="1" spans="2:20" ht="146.25" customHeight="1"/>
    <row r="3" spans="2:20" ht="25.5" customHeight="1">
      <c r="B3" s="775" t="s">
        <v>642</v>
      </c>
      <c r="C3" s="776"/>
      <c r="D3" s="776"/>
      <c r="E3" s="776"/>
      <c r="F3" s="777"/>
      <c r="G3" s="124"/>
    </row>
    <row r="4" spans="2:20" ht="16.5" customHeight="1">
      <c r="B4" s="778"/>
      <c r="C4" s="779"/>
      <c r="D4" s="779"/>
      <c r="E4" s="779"/>
      <c r="F4" s="780"/>
      <c r="G4" s="124"/>
    </row>
    <row r="5" spans="2:20" ht="71.25" customHeight="1">
      <c r="B5" s="778"/>
      <c r="C5" s="779"/>
      <c r="D5" s="779"/>
      <c r="E5" s="779"/>
      <c r="F5" s="780"/>
      <c r="G5" s="124"/>
    </row>
    <row r="6" spans="2:20" ht="21.75" customHeight="1">
      <c r="B6" s="781"/>
      <c r="C6" s="782"/>
      <c r="D6" s="782"/>
      <c r="E6" s="782"/>
      <c r="F6" s="783"/>
      <c r="G6" s="124"/>
    </row>
    <row r="8" spans="2:20" ht="21">
      <c r="B8" s="774" t="s">
        <v>493</v>
      </c>
      <c r="C8" s="774"/>
      <c r="D8" s="774"/>
      <c r="E8" s="774"/>
      <c r="F8" s="774"/>
      <c r="G8" s="774"/>
    </row>
    <row r="9" spans="2:20" ht="24.75" customHeight="1" thickBot="1">
      <c r="B9" s="115"/>
      <c r="C9" s="115"/>
      <c r="D9" s="115"/>
      <c r="E9" s="115"/>
      <c r="F9" s="115"/>
      <c r="G9" s="120"/>
    </row>
    <row r="10" spans="2:20" ht="27.75" customHeight="1" thickBot="1">
      <c r="B10" s="118" t="s">
        <v>172</v>
      </c>
      <c r="C10" s="103" t="s">
        <v>410</v>
      </c>
      <c r="D10" s="115"/>
      <c r="E10" s="115"/>
      <c r="F10" s="115"/>
      <c r="G10" s="120"/>
    </row>
    <row r="11" spans="2:20">
      <c r="B11" s="115"/>
      <c r="C11" s="115"/>
      <c r="D11" s="115"/>
      <c r="E11" s="115"/>
      <c r="F11" s="115"/>
      <c r="G11" s="120"/>
    </row>
    <row r="12" spans="2:20" s="9" customFormat="1" ht="31.5" customHeight="1" thickBot="1">
      <c r="B12" s="85" t="s">
        <v>594</v>
      </c>
      <c r="G12" s="28"/>
      <c r="L12" s="33"/>
      <c r="M12" s="33"/>
      <c r="N12" s="33"/>
      <c r="O12" s="33"/>
      <c r="P12" s="33"/>
      <c r="Q12" s="70"/>
      <c r="S12" s="8"/>
      <c r="T12" s="8"/>
    </row>
    <row r="13" spans="2:20" s="9" customFormat="1" ht="26.25" customHeight="1" thickBot="1">
      <c r="B13" s="103" t="s">
        <v>419</v>
      </c>
      <c r="C13" s="126" t="s">
        <v>641</v>
      </c>
      <c r="G13" s="110"/>
      <c r="L13" s="33"/>
      <c r="M13" s="33"/>
      <c r="N13" s="33"/>
      <c r="O13" s="33"/>
      <c r="P13" s="33"/>
      <c r="Q13" s="70"/>
      <c r="S13" s="8"/>
      <c r="T13" s="8"/>
    </row>
    <row r="14" spans="2:20" s="9" customFormat="1" ht="26.25" customHeight="1" thickBot="1">
      <c r="B14" s="103" t="s">
        <v>419</v>
      </c>
      <c r="C14" s="179" t="s">
        <v>622</v>
      </c>
      <c r="G14" s="125"/>
      <c r="L14" s="33"/>
      <c r="M14" s="33"/>
      <c r="N14" s="33"/>
      <c r="O14" s="33"/>
      <c r="P14" s="33"/>
      <c r="Q14" s="70"/>
      <c r="S14" s="8"/>
      <c r="T14" s="8"/>
    </row>
    <row r="15" spans="2:20" s="9" customFormat="1" ht="26.25" customHeight="1" thickBot="1">
      <c r="B15" s="103" t="s">
        <v>419</v>
      </c>
      <c r="C15" s="179" t="s">
        <v>643</v>
      </c>
      <c r="G15" s="125"/>
      <c r="L15" s="33"/>
      <c r="M15" s="33"/>
      <c r="N15" s="33"/>
      <c r="O15" s="33"/>
      <c r="P15" s="33"/>
      <c r="Q15" s="70"/>
      <c r="S15" s="8"/>
      <c r="T15" s="8"/>
    </row>
    <row r="16" spans="2:20" s="9" customFormat="1" ht="26.25" customHeight="1" thickBot="1">
      <c r="B16" s="103" t="s">
        <v>419</v>
      </c>
      <c r="C16" s="179" t="s">
        <v>623</v>
      </c>
      <c r="G16" s="125"/>
      <c r="L16" s="33"/>
      <c r="M16" s="33"/>
      <c r="N16" s="33"/>
      <c r="O16" s="33"/>
      <c r="P16" s="33"/>
      <c r="Q16" s="70"/>
      <c r="S16" s="8"/>
      <c r="T16" s="8"/>
    </row>
    <row r="17" spans="2:20" s="9" customFormat="1" ht="26.25" customHeight="1" thickBot="1">
      <c r="B17" s="103" t="s">
        <v>419</v>
      </c>
      <c r="C17" s="126" t="s">
        <v>624</v>
      </c>
      <c r="G17" s="110"/>
      <c r="L17" s="33"/>
      <c r="M17" s="33"/>
      <c r="N17" s="33"/>
      <c r="O17" s="33"/>
      <c r="P17" s="33"/>
      <c r="Q17" s="70"/>
      <c r="S17" s="8"/>
      <c r="T17" s="8"/>
    </row>
    <row r="18" spans="2:20" s="9" customFormat="1" ht="26.25" customHeight="1" thickBot="1">
      <c r="B18" s="103" t="s">
        <v>419</v>
      </c>
      <c r="C18" s="126" t="s">
        <v>644</v>
      </c>
      <c r="G18" s="125"/>
      <c r="L18" s="33"/>
      <c r="M18" s="33"/>
      <c r="N18" s="33"/>
      <c r="O18" s="33"/>
      <c r="P18" s="33"/>
      <c r="Q18" s="70"/>
      <c r="S18" s="8"/>
      <c r="T18" s="8"/>
    </row>
    <row r="19" spans="2:20" s="9" customFormat="1" ht="26.25" customHeight="1" thickBot="1">
      <c r="B19" s="103"/>
      <c r="C19" s="126" t="s">
        <v>615</v>
      </c>
      <c r="G19" s="125"/>
      <c r="L19" s="33"/>
      <c r="M19" s="33"/>
      <c r="N19" s="33"/>
      <c r="O19" s="33"/>
      <c r="P19" s="33"/>
      <c r="Q19" s="70"/>
      <c r="S19" s="8"/>
      <c r="T19" s="8"/>
    </row>
    <row r="20" spans="2:20" s="60" customFormat="1" ht="25.5" customHeight="1">
      <c r="D20" s="98"/>
      <c r="E20" s="98"/>
      <c r="F20" s="98"/>
      <c r="G20" s="98"/>
      <c r="J20" s="12"/>
      <c r="K20" s="12"/>
      <c r="S20" s="61"/>
      <c r="T20" s="61"/>
    </row>
    <row r="21" spans="2:20" s="17" customFormat="1" ht="39" customHeight="1">
      <c r="B21" s="260" t="s">
        <v>598</v>
      </c>
      <c r="C21" s="260" t="s">
        <v>475</v>
      </c>
      <c r="D21" s="260" t="s">
        <v>451</v>
      </c>
      <c r="E21" s="260" t="s">
        <v>442</v>
      </c>
      <c r="F21" s="260" t="s">
        <v>612</v>
      </c>
      <c r="G21" s="40"/>
      <c r="M21" s="25"/>
      <c r="T21" s="25"/>
    </row>
    <row r="22" spans="2:20" s="17" customFormat="1" ht="15" customHeight="1">
      <c r="B22" s="181"/>
      <c r="C22" s="616"/>
      <c r="D22" s="182"/>
      <c r="E22" s="183"/>
      <c r="F22" s="188"/>
      <c r="G22" s="184"/>
      <c r="M22" s="25"/>
      <c r="T22" s="25"/>
    </row>
    <row r="23" spans="2:20" s="17" customFormat="1" ht="23.25" customHeight="1">
      <c r="B23" s="620" t="s">
        <v>602</v>
      </c>
      <c r="C23" s="615" t="s">
        <v>440</v>
      </c>
      <c r="D23" s="186" t="s">
        <v>446</v>
      </c>
      <c r="E23" s="181" t="s">
        <v>448</v>
      </c>
      <c r="F23" s="186" t="s">
        <v>452</v>
      </c>
      <c r="G23" s="184"/>
      <c r="M23" s="25"/>
      <c r="T23" s="25"/>
    </row>
    <row r="24" spans="2:20" s="17" customFormat="1" ht="23.25" customHeight="1">
      <c r="B24" s="618" t="s">
        <v>462</v>
      </c>
      <c r="C24" s="615" t="s">
        <v>441</v>
      </c>
      <c r="D24" s="186" t="s">
        <v>447</v>
      </c>
      <c r="E24" s="181" t="s">
        <v>448</v>
      </c>
      <c r="F24" s="186" t="s">
        <v>452</v>
      </c>
      <c r="G24" s="184"/>
      <c r="M24" s="25"/>
      <c r="T24" s="25"/>
    </row>
    <row r="25" spans="2:20" s="17" customFormat="1" ht="23.25" customHeight="1">
      <c r="B25" s="618" t="s">
        <v>459</v>
      </c>
      <c r="C25" s="615" t="s">
        <v>441</v>
      </c>
      <c r="D25" s="186" t="s">
        <v>449</v>
      </c>
      <c r="E25" s="181" t="s">
        <v>448</v>
      </c>
      <c r="F25" s="186" t="s">
        <v>452</v>
      </c>
      <c r="G25" s="184"/>
      <c r="M25" s="25"/>
      <c r="T25" s="25"/>
    </row>
    <row r="26" spans="2:20" s="17" customFormat="1" ht="23.25" customHeight="1">
      <c r="B26" s="619" t="s">
        <v>460</v>
      </c>
      <c r="C26" s="615" t="s">
        <v>440</v>
      </c>
      <c r="D26" s="186" t="s">
        <v>450</v>
      </c>
      <c r="E26" s="181" t="s">
        <v>210</v>
      </c>
      <c r="F26" s="188"/>
      <c r="G26" s="184"/>
      <c r="M26" s="25"/>
      <c r="T26" s="25"/>
    </row>
    <row r="27" spans="2:20" s="17" customFormat="1" ht="23.25" customHeight="1">
      <c r="B27" s="620" t="s">
        <v>600</v>
      </c>
      <c r="C27" s="615" t="s">
        <v>440</v>
      </c>
      <c r="D27" s="186"/>
      <c r="E27" s="181"/>
      <c r="F27" s="188"/>
      <c r="G27" s="184"/>
      <c r="M27" s="25"/>
      <c r="T27" s="25"/>
    </row>
    <row r="28" spans="2:20" s="17" customFormat="1" ht="23.25" customHeight="1">
      <c r="B28" s="621" t="s">
        <v>601</v>
      </c>
      <c r="C28" s="615" t="s">
        <v>440</v>
      </c>
      <c r="D28" s="185" t="s">
        <v>596</v>
      </c>
      <c r="E28" s="181"/>
      <c r="F28" s="188"/>
      <c r="G28" s="184"/>
      <c r="M28" s="25"/>
      <c r="T28" s="25"/>
    </row>
    <row r="29" spans="2:20" s="17" customFormat="1" ht="23.25" customHeight="1">
      <c r="B29" s="619" t="s">
        <v>461</v>
      </c>
      <c r="C29" s="615" t="s">
        <v>443</v>
      </c>
      <c r="D29" s="186" t="s">
        <v>494</v>
      </c>
      <c r="E29" s="181" t="s">
        <v>463</v>
      </c>
      <c r="F29" s="188"/>
      <c r="G29" s="184"/>
      <c r="M29" s="25"/>
      <c r="T29" s="25"/>
    </row>
    <row r="30" spans="2:20" s="17" customFormat="1" ht="23.25" customHeight="1">
      <c r="B30" s="621" t="s">
        <v>456</v>
      </c>
      <c r="C30" s="615" t="s">
        <v>440</v>
      </c>
      <c r="D30" s="186"/>
      <c r="E30" s="181"/>
      <c r="F30" s="186" t="s">
        <v>411</v>
      </c>
      <c r="G30" s="184"/>
      <c r="M30" s="25"/>
      <c r="T30" s="25"/>
    </row>
    <row r="31" spans="2:20" s="17" customFormat="1" ht="23.25" customHeight="1">
      <c r="B31" s="619" t="s">
        <v>209</v>
      </c>
      <c r="C31" s="615" t="s">
        <v>445</v>
      </c>
      <c r="D31" s="186" t="s">
        <v>614</v>
      </c>
      <c r="E31" s="183"/>
      <c r="F31" s="186" t="s">
        <v>613</v>
      </c>
      <c r="G31" s="167"/>
      <c r="M31" s="25"/>
    </row>
    <row r="32" spans="2:20" s="107" customFormat="1" ht="23.25" customHeight="1">
      <c r="B32" s="622" t="s">
        <v>597</v>
      </c>
      <c r="C32" s="617" t="s">
        <v>444</v>
      </c>
      <c r="D32" s="209"/>
      <c r="E32" s="146"/>
      <c r="F32" s="209"/>
      <c r="G32" s="210"/>
      <c r="M32" s="25"/>
    </row>
    <row r="33" spans="2:13" s="17" customFormat="1" ht="23.25" customHeight="1">
      <c r="B33" s="104"/>
      <c r="C33" s="180"/>
      <c r="D33" s="180"/>
      <c r="E33" s="180"/>
      <c r="G33" s="167"/>
      <c r="M33" s="25"/>
    </row>
    <row r="34" spans="2:13" s="17" customFormat="1">
      <c r="B34" s="187"/>
      <c r="C34" s="180"/>
      <c r="D34" s="180"/>
      <c r="E34" s="180"/>
      <c r="G34" s="167"/>
      <c r="M34" s="25"/>
    </row>
    <row r="35" spans="2:13">
      <c r="C35" s="10"/>
      <c r="D35" s="10"/>
      <c r="E35" s="10"/>
    </row>
  </sheetData>
  <mergeCells count="2">
    <mergeCell ref="B8:G8"/>
    <mergeCell ref="B3:F6"/>
  </mergeCells>
  <pageMargins left="0.7" right="0.7" top="0.75" bottom="0.75" header="0.3" footer="0.3"/>
  <pageSetup scale="4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DropDownList!$D$2:$D$4</xm:f>
          </x14:formula1>
          <xm:sqref>B13:B19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120" zoomScaleNormal="120" workbookViewId="0">
      <selection activeCell="E5" sqref="E5"/>
    </sheetView>
  </sheetViews>
  <sheetFormatPr defaultColWidth="9.109375" defaultRowHeight="14.4"/>
  <cols>
    <col min="1" max="1" width="61.109375" style="12" bestFit="1" customWidth="1"/>
    <col min="2" max="2" width="13.6640625" style="12" customWidth="1"/>
    <col min="3" max="3" width="9.109375" style="10"/>
    <col min="4" max="4" width="15" style="12" customWidth="1"/>
    <col min="5" max="5" width="11.5546875" style="10" customWidth="1"/>
    <col min="6" max="6" width="24.109375" style="12" customWidth="1"/>
    <col min="7" max="16384" width="9.109375" style="12"/>
  </cols>
  <sheetData>
    <row r="1" spans="1:6">
      <c r="A1" s="8" t="s">
        <v>415</v>
      </c>
      <c r="B1" s="8" t="s">
        <v>41</v>
      </c>
      <c r="C1" s="121" t="s">
        <v>237</v>
      </c>
      <c r="D1" s="8" t="s">
        <v>418</v>
      </c>
      <c r="E1" s="121" t="s">
        <v>454</v>
      </c>
      <c r="F1" s="121" t="s">
        <v>608</v>
      </c>
    </row>
    <row r="2" spans="1:6">
      <c r="A2" s="12" t="s">
        <v>29</v>
      </c>
      <c r="B2" s="12" t="s">
        <v>27</v>
      </c>
      <c r="C2" s="10">
        <v>2006</v>
      </c>
      <c r="D2" s="12" t="s">
        <v>419</v>
      </c>
      <c r="E2" s="10">
        <v>2011</v>
      </c>
      <c r="F2" s="26" t="s">
        <v>171</v>
      </c>
    </row>
    <row r="3" spans="1:6">
      <c r="A3" s="12" t="s">
        <v>375</v>
      </c>
      <c r="B3" s="12" t="s">
        <v>27</v>
      </c>
      <c r="C3" s="10">
        <v>2007</v>
      </c>
      <c r="D3" s="12" t="s">
        <v>420</v>
      </c>
      <c r="E3" s="10">
        <v>2015</v>
      </c>
      <c r="F3" s="12" t="s">
        <v>609</v>
      </c>
    </row>
    <row r="4" spans="1:6">
      <c r="A4" s="12" t="s">
        <v>376</v>
      </c>
      <c r="B4" s="12" t="s">
        <v>28</v>
      </c>
      <c r="C4" s="10">
        <v>2008</v>
      </c>
      <c r="D4" s="12" t="s">
        <v>421</v>
      </c>
      <c r="E4" s="10">
        <v>2017</v>
      </c>
      <c r="F4" s="12" t="s">
        <v>170</v>
      </c>
    </row>
    <row r="5" spans="1:6">
      <c r="A5" s="12" t="s">
        <v>377</v>
      </c>
      <c r="B5" s="12" t="s">
        <v>28</v>
      </c>
      <c r="C5" s="10">
        <v>2009</v>
      </c>
      <c r="F5" s="12" t="s">
        <v>372</v>
      </c>
    </row>
    <row r="6" spans="1:6">
      <c r="A6" s="12" t="s">
        <v>378</v>
      </c>
      <c r="B6" s="12" t="s">
        <v>28</v>
      </c>
      <c r="C6" s="10">
        <v>2010</v>
      </c>
      <c r="F6" s="12" t="s">
        <v>373</v>
      </c>
    </row>
    <row r="7" spans="1:6">
      <c r="A7" s="12" t="s">
        <v>379</v>
      </c>
      <c r="B7" s="12" t="s">
        <v>28</v>
      </c>
      <c r="C7" s="10">
        <v>2011</v>
      </c>
      <c r="F7" s="12" t="s">
        <v>374</v>
      </c>
    </row>
    <row r="8" spans="1:6">
      <c r="A8" s="12" t="s">
        <v>380</v>
      </c>
      <c r="B8" s="12" t="s">
        <v>28</v>
      </c>
      <c r="C8" s="10">
        <v>2012</v>
      </c>
      <c r="F8" s="12" t="s">
        <v>618</v>
      </c>
    </row>
    <row r="9" spans="1:6">
      <c r="A9" s="12" t="s">
        <v>381</v>
      </c>
      <c r="B9" s="12" t="s">
        <v>28</v>
      </c>
      <c r="C9" s="10">
        <v>2013</v>
      </c>
    </row>
    <row r="10" spans="1:6">
      <c r="A10" s="12" t="s">
        <v>382</v>
      </c>
      <c r="B10" s="12" t="s">
        <v>28</v>
      </c>
      <c r="C10" s="10">
        <v>2014</v>
      </c>
    </row>
    <row r="11" spans="1:6">
      <c r="A11" s="12" t="s">
        <v>383</v>
      </c>
      <c r="B11" s="12" t="s">
        <v>28</v>
      </c>
      <c r="C11" s="10">
        <v>2015</v>
      </c>
    </row>
    <row r="12" spans="1:6">
      <c r="A12" s="12" t="s">
        <v>384</v>
      </c>
      <c r="B12" s="12" t="s">
        <v>28</v>
      </c>
      <c r="C12" s="10">
        <v>2016</v>
      </c>
    </row>
    <row r="13" spans="1:6">
      <c r="A13" s="12" t="s">
        <v>385</v>
      </c>
      <c r="B13" s="12" t="s">
        <v>28</v>
      </c>
      <c r="C13" s="10">
        <v>2017</v>
      </c>
    </row>
    <row r="14" spans="1:6">
      <c r="A14" s="12" t="s">
        <v>386</v>
      </c>
      <c r="B14" s="12" t="s">
        <v>28</v>
      </c>
      <c r="C14" s="10">
        <v>2018</v>
      </c>
    </row>
    <row r="15" spans="1:6">
      <c r="A15" s="12" t="s">
        <v>387</v>
      </c>
      <c r="B15" s="12" t="s">
        <v>28</v>
      </c>
      <c r="C15" s="10">
        <v>2019</v>
      </c>
    </row>
    <row r="16" spans="1:6">
      <c r="A16" s="12" t="s">
        <v>388</v>
      </c>
      <c r="B16" s="12" t="s">
        <v>28</v>
      </c>
      <c r="C16" s="10">
        <v>2020</v>
      </c>
    </row>
    <row r="17" spans="1:2">
      <c r="A17" s="12" t="s">
        <v>389</v>
      </c>
      <c r="B17" s="12" t="s">
        <v>28</v>
      </c>
    </row>
    <row r="18" spans="1:2">
      <c r="A18" s="12" t="s">
        <v>390</v>
      </c>
      <c r="B18" s="12" t="s">
        <v>28</v>
      </c>
    </row>
    <row r="19" spans="1:2">
      <c r="A19" s="12" t="s">
        <v>391</v>
      </c>
      <c r="B19" s="12" t="s">
        <v>28</v>
      </c>
    </row>
    <row r="20" spans="1:2">
      <c r="A20" s="12" t="s">
        <v>392</v>
      </c>
      <c r="B20" s="12" t="s">
        <v>28</v>
      </c>
    </row>
    <row r="21" spans="1:2">
      <c r="A21" s="12" t="s">
        <v>393</v>
      </c>
      <c r="B21" s="12" t="s">
        <v>28</v>
      </c>
    </row>
    <row r="22" spans="1:2">
      <c r="A22" s="12" t="s">
        <v>394</v>
      </c>
      <c r="B22" s="12" t="s">
        <v>28</v>
      </c>
    </row>
    <row r="23" spans="1:2">
      <c r="A23" s="12" t="s">
        <v>395</v>
      </c>
      <c r="B23" s="12" t="s">
        <v>28</v>
      </c>
    </row>
    <row r="24" spans="1:2">
      <c r="A24" s="12" t="s">
        <v>396</v>
      </c>
      <c r="B24" s="12" t="s">
        <v>28</v>
      </c>
    </row>
    <row r="25" spans="1:2">
      <c r="A25" s="12" t="s">
        <v>397</v>
      </c>
      <c r="B25" s="12" t="s">
        <v>28</v>
      </c>
    </row>
    <row r="26" spans="1:2">
      <c r="A26" s="12" t="s">
        <v>32</v>
      </c>
      <c r="B26" s="12" t="s">
        <v>27</v>
      </c>
    </row>
    <row r="27" spans="1:2">
      <c r="A27" s="12" t="s">
        <v>398</v>
      </c>
      <c r="B27" s="12" t="s">
        <v>28</v>
      </c>
    </row>
    <row r="28" spans="1:2">
      <c r="A28" s="12" t="s">
        <v>399</v>
      </c>
      <c r="B28" s="12" t="s">
        <v>28</v>
      </c>
    </row>
    <row r="29" spans="1:2">
      <c r="A29" s="12" t="s">
        <v>400</v>
      </c>
      <c r="B29" s="12" t="s">
        <v>28</v>
      </c>
    </row>
    <row r="30" spans="1:2">
      <c r="A30" s="12" t="s">
        <v>30</v>
      </c>
      <c r="B30" s="12" t="s">
        <v>28</v>
      </c>
    </row>
    <row r="31" spans="1:2">
      <c r="A31" s="12" t="s">
        <v>401</v>
      </c>
      <c r="B31" s="12" t="s">
        <v>28</v>
      </c>
    </row>
    <row r="32" spans="1:2">
      <c r="A32" s="12" t="s">
        <v>402</v>
      </c>
      <c r="B32" s="12" t="s">
        <v>28</v>
      </c>
    </row>
    <row r="33" spans="1:2">
      <c r="A33" s="12" t="s">
        <v>403</v>
      </c>
      <c r="B33" s="12" t="s">
        <v>28</v>
      </c>
    </row>
    <row r="34" spans="1:2">
      <c r="A34" s="12" t="s">
        <v>404</v>
      </c>
      <c r="B34" s="12" t="s">
        <v>28</v>
      </c>
    </row>
    <row r="35" spans="1:2">
      <c r="A35" s="12" t="s">
        <v>405</v>
      </c>
      <c r="B35" s="12" t="s">
        <v>28</v>
      </c>
    </row>
    <row r="36" spans="1:2">
      <c r="A36" s="12" t="s">
        <v>406</v>
      </c>
      <c r="B36" s="12" t="s">
        <v>28</v>
      </c>
    </row>
    <row r="37" spans="1:2">
      <c r="A37" s="12" t="s">
        <v>407</v>
      </c>
      <c r="B37" s="12" t="s">
        <v>28</v>
      </c>
    </row>
    <row r="38" spans="1:2">
      <c r="A38" s="12" t="s">
        <v>408</v>
      </c>
      <c r="B38" s="12" t="s">
        <v>28</v>
      </c>
    </row>
    <row r="39" spans="1:2">
      <c r="A39" s="12" t="s">
        <v>409</v>
      </c>
      <c r="B39" s="12" t="s">
        <v>28</v>
      </c>
    </row>
    <row r="40" spans="1:2">
      <c r="A40" s="12" t="s">
        <v>31</v>
      </c>
      <c r="B40" s="12" t="s">
        <v>28</v>
      </c>
    </row>
  </sheetData>
  <pageMargins left="0.7" right="0.7" top="0.75" bottom="0.75" header="0.3" footer="0.3"/>
  <pageSetup orientation="portrait" verticalDpi="9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pageSetUpPr fitToPage="1"/>
  </sheetPr>
  <dimension ref="A1:V108"/>
  <sheetViews>
    <sheetView tabSelected="1" view="pageBreakPreview" topLeftCell="A6" zoomScale="60" zoomScaleNormal="70" workbookViewId="0">
      <selection activeCell="J8" sqref="J8"/>
    </sheetView>
  </sheetViews>
  <sheetFormatPr defaultColWidth="9.109375" defaultRowHeight="15.6" outlineLevelCol="1"/>
  <cols>
    <col min="1" max="1" width="2.6640625" style="9" customWidth="1"/>
    <col min="2" max="2" width="33.5546875" style="9" customWidth="1"/>
    <col min="3" max="3" width="28.5546875" style="9" customWidth="1"/>
    <col min="4" max="4" width="29.5546875" style="9" customWidth="1"/>
    <col min="5" max="5" width="24.44140625" style="17" customWidth="1"/>
    <col min="6" max="6" width="31" style="9" customWidth="1"/>
    <col min="7" max="7" width="27.5546875" style="9" customWidth="1"/>
    <col min="8" max="8" width="28.88671875" style="9" customWidth="1"/>
    <col min="9" max="9" width="23.109375" style="9" customWidth="1"/>
    <col min="10" max="10" width="22" style="9" customWidth="1"/>
    <col min="11" max="11" width="19.6640625" style="9" customWidth="1" outlineLevel="1"/>
    <col min="12" max="12" width="21.6640625" style="9" customWidth="1" outlineLevel="1"/>
    <col min="13" max="13" width="24" style="9" customWidth="1" outlineLevel="1"/>
    <col min="14" max="14" width="24.109375" style="9" hidden="1" customWidth="1" outlineLevel="1"/>
    <col min="15" max="15" width="21.44140625" style="9" hidden="1" customWidth="1" outlineLevel="1"/>
    <col min="16" max="16" width="22.109375" style="9" hidden="1" customWidth="1" outlineLevel="1"/>
    <col min="17" max="17" width="16.44140625" style="9" hidden="1" customWidth="1" outlineLevel="1"/>
    <col min="18" max="18" width="17.88671875" style="9" bestFit="1" customWidth="1" collapsed="1"/>
    <col min="19" max="19" width="21" style="9" bestFit="1" customWidth="1"/>
    <col min="20" max="20" width="20" style="8" bestFit="1" customWidth="1"/>
    <col min="21" max="21" width="25.33203125" style="8" customWidth="1"/>
    <col min="22" max="22" width="15.44140625" style="9" bestFit="1" customWidth="1"/>
    <col min="23" max="23" width="15.33203125" style="9" customWidth="1"/>
    <col min="24" max="16384" width="9.109375" style="9"/>
  </cols>
  <sheetData>
    <row r="1" spans="2:22" ht="144" customHeight="1"/>
    <row r="2" spans="2:22" ht="49.5" customHeight="1">
      <c r="E2" s="9"/>
      <c r="F2" s="17"/>
      <c r="H2" s="63"/>
      <c r="I2" s="32"/>
      <c r="K2" s="36"/>
      <c r="L2" s="36"/>
      <c r="T2" s="9"/>
      <c r="V2" s="8"/>
    </row>
    <row r="3" spans="2:22" ht="16.5" customHeight="1" thickBot="1">
      <c r="E3" s="9"/>
      <c r="F3" s="17"/>
      <c r="H3" s="63"/>
      <c r="I3" s="32"/>
      <c r="K3" s="36"/>
      <c r="L3" s="36"/>
      <c r="T3" s="9"/>
      <c r="V3" s="8"/>
    </row>
    <row r="4" spans="2:22" ht="24.75" customHeight="1" thickBot="1">
      <c r="B4" s="85" t="s">
        <v>172</v>
      </c>
      <c r="C4" s="128" t="s">
        <v>176</v>
      </c>
      <c r="E4" s="9"/>
      <c r="T4" s="9"/>
      <c r="V4" s="8"/>
    </row>
    <row r="5" spans="2:22" ht="25.5" customHeight="1" thickBot="1">
      <c r="C5" s="130" t="s">
        <v>410</v>
      </c>
      <c r="D5" s="17"/>
      <c r="E5" s="9"/>
      <c r="T5" s="9"/>
      <c r="V5" s="8"/>
    </row>
    <row r="6" spans="2:22" ht="26.25" customHeight="1" thickBot="1">
      <c r="C6" s="131" t="s">
        <v>173</v>
      </c>
      <c r="E6" s="9"/>
      <c r="T6" s="9"/>
      <c r="V6" s="8"/>
    </row>
    <row r="7" spans="2:22" ht="27" customHeight="1" thickBot="1">
      <c r="B7" s="85"/>
      <c r="C7" s="582" t="s">
        <v>610</v>
      </c>
      <c r="D7" s="17"/>
      <c r="E7" s="9"/>
      <c r="T7" s="9"/>
      <c r="V7" s="8"/>
    </row>
    <row r="8" spans="2:22" ht="21" customHeight="1">
      <c r="B8" s="550"/>
      <c r="C8" s="17"/>
      <c r="D8" s="17"/>
      <c r="E8" s="9"/>
      <c r="T8" s="9"/>
      <c r="V8" s="8"/>
    </row>
    <row r="9" spans="2:22" ht="24.75" customHeight="1">
      <c r="B9" s="118" t="s">
        <v>242</v>
      </c>
      <c r="C9" s="202" t="s">
        <v>722</v>
      </c>
      <c r="E9" s="9"/>
      <c r="T9" s="9"/>
      <c r="V9" s="8"/>
    </row>
    <row r="10" spans="2:22" ht="41.25" customHeight="1">
      <c r="B10" s="564" t="s">
        <v>550</v>
      </c>
      <c r="C10" s="560"/>
      <c r="D10" s="558"/>
      <c r="E10" s="558"/>
      <c r="F10" s="558"/>
      <c r="G10" s="558"/>
      <c r="H10" s="558"/>
      <c r="I10" s="558"/>
      <c r="J10" s="559"/>
      <c r="K10" s="559"/>
      <c r="L10" s="559"/>
      <c r="M10" s="18"/>
      <c r="T10" s="9"/>
      <c r="V10" s="8"/>
    </row>
    <row r="11" spans="2:22" ht="10.5" customHeight="1">
      <c r="B11" s="564"/>
      <c r="C11" s="560"/>
      <c r="D11" s="558"/>
      <c r="E11" s="558"/>
      <c r="F11" s="558"/>
      <c r="G11" s="558"/>
      <c r="H11" s="558"/>
      <c r="I11" s="558"/>
      <c r="J11" s="559"/>
      <c r="K11" s="559"/>
      <c r="L11" s="559"/>
      <c r="M11" s="18"/>
      <c r="T11" s="9"/>
      <c r="V11" s="8"/>
    </row>
    <row r="12" spans="2:22" s="562" customFormat="1" ht="26.25" customHeight="1">
      <c r="B12" s="581" t="s">
        <v>616</v>
      </c>
      <c r="C12" s="580"/>
      <c r="D12" s="580"/>
      <c r="E12" s="580"/>
      <c r="F12" s="580"/>
      <c r="G12" s="580"/>
      <c r="H12" s="580"/>
      <c r="T12" s="563"/>
      <c r="U12" s="563"/>
    </row>
    <row r="13" spans="2:22" s="32" customFormat="1" ht="11.25" customHeight="1">
      <c r="B13" s="557"/>
      <c r="T13" s="199"/>
      <c r="U13" s="199"/>
    </row>
    <row r="14" spans="2:22" s="32" customFormat="1" ht="22.5" customHeight="1" thickBot="1">
      <c r="B14" s="198" t="s">
        <v>534</v>
      </c>
      <c r="C14" s="17"/>
      <c r="F14" s="198" t="s">
        <v>535</v>
      </c>
      <c r="G14" s="36"/>
      <c r="H14" s="31"/>
      <c r="I14" s="9"/>
      <c r="J14" s="197" t="s">
        <v>519</v>
      </c>
      <c r="N14" s="104"/>
      <c r="P14" s="9"/>
      <c r="Q14" s="200"/>
      <c r="R14" s="42"/>
      <c r="T14" s="199"/>
      <c r="U14" s="199"/>
    </row>
    <row r="15" spans="2:22" ht="29.25" customHeight="1" thickBot="1">
      <c r="B15" s="126" t="s">
        <v>606</v>
      </c>
      <c r="D15" s="555" t="s">
        <v>812</v>
      </c>
      <c r="E15" s="132"/>
      <c r="F15" s="126" t="s">
        <v>607</v>
      </c>
      <c r="H15" s="555" t="s">
        <v>810</v>
      </c>
      <c r="J15" s="126" t="s">
        <v>544</v>
      </c>
      <c r="L15" s="134">
        <v>1312925</v>
      </c>
      <c r="N15" s="104"/>
      <c r="Q15" s="100"/>
      <c r="R15" s="97"/>
    </row>
    <row r="16" spans="2:22" ht="26.25" customHeight="1" thickBot="1">
      <c r="B16" s="126" t="s">
        <v>427</v>
      </c>
      <c r="C16" s="107"/>
      <c r="D16" s="555" t="s">
        <v>811</v>
      </c>
      <c r="F16" s="126" t="s">
        <v>417</v>
      </c>
      <c r="G16" s="129"/>
      <c r="H16" s="555" t="s">
        <v>813</v>
      </c>
      <c r="I16" s="17"/>
      <c r="J16" s="126" t="s">
        <v>545</v>
      </c>
      <c r="L16" s="134">
        <f>G42</f>
        <v>1089084.0490866001</v>
      </c>
      <c r="M16" s="104"/>
      <c r="Q16" s="109"/>
      <c r="R16" s="97"/>
    </row>
    <row r="17" spans="1:21" ht="28.5" customHeight="1" thickBot="1">
      <c r="B17" s="126" t="s">
        <v>458</v>
      </c>
      <c r="C17" s="107"/>
      <c r="D17" s="556">
        <v>2016</v>
      </c>
      <c r="E17" s="104"/>
      <c r="F17" s="126" t="s">
        <v>437</v>
      </c>
      <c r="G17" s="127"/>
      <c r="H17" s="556">
        <v>2017</v>
      </c>
      <c r="I17" s="104"/>
      <c r="K17" s="208"/>
      <c r="L17" s="208"/>
      <c r="M17" s="208"/>
      <c r="N17" s="208"/>
      <c r="Q17" s="116"/>
      <c r="R17" s="97"/>
    </row>
    <row r="18" spans="1:21" ht="29.25" customHeight="1" thickBot="1">
      <c r="B18" s="126" t="s">
        <v>424</v>
      </c>
      <c r="C18" s="107"/>
      <c r="D18" s="134">
        <v>909905.42435437522</v>
      </c>
      <c r="E18" s="123"/>
      <c r="F18" s="126" t="s">
        <v>438</v>
      </c>
      <c r="G18" s="614" t="s">
        <v>366</v>
      </c>
      <c r="H18" s="259">
        <f>SUM(R53,R56,R59,R62,R65,R68,R71,R74,R77,R80)</f>
        <v>1588385.746096717</v>
      </c>
      <c r="I18" s="17"/>
      <c r="K18" s="208"/>
      <c r="L18" s="208"/>
      <c r="M18" s="208"/>
      <c r="N18" s="208"/>
      <c r="P18" s="100"/>
      <c r="Q18" s="100"/>
      <c r="R18" s="97"/>
    </row>
    <row r="19" spans="1:21" ht="27.75" customHeight="1" thickBot="1">
      <c r="E19" s="9"/>
      <c r="F19" s="126" t="s">
        <v>439</v>
      </c>
      <c r="G19" s="614" t="s">
        <v>367</v>
      </c>
      <c r="H19" s="133">
        <f>-SUM(R54,R57,R60,R63,R66,R69,R72,R75,R78,R81)</f>
        <v>548166.01870437246</v>
      </c>
      <c r="I19" s="17"/>
      <c r="J19" s="116"/>
      <c r="K19" s="116"/>
      <c r="L19" s="116"/>
      <c r="M19" s="116"/>
      <c r="N19" s="116"/>
      <c r="P19" s="116"/>
      <c r="Q19" s="116"/>
      <c r="R19" s="97"/>
    </row>
    <row r="20" spans="1:21" ht="27.75" customHeight="1" thickBot="1">
      <c r="E20" s="9"/>
      <c r="F20" s="126" t="s">
        <v>413</v>
      </c>
      <c r="G20" s="614" t="s">
        <v>368</v>
      </c>
      <c r="H20" s="201">
        <f>R83</f>
        <v>48864.321694255392</v>
      </c>
      <c r="I20" s="17"/>
      <c r="J20" s="116"/>
      <c r="P20" s="116"/>
      <c r="Q20" s="116"/>
      <c r="R20" s="97"/>
    </row>
    <row r="21" spans="1:21" ht="27.75" customHeight="1">
      <c r="C21" s="32"/>
      <c r="D21" s="32"/>
      <c r="E21" s="32"/>
      <c r="F21" s="126" t="s">
        <v>537</v>
      </c>
      <c r="G21" s="614" t="s">
        <v>453</v>
      </c>
      <c r="H21" s="201">
        <f>H18-H19+H20</f>
        <v>1089084.0490865998</v>
      </c>
      <c r="I21" s="104"/>
      <c r="P21" s="116"/>
      <c r="Q21" s="116"/>
      <c r="R21" s="97"/>
    </row>
    <row r="22" spans="1:21" ht="22.5" customHeight="1">
      <c r="A22" s="28"/>
      <c r="E22" s="9"/>
    </row>
    <row r="23" spans="1:21" ht="13.5" customHeight="1">
      <c r="A23" s="28"/>
      <c r="B23" s="119" t="s">
        <v>422</v>
      </c>
      <c r="C23" s="35"/>
      <c r="E23" s="9"/>
    </row>
    <row r="24" spans="1:21" ht="13.5" customHeight="1">
      <c r="A24" s="28"/>
      <c r="B24" s="119"/>
      <c r="C24" s="35"/>
      <c r="E24" s="9"/>
    </row>
    <row r="25" spans="1:21" ht="72.75" customHeight="1">
      <c r="A25" s="28"/>
      <c r="B25" s="786" t="s">
        <v>645</v>
      </c>
      <c r="C25" s="786"/>
      <c r="D25" s="786"/>
      <c r="E25" s="786"/>
      <c r="F25" s="786"/>
      <c r="G25" s="786"/>
    </row>
    <row r="26" spans="1:21" ht="14.25" customHeight="1">
      <c r="A26" s="28"/>
      <c r="B26" s="561"/>
      <c r="C26" s="561"/>
      <c r="D26" s="551"/>
      <c r="E26" s="551"/>
      <c r="F26" s="551"/>
      <c r="G26" s="561"/>
    </row>
    <row r="27" spans="1:21" s="17" customFormat="1" ht="27" customHeight="1">
      <c r="B27" s="787" t="s">
        <v>533</v>
      </c>
      <c r="C27" s="788"/>
      <c r="D27" s="135" t="s">
        <v>41</v>
      </c>
      <c r="E27" s="136" t="s">
        <v>412</v>
      </c>
      <c r="F27" s="136" t="s">
        <v>413</v>
      </c>
      <c r="G27" s="137" t="s">
        <v>414</v>
      </c>
      <c r="T27" s="138"/>
      <c r="U27" s="138"/>
    </row>
    <row r="28" spans="1:21" ht="20.25" customHeight="1">
      <c r="B28" s="784" t="s">
        <v>29</v>
      </c>
      <c r="C28" s="785"/>
      <c r="D28" s="139" t="str">
        <f>IF(B28="","",VLOOKUP(B28,DropDownList!$A$1:$B$40,2,FALSE))</f>
        <v>kWh</v>
      </c>
      <c r="E28" s="142">
        <f>SUM(D53:D82)</f>
        <v>589678.51268171694</v>
      </c>
      <c r="F28" s="143">
        <f>D83</f>
        <v>27700.148133223654</v>
      </c>
      <c r="G28" s="142">
        <f>E28+F28</f>
        <v>617378.66081494058</v>
      </c>
    </row>
    <row r="29" spans="1:21" ht="20.25" customHeight="1">
      <c r="B29" s="784" t="s">
        <v>375</v>
      </c>
      <c r="C29" s="785"/>
      <c r="D29" s="139" t="str">
        <f>IF(B29="","",VLOOKUP(B29,DropDownList!$A$1:$B$40,2,FALSE))</f>
        <v>kWh</v>
      </c>
      <c r="E29" s="144">
        <f>SUM(E53:E82)</f>
        <v>359010.31728851906</v>
      </c>
      <c r="F29" s="145">
        <f>E83</f>
        <v>16864.509654628189</v>
      </c>
      <c r="G29" s="144">
        <f>E29+F29</f>
        <v>375874.82694314723</v>
      </c>
    </row>
    <row r="30" spans="1:21" ht="20.25" customHeight="1">
      <c r="B30" s="784" t="s">
        <v>386</v>
      </c>
      <c r="C30" s="785"/>
      <c r="D30" s="139" t="str">
        <f>IF(B30="","",VLOOKUP(B30,DropDownList!$A$1:$B$40,2,FALSE))</f>
        <v>kW</v>
      </c>
      <c r="E30" s="144">
        <f>SUM(F53:F82)</f>
        <v>-74962.082427624206</v>
      </c>
      <c r="F30" s="145">
        <f>F83</f>
        <v>-3521.3438220376488</v>
      </c>
      <c r="G30" s="144">
        <f t="shared" ref="G30:G33" si="0">E30+F30</f>
        <v>-78483.426249661861</v>
      </c>
    </row>
    <row r="31" spans="1:21" ht="20.25" customHeight="1">
      <c r="B31" s="784" t="s">
        <v>400</v>
      </c>
      <c r="C31" s="785"/>
      <c r="D31" s="139" t="str">
        <f>IF(B31="","",VLOOKUP(B31,DropDownList!$A$1:$B$40,2,FALSE))</f>
        <v>kW</v>
      </c>
      <c r="E31" s="144">
        <f>SUM(G53:G82)</f>
        <v>20011.536999213931</v>
      </c>
      <c r="F31" s="145">
        <f>G83</f>
        <v>940.04195053807416</v>
      </c>
      <c r="G31" s="144">
        <f t="shared" si="0"/>
        <v>20951.578949752005</v>
      </c>
    </row>
    <row r="32" spans="1:21" ht="20.25" customHeight="1">
      <c r="B32" s="784" t="s">
        <v>400</v>
      </c>
      <c r="C32" s="785"/>
      <c r="D32" s="139" t="str">
        <f>IF(B32="","",VLOOKUP(B32,DropDownList!$A$1:$B$40,2,FALSE))</f>
        <v>kW</v>
      </c>
      <c r="E32" s="144">
        <f>SUM(H53:H82)</f>
        <v>17815.023502869073</v>
      </c>
      <c r="F32" s="145">
        <f>H83</f>
        <v>836.86072904727496</v>
      </c>
      <c r="G32" s="144">
        <f>E32+F32</f>
        <v>18651.884231916349</v>
      </c>
    </row>
    <row r="33" spans="2:22" ht="20.25" customHeight="1">
      <c r="B33" s="784" t="s">
        <v>31</v>
      </c>
      <c r="C33" s="785"/>
      <c r="D33" s="139" t="str">
        <f>IF(B33="","",VLOOKUP(B33,DropDownList!$A$1:$B$40,2,FALSE))</f>
        <v>kW</v>
      </c>
      <c r="E33" s="144">
        <f>SUM(I53:I82)</f>
        <v>102882.42683147415</v>
      </c>
      <c r="F33" s="145">
        <f>I83</f>
        <v>4832.9020004084996</v>
      </c>
      <c r="G33" s="144">
        <f t="shared" si="0"/>
        <v>107715.32883188265</v>
      </c>
    </row>
    <row r="34" spans="2:22" ht="20.25" customHeight="1">
      <c r="B34" s="784" t="s">
        <v>32</v>
      </c>
      <c r="C34" s="785"/>
      <c r="D34" s="139" t="str">
        <f>IF(B34="","",VLOOKUP(B34,DropDownList!$A$1:$B$40,2,FALSE))</f>
        <v>kWh</v>
      </c>
      <c r="E34" s="144">
        <f>SUM(J53:J82)</f>
        <v>25783.992516175596</v>
      </c>
      <c r="F34" s="145">
        <f>J83</f>
        <v>1211.2030484473491</v>
      </c>
      <c r="G34" s="144">
        <f>E34+F34</f>
        <v>26995.195564622947</v>
      </c>
    </row>
    <row r="35" spans="2:22" ht="20.25" hidden="1" customHeight="1">
      <c r="B35" s="784"/>
      <c r="C35" s="785"/>
      <c r="D35" s="139" t="str">
        <f>IF(B35="","",VLOOKUP(B35,DropDownList!$A$1:$B$40,2,FALSE))</f>
        <v/>
      </c>
      <c r="E35" s="144">
        <f>SUM(K53:K82)</f>
        <v>0</v>
      </c>
      <c r="F35" s="145">
        <f>K83</f>
        <v>0</v>
      </c>
      <c r="G35" s="144">
        <f t="shared" ref="G35:G41" si="1">E35+F35</f>
        <v>0</v>
      </c>
    </row>
    <row r="36" spans="2:22" ht="20.25" hidden="1" customHeight="1">
      <c r="B36" s="784"/>
      <c r="C36" s="785"/>
      <c r="D36" s="139" t="str">
        <f>IF(B36="","",VLOOKUP(B36,DropDownList!$A$1:$B$40,2,FALSE))</f>
        <v/>
      </c>
      <c r="E36" s="144">
        <f>SUM(L53:L82)</f>
        <v>0</v>
      </c>
      <c r="F36" s="145">
        <f>L83</f>
        <v>0</v>
      </c>
      <c r="G36" s="144">
        <f t="shared" si="1"/>
        <v>0</v>
      </c>
    </row>
    <row r="37" spans="2:22" ht="20.25" hidden="1" customHeight="1">
      <c r="B37" s="784"/>
      <c r="C37" s="785"/>
      <c r="D37" s="139" t="str">
        <f>IF(B37="","",VLOOKUP(B37,DropDownList!$A$1:$B$40,2,FALSE))</f>
        <v/>
      </c>
      <c r="E37" s="144">
        <f>SUM(M53:M82)</f>
        <v>0</v>
      </c>
      <c r="F37" s="145">
        <f>M83</f>
        <v>0</v>
      </c>
      <c r="G37" s="144">
        <f t="shared" si="1"/>
        <v>0</v>
      </c>
    </row>
    <row r="38" spans="2:22" ht="20.25" hidden="1" customHeight="1">
      <c r="B38" s="784"/>
      <c r="C38" s="785"/>
      <c r="D38" s="139" t="str">
        <f>IF(B38="","",VLOOKUP(B38,DropDownList!$A$1:$B$40,2,FALSE))</f>
        <v/>
      </c>
      <c r="E38" s="144">
        <f>SUM(N53:N82)</f>
        <v>0</v>
      </c>
      <c r="F38" s="145">
        <f>N83</f>
        <v>0</v>
      </c>
      <c r="G38" s="144">
        <f t="shared" si="1"/>
        <v>0</v>
      </c>
    </row>
    <row r="39" spans="2:22" ht="20.25" hidden="1" customHeight="1">
      <c r="B39" s="784"/>
      <c r="C39" s="785"/>
      <c r="D39" s="139" t="str">
        <f>IF(B39="","",VLOOKUP(B39,DropDownList!$A$1:$B$40,2,FALSE))</f>
        <v/>
      </c>
      <c r="E39" s="144">
        <f>SUM(O53:O82)</f>
        <v>0</v>
      </c>
      <c r="F39" s="145">
        <f>O83</f>
        <v>0</v>
      </c>
      <c r="G39" s="144">
        <f t="shared" si="1"/>
        <v>0</v>
      </c>
    </row>
    <row r="40" spans="2:22" ht="20.25" customHeight="1">
      <c r="B40" s="784"/>
      <c r="C40" s="785"/>
      <c r="D40" s="139" t="str">
        <f>IF(B40="","",VLOOKUP(B40,DropDownList!$A$1:$B$40,2,FALSE))</f>
        <v/>
      </c>
      <c r="E40" s="144">
        <f>SUM(P53:P82)</f>
        <v>0</v>
      </c>
      <c r="F40" s="145">
        <f>P83</f>
        <v>0</v>
      </c>
      <c r="G40" s="144">
        <f t="shared" si="1"/>
        <v>0</v>
      </c>
    </row>
    <row r="41" spans="2:22" ht="20.25" customHeight="1">
      <c r="B41" s="784"/>
      <c r="C41" s="785"/>
      <c r="D41" s="140" t="str">
        <f>IF(B41="","",VLOOKUP(B41,DropDownList!$A$1:$B$40,2,FALSE))</f>
        <v/>
      </c>
      <c r="E41" s="146">
        <f>SUM(Q53:Q82)</f>
        <v>0</v>
      </c>
      <c r="F41" s="147">
        <f>Q83</f>
        <v>0</v>
      </c>
      <c r="G41" s="146">
        <f t="shared" si="1"/>
        <v>0</v>
      </c>
    </row>
    <row r="42" spans="2:22" s="8" customFormat="1" ht="21" customHeight="1">
      <c r="B42" s="789" t="s">
        <v>26</v>
      </c>
      <c r="C42" s="790"/>
      <c r="D42" s="141"/>
      <c r="E42" s="148">
        <f>SUM(E28:E41)</f>
        <v>1040219.7273923446</v>
      </c>
      <c r="F42" s="148">
        <f t="shared" ref="F42" si="2">SUM(F28:F41)</f>
        <v>48864.321694255399</v>
      </c>
      <c r="G42" s="148">
        <f>SUM(G28:G41)</f>
        <v>1089084.0490866001</v>
      </c>
      <c r="H42" s="215"/>
    </row>
    <row r="43" spans="2:22" ht="18" customHeight="1">
      <c r="D43" s="96"/>
      <c r="E43" s="9"/>
      <c r="F43" s="17"/>
    </row>
    <row r="44" spans="2:22" s="28" customFormat="1" ht="21">
      <c r="C44" s="35"/>
      <c r="D44" s="36"/>
      <c r="E44" s="36"/>
      <c r="F44" s="36"/>
      <c r="G44" s="36"/>
      <c r="H44" s="36"/>
      <c r="I44" s="36"/>
      <c r="J44" s="36"/>
      <c r="K44" s="36"/>
      <c r="L44" s="36"/>
      <c r="M44" s="108"/>
      <c r="N44" s="36"/>
      <c r="O44" s="36"/>
      <c r="P44" s="36"/>
      <c r="Q44" s="36"/>
      <c r="R44" s="36"/>
      <c r="T44" s="37"/>
      <c r="U44" s="19"/>
      <c r="V44" s="38"/>
    </row>
    <row r="45" spans="2:22" ht="12" customHeight="1">
      <c r="B45" s="119" t="s">
        <v>464</v>
      </c>
      <c r="C45" s="31"/>
      <c r="D45" s="31"/>
      <c r="E45" s="608"/>
      <c r="F45" s="31"/>
      <c r="G45" s="31"/>
      <c r="H45" s="31"/>
      <c r="I45" s="31"/>
      <c r="J45" s="31"/>
      <c r="K45" s="31"/>
      <c r="L45" s="31"/>
      <c r="M45" s="31"/>
      <c r="N45" s="31"/>
      <c r="O45" s="31"/>
      <c r="P45" s="31"/>
      <c r="Q45" s="31"/>
      <c r="R45" s="31"/>
      <c r="U45" s="19"/>
      <c r="V45" s="13"/>
    </row>
    <row r="46" spans="2:22" ht="12" customHeight="1">
      <c r="B46" s="119"/>
      <c r="C46" s="31"/>
      <c r="D46" s="31"/>
      <c r="E46" s="31"/>
      <c r="F46" s="31"/>
      <c r="G46" s="31"/>
      <c r="H46" s="31"/>
      <c r="I46" s="31"/>
      <c r="J46" s="31"/>
      <c r="K46" s="31"/>
      <c r="L46" s="31"/>
      <c r="M46" s="31"/>
      <c r="N46" s="31"/>
      <c r="O46" s="31"/>
      <c r="P46" s="31"/>
      <c r="Q46" s="31"/>
      <c r="R46" s="31"/>
      <c r="U46" s="19"/>
      <c r="V46" s="13"/>
    </row>
    <row r="47" spans="2:22" s="28" customFormat="1" ht="37.5" customHeight="1">
      <c r="B47" s="786" t="s">
        <v>634</v>
      </c>
      <c r="C47" s="786"/>
      <c r="D47" s="786"/>
      <c r="E47" s="786"/>
      <c r="F47" s="786"/>
      <c r="G47" s="786"/>
      <c r="H47" s="786"/>
      <c r="I47" s="786"/>
      <c r="J47" s="786"/>
      <c r="K47" s="786"/>
      <c r="L47" s="786"/>
      <c r="M47" s="638"/>
      <c r="N47" s="106"/>
      <c r="O47" s="106"/>
      <c r="P47" s="106"/>
      <c r="Q47" s="106"/>
      <c r="R47" s="106"/>
      <c r="T47" s="37"/>
      <c r="U47" s="19"/>
      <c r="V47" s="38"/>
    </row>
    <row r="48" spans="2:22" s="28" customFormat="1" ht="38.25" customHeight="1">
      <c r="B48" s="786" t="s">
        <v>646</v>
      </c>
      <c r="C48" s="786"/>
      <c r="D48" s="786"/>
      <c r="E48" s="786"/>
      <c r="F48" s="786"/>
      <c r="G48" s="786"/>
      <c r="H48" s="786"/>
      <c r="I48" s="786"/>
      <c r="J48" s="786"/>
      <c r="K48" s="786"/>
      <c r="L48" s="786"/>
      <c r="M48" s="638"/>
      <c r="N48" s="106"/>
      <c r="O48" s="106"/>
      <c r="P48" s="106"/>
      <c r="Q48" s="106"/>
      <c r="R48" s="106"/>
      <c r="T48" s="37"/>
      <c r="U48" s="19"/>
      <c r="V48" s="38"/>
    </row>
    <row r="49" spans="2:22" s="28" customFormat="1" ht="23.25" customHeight="1">
      <c r="B49" s="786" t="s">
        <v>625</v>
      </c>
      <c r="C49" s="786"/>
      <c r="D49" s="786"/>
      <c r="E49" s="786"/>
      <c r="F49" s="786"/>
      <c r="G49" s="786"/>
      <c r="H49" s="786"/>
      <c r="I49" s="786"/>
      <c r="J49" s="786"/>
      <c r="K49" s="786"/>
      <c r="L49" s="786"/>
      <c r="M49" s="638"/>
      <c r="N49" s="106"/>
      <c r="O49" s="106"/>
      <c r="P49" s="106"/>
      <c r="Q49" s="106"/>
      <c r="R49" s="106"/>
      <c r="T49" s="37"/>
      <c r="U49" s="19"/>
      <c r="V49" s="38"/>
    </row>
    <row r="50" spans="2:22" ht="15" customHeight="1">
      <c r="B50" s="633"/>
      <c r="C50" s="31"/>
      <c r="D50" s="31"/>
      <c r="E50" s="31"/>
      <c r="F50" s="31"/>
      <c r="G50" s="31"/>
      <c r="H50" s="31"/>
      <c r="I50" s="31"/>
      <c r="J50" s="31"/>
      <c r="K50" s="31"/>
      <c r="L50" s="31"/>
      <c r="M50" s="31"/>
      <c r="N50" s="31"/>
      <c r="O50" s="31"/>
      <c r="P50" s="31"/>
      <c r="Q50" s="31"/>
      <c r="R50" s="31"/>
      <c r="U50" s="19"/>
      <c r="V50" s="13"/>
    </row>
    <row r="51" spans="2:22" s="17" customFormat="1" ht="63" customHeight="1">
      <c r="B51" s="260" t="s">
        <v>34</v>
      </c>
      <c r="C51" s="260" t="s">
        <v>546</v>
      </c>
      <c r="D51" s="137" t="str">
        <f>IF($B28&lt;&gt;"",$B28,"")</f>
        <v>Residential</v>
      </c>
      <c r="E51" s="137" t="str">
        <f>IF($B29&lt;&gt;"",$B29,"")</f>
        <v>GS&lt;50 kW</v>
      </c>
      <c r="F51" s="137" t="str">
        <f>IF($B30&lt;&gt;"",$B30,"")</f>
        <v>General Service 50 to 4,999 kW</v>
      </c>
      <c r="G51" s="137" t="str">
        <f>IF($B31&lt;&gt;"",$B31,"")</f>
        <v>Large Use</v>
      </c>
      <c r="H51" s="137" t="str">
        <f>IF($B32&lt;&gt;"",$B32,"")</f>
        <v>Large Use</v>
      </c>
      <c r="I51" s="137" t="str">
        <f>IF($B33&lt;&gt;"",$B33,"")</f>
        <v>Street Lighting</v>
      </c>
      <c r="J51" s="137" t="str">
        <f>IF($B34&lt;&gt;"",$B34,"")</f>
        <v>Unmetered Scattered Load</v>
      </c>
      <c r="K51" s="137" t="str">
        <f>IF($B35&lt;&gt;"",$B35,"")</f>
        <v/>
      </c>
      <c r="L51" s="137" t="str">
        <f>IF($B36&lt;&gt;"",$B36,"")</f>
        <v/>
      </c>
      <c r="M51" s="137" t="str">
        <f>IF($B37&lt;&gt;"",$B37,"")</f>
        <v/>
      </c>
      <c r="N51" s="137" t="str">
        <f>IF($B38&lt;&gt;"",$B38,"")</f>
        <v/>
      </c>
      <c r="O51" s="137" t="str">
        <f>IF($B39&lt;&gt;"",$B39,"")</f>
        <v/>
      </c>
      <c r="P51" s="137" t="str">
        <f>IF($B40&lt;&gt;"",$B40,"")</f>
        <v/>
      </c>
      <c r="Q51" s="137" t="str">
        <f>IF($B41&lt;&gt;"",$B41,"")</f>
        <v/>
      </c>
      <c r="R51" s="260" t="s">
        <v>26</v>
      </c>
      <c r="T51" s="138"/>
      <c r="U51" s="149"/>
    </row>
    <row r="52" spans="2:22" s="150" customFormat="1" ht="15.75" customHeight="1">
      <c r="B52" s="587"/>
      <c r="C52" s="588"/>
      <c r="D52" s="588" t="str">
        <f>D28</f>
        <v>kWh</v>
      </c>
      <c r="E52" s="588" t="str">
        <f>D29</f>
        <v>kWh</v>
      </c>
      <c r="F52" s="588" t="str">
        <f>D30</f>
        <v>kW</v>
      </c>
      <c r="G52" s="588" t="str">
        <f>D31</f>
        <v>kW</v>
      </c>
      <c r="H52" s="588" t="str">
        <f>D32</f>
        <v>kW</v>
      </c>
      <c r="I52" s="588" t="str">
        <f>D33</f>
        <v>kW</v>
      </c>
      <c r="J52" s="588" t="str">
        <f>D34</f>
        <v>kWh</v>
      </c>
      <c r="K52" s="588" t="str">
        <f>D35</f>
        <v/>
      </c>
      <c r="L52" s="588" t="str">
        <f>D36</f>
        <v/>
      </c>
      <c r="M52" s="588" t="str">
        <f>D37</f>
        <v/>
      </c>
      <c r="N52" s="588" t="str">
        <f>D38</f>
        <v/>
      </c>
      <c r="O52" s="588" t="str">
        <f>D39</f>
        <v/>
      </c>
      <c r="P52" s="588" t="str">
        <f>D40</f>
        <v/>
      </c>
      <c r="Q52" s="588" t="str">
        <f>D41</f>
        <v/>
      </c>
      <c r="R52" s="589"/>
      <c r="U52" s="151"/>
    </row>
    <row r="53" spans="2:22" s="17" customFormat="1">
      <c r="B53" s="152" t="s">
        <v>143</v>
      </c>
      <c r="C53" s="153"/>
      <c r="D53" s="154">
        <f>'4.  2011-2014 LRAM'!Y131</f>
        <v>0</v>
      </c>
      <c r="E53" s="154">
        <f>'4.  2011-2014 LRAM'!Z131</f>
        <v>0</v>
      </c>
      <c r="F53" s="154">
        <f>'4.  2011-2014 LRAM'!AA131</f>
        <v>0</v>
      </c>
      <c r="G53" s="154">
        <f>'4.  2011-2014 LRAM'!AB131</f>
        <v>0</v>
      </c>
      <c r="H53" s="154">
        <f>'4.  2011-2014 LRAM'!AC131</f>
        <v>0</v>
      </c>
      <c r="I53" s="154">
        <f>'4.  2011-2014 LRAM'!AD131</f>
        <v>0</v>
      </c>
      <c r="J53" s="154">
        <f>'4.  2011-2014 LRAM'!AE131</f>
        <v>0</v>
      </c>
      <c r="K53" s="154">
        <f>'4.  2011-2014 LRAM'!AF131</f>
        <v>0</v>
      </c>
      <c r="L53" s="154">
        <f>'4.  2011-2014 LRAM'!AG131</f>
        <v>0</v>
      </c>
      <c r="M53" s="154">
        <f>'4.  2011-2014 LRAM'!AH131</f>
        <v>0</v>
      </c>
      <c r="N53" s="154">
        <f>'4.  2011-2014 LRAM'!AI131</f>
        <v>0</v>
      </c>
      <c r="O53" s="154">
        <f>'4.  2011-2014 LRAM'!AJ131</f>
        <v>0</v>
      </c>
      <c r="P53" s="154">
        <f>'4.  2011-2014 LRAM'!AK131</f>
        <v>0</v>
      </c>
      <c r="Q53" s="154">
        <f>'4.  2011-2014 LRAM'!AL131</f>
        <v>0</v>
      </c>
      <c r="R53" s="155">
        <f>SUM(D53:Q53)</f>
        <v>0</v>
      </c>
      <c r="U53" s="156"/>
      <c r="V53" s="157"/>
    </row>
    <row r="54" spans="2:22" s="17" customFormat="1">
      <c r="B54" s="158" t="s">
        <v>35</v>
      </c>
      <c r="C54" s="159"/>
      <c r="D54" s="160">
        <f>-'4.  2011-2014 LRAM'!Y132</f>
        <v>0</v>
      </c>
      <c r="E54" s="160">
        <f>-'4.  2011-2014 LRAM'!Z132</f>
        <v>0</v>
      </c>
      <c r="F54" s="160">
        <f>-'4.  2011-2014 LRAM'!AA132</f>
        <v>0</v>
      </c>
      <c r="G54" s="160">
        <f>-'4.  2011-2014 LRAM'!AB132</f>
        <v>0</v>
      </c>
      <c r="H54" s="160">
        <f>-'4.  2011-2014 LRAM'!AC132</f>
        <v>0</v>
      </c>
      <c r="I54" s="160">
        <f>-'4.  2011-2014 LRAM'!AD132</f>
        <v>0</v>
      </c>
      <c r="J54" s="160">
        <f>-'4.  2011-2014 LRAM'!AE132</f>
        <v>0</v>
      </c>
      <c r="K54" s="160">
        <f>-'4.  2011-2014 LRAM'!AF132</f>
        <v>0</v>
      </c>
      <c r="L54" s="160">
        <f>-'4.  2011-2014 LRAM'!AG132</f>
        <v>0</v>
      </c>
      <c r="M54" s="160">
        <f>-'4.  2011-2014 LRAM'!AH132</f>
        <v>0</v>
      </c>
      <c r="N54" s="160">
        <f>-'4.  2011-2014 LRAM'!AI132</f>
        <v>0</v>
      </c>
      <c r="O54" s="160">
        <f>-'4.  2011-2014 LRAM'!AJ132</f>
        <v>0</v>
      </c>
      <c r="P54" s="160">
        <f>-'4.  2011-2014 LRAM'!AK132</f>
        <v>0</v>
      </c>
      <c r="Q54" s="160">
        <f>-'4.  2011-2014 LRAM'!AL132</f>
        <v>0</v>
      </c>
      <c r="R54" s="161">
        <f>SUM(D54:Q54)</f>
        <v>0</v>
      </c>
      <c r="S54" s="162"/>
      <c r="T54" s="138"/>
      <c r="U54" s="163"/>
      <c r="V54" s="157"/>
    </row>
    <row r="55" spans="2:22" s="138" customFormat="1">
      <c r="B55" s="647" t="s">
        <v>67</v>
      </c>
      <c r="C55" s="643"/>
      <c r="D55" s="164"/>
      <c r="E55" s="164"/>
      <c r="F55" s="164"/>
      <c r="G55" s="164"/>
      <c r="H55" s="164"/>
      <c r="I55" s="164"/>
      <c r="J55" s="164"/>
      <c r="K55" s="165"/>
      <c r="L55" s="165"/>
      <c r="M55" s="165"/>
      <c r="N55" s="165"/>
      <c r="O55" s="165"/>
      <c r="P55" s="165"/>
      <c r="Q55" s="165"/>
      <c r="R55" s="166"/>
      <c r="U55" s="163"/>
      <c r="V55" s="157"/>
    </row>
    <row r="56" spans="2:22" s="17" customFormat="1">
      <c r="B56" s="158" t="s">
        <v>144</v>
      </c>
      <c r="C56" s="159"/>
      <c r="D56" s="160">
        <f>'4.  2011-2014 LRAM'!Y261</f>
        <v>0</v>
      </c>
      <c r="E56" s="160">
        <f>'4.  2011-2014 LRAM'!Z261</f>
        <v>0</v>
      </c>
      <c r="F56" s="160">
        <f>'4.  2011-2014 LRAM'!AA261</f>
        <v>0</v>
      </c>
      <c r="G56" s="160">
        <f>'4.  2011-2014 LRAM'!AB261</f>
        <v>0</v>
      </c>
      <c r="H56" s="160">
        <f>'4.  2011-2014 LRAM'!AC261</f>
        <v>0</v>
      </c>
      <c r="I56" s="160">
        <f>'4.  2011-2014 LRAM'!AD261</f>
        <v>0</v>
      </c>
      <c r="J56" s="160">
        <f>'4.  2011-2014 LRAM'!AE261</f>
        <v>0</v>
      </c>
      <c r="K56" s="160">
        <f>'4.  2011-2014 LRAM'!AF261</f>
        <v>0</v>
      </c>
      <c r="L56" s="160">
        <f>'4.  2011-2014 LRAM'!AG261</f>
        <v>0</v>
      </c>
      <c r="M56" s="160">
        <f>'4.  2011-2014 LRAM'!AH261</f>
        <v>0</v>
      </c>
      <c r="N56" s="160">
        <f>'4.  2011-2014 LRAM'!AI261</f>
        <v>0</v>
      </c>
      <c r="O56" s="160">
        <f>'4.  2011-2014 LRAM'!AJ261</f>
        <v>0</v>
      </c>
      <c r="P56" s="160">
        <f>'4.  2011-2014 LRAM'!AK261</f>
        <v>0</v>
      </c>
      <c r="Q56" s="160">
        <f>'4.  2011-2014 LRAM'!AL261</f>
        <v>0</v>
      </c>
      <c r="R56" s="161">
        <f>SUM(D56:Q56)</f>
        <v>0</v>
      </c>
      <c r="T56" s="157"/>
      <c r="U56" s="156"/>
      <c r="V56" s="157"/>
    </row>
    <row r="57" spans="2:22" s="17" customFormat="1">
      <c r="B57" s="158" t="s">
        <v>36</v>
      </c>
      <c r="C57" s="159"/>
      <c r="D57" s="160">
        <f>-'4.  2011-2014 LRAM'!Y262</f>
        <v>0</v>
      </c>
      <c r="E57" s="160">
        <f>-'4.  2011-2014 LRAM'!Z262</f>
        <v>0</v>
      </c>
      <c r="F57" s="160">
        <f>-'4.  2011-2014 LRAM'!AA262</f>
        <v>0</v>
      </c>
      <c r="G57" s="160">
        <f>-'4.  2011-2014 LRAM'!AB262</f>
        <v>0</v>
      </c>
      <c r="H57" s="160">
        <f>-'4.  2011-2014 LRAM'!AC262</f>
        <v>0</v>
      </c>
      <c r="I57" s="160">
        <f>-'4.  2011-2014 LRAM'!AD262</f>
        <v>0</v>
      </c>
      <c r="J57" s="160">
        <f>-'4.  2011-2014 LRAM'!AE262</f>
        <v>0</v>
      </c>
      <c r="K57" s="160">
        <f>-'4.  2011-2014 LRAM'!AF262</f>
        <v>0</v>
      </c>
      <c r="L57" s="160">
        <f>-'4.  2011-2014 LRAM'!AG262</f>
        <v>0</v>
      </c>
      <c r="M57" s="160">
        <f>-'4.  2011-2014 LRAM'!AH262</f>
        <v>0</v>
      </c>
      <c r="N57" s="160">
        <f>-'4.  2011-2014 LRAM'!AI262</f>
        <v>0</v>
      </c>
      <c r="O57" s="160">
        <f>-'4.  2011-2014 LRAM'!AJ262</f>
        <v>0</v>
      </c>
      <c r="P57" s="160">
        <f>-'4.  2011-2014 LRAM'!AK262</f>
        <v>0</v>
      </c>
      <c r="Q57" s="160">
        <f>-'4.  2011-2014 LRAM'!AL262</f>
        <v>0</v>
      </c>
      <c r="R57" s="161">
        <f>SUM(D57:Q57)</f>
        <v>0</v>
      </c>
      <c r="S57" s="162"/>
      <c r="T57" s="157"/>
      <c r="U57" s="156"/>
      <c r="V57" s="157"/>
    </row>
    <row r="58" spans="2:22" s="138" customFormat="1">
      <c r="B58" s="647" t="s">
        <v>67</v>
      </c>
      <c r="C58" s="643"/>
      <c r="D58" s="164"/>
      <c r="E58" s="164"/>
      <c r="F58" s="164"/>
      <c r="G58" s="164"/>
      <c r="H58" s="164"/>
      <c r="I58" s="164"/>
      <c r="J58" s="164"/>
      <c r="K58" s="165"/>
      <c r="L58" s="165"/>
      <c r="M58" s="165"/>
      <c r="N58" s="165"/>
      <c r="O58" s="165"/>
      <c r="P58" s="165"/>
      <c r="Q58" s="165"/>
      <c r="R58" s="166"/>
      <c r="S58" s="665"/>
      <c r="T58" s="157"/>
      <c r="U58" s="163"/>
      <c r="V58" s="157"/>
    </row>
    <row r="59" spans="2:22" s="167" customFormat="1">
      <c r="B59" s="158" t="s">
        <v>38</v>
      </c>
      <c r="C59" s="159"/>
      <c r="D59" s="160">
        <f>'4.  2011-2014 LRAM'!Y391</f>
        <v>0</v>
      </c>
      <c r="E59" s="160">
        <f>'4.  2011-2014 LRAM'!Z391</f>
        <v>0</v>
      </c>
      <c r="F59" s="160">
        <f>'4.  2011-2014 LRAM'!AA391</f>
        <v>0</v>
      </c>
      <c r="G59" s="160">
        <f>'4.  2011-2014 LRAM'!AB391</f>
        <v>0</v>
      </c>
      <c r="H59" s="160">
        <f>'4.  2011-2014 LRAM'!AC391</f>
        <v>0</v>
      </c>
      <c r="I59" s="160">
        <f>'4.  2011-2014 LRAM'!AD391</f>
        <v>0</v>
      </c>
      <c r="J59" s="160">
        <f>'4.  2011-2014 LRAM'!AE391</f>
        <v>0</v>
      </c>
      <c r="K59" s="160">
        <f>'4.  2011-2014 LRAM'!AF391</f>
        <v>0</v>
      </c>
      <c r="L59" s="160">
        <f>'4.  2011-2014 LRAM'!AG391</f>
        <v>0</v>
      </c>
      <c r="M59" s="160">
        <f>'4.  2011-2014 LRAM'!AH391</f>
        <v>0</v>
      </c>
      <c r="N59" s="160">
        <f>'4.  2011-2014 LRAM'!AI391</f>
        <v>0</v>
      </c>
      <c r="O59" s="160">
        <f>'4.  2011-2014 LRAM'!AJ391</f>
        <v>0</v>
      </c>
      <c r="P59" s="160">
        <f>'4.  2011-2014 LRAM'!AK391</f>
        <v>0</v>
      </c>
      <c r="Q59" s="160">
        <f>'4.  2011-2014 LRAM'!AL391</f>
        <v>0</v>
      </c>
      <c r="R59" s="161">
        <f>SUM(D59:Q59)</f>
        <v>0</v>
      </c>
      <c r="T59" s="157"/>
      <c r="U59" s="156"/>
      <c r="V59" s="157"/>
    </row>
    <row r="60" spans="2:22" s="167" customFormat="1">
      <c r="B60" s="158" t="s">
        <v>37</v>
      </c>
      <c r="C60" s="159"/>
      <c r="D60" s="160">
        <f>-'4.  2011-2014 LRAM'!Y392</f>
        <v>0</v>
      </c>
      <c r="E60" s="160">
        <f>-'4.  2011-2014 LRAM'!Z392</f>
        <v>0</v>
      </c>
      <c r="F60" s="160">
        <f>-'4.  2011-2014 LRAM'!AA392</f>
        <v>0</v>
      </c>
      <c r="G60" s="160">
        <f>-'4.  2011-2014 LRAM'!AB392</f>
        <v>0</v>
      </c>
      <c r="H60" s="160">
        <f>-'4.  2011-2014 LRAM'!AC392</f>
        <v>0</v>
      </c>
      <c r="I60" s="160">
        <f>-'4.  2011-2014 LRAM'!AD392</f>
        <v>0</v>
      </c>
      <c r="J60" s="160">
        <f>-'4.  2011-2014 LRAM'!AE392</f>
        <v>0</v>
      </c>
      <c r="K60" s="160">
        <f>-'4.  2011-2014 LRAM'!AF392</f>
        <v>0</v>
      </c>
      <c r="L60" s="160">
        <f>-'4.  2011-2014 LRAM'!AG392</f>
        <v>0</v>
      </c>
      <c r="M60" s="160">
        <f>-'4.  2011-2014 LRAM'!AH392</f>
        <v>0</v>
      </c>
      <c r="N60" s="160">
        <f>-'4.  2011-2014 LRAM'!AI392</f>
        <v>0</v>
      </c>
      <c r="O60" s="160">
        <f>-'4.  2011-2014 LRAM'!AJ392</f>
        <v>0</v>
      </c>
      <c r="P60" s="160">
        <f>-'4.  2011-2014 LRAM'!AK392</f>
        <v>0</v>
      </c>
      <c r="Q60" s="160">
        <f>-'4.  2011-2014 LRAM'!AL392</f>
        <v>0</v>
      </c>
      <c r="R60" s="161">
        <f>SUM(D60:Q60)</f>
        <v>0</v>
      </c>
      <c r="S60" s="162"/>
      <c r="T60" s="157"/>
      <c r="U60" s="156"/>
      <c r="V60" s="157"/>
    </row>
    <row r="61" spans="2:22" s="138" customFormat="1">
      <c r="B61" s="647" t="s">
        <v>67</v>
      </c>
      <c r="C61" s="643"/>
      <c r="D61" s="164"/>
      <c r="E61" s="164"/>
      <c r="F61" s="164"/>
      <c r="G61" s="164"/>
      <c r="H61" s="164"/>
      <c r="I61" s="164"/>
      <c r="J61" s="164"/>
      <c r="K61" s="165"/>
      <c r="L61" s="165"/>
      <c r="M61" s="165"/>
      <c r="N61" s="165"/>
      <c r="O61" s="165"/>
      <c r="P61" s="165"/>
      <c r="Q61" s="165"/>
      <c r="R61" s="166"/>
      <c r="T61" s="157"/>
      <c r="U61" s="163"/>
      <c r="V61" s="157"/>
    </row>
    <row r="62" spans="2:22" s="167" customFormat="1">
      <c r="B62" s="158" t="s">
        <v>40</v>
      </c>
      <c r="C62" s="159"/>
      <c r="D62" s="160">
        <f>'4.  2011-2014 LRAM'!Y521</f>
        <v>0</v>
      </c>
      <c r="E62" s="160">
        <f>'4.  2011-2014 LRAM'!Z521</f>
        <v>0</v>
      </c>
      <c r="F62" s="160">
        <f>'4.  2011-2014 LRAM'!AA521</f>
        <v>0</v>
      </c>
      <c r="G62" s="160">
        <f>'4.  2011-2014 LRAM'!AB521</f>
        <v>0</v>
      </c>
      <c r="H62" s="160">
        <f>'4.  2011-2014 LRAM'!AC521</f>
        <v>0</v>
      </c>
      <c r="I62" s="160">
        <f>'4.  2011-2014 LRAM'!AD521</f>
        <v>0</v>
      </c>
      <c r="J62" s="160">
        <f>'4.  2011-2014 LRAM'!AE521</f>
        <v>0</v>
      </c>
      <c r="K62" s="160">
        <f>'4.  2011-2014 LRAM'!AF521</f>
        <v>0</v>
      </c>
      <c r="L62" s="160">
        <f>'4.  2011-2014 LRAM'!AG521</f>
        <v>0</v>
      </c>
      <c r="M62" s="160">
        <f>'4.  2011-2014 LRAM'!AH521</f>
        <v>0</v>
      </c>
      <c r="N62" s="160">
        <f>'4.  2011-2014 LRAM'!AI521</f>
        <v>0</v>
      </c>
      <c r="O62" s="160">
        <f>'4.  2011-2014 LRAM'!AJ521</f>
        <v>0</v>
      </c>
      <c r="P62" s="160">
        <f>'4.  2011-2014 LRAM'!AK521</f>
        <v>0</v>
      </c>
      <c r="Q62" s="160">
        <f>'4.  2011-2014 LRAM'!AL521</f>
        <v>0</v>
      </c>
      <c r="R62" s="161">
        <f>SUM(D62:Q62)</f>
        <v>0</v>
      </c>
      <c r="T62" s="157"/>
      <c r="U62" s="156"/>
      <c r="V62" s="157"/>
    </row>
    <row r="63" spans="2:22" s="167" customFormat="1">
      <c r="B63" s="158" t="s">
        <v>39</v>
      </c>
      <c r="C63" s="159"/>
      <c r="D63" s="160">
        <f>-'4.  2011-2014 LRAM'!Y522</f>
        <v>0</v>
      </c>
      <c r="E63" s="160">
        <f>-'4.  2011-2014 LRAM'!Z522</f>
        <v>0</v>
      </c>
      <c r="F63" s="160">
        <f>-'4.  2011-2014 LRAM'!AA522</f>
        <v>0</v>
      </c>
      <c r="G63" s="160">
        <f>-'4.  2011-2014 LRAM'!AB522</f>
        <v>0</v>
      </c>
      <c r="H63" s="160">
        <f>-'4.  2011-2014 LRAM'!AC522</f>
        <v>0</v>
      </c>
      <c r="I63" s="160">
        <f>-'4.  2011-2014 LRAM'!AD522</f>
        <v>0</v>
      </c>
      <c r="J63" s="160">
        <f>-'4.  2011-2014 LRAM'!AE522</f>
        <v>0</v>
      </c>
      <c r="K63" s="160">
        <f>-'4.  2011-2014 LRAM'!AF522</f>
        <v>0</v>
      </c>
      <c r="L63" s="160">
        <f>-'4.  2011-2014 LRAM'!AG522</f>
        <v>0</v>
      </c>
      <c r="M63" s="160">
        <f>-'4.  2011-2014 LRAM'!AH522</f>
        <v>0</v>
      </c>
      <c r="N63" s="160">
        <f>-'4.  2011-2014 LRAM'!AI522</f>
        <v>0</v>
      </c>
      <c r="O63" s="160">
        <f>-'4.  2011-2014 LRAM'!AJ522</f>
        <v>0</v>
      </c>
      <c r="P63" s="160">
        <f>-'4.  2011-2014 LRAM'!AK522</f>
        <v>0</v>
      </c>
      <c r="Q63" s="160">
        <f>-'4.  2011-2014 LRAM'!AL522</f>
        <v>0</v>
      </c>
      <c r="R63" s="161">
        <f>SUM(D63:Q63)</f>
        <v>0</v>
      </c>
      <c r="S63" s="162"/>
      <c r="T63" s="157"/>
      <c r="U63" s="156"/>
      <c r="V63" s="157"/>
    </row>
    <row r="64" spans="2:22" s="138" customFormat="1">
      <c r="B64" s="647" t="s">
        <v>67</v>
      </c>
      <c r="C64" s="643"/>
      <c r="D64" s="164"/>
      <c r="E64" s="164"/>
      <c r="F64" s="164"/>
      <c r="G64" s="164"/>
      <c r="H64" s="164"/>
      <c r="I64" s="164"/>
      <c r="J64" s="164"/>
      <c r="K64" s="165"/>
      <c r="L64" s="165"/>
      <c r="M64" s="165"/>
      <c r="N64" s="165"/>
      <c r="O64" s="165"/>
      <c r="P64" s="165"/>
      <c r="Q64" s="165"/>
      <c r="R64" s="166"/>
      <c r="S64" s="694"/>
      <c r="T64" s="696"/>
      <c r="U64" s="697"/>
      <c r="V64" s="696"/>
    </row>
    <row r="65" spans="2:22" s="167" customFormat="1">
      <c r="B65" s="158" t="s">
        <v>94</v>
      </c>
      <c r="C65" s="548"/>
      <c r="D65" s="168">
        <f>'5.  2015-2020 LRAM'!Y204</f>
        <v>0</v>
      </c>
      <c r="E65" s="168">
        <f>'5.  2015-2020 LRAM'!Z204</f>
        <v>0</v>
      </c>
      <c r="F65" s="168">
        <f>'5.  2015-2020 LRAM'!AA204</f>
        <v>0</v>
      </c>
      <c r="G65" s="168">
        <f>'5.  2015-2020 LRAM'!AB204</f>
        <v>0</v>
      </c>
      <c r="H65" s="168">
        <f>'5.  2015-2020 LRAM'!AC204</f>
        <v>0</v>
      </c>
      <c r="I65" s="168">
        <v>0</v>
      </c>
      <c r="J65" s="168">
        <f>'5.  2015-2020 LRAM'!AE204</f>
        <v>0</v>
      </c>
      <c r="K65" s="168">
        <f>'5.  2015-2020 LRAM'!AF204</f>
        <v>0</v>
      </c>
      <c r="L65" s="168">
        <f>'5.  2015-2020 LRAM'!AG204</f>
        <v>0</v>
      </c>
      <c r="M65" s="168">
        <f>'5.  2015-2020 LRAM'!AH204</f>
        <v>0</v>
      </c>
      <c r="N65" s="168">
        <f>'5.  2015-2020 LRAM'!AI204</f>
        <v>0</v>
      </c>
      <c r="O65" s="168">
        <f>'5.  2015-2020 LRAM'!AJ204</f>
        <v>0</v>
      </c>
      <c r="P65" s="168">
        <f>'5.  2015-2020 LRAM'!AK204</f>
        <v>0</v>
      </c>
      <c r="Q65" s="168">
        <f>'5.  2015-2020 LRAM'!AL204</f>
        <v>0</v>
      </c>
      <c r="R65" s="161">
        <f>SUM(D65:Q65)</f>
        <v>0</v>
      </c>
      <c r="S65" s="694"/>
      <c r="T65" s="696"/>
      <c r="U65" s="695"/>
      <c r="V65" s="696"/>
    </row>
    <row r="66" spans="2:22" s="167" customFormat="1">
      <c r="B66" s="158" t="s">
        <v>93</v>
      </c>
      <c r="C66" s="159"/>
      <c r="D66" s="168">
        <f>-'5.  2015-2020 LRAM'!Y205</f>
        <v>0</v>
      </c>
      <c r="E66" s="168">
        <f>-'5.  2015-2020 LRAM'!Z205</f>
        <v>0</v>
      </c>
      <c r="F66" s="168">
        <f>-'5.  2015-2020 LRAM'!AA205</f>
        <v>0</v>
      </c>
      <c r="G66" s="168">
        <f>-'5.  2015-2020 LRAM'!AB205</f>
        <v>0</v>
      </c>
      <c r="H66" s="168">
        <f>-'5.  2015-2020 LRAM'!AC205</f>
        <v>0</v>
      </c>
      <c r="I66" s="168">
        <f>-'5.  2015-2020 LRAM'!AD205</f>
        <v>0</v>
      </c>
      <c r="J66" s="168">
        <f>-'5.  2015-2020 LRAM'!AE205</f>
        <v>0</v>
      </c>
      <c r="K66" s="168">
        <f>-'5.  2015-2020 LRAM'!AF205</f>
        <v>0</v>
      </c>
      <c r="L66" s="168">
        <f>-'5.  2015-2020 LRAM'!AG205</f>
        <v>0</v>
      </c>
      <c r="M66" s="168">
        <f>-'5.  2015-2020 LRAM'!AH205</f>
        <v>0</v>
      </c>
      <c r="N66" s="168">
        <f>-'5.  2015-2020 LRAM'!AI205</f>
        <v>0</v>
      </c>
      <c r="O66" s="168">
        <f>-'5.  2015-2020 LRAM'!AJ205</f>
        <v>0</v>
      </c>
      <c r="P66" s="168">
        <f>-'5.  2015-2020 LRAM'!AK205</f>
        <v>0</v>
      </c>
      <c r="Q66" s="168">
        <f>-'5.  2015-2020 LRAM'!AL205</f>
        <v>0</v>
      </c>
      <c r="R66" s="161">
        <f>SUM(D66:Q66)</f>
        <v>0</v>
      </c>
      <c r="S66" s="694"/>
      <c r="T66" s="696"/>
      <c r="U66" s="695"/>
      <c r="V66" s="696"/>
    </row>
    <row r="67" spans="2:22" s="138" customFormat="1">
      <c r="B67" s="647" t="s">
        <v>67</v>
      </c>
      <c r="C67" s="643"/>
      <c r="D67" s="164"/>
      <c r="E67" s="164"/>
      <c r="F67" s="164"/>
      <c r="G67" s="164"/>
      <c r="H67" s="164"/>
      <c r="I67" s="164"/>
      <c r="J67" s="164"/>
      <c r="K67" s="165"/>
      <c r="L67" s="165"/>
      <c r="M67" s="165"/>
      <c r="N67" s="165"/>
      <c r="O67" s="165"/>
      <c r="P67" s="165"/>
      <c r="Q67" s="165"/>
      <c r="R67" s="166"/>
      <c r="S67" s="702"/>
      <c r="T67" s="703"/>
      <c r="U67" s="697"/>
      <c r="V67" s="704"/>
    </row>
    <row r="68" spans="2:22" s="167" customFormat="1" ht="15.75" customHeight="1">
      <c r="B68" s="158" t="s">
        <v>228</v>
      </c>
      <c r="C68" s="159"/>
      <c r="D68" s="160">
        <f>'5.  2015-2020 LRAM'!Y394</f>
        <v>0</v>
      </c>
      <c r="E68" s="160">
        <f>'5.  2015-2020 LRAM'!Z394</f>
        <v>0</v>
      </c>
      <c r="F68" s="160">
        <f>'5.  2015-2020 LRAM'!AA394</f>
        <v>0</v>
      </c>
      <c r="G68" s="160">
        <f>'5.  2015-2020 LRAM'!AB394</f>
        <v>0</v>
      </c>
      <c r="H68" s="160">
        <f>'5.  2015-2020 LRAM'!AC394</f>
        <v>0</v>
      </c>
      <c r="I68" s="160">
        <f>'5.  2015-2020 LRAM'!AD394</f>
        <v>0</v>
      </c>
      <c r="J68" s="160">
        <f>'5.  2015-2020 LRAM'!AE394</f>
        <v>0</v>
      </c>
      <c r="K68" s="160">
        <f>'5.  2015-2020 LRAM'!AF394</f>
        <v>0</v>
      </c>
      <c r="L68" s="160">
        <f>'5.  2015-2020 LRAM'!AG394</f>
        <v>0</v>
      </c>
      <c r="M68" s="160">
        <f>'5.  2015-2020 LRAM'!AH394</f>
        <v>0</v>
      </c>
      <c r="N68" s="160">
        <f>'5.  2015-2020 LRAM'!AI394</f>
        <v>0</v>
      </c>
      <c r="O68" s="160">
        <f>'5.  2015-2020 LRAM'!AJ394</f>
        <v>0</v>
      </c>
      <c r="P68" s="160">
        <f>'5.  2015-2020 LRAM'!AK394</f>
        <v>0</v>
      </c>
      <c r="Q68" s="160">
        <f>'5.  2015-2020 LRAM'!AL394</f>
        <v>0</v>
      </c>
      <c r="R68" s="160">
        <f>'5.  2015-2020 LRAM'!AM394</f>
        <v>0</v>
      </c>
      <c r="S68" s="701"/>
      <c r="T68" s="696"/>
      <c r="U68" s="695"/>
      <c r="V68" s="699"/>
    </row>
    <row r="69" spans="2:22" s="167" customFormat="1">
      <c r="B69" s="158" t="s">
        <v>227</v>
      </c>
      <c r="C69" s="159"/>
      <c r="D69" s="160">
        <f>-'5.  2015-2020 LRAM'!Y395</f>
        <v>0</v>
      </c>
      <c r="E69" s="160">
        <f>-'5.  2015-2020 LRAM'!Z395</f>
        <v>0</v>
      </c>
      <c r="F69" s="160">
        <f>-'5.  2015-2020 LRAM'!AA395</f>
        <v>0</v>
      </c>
      <c r="G69" s="160">
        <f>-'5.  2015-2020 LRAM'!AB395</f>
        <v>0</v>
      </c>
      <c r="H69" s="160">
        <f>-'5.  2015-2020 LRAM'!AC395</f>
        <v>0</v>
      </c>
      <c r="I69" s="160">
        <f>-'5.  2015-2020 LRAM'!AD395</f>
        <v>0</v>
      </c>
      <c r="J69" s="160">
        <f>-'5.  2015-2020 LRAM'!AE395</f>
        <v>0</v>
      </c>
      <c r="K69" s="160">
        <f>-'5.  2015-2020 LRAM'!AF395</f>
        <v>0</v>
      </c>
      <c r="L69" s="160">
        <f>-'5.  2015-2020 LRAM'!AG395</f>
        <v>0</v>
      </c>
      <c r="M69" s="160">
        <f>-'5.  2015-2020 LRAM'!AH395</f>
        <v>0</v>
      </c>
      <c r="N69" s="160">
        <f>-'5.  2015-2020 LRAM'!AI395</f>
        <v>0</v>
      </c>
      <c r="O69" s="160">
        <f>-'5.  2015-2020 LRAM'!AJ395</f>
        <v>0</v>
      </c>
      <c r="P69" s="160">
        <f>-'5.  2015-2020 LRAM'!AK395</f>
        <v>0</v>
      </c>
      <c r="Q69" s="160">
        <f>-'5.  2015-2020 LRAM'!AL395</f>
        <v>0</v>
      </c>
      <c r="R69" s="161">
        <f>SUM(D69:Q69)</f>
        <v>0</v>
      </c>
      <c r="S69" s="701"/>
      <c r="T69" s="696"/>
      <c r="U69" s="695"/>
      <c r="V69" s="699"/>
    </row>
    <row r="70" spans="2:22" s="138" customFormat="1">
      <c r="B70" s="647" t="s">
        <v>67</v>
      </c>
      <c r="C70" s="643"/>
      <c r="D70" s="164"/>
      <c r="E70" s="164"/>
      <c r="F70" s="164"/>
      <c r="G70" s="164"/>
      <c r="H70" s="164"/>
      <c r="I70" s="164"/>
      <c r="J70" s="164"/>
      <c r="K70" s="165"/>
      <c r="L70" s="165"/>
      <c r="M70" s="165"/>
      <c r="N70" s="165"/>
      <c r="O70" s="165"/>
      <c r="P70" s="165"/>
      <c r="Q70" s="165"/>
      <c r="R70" s="166"/>
      <c r="S70" s="702"/>
      <c r="T70" s="703"/>
      <c r="U70" s="697"/>
      <c r="V70" s="699"/>
    </row>
    <row r="71" spans="2:22" s="167" customFormat="1">
      <c r="B71" s="158" t="s">
        <v>230</v>
      </c>
      <c r="C71" s="548"/>
      <c r="D71" s="160">
        <f>'5.  2015-2020 LRAM'!Y582</f>
        <v>754844.15691505023</v>
      </c>
      <c r="E71" s="160">
        <f>'5.  2015-2020 LRAM'!Z582</f>
        <v>426899.69868851907</v>
      </c>
      <c r="F71" s="160">
        <f>'5.  2015-2020 LRAM'!AA582</f>
        <v>240148.910643415</v>
      </c>
      <c r="G71" s="160">
        <f>'5.  2015-2020 LRAM'!AB582</f>
        <v>20011.536999213931</v>
      </c>
      <c r="H71" s="160">
        <f>'5.  2015-2020 LRAM'!AC582</f>
        <v>17815.023502869073</v>
      </c>
      <c r="I71" s="160">
        <f>'5.  2015-2020 LRAM'!AD582</f>
        <v>102882.42683147415</v>
      </c>
      <c r="J71" s="160">
        <f>'5.  2015-2020 LRAM'!AE582</f>
        <v>25783.992516175596</v>
      </c>
      <c r="K71" s="160">
        <f>'5.  2015-2020 LRAM'!AF582</f>
        <v>0</v>
      </c>
      <c r="L71" s="160">
        <f>'5.  2015-2020 LRAM'!AG582</f>
        <v>0</v>
      </c>
      <c r="M71" s="160">
        <f>'5.  2015-2020 LRAM'!AH582</f>
        <v>0</v>
      </c>
      <c r="N71" s="160">
        <f>'5.  2015-2020 LRAM'!AI582</f>
        <v>0</v>
      </c>
      <c r="O71" s="160">
        <f>'5.  2015-2020 LRAM'!AJ582</f>
        <v>0</v>
      </c>
      <c r="P71" s="160">
        <f>'5.  2015-2020 LRAM'!AK582</f>
        <v>0</v>
      </c>
      <c r="Q71" s="160">
        <f>'5.  2015-2020 LRAM'!AL582</f>
        <v>0</v>
      </c>
      <c r="R71" s="161">
        <f>SUM(D71:Q71)</f>
        <v>1588385.746096717</v>
      </c>
      <c r="S71" s="701"/>
      <c r="T71" s="692"/>
      <c r="U71" s="695"/>
      <c r="V71" s="699"/>
    </row>
    <row r="72" spans="2:22" s="167" customFormat="1">
      <c r="B72" s="158" t="s">
        <v>229</v>
      </c>
      <c r="C72" s="159"/>
      <c r="D72" s="160">
        <f>-'5.  2015-2020 LRAM'!Y583</f>
        <v>-165165.64423333333</v>
      </c>
      <c r="E72" s="160">
        <f>-'5.  2015-2020 LRAM'!Z583</f>
        <v>-67889.381399999998</v>
      </c>
      <c r="F72" s="160">
        <f>-'5.  2015-2020 LRAM'!AA583</f>
        <v>-315110.99307103921</v>
      </c>
      <c r="G72" s="160">
        <f>-'5.  2015-2020 LRAM'!AB583</f>
        <v>0</v>
      </c>
      <c r="H72" s="160">
        <f>-'5.  2015-2020 LRAM'!AC583</f>
        <v>0</v>
      </c>
      <c r="I72" s="160">
        <f>-'5.  2015-2020 LRAM'!AD583</f>
        <v>0</v>
      </c>
      <c r="J72" s="160">
        <f>-'5.  2015-2020 LRAM'!AE583</f>
        <v>0</v>
      </c>
      <c r="K72" s="160">
        <f>-'5.  2015-2020 LRAM'!AF583</f>
        <v>0</v>
      </c>
      <c r="L72" s="160">
        <f>-'5.  2015-2020 LRAM'!AG583</f>
        <v>0</v>
      </c>
      <c r="M72" s="160">
        <f>-'5.  2015-2020 LRAM'!AH583</f>
        <v>0</v>
      </c>
      <c r="N72" s="160">
        <f>-'5.  2015-2020 LRAM'!AI583</f>
        <v>0</v>
      </c>
      <c r="O72" s="160">
        <f>-'5.  2015-2020 LRAM'!AJ583</f>
        <v>0</v>
      </c>
      <c r="P72" s="160">
        <f>-'5.  2015-2020 LRAM'!AK583</f>
        <v>0</v>
      </c>
      <c r="Q72" s="160">
        <f>-'5.  2015-2020 LRAM'!AL583</f>
        <v>0</v>
      </c>
      <c r="R72" s="161">
        <f>SUM(D72:Q72)</f>
        <v>-548166.01870437246</v>
      </c>
      <c r="S72" s="701"/>
      <c r="T72" s="692"/>
      <c r="U72" s="695"/>
      <c r="V72" s="699"/>
    </row>
    <row r="73" spans="2:22" s="138" customFormat="1">
      <c r="B73" s="647" t="s">
        <v>67</v>
      </c>
      <c r="C73" s="643"/>
      <c r="D73" s="164"/>
      <c r="E73" s="164"/>
      <c r="F73" s="164"/>
      <c r="G73" s="164"/>
      <c r="H73" s="164"/>
      <c r="I73" s="164"/>
      <c r="J73" s="164"/>
      <c r="K73" s="165"/>
      <c r="L73" s="165"/>
      <c r="M73" s="165"/>
      <c r="N73" s="165"/>
      <c r="O73" s="165"/>
      <c r="P73" s="165"/>
      <c r="Q73" s="165"/>
      <c r="R73" s="166"/>
      <c r="S73" s="694"/>
      <c r="T73" s="692"/>
      <c r="U73" s="697"/>
      <c r="V73" s="699"/>
    </row>
    <row r="74" spans="2:22" s="167" customFormat="1">
      <c r="B74" s="158" t="s">
        <v>232</v>
      </c>
      <c r="C74" s="548"/>
      <c r="D74" s="160">
        <f>'5.  2015-2020 LRAM'!Y766</f>
        <v>0</v>
      </c>
      <c r="E74" s="160">
        <f>'5.  2015-2020 LRAM'!Z766</f>
        <v>0</v>
      </c>
      <c r="F74" s="160">
        <f>'5.  2015-2020 LRAM'!AA766</f>
        <v>0</v>
      </c>
      <c r="G74" s="160">
        <f>'5.  2015-2020 LRAM'!AB766</f>
        <v>0</v>
      </c>
      <c r="H74" s="160">
        <f>'5.  2015-2020 LRAM'!AC766</f>
        <v>0</v>
      </c>
      <c r="I74" s="160">
        <f>'5.  2015-2020 LRAM'!AD766</f>
        <v>0</v>
      </c>
      <c r="J74" s="160">
        <f>'5.  2015-2020 LRAM'!AE766</f>
        <v>0</v>
      </c>
      <c r="K74" s="160">
        <f>'5.  2015-2020 LRAM'!AF766</f>
        <v>0</v>
      </c>
      <c r="L74" s="160">
        <f>'5.  2015-2020 LRAM'!AG766</f>
        <v>0</v>
      </c>
      <c r="M74" s="160">
        <f>'5.  2015-2020 LRAM'!AH766</f>
        <v>0</v>
      </c>
      <c r="N74" s="160">
        <f>'5.  2015-2020 LRAM'!AI766</f>
        <v>0</v>
      </c>
      <c r="O74" s="160">
        <f>'5.  2015-2020 LRAM'!AJ766</f>
        <v>0</v>
      </c>
      <c r="P74" s="160">
        <f>'5.  2015-2020 LRAM'!AK766</f>
        <v>0</v>
      </c>
      <c r="Q74" s="160">
        <f>'5.  2015-2020 LRAM'!AL766</f>
        <v>0</v>
      </c>
      <c r="R74" s="160">
        <f>'5.  2015-2020 LRAM'!AM766</f>
        <v>0</v>
      </c>
      <c r="S74" s="701"/>
      <c r="T74" s="692"/>
      <c r="U74" s="695"/>
      <c r="V74" s="699"/>
    </row>
    <row r="75" spans="2:22" s="167" customFormat="1" ht="16.5" customHeight="1">
      <c r="B75" s="158" t="s">
        <v>231</v>
      </c>
      <c r="C75" s="159"/>
      <c r="D75" s="160">
        <f>-'5.  2015-2020 LRAM'!Y767</f>
        <v>0</v>
      </c>
      <c r="E75" s="160">
        <f>-'5.  2015-2020 LRAM'!Z767</f>
        <v>0</v>
      </c>
      <c r="F75" s="160">
        <f>-'5.  2015-2020 LRAM'!AA767</f>
        <v>0</v>
      </c>
      <c r="G75" s="160">
        <f>-'5.  2015-2020 LRAM'!AB767</f>
        <v>0</v>
      </c>
      <c r="H75" s="160">
        <f>-'5.  2015-2020 LRAM'!AC767</f>
        <v>0</v>
      </c>
      <c r="I75" s="160">
        <f>-'5.  2015-2020 LRAM'!AD767</f>
        <v>0</v>
      </c>
      <c r="J75" s="160">
        <f>-'5.  2015-2020 LRAM'!AE767</f>
        <v>0</v>
      </c>
      <c r="K75" s="160">
        <f>-'5.  2015-2020 LRAM'!AF767</f>
        <v>0</v>
      </c>
      <c r="L75" s="160">
        <f>-'5.  2015-2020 LRAM'!AG767</f>
        <v>0</v>
      </c>
      <c r="M75" s="160">
        <f>-'5.  2015-2020 LRAM'!AH767</f>
        <v>0</v>
      </c>
      <c r="N75" s="160">
        <f>-'5.  2015-2020 LRAM'!AI767</f>
        <v>0</v>
      </c>
      <c r="O75" s="160">
        <f>-'5.  2015-2020 LRAM'!AJ767</f>
        <v>0</v>
      </c>
      <c r="P75" s="160">
        <f>-'5.  2015-2020 LRAM'!AK767</f>
        <v>0</v>
      </c>
      <c r="Q75" s="160">
        <f>-'5.  2015-2020 LRAM'!AL767</f>
        <v>0</v>
      </c>
      <c r="R75" s="161">
        <f>SUM(D75:Q75)</f>
        <v>0</v>
      </c>
      <c r="S75" s="701"/>
      <c r="T75" s="692"/>
      <c r="U75" s="695"/>
      <c r="V75" s="699"/>
    </row>
    <row r="76" spans="2:22" s="138" customFormat="1">
      <c r="B76" s="647" t="s">
        <v>67</v>
      </c>
      <c r="C76" s="643"/>
      <c r="D76" s="164"/>
      <c r="E76" s="164"/>
      <c r="F76" s="164"/>
      <c r="G76" s="164"/>
      <c r="H76" s="164"/>
      <c r="I76" s="164"/>
      <c r="J76" s="164"/>
      <c r="K76" s="165"/>
      <c r="L76" s="165"/>
      <c r="M76" s="165"/>
      <c r="N76" s="165"/>
      <c r="O76" s="165"/>
      <c r="P76" s="165"/>
      <c r="Q76" s="165"/>
      <c r="R76" s="166"/>
      <c r="S76" s="694"/>
      <c r="T76" s="692"/>
      <c r="U76" s="697"/>
      <c r="V76" s="699"/>
    </row>
    <row r="77" spans="2:22" s="167" customFormat="1">
      <c r="B77" s="158" t="s">
        <v>234</v>
      </c>
      <c r="C77" s="159"/>
      <c r="D77" s="160">
        <f>'5.  2015-2020 LRAM'!Y950</f>
        <v>0</v>
      </c>
      <c r="E77" s="160">
        <f>'5.  2015-2020 LRAM'!Z950</f>
        <v>0</v>
      </c>
      <c r="F77" s="160">
        <f>'5.  2015-2020 LRAM'!AA950</f>
        <v>0</v>
      </c>
      <c r="G77" s="160">
        <f>'5.  2015-2020 LRAM'!AB950</f>
        <v>0</v>
      </c>
      <c r="H77" s="160">
        <f>'5.  2015-2020 LRAM'!AC950</f>
        <v>0</v>
      </c>
      <c r="I77" s="160">
        <f>'5.  2015-2020 LRAM'!AD950</f>
        <v>0</v>
      </c>
      <c r="J77" s="160">
        <f>'5.  2015-2020 LRAM'!AE950</f>
        <v>0</v>
      </c>
      <c r="K77" s="160">
        <f>'5.  2015-2020 LRAM'!AF950</f>
        <v>0</v>
      </c>
      <c r="L77" s="160">
        <f>'5.  2015-2020 LRAM'!AG950</f>
        <v>0</v>
      </c>
      <c r="M77" s="160">
        <f>'5.  2015-2020 LRAM'!AH950</f>
        <v>0</v>
      </c>
      <c r="N77" s="160">
        <f>'5.  2015-2020 LRAM'!AI950</f>
        <v>0</v>
      </c>
      <c r="O77" s="160">
        <f>'5.  2015-2020 LRAM'!AJ950</f>
        <v>0</v>
      </c>
      <c r="P77" s="160">
        <f>'5.  2015-2020 LRAM'!AK950</f>
        <v>0</v>
      </c>
      <c r="Q77" s="160">
        <f>'5.  2015-2020 LRAM'!AL950</f>
        <v>0</v>
      </c>
      <c r="R77" s="161">
        <f>SUM(D77:Q77)</f>
        <v>0</v>
      </c>
      <c r="S77" s="694"/>
      <c r="T77" s="692"/>
      <c r="U77" s="156"/>
      <c r="V77" s="157"/>
    </row>
    <row r="78" spans="2:22" s="167" customFormat="1">
      <c r="B78" s="158" t="s">
        <v>233</v>
      </c>
      <c r="C78" s="159"/>
      <c r="D78" s="160">
        <f>-'5.  2015-2020 LRAM'!Y951</f>
        <v>0</v>
      </c>
      <c r="E78" s="160">
        <f>-'5.  2015-2020 LRAM'!Z951</f>
        <v>0</v>
      </c>
      <c r="F78" s="160">
        <f>-'5.  2015-2020 LRAM'!AA951</f>
        <v>0</v>
      </c>
      <c r="G78" s="160">
        <f>-'5.  2015-2020 LRAM'!AB951</f>
        <v>0</v>
      </c>
      <c r="H78" s="160">
        <f>-'5.  2015-2020 LRAM'!AC951</f>
        <v>0</v>
      </c>
      <c r="I78" s="160">
        <f>-'5.  2015-2020 LRAM'!AD951</f>
        <v>0</v>
      </c>
      <c r="J78" s="160">
        <f>-'5.  2015-2020 LRAM'!AE951</f>
        <v>0</v>
      </c>
      <c r="K78" s="160">
        <f>-'5.  2015-2020 LRAM'!AF951</f>
        <v>0</v>
      </c>
      <c r="L78" s="160">
        <f>-'5.  2015-2020 LRAM'!AG951</f>
        <v>0</v>
      </c>
      <c r="M78" s="160">
        <f>-'5.  2015-2020 LRAM'!AH951</f>
        <v>0</v>
      </c>
      <c r="N78" s="160">
        <f>-'5.  2015-2020 LRAM'!AI951</f>
        <v>0</v>
      </c>
      <c r="O78" s="160">
        <f>-'5.  2015-2020 LRAM'!AJ951</f>
        <v>0</v>
      </c>
      <c r="P78" s="160">
        <f>-'5.  2015-2020 LRAM'!AK951</f>
        <v>0</v>
      </c>
      <c r="Q78" s="160">
        <f>-'5.  2015-2020 LRAM'!AL951</f>
        <v>0</v>
      </c>
      <c r="R78" s="161">
        <f>SUM(D78:Q78)</f>
        <v>0</v>
      </c>
      <c r="S78" s="694"/>
      <c r="T78" s="692"/>
      <c r="U78" s="156"/>
      <c r="V78" s="157"/>
    </row>
    <row r="79" spans="2:22" s="138" customFormat="1">
      <c r="B79" s="647" t="s">
        <v>67</v>
      </c>
      <c r="C79" s="643"/>
      <c r="D79" s="164"/>
      <c r="E79" s="164"/>
      <c r="F79" s="164"/>
      <c r="G79" s="164"/>
      <c r="H79" s="164"/>
      <c r="I79" s="164"/>
      <c r="J79" s="164"/>
      <c r="K79" s="165"/>
      <c r="L79" s="165"/>
      <c r="M79" s="165"/>
      <c r="N79" s="165"/>
      <c r="O79" s="165"/>
      <c r="P79" s="165"/>
      <c r="Q79" s="165"/>
      <c r="R79" s="166"/>
      <c r="S79" s="692"/>
      <c r="T79" s="692"/>
      <c r="U79" s="163"/>
      <c r="V79" s="157"/>
    </row>
    <row r="80" spans="2:22" s="167" customFormat="1">
      <c r="B80" s="158" t="s">
        <v>236</v>
      </c>
      <c r="C80" s="548"/>
      <c r="D80" s="160">
        <f>'5.  2015-2020 LRAM'!Y1134</f>
        <v>0</v>
      </c>
      <c r="E80" s="160">
        <f>'5.  2015-2020 LRAM'!Z1134</f>
        <v>0</v>
      </c>
      <c r="F80" s="160">
        <f>'5.  2015-2020 LRAM'!AA1134</f>
        <v>0</v>
      </c>
      <c r="G80" s="160">
        <f>'5.  2015-2020 LRAM'!AB1134</f>
        <v>0</v>
      </c>
      <c r="H80" s="160">
        <f>'5.  2015-2020 LRAM'!AC1134</f>
        <v>0</v>
      </c>
      <c r="I80" s="160">
        <f>'5.  2015-2020 LRAM'!AD1134</f>
        <v>0</v>
      </c>
      <c r="J80" s="160">
        <f>'5.  2015-2020 LRAM'!AE1134</f>
        <v>0</v>
      </c>
      <c r="K80" s="160">
        <f>'5.  2015-2020 LRAM'!AF1134</f>
        <v>0</v>
      </c>
      <c r="L80" s="160">
        <f>'5.  2015-2020 LRAM'!AG1134</f>
        <v>0</v>
      </c>
      <c r="M80" s="160">
        <f>'5.  2015-2020 LRAM'!AH1134</f>
        <v>0</v>
      </c>
      <c r="N80" s="160">
        <f>'5.  2015-2020 LRAM'!AI1134</f>
        <v>0</v>
      </c>
      <c r="O80" s="160">
        <f>'5.  2015-2020 LRAM'!AJ1134</f>
        <v>0</v>
      </c>
      <c r="P80" s="160">
        <f>'5.  2015-2020 LRAM'!AK1134</f>
        <v>0</v>
      </c>
      <c r="Q80" s="160">
        <f>'5.  2015-2020 LRAM'!AL1134</f>
        <v>0</v>
      </c>
      <c r="R80" s="161">
        <f>SUM(D80:Q80)</f>
        <v>0</v>
      </c>
      <c r="T80" s="692"/>
      <c r="U80" s="156"/>
      <c r="V80" s="157"/>
    </row>
    <row r="81" spans="2:22" s="167" customFormat="1">
      <c r="B81" s="158" t="s">
        <v>235</v>
      </c>
      <c r="C81" s="159"/>
      <c r="D81" s="160">
        <f>-'5.  2015-2020 LRAM'!Y1135</f>
        <v>0</v>
      </c>
      <c r="E81" s="160">
        <f>-'5.  2015-2020 LRAM'!Z1135</f>
        <v>0</v>
      </c>
      <c r="F81" s="160">
        <f>-'5.  2015-2020 LRAM'!AA1135</f>
        <v>0</v>
      </c>
      <c r="G81" s="160">
        <f>-'5.  2015-2020 LRAM'!AB1135</f>
        <v>0</v>
      </c>
      <c r="H81" s="160">
        <f>-'5.  2015-2020 LRAM'!AC1135</f>
        <v>0</v>
      </c>
      <c r="I81" s="160">
        <f>-'5.  2015-2020 LRAM'!AD1135</f>
        <v>0</v>
      </c>
      <c r="J81" s="160">
        <f>-'5.  2015-2020 LRAM'!AE1135</f>
        <v>0</v>
      </c>
      <c r="K81" s="160">
        <f>-'5.  2015-2020 LRAM'!AF1135</f>
        <v>0</v>
      </c>
      <c r="L81" s="160">
        <f>-'5.  2015-2020 LRAM'!AG1135</f>
        <v>0</v>
      </c>
      <c r="M81" s="160">
        <f>-'5.  2015-2020 LRAM'!AH1135</f>
        <v>0</v>
      </c>
      <c r="N81" s="160">
        <f>-'5.  2015-2020 LRAM'!AI1135</f>
        <v>0</v>
      </c>
      <c r="O81" s="160">
        <f>-'5.  2015-2020 LRAM'!AJ1135</f>
        <v>0</v>
      </c>
      <c r="P81" s="160">
        <f>-'5.  2015-2020 LRAM'!AK1135</f>
        <v>0</v>
      </c>
      <c r="Q81" s="160">
        <f>-'5.  2015-2020 LRAM'!AL1135</f>
        <v>0</v>
      </c>
      <c r="R81" s="161">
        <f>SUM(D81:Q81)</f>
        <v>0</v>
      </c>
      <c r="S81" s="162"/>
      <c r="T81" s="692"/>
      <c r="U81" s="156"/>
      <c r="V81" s="157"/>
    </row>
    <row r="82" spans="2:22" s="138" customFormat="1">
      <c r="B82" s="647" t="s">
        <v>67</v>
      </c>
      <c r="C82" s="643"/>
      <c r="D82" s="164"/>
      <c r="E82" s="164"/>
      <c r="F82" s="164"/>
      <c r="G82" s="164"/>
      <c r="H82" s="164"/>
      <c r="I82" s="164"/>
      <c r="J82" s="164"/>
      <c r="K82" s="165"/>
      <c r="L82" s="165"/>
      <c r="M82" s="165"/>
      <c r="N82" s="165"/>
      <c r="O82" s="165"/>
      <c r="P82" s="165"/>
      <c r="Q82" s="165"/>
      <c r="R82" s="166"/>
      <c r="T82" s="692"/>
      <c r="U82" s="163"/>
      <c r="V82" s="157"/>
    </row>
    <row r="83" spans="2:22" s="17" customFormat="1" ht="20.25" customHeight="1">
      <c r="B83" s="644" t="s">
        <v>43</v>
      </c>
      <c r="C83" s="643"/>
      <c r="D83" s="169">
        <f>+'6.  Carrying Charges'!I147</f>
        <v>27700.148133223654</v>
      </c>
      <c r="E83" s="169">
        <f>+'6.  Carrying Charges'!J147</f>
        <v>16864.509654628189</v>
      </c>
      <c r="F83" s="169">
        <f>+'6.  Carrying Charges'!K147</f>
        <v>-3521.3438220376488</v>
      </c>
      <c r="G83" s="169">
        <f>+'6.  Carrying Charges'!L147</f>
        <v>940.04195053807416</v>
      </c>
      <c r="H83" s="169">
        <f>+'6.  Carrying Charges'!M147</f>
        <v>836.86072904727496</v>
      </c>
      <c r="I83" s="169">
        <f>+'6.  Carrying Charges'!N147</f>
        <v>4832.9020004084996</v>
      </c>
      <c r="J83" s="169">
        <f>+'6.  Carrying Charges'!O147</f>
        <v>1211.2030484473491</v>
      </c>
      <c r="K83" s="169">
        <f>+'6.  Carrying Charges'!P147</f>
        <v>0</v>
      </c>
      <c r="L83" s="169">
        <f>+'6.  Carrying Charges'!Q147</f>
        <v>0</v>
      </c>
      <c r="M83" s="169">
        <f>+'6.  Carrying Charges'!R147</f>
        <v>0</v>
      </c>
      <c r="N83" s="169">
        <f>+'6.  Carrying Charges'!S147</f>
        <v>0</v>
      </c>
      <c r="O83" s="169">
        <f>+'6.  Carrying Charges'!T147</f>
        <v>0</v>
      </c>
      <c r="P83" s="169">
        <f>+'6.  Carrying Charges'!U147</f>
        <v>0</v>
      </c>
      <c r="Q83" s="169">
        <f>+'6.  Carrying Charges'!V147</f>
        <v>0</v>
      </c>
      <c r="R83" s="169">
        <f>+'6.  Carrying Charges'!W147</f>
        <v>48864.321694255392</v>
      </c>
      <c r="S83" s="670"/>
      <c r="T83" s="692"/>
      <c r="U83" s="156"/>
      <c r="V83" s="157"/>
    </row>
    <row r="84" spans="2:22" s="167" customFormat="1" ht="21.75" customHeight="1">
      <c r="B84" s="645" t="s">
        <v>243</v>
      </c>
      <c r="C84" s="646"/>
      <c r="D84" s="639">
        <f>SUM(D53:D81)+D83</f>
        <v>617378.66081494058</v>
      </c>
      <c r="E84" s="639">
        <f t="shared" ref="E84:Q84" si="3">SUM(E53:E81)+E83</f>
        <v>375874.82694314723</v>
      </c>
      <c r="F84" s="639">
        <f t="shared" si="3"/>
        <v>-78483.426249661861</v>
      </c>
      <c r="G84" s="639">
        <f t="shared" si="3"/>
        <v>20951.578949752005</v>
      </c>
      <c r="H84" s="639">
        <f t="shared" si="3"/>
        <v>18651.884231916349</v>
      </c>
      <c r="I84" s="639">
        <f t="shared" si="3"/>
        <v>107715.32883188265</v>
      </c>
      <c r="J84" s="639">
        <f t="shared" si="3"/>
        <v>26995.195564622947</v>
      </c>
      <c r="K84" s="639">
        <f t="shared" si="3"/>
        <v>0</v>
      </c>
      <c r="L84" s="639">
        <f t="shared" si="3"/>
        <v>0</v>
      </c>
      <c r="M84" s="639">
        <f t="shared" si="3"/>
        <v>0</v>
      </c>
      <c r="N84" s="639">
        <f t="shared" si="3"/>
        <v>0</v>
      </c>
      <c r="O84" s="639">
        <f t="shared" si="3"/>
        <v>0</v>
      </c>
      <c r="P84" s="639">
        <f t="shared" si="3"/>
        <v>0</v>
      </c>
      <c r="Q84" s="639">
        <f t="shared" si="3"/>
        <v>0</v>
      </c>
      <c r="R84" s="639">
        <f>SUM(R53:R81)+R83</f>
        <v>1089084.0490865998</v>
      </c>
      <c r="S84" s="693"/>
      <c r="T84" s="771"/>
      <c r="U84" s="693"/>
      <c r="V84" s="693"/>
    </row>
    <row r="85" spans="2:22" ht="20.25" customHeight="1">
      <c r="B85" s="469" t="s">
        <v>591</v>
      </c>
      <c r="C85" s="613"/>
      <c r="D85" s="612"/>
      <c r="E85" s="612"/>
      <c r="F85" s="612"/>
      <c r="G85" s="612"/>
      <c r="H85" s="612"/>
      <c r="I85" s="612"/>
      <c r="J85" s="612"/>
      <c r="K85" s="612"/>
      <c r="L85" s="612"/>
      <c r="M85" s="612"/>
      <c r="N85" s="612"/>
      <c r="O85" s="612"/>
      <c r="P85" s="612"/>
      <c r="Q85" s="612"/>
      <c r="R85" s="612"/>
      <c r="S85" s="670"/>
      <c r="T85" s="772"/>
      <c r="U85" s="13"/>
    </row>
    <row r="86" spans="2:22" ht="20.25" customHeight="1">
      <c r="B86" s="642"/>
      <c r="C86" s="68"/>
      <c r="D86" s="13"/>
      <c r="E86" s="706"/>
      <c r="F86" s="13"/>
      <c r="G86" s="13"/>
      <c r="H86" s="13"/>
      <c r="I86" s="13"/>
      <c r="S86" s="167"/>
      <c r="U86" s="13"/>
    </row>
    <row r="87" spans="2:22" ht="14.4">
      <c r="E87" s="9"/>
      <c r="F87" s="13"/>
      <c r="G87" s="13"/>
      <c r="S87" s="8"/>
      <c r="U87" s="9"/>
    </row>
    <row r="88" spans="2:22" ht="21" customHeight="1">
      <c r="B88" s="119" t="s">
        <v>593</v>
      </c>
      <c r="F88" s="707">
        <f>+F86+F87</f>
        <v>0</v>
      </c>
      <c r="S88" s="13"/>
    </row>
    <row r="89" spans="2:22" s="562" customFormat="1" ht="27.75" customHeight="1">
      <c r="B89" s="583" t="s">
        <v>617</v>
      </c>
      <c r="C89" s="579"/>
      <c r="D89" s="579"/>
      <c r="E89" s="586"/>
      <c r="F89" s="579"/>
      <c r="G89" s="579"/>
      <c r="H89" s="579"/>
      <c r="I89" s="579"/>
      <c r="J89" s="579"/>
      <c r="S89" s="705"/>
      <c r="T89" s="563"/>
      <c r="U89" s="563"/>
    </row>
    <row r="90" spans="2:22" ht="11.25" customHeight="1">
      <c r="B90" s="111"/>
    </row>
    <row r="91" spans="2:22" s="575" customFormat="1" ht="25.5" customHeight="1">
      <c r="B91" s="577"/>
      <c r="C91" s="573">
        <v>2011</v>
      </c>
      <c r="D91" s="573">
        <v>2012</v>
      </c>
      <c r="E91" s="573">
        <v>2013</v>
      </c>
      <c r="F91" s="573">
        <v>2014</v>
      </c>
      <c r="G91" s="573">
        <v>2015</v>
      </c>
      <c r="H91" s="573">
        <v>2016</v>
      </c>
      <c r="I91" s="573">
        <v>2017</v>
      </c>
      <c r="J91" s="573">
        <v>2018</v>
      </c>
      <c r="K91" s="573">
        <v>2019</v>
      </c>
      <c r="L91" s="573">
        <v>2020</v>
      </c>
      <c r="M91" s="574" t="s">
        <v>26</v>
      </c>
      <c r="T91" s="576"/>
      <c r="U91" s="576"/>
    </row>
    <row r="92" spans="2:22" s="92" customFormat="1" ht="23.25" customHeight="1">
      <c r="B92" s="213">
        <v>2011</v>
      </c>
      <c r="C92" s="568">
        <f>'4.  2011-2014 LRAM'!AM131</f>
        <v>0</v>
      </c>
      <c r="D92" s="569">
        <f>SUM('4.  2011-2014 LRAM'!Y259:AL259)</f>
        <v>0</v>
      </c>
      <c r="E92" s="569">
        <f>SUM('4.  2011-2014 LRAM'!Y388:AL388)</f>
        <v>0</v>
      </c>
      <c r="F92" s="570">
        <f>SUM('4.  2011-2014 LRAM'!Y517:AL517)</f>
        <v>0</v>
      </c>
      <c r="G92" s="570">
        <f>SUM('5.  2015-2020 LRAM'!Y199:AL199)</f>
        <v>0</v>
      </c>
      <c r="H92" s="569">
        <f>SUM('5.  2015-2020 LRAM'!Y388:AL388)</f>
        <v>0</v>
      </c>
      <c r="I92" s="570">
        <f>SUM('5.  2015-2020 LRAM'!Y575:AL575)</f>
        <v>0</v>
      </c>
      <c r="J92" s="569">
        <f>SUM('5.  2015-2020 LRAM'!Y758:AL758)</f>
        <v>0</v>
      </c>
      <c r="K92" s="569">
        <f>SUM('5.  2015-2020 LRAM'!Y941:AL941)</f>
        <v>0</v>
      </c>
      <c r="L92" s="569">
        <f>SUM('5.  2015-2020 LRAM'!Y1124:AL1124)</f>
        <v>0</v>
      </c>
      <c r="M92" s="569">
        <f>SUM(C92:L92)</f>
        <v>0</v>
      </c>
      <c r="T92" s="212"/>
      <c r="U92" s="212"/>
    </row>
    <row r="93" spans="2:22" s="92" customFormat="1" ht="23.25" customHeight="1">
      <c r="B93" s="213">
        <v>2012</v>
      </c>
      <c r="C93" s="571"/>
      <c r="D93" s="570">
        <f>SUM('4.  2011-2014 LRAM'!Y260:AL260)</f>
        <v>0</v>
      </c>
      <c r="E93" s="569">
        <f>SUM('4.  2011-2014 LRAM'!Y389:AL389)</f>
        <v>0</v>
      </c>
      <c r="F93" s="570">
        <f>SUM('4.  2011-2014 LRAM'!Y518:AL518)</f>
        <v>0</v>
      </c>
      <c r="G93" s="570">
        <f>SUM('5.  2015-2020 LRAM'!Y200:AL200)</f>
        <v>0</v>
      </c>
      <c r="H93" s="569">
        <f>SUM('5.  2015-2020 LRAM'!Y389:AL389)</f>
        <v>0</v>
      </c>
      <c r="I93" s="570">
        <f>SUM('5.  2015-2020 LRAM'!Y576:AL576)</f>
        <v>0</v>
      </c>
      <c r="J93" s="569">
        <f>SUM('5.  2015-2020 LRAM'!Y759:AL759)</f>
        <v>0</v>
      </c>
      <c r="K93" s="569">
        <f>SUM('5.  2015-2020 LRAM'!Y942:AL942)</f>
        <v>0</v>
      </c>
      <c r="L93" s="569">
        <f>SUM('5.  2015-2020 LRAM'!Y1125:AL1125)</f>
        <v>0</v>
      </c>
      <c r="M93" s="569">
        <f>SUM(D93:L93)</f>
        <v>0</v>
      </c>
      <c r="T93" s="212"/>
      <c r="U93" s="212"/>
    </row>
    <row r="94" spans="2:22" s="92" customFormat="1" ht="23.25" customHeight="1">
      <c r="B94" s="213">
        <v>2013</v>
      </c>
      <c r="C94" s="572"/>
      <c r="D94" s="572"/>
      <c r="E94" s="570">
        <f>SUM('4.  2011-2014 LRAM'!Y390:AL390)</f>
        <v>0</v>
      </c>
      <c r="F94" s="570">
        <f>SUM('4.  2011-2014 LRAM'!Y519:AL519)</f>
        <v>0</v>
      </c>
      <c r="G94" s="570">
        <f>SUM('5.  2015-2020 LRAM'!Y201:AL201)</f>
        <v>0</v>
      </c>
      <c r="H94" s="569">
        <f>SUM('5.  2015-2020 LRAM'!Y390:AL390)</f>
        <v>0</v>
      </c>
      <c r="I94" s="570">
        <f>SUM('5.  2015-2020 LRAM'!Y577:AL577)</f>
        <v>0</v>
      </c>
      <c r="J94" s="569">
        <f>SUM('5.  2015-2020 LRAM'!Y760:AL760)</f>
        <v>0</v>
      </c>
      <c r="K94" s="569">
        <f>SUM('5.  2015-2020 LRAM'!Y943:AL943)</f>
        <v>0</v>
      </c>
      <c r="L94" s="569">
        <f>SUM('5.  2015-2020 LRAM'!Y1126:AL1126)</f>
        <v>0</v>
      </c>
      <c r="M94" s="569">
        <f>SUM(C94:L94)</f>
        <v>0</v>
      </c>
      <c r="T94" s="212"/>
      <c r="U94" s="212"/>
    </row>
    <row r="95" spans="2:22" s="92" customFormat="1" ht="23.25" customHeight="1">
      <c r="B95" s="213">
        <v>2014</v>
      </c>
      <c r="C95" s="572"/>
      <c r="D95" s="572"/>
      <c r="E95" s="572"/>
      <c r="F95" s="570">
        <f>SUM('4.  2011-2014 LRAM'!Y520:AL520)</f>
        <v>0</v>
      </c>
      <c r="G95" s="570">
        <f>SUM('5.  2015-2020 LRAM'!Y202:AL202)</f>
        <v>0</v>
      </c>
      <c r="H95" s="569">
        <f>SUM('5.  2015-2020 LRAM'!Y391:AL391)</f>
        <v>0</v>
      </c>
      <c r="I95" s="570">
        <f>SUM('5.  2015-2020 LRAM'!Y578:AL578)</f>
        <v>208447.26475895999</v>
      </c>
      <c r="J95" s="569">
        <f>SUM('5.  2015-2020 LRAM'!Y761:AL761)</f>
        <v>0</v>
      </c>
      <c r="K95" s="569">
        <f>SUM('5.  2015-2020 LRAM'!Y944:AL944)</f>
        <v>0</v>
      </c>
      <c r="L95" s="569">
        <f>SUM('5.  2015-2020 LRAM'!Y1127:AL1127)</f>
        <v>0</v>
      </c>
      <c r="M95" s="569">
        <f>SUM(F95:L95)</f>
        <v>208447.26475895999</v>
      </c>
      <c r="T95" s="212"/>
      <c r="U95" s="212"/>
    </row>
    <row r="96" spans="2:22" s="92" customFormat="1" ht="23.25" customHeight="1">
      <c r="B96" s="213">
        <v>2015</v>
      </c>
      <c r="C96" s="572"/>
      <c r="D96" s="572"/>
      <c r="E96" s="572"/>
      <c r="F96" s="572"/>
      <c r="G96" s="570">
        <f>SUM('5.  2015-2020 LRAM'!Y203:AL203)</f>
        <v>0</v>
      </c>
      <c r="H96" s="569">
        <f>SUM('5.  2015-2020 LRAM'!Y392:AL392)</f>
        <v>0</v>
      </c>
      <c r="I96" s="570">
        <f>SUM('5.  2015-2020 LRAM'!Y579:AL579)</f>
        <v>376410.36780664569</v>
      </c>
      <c r="J96" s="569">
        <f>SUM('5.  2015-2020 LRAM'!Y762:AL762)</f>
        <v>0</v>
      </c>
      <c r="K96" s="569">
        <f>SUM('5.  2015-2020 LRAM'!Y945:AL945)</f>
        <v>0</v>
      </c>
      <c r="L96" s="569">
        <f>SUM('5.  2015-2020 LRAM'!Y1128:AL1128)</f>
        <v>0</v>
      </c>
      <c r="M96" s="569">
        <f>SUM(G96:L96)</f>
        <v>376410.36780664569</v>
      </c>
      <c r="T96" s="212"/>
      <c r="U96" s="212"/>
    </row>
    <row r="97" spans="2:21" s="92" customFormat="1" ht="23.25" customHeight="1">
      <c r="B97" s="213">
        <v>2016</v>
      </c>
      <c r="C97" s="572"/>
      <c r="D97" s="572"/>
      <c r="E97" s="572"/>
      <c r="F97" s="572"/>
      <c r="G97" s="572"/>
      <c r="H97" s="569">
        <f>SUM('5.  2015-2020 LRAM'!Y393:AL393)</f>
        <v>0</v>
      </c>
      <c r="I97" s="570">
        <f>SUM('5.  2015-2020 LRAM'!Y580:AL580)</f>
        <v>349707.69121590967</v>
      </c>
      <c r="J97" s="569">
        <f>SUM('5.  2015-2020 LRAM'!Y763:AL763)</f>
        <v>0</v>
      </c>
      <c r="K97" s="569">
        <f>SUM('5.  2015-2020 LRAM'!Y946:AL946)</f>
        <v>0</v>
      </c>
      <c r="L97" s="569">
        <f>SUM('5.  2015-2020 LRAM'!Y1129:AL1129)</f>
        <v>0</v>
      </c>
      <c r="M97" s="569">
        <f>SUM(H97:L97)</f>
        <v>349707.69121590967</v>
      </c>
      <c r="T97" s="212"/>
      <c r="U97" s="212"/>
    </row>
    <row r="98" spans="2:21" s="92" customFormat="1" ht="23.25" customHeight="1">
      <c r="B98" s="213">
        <v>2017</v>
      </c>
      <c r="C98" s="572"/>
      <c r="D98" s="572"/>
      <c r="E98" s="572"/>
      <c r="F98" s="572"/>
      <c r="G98" s="572"/>
      <c r="H98" s="572"/>
      <c r="I98" s="569">
        <f>SUM('5.  2015-2020 LRAM'!Y581:AL581)</f>
        <v>653820.42231520184</v>
      </c>
      <c r="J98" s="569">
        <f>SUM('5.  2015-2020 LRAM'!Y764:AL764)</f>
        <v>0</v>
      </c>
      <c r="K98" s="569">
        <f>SUM('5.  2015-2020 LRAM'!Y947:AL947)</f>
        <v>0</v>
      </c>
      <c r="L98" s="569">
        <f>SUM('5.  2015-2020 LRAM'!Y1130:AL1130)</f>
        <v>0</v>
      </c>
      <c r="M98" s="569">
        <f>SUM(I98:L98)</f>
        <v>653820.42231520184</v>
      </c>
      <c r="T98" s="212"/>
      <c r="U98" s="212"/>
    </row>
    <row r="99" spans="2:21" s="92" customFormat="1" ht="23.25" customHeight="1">
      <c r="B99" s="213">
        <v>2018</v>
      </c>
      <c r="C99" s="572"/>
      <c r="D99" s="572"/>
      <c r="E99" s="572"/>
      <c r="F99" s="572"/>
      <c r="G99" s="572"/>
      <c r="H99" s="572"/>
      <c r="I99" s="572"/>
      <c r="J99" s="569">
        <f>SUM('5.  2015-2020 LRAM'!Y765:AL765)</f>
        <v>0</v>
      </c>
      <c r="K99" s="569">
        <f>SUM('5.  2015-2020 LRAM'!Y948:AL948)</f>
        <v>0</v>
      </c>
      <c r="L99" s="569">
        <f>SUM('5.  2015-2020 LRAM'!Y1131:AL1131)</f>
        <v>0</v>
      </c>
      <c r="M99" s="569">
        <f>SUM(J99:L99)</f>
        <v>0</v>
      </c>
      <c r="T99" s="212"/>
      <c r="U99" s="212"/>
    </row>
    <row r="100" spans="2:21" s="92" customFormat="1" ht="23.25" customHeight="1">
      <c r="B100" s="213">
        <v>2019</v>
      </c>
      <c r="C100" s="572"/>
      <c r="D100" s="572"/>
      <c r="E100" s="572"/>
      <c r="F100" s="572"/>
      <c r="G100" s="572"/>
      <c r="H100" s="572"/>
      <c r="I100" s="572"/>
      <c r="J100" s="572"/>
      <c r="K100" s="569">
        <f>SUM('5.  2015-2020 LRAM'!Y949:AL949)</f>
        <v>0</v>
      </c>
      <c r="L100" s="569">
        <f>SUM('5.  2015-2020 LRAM'!Y1132:AL1132)</f>
        <v>0</v>
      </c>
      <c r="M100" s="569">
        <f>SUM(K100:L100)</f>
        <v>0</v>
      </c>
      <c r="T100" s="212"/>
      <c r="U100" s="212"/>
    </row>
    <row r="101" spans="2:21" s="92" customFormat="1" ht="23.25" customHeight="1">
      <c r="B101" s="213">
        <v>2020</v>
      </c>
      <c r="C101" s="572"/>
      <c r="D101" s="572"/>
      <c r="E101" s="572"/>
      <c r="F101" s="572"/>
      <c r="G101" s="572"/>
      <c r="H101" s="572"/>
      <c r="I101" s="572"/>
      <c r="J101" s="572"/>
      <c r="K101" s="572"/>
      <c r="L101" s="571">
        <f>SUM('5.  2015-2020 LRAM'!Y1133:AL1133)</f>
        <v>0</v>
      </c>
      <c r="M101" s="571">
        <f>L101</f>
        <v>0</v>
      </c>
      <c r="T101" s="212"/>
      <c r="U101" s="212"/>
    </row>
    <row r="102" spans="2:21" s="211" customFormat="1" ht="24" customHeight="1">
      <c r="B102" s="584" t="s">
        <v>548</v>
      </c>
      <c r="C102" s="568">
        <f>C92</f>
        <v>0</v>
      </c>
      <c r="D102" s="569">
        <f>D92+D93</f>
        <v>0</v>
      </c>
      <c r="E102" s="569">
        <f>E92+E93+E94</f>
        <v>0</v>
      </c>
      <c r="F102" s="569">
        <f>F92+F93+F94+F95</f>
        <v>0</v>
      </c>
      <c r="G102" s="569">
        <f>G92+G93+G94+G95+G96</f>
        <v>0</v>
      </c>
      <c r="H102" s="569">
        <f>H92+H93+H94+H95+H96+H97</f>
        <v>0</v>
      </c>
      <c r="I102" s="569">
        <f>I92+I93+I94+I95+I96+I97+I98</f>
        <v>1588385.7460967172</v>
      </c>
      <c r="J102" s="569">
        <f>J92+J93+J94+J95+J96+J97+J98+J99</f>
        <v>0</v>
      </c>
      <c r="K102" s="569">
        <f>K92+K93+K94+K95+K96+K97+K98+K99+K100</f>
        <v>0</v>
      </c>
      <c r="L102" s="569">
        <f>SUM(L92:L101)</f>
        <v>0</v>
      </c>
      <c r="M102" s="569">
        <f>SUM(M92:M101)</f>
        <v>1588385.7460967172</v>
      </c>
      <c r="T102" s="214"/>
      <c r="U102" s="214"/>
    </row>
    <row r="103" spans="2:21" s="27" customFormat="1" ht="24.75" customHeight="1">
      <c r="B103" s="585" t="s">
        <v>547</v>
      </c>
      <c r="C103" s="567">
        <f>'4.  2011-2014 LRAM'!AM132</f>
        <v>0</v>
      </c>
      <c r="D103" s="567">
        <f>'4.  2011-2014 LRAM'!AM262</f>
        <v>0</v>
      </c>
      <c r="E103" s="567">
        <f>'4.  2011-2014 LRAM'!AM392</f>
        <v>0</v>
      </c>
      <c r="F103" s="567">
        <f>'4.  2011-2014 LRAM'!AM522</f>
        <v>0</v>
      </c>
      <c r="G103" s="567">
        <f>'5.  2015-2020 LRAM'!AM205</f>
        <v>0</v>
      </c>
      <c r="H103" s="567">
        <f>'5.  2015-2020 LRAM'!AM395</f>
        <v>0</v>
      </c>
      <c r="I103" s="567">
        <f>'5.  2015-2020 LRAM'!AM583</f>
        <v>548166.01870437246</v>
      </c>
      <c r="J103" s="567">
        <f>'5.  2015-2020 LRAM'!AM767</f>
        <v>0</v>
      </c>
      <c r="K103" s="567">
        <f>'5.  2015-2020 LRAM'!AM951</f>
        <v>0</v>
      </c>
      <c r="L103" s="567">
        <f>'5.  2015-2020 LRAM'!AM1135</f>
        <v>0</v>
      </c>
      <c r="M103" s="569">
        <f>SUM(C103:L103)</f>
        <v>548166.01870437246</v>
      </c>
      <c r="T103" s="91"/>
      <c r="U103" s="91"/>
    </row>
    <row r="104" spans="2:21" ht="24.75" customHeight="1">
      <c r="B104" s="585" t="s">
        <v>43</v>
      </c>
      <c r="C104" s="567">
        <f>'6.  Carrying Charges'!W27</f>
        <v>0</v>
      </c>
      <c r="D104" s="567">
        <f>'6.  Carrying Charges'!W42</f>
        <v>0</v>
      </c>
      <c r="E104" s="567">
        <f>'6.  Carrying Charges'!W57</f>
        <v>0</v>
      </c>
      <c r="F104" s="567">
        <f>'6.  Carrying Charges'!W72</f>
        <v>0</v>
      </c>
      <c r="G104" s="567">
        <f>'6.  Carrying Charges'!W87</f>
        <v>0</v>
      </c>
      <c r="H104" s="567">
        <f>'6.  Carrying Charges'!W102</f>
        <v>0</v>
      </c>
      <c r="I104" s="567">
        <f>'6.  Carrying Charges'!W117</f>
        <v>6111.2908984300238</v>
      </c>
      <c r="J104" s="567">
        <f>'6.  Carrying Charges'!W132</f>
        <v>25485.38332111244</v>
      </c>
      <c r="K104" s="567">
        <f>'6.  Carrying Charges'!W147</f>
        <v>48864.321694255392</v>
      </c>
      <c r="L104" s="567">
        <f>'6.  Carrying Charges'!W162</f>
        <v>48864.321694255392</v>
      </c>
      <c r="M104" s="569">
        <f>SUM(C104:L104)</f>
        <v>129325.31760805324</v>
      </c>
    </row>
    <row r="105" spans="2:21" ht="23.25" customHeight="1">
      <c r="B105" s="584" t="s">
        <v>26</v>
      </c>
      <c r="C105" s="567">
        <f>C102-C103+C104</f>
        <v>0</v>
      </c>
      <c r="D105" s="567">
        <f t="shared" ref="D105:J105" si="4">D102-D103+D104</f>
        <v>0</v>
      </c>
      <c r="E105" s="567">
        <f t="shared" si="4"/>
        <v>0</v>
      </c>
      <c r="F105" s="567">
        <f t="shared" si="4"/>
        <v>0</v>
      </c>
      <c r="G105" s="567">
        <f t="shared" si="4"/>
        <v>0</v>
      </c>
      <c r="H105" s="567">
        <f>H102-H103+H104</f>
        <v>0</v>
      </c>
      <c r="I105" s="567">
        <f t="shared" si="4"/>
        <v>1046331.0182907748</v>
      </c>
      <c r="J105" s="567">
        <f t="shared" si="4"/>
        <v>25485.38332111244</v>
      </c>
      <c r="K105" s="567">
        <f>K102-K103+K104</f>
        <v>48864.321694255392</v>
      </c>
      <c r="L105" s="567">
        <f>L102-L103+L104</f>
        <v>48864.321694255392</v>
      </c>
      <c r="M105" s="567">
        <f>M102-M103+M104</f>
        <v>1169545.0450003981</v>
      </c>
    </row>
    <row r="106" spans="2:21" ht="18.75" customHeight="1">
      <c r="B106" s="469" t="s">
        <v>591</v>
      </c>
      <c r="C106" s="612"/>
      <c r="D106" s="612"/>
      <c r="E106" s="178"/>
      <c r="F106" s="612"/>
      <c r="G106" s="612"/>
      <c r="H106" s="612"/>
      <c r="I106" s="612"/>
      <c r="J106" s="612"/>
      <c r="K106" s="612"/>
      <c r="L106" s="612"/>
      <c r="M106" s="612"/>
    </row>
    <row r="108" spans="2:21">
      <c r="B108" s="600" t="s">
        <v>576</v>
      </c>
    </row>
  </sheetData>
  <mergeCells count="20">
    <mergeCell ref="B38:C38"/>
    <mergeCell ref="B39:C39"/>
    <mergeCell ref="B47:L47"/>
    <mergeCell ref="B48:L48"/>
    <mergeCell ref="B49:L49"/>
    <mergeCell ref="B40:C40"/>
    <mergeCell ref="B41:C41"/>
    <mergeCell ref="B42:C42"/>
    <mergeCell ref="B25:G25"/>
    <mergeCell ref="B27:C27"/>
    <mergeCell ref="B28:C28"/>
    <mergeCell ref="B29:C29"/>
    <mergeCell ref="B30:C30"/>
    <mergeCell ref="B36:C36"/>
    <mergeCell ref="B37:C37"/>
    <mergeCell ref="B31:C31"/>
    <mergeCell ref="B32:C32"/>
    <mergeCell ref="B33:C33"/>
    <mergeCell ref="B34:C34"/>
    <mergeCell ref="B35:C35"/>
  </mergeCells>
  <hyperlinks>
    <hyperlink ref="B83" location="'6.  Carrying Charges'!A1" display="Carrying Charges"/>
    <hyperlink ref="B108" location="'1.  LRAMVA Summary'!A1" display="Return to top"/>
  </hyperlinks>
  <pageMargins left="0.70866141732283472" right="0.70866141732283472" top="0.74803149606299213" bottom="0.74803149606299213" header="0.31496062992125984" footer="0.31496062992125984"/>
  <pageSetup scale="36" fitToHeight="0" orientation="landscape" r:id="rId1"/>
  <headerFooter>
    <oddFooter>&amp;R&amp;P of &amp;N</oddFooter>
  </headerFooter>
  <rowBreaks count="2" manualBreakCount="2">
    <brk id="42" max="17" man="1"/>
    <brk id="87" max="1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952500</xdr:colOff>
                    <xdr:row>52</xdr:row>
                    <xdr:rowOff>7620</xdr:rowOff>
                  </from>
                  <to>
                    <xdr:col>2</xdr:col>
                    <xdr:colOff>1371600</xdr:colOff>
                    <xdr:row>53</xdr:row>
                    <xdr:rowOff>144780</xdr:rowOff>
                  </to>
                </anchor>
              </controlPr>
            </control>
          </mc:Choice>
        </mc:AlternateContent>
        <mc:AlternateContent xmlns:mc="http://schemas.openxmlformats.org/markup-compatibility/2006">
          <mc:Choice Requires="x14">
            <control shapeId="3100" r:id="rId5" name="Check Box 28">
              <controlPr defaultSize="0" autoFill="0" autoLine="0" autoPict="0">
                <anchor moveWithCells="1">
                  <from>
                    <xdr:col>2</xdr:col>
                    <xdr:colOff>952500</xdr:colOff>
                    <xdr:row>55</xdr:row>
                    <xdr:rowOff>0</xdr:rowOff>
                  </from>
                  <to>
                    <xdr:col>2</xdr:col>
                    <xdr:colOff>1371600</xdr:colOff>
                    <xdr:row>56</xdr:row>
                    <xdr:rowOff>137160</xdr:rowOff>
                  </to>
                </anchor>
              </controlPr>
            </control>
          </mc:Choice>
        </mc:AlternateContent>
        <mc:AlternateContent xmlns:mc="http://schemas.openxmlformats.org/markup-compatibility/2006">
          <mc:Choice Requires="x14">
            <control shapeId="3101" r:id="rId6" name="Check Box 29">
              <controlPr defaultSize="0" autoFill="0" autoLine="0" autoPict="0">
                <anchor moveWithCells="1">
                  <from>
                    <xdr:col>2</xdr:col>
                    <xdr:colOff>952500</xdr:colOff>
                    <xdr:row>57</xdr:row>
                    <xdr:rowOff>182880</xdr:rowOff>
                  </from>
                  <to>
                    <xdr:col>2</xdr:col>
                    <xdr:colOff>1371600</xdr:colOff>
                    <xdr:row>59</xdr:row>
                    <xdr:rowOff>114300</xdr:rowOff>
                  </to>
                </anchor>
              </controlPr>
            </control>
          </mc:Choice>
        </mc:AlternateContent>
        <mc:AlternateContent xmlns:mc="http://schemas.openxmlformats.org/markup-compatibility/2006">
          <mc:Choice Requires="x14">
            <control shapeId="3102" r:id="rId7" name="Check Box 30">
              <controlPr defaultSize="0" autoFill="0" autoLine="0" autoPict="0">
                <anchor moveWithCells="1">
                  <from>
                    <xdr:col>2</xdr:col>
                    <xdr:colOff>952500</xdr:colOff>
                    <xdr:row>60</xdr:row>
                    <xdr:rowOff>175260</xdr:rowOff>
                  </from>
                  <to>
                    <xdr:col>2</xdr:col>
                    <xdr:colOff>1371600</xdr:colOff>
                    <xdr:row>62</xdr:row>
                    <xdr:rowOff>106680</xdr:rowOff>
                  </to>
                </anchor>
              </controlPr>
            </control>
          </mc:Choice>
        </mc:AlternateContent>
        <mc:AlternateContent xmlns:mc="http://schemas.openxmlformats.org/markup-compatibility/2006">
          <mc:Choice Requires="x14">
            <control shapeId="3103" r:id="rId8" name="Check Box 31">
              <controlPr defaultSize="0" autoFill="0" autoLine="0" autoPict="0">
                <anchor moveWithCells="1">
                  <from>
                    <xdr:col>2</xdr:col>
                    <xdr:colOff>952500</xdr:colOff>
                    <xdr:row>63</xdr:row>
                    <xdr:rowOff>160020</xdr:rowOff>
                  </from>
                  <to>
                    <xdr:col>2</xdr:col>
                    <xdr:colOff>1371600</xdr:colOff>
                    <xdr:row>65</xdr:row>
                    <xdr:rowOff>99060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DropDownList!$A$2:$A$40</xm:f>
          </x14:formula1>
          <xm:sqref>B28:B41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3:H58"/>
  <sheetViews>
    <sheetView view="pageBreakPreview" zoomScale="60" zoomScaleNormal="100" workbookViewId="0">
      <selection activeCell="F121" sqref="F121"/>
    </sheetView>
  </sheetViews>
  <sheetFormatPr defaultColWidth="9.109375" defaultRowHeight="14.4"/>
  <cols>
    <col min="1" max="1" width="5.44140625" style="12" customWidth="1"/>
    <col min="2" max="2" width="27" style="12" customWidth="1"/>
    <col min="3" max="3" width="24.33203125" style="12" customWidth="1"/>
    <col min="4" max="4" width="26.5546875" style="12" customWidth="1"/>
    <col min="5" max="5" width="28.6640625" style="12" customWidth="1"/>
    <col min="6" max="6" width="43.88671875" style="12" customWidth="1"/>
    <col min="7" max="7" width="72.6640625" style="12" customWidth="1"/>
    <col min="8" max="16384" width="9.109375" style="12"/>
  </cols>
  <sheetData>
    <row r="13" spans="2:3" ht="15" thickBot="1"/>
    <row r="14" spans="2:3" ht="26.25" customHeight="1" thickBot="1">
      <c r="B14" s="550" t="s">
        <v>172</v>
      </c>
      <c r="C14" s="128" t="s">
        <v>176</v>
      </c>
    </row>
    <row r="15" spans="2:3" ht="26.25" customHeight="1" thickBot="1">
      <c r="C15" s="130" t="s">
        <v>410</v>
      </c>
    </row>
    <row r="16" spans="2:3" ht="27" customHeight="1" thickBot="1">
      <c r="C16" s="582" t="s">
        <v>610</v>
      </c>
    </row>
    <row r="19" spans="2:8" ht="15.6">
      <c r="B19" s="550" t="s">
        <v>808</v>
      </c>
    </row>
    <row r="20" spans="2:8" ht="13.5" customHeight="1"/>
    <row r="21" spans="2:8" ht="50.25" customHeight="1">
      <c r="B21" s="786" t="s">
        <v>627</v>
      </c>
      <c r="C21" s="786"/>
      <c r="D21" s="786"/>
      <c r="E21" s="786"/>
      <c r="F21" s="786"/>
      <c r="G21" s="786"/>
      <c r="H21" s="786"/>
    </row>
    <row r="23" spans="2:8" s="629" customFormat="1" ht="15.6">
      <c r="B23" s="641" t="s">
        <v>605</v>
      </c>
      <c r="C23" s="641" t="s">
        <v>628</v>
      </c>
      <c r="D23" s="641" t="s">
        <v>604</v>
      </c>
      <c r="E23" s="793" t="s">
        <v>34</v>
      </c>
      <c r="F23" s="794"/>
      <c r="G23" s="793" t="s">
        <v>603</v>
      </c>
      <c r="H23" s="794"/>
    </row>
    <row r="24" spans="2:8">
      <c r="B24" s="628">
        <v>1</v>
      </c>
      <c r="C24" s="626"/>
      <c r="D24" s="627"/>
      <c r="E24" s="791"/>
      <c r="F24" s="792"/>
      <c r="G24" s="795"/>
      <c r="H24" s="796"/>
    </row>
    <row r="25" spans="2:8">
      <c r="B25" s="628">
        <v>2</v>
      </c>
      <c r="C25" s="626"/>
      <c r="D25" s="627"/>
      <c r="E25" s="791"/>
      <c r="F25" s="792"/>
      <c r="G25" s="797"/>
      <c r="H25" s="798"/>
    </row>
    <row r="26" spans="2:8">
      <c r="B26" s="628">
        <v>3</v>
      </c>
      <c r="C26" s="626"/>
      <c r="D26" s="627"/>
      <c r="E26" s="791"/>
      <c r="F26" s="792"/>
      <c r="G26" s="797"/>
      <c r="H26" s="798"/>
    </row>
    <row r="27" spans="2:8">
      <c r="B27" s="628">
        <v>4</v>
      </c>
      <c r="C27" s="626"/>
      <c r="D27" s="627"/>
      <c r="E27" s="791"/>
      <c r="F27" s="792"/>
      <c r="G27" s="797"/>
      <c r="H27" s="798"/>
    </row>
    <row r="28" spans="2:8">
      <c r="B28" s="628">
        <v>5</v>
      </c>
      <c r="C28" s="626"/>
      <c r="D28" s="627"/>
      <c r="E28" s="791"/>
      <c r="F28" s="792"/>
      <c r="G28" s="797"/>
      <c r="H28" s="798"/>
    </row>
    <row r="29" spans="2:8">
      <c r="B29" s="628">
        <v>6</v>
      </c>
      <c r="C29" s="626"/>
      <c r="D29" s="627"/>
      <c r="E29" s="791"/>
      <c r="F29" s="792"/>
      <c r="G29" s="797"/>
      <c r="H29" s="798"/>
    </row>
    <row r="30" spans="2:8">
      <c r="B30" s="628">
        <v>7</v>
      </c>
      <c r="C30" s="626"/>
      <c r="D30" s="627"/>
      <c r="E30" s="791"/>
      <c r="F30" s="792"/>
      <c r="G30" s="797"/>
      <c r="H30" s="798"/>
    </row>
    <row r="31" spans="2:8">
      <c r="B31" s="628">
        <v>8</v>
      </c>
      <c r="C31" s="626"/>
      <c r="D31" s="627"/>
      <c r="E31" s="791"/>
      <c r="F31" s="792"/>
      <c r="G31" s="797"/>
      <c r="H31" s="798"/>
    </row>
    <row r="32" spans="2:8">
      <c r="B32" s="628">
        <v>9</v>
      </c>
      <c r="C32" s="626"/>
      <c r="D32" s="627"/>
      <c r="E32" s="791"/>
      <c r="F32" s="792"/>
      <c r="G32" s="797"/>
      <c r="H32" s="798"/>
    </row>
    <row r="33" spans="2:8">
      <c r="B33" s="628">
        <v>10</v>
      </c>
      <c r="C33" s="626"/>
      <c r="D33" s="627"/>
      <c r="E33" s="791"/>
      <c r="F33" s="792"/>
      <c r="G33" s="797"/>
      <c r="H33" s="798"/>
    </row>
    <row r="34" spans="2:8">
      <c r="B34" s="628">
        <v>11</v>
      </c>
      <c r="C34" s="626"/>
      <c r="D34" s="627"/>
      <c r="E34" s="791"/>
      <c r="F34" s="792"/>
      <c r="G34" s="797"/>
      <c r="H34" s="798"/>
    </row>
    <row r="35" spans="2:8">
      <c r="B35" s="628">
        <v>12</v>
      </c>
      <c r="C35" s="626"/>
      <c r="D35" s="627"/>
      <c r="E35" s="791"/>
      <c r="F35" s="792"/>
      <c r="G35" s="797"/>
      <c r="H35" s="798"/>
    </row>
    <row r="36" spans="2:8">
      <c r="B36" s="628">
        <v>13</v>
      </c>
      <c r="C36" s="626"/>
      <c r="D36" s="627"/>
      <c r="E36" s="791"/>
      <c r="F36" s="792"/>
      <c r="G36" s="797"/>
      <c r="H36" s="798"/>
    </row>
    <row r="37" spans="2:8">
      <c r="B37" s="628">
        <v>14</v>
      </c>
      <c r="C37" s="626"/>
      <c r="D37" s="627"/>
      <c r="E37" s="791"/>
      <c r="F37" s="792"/>
      <c r="G37" s="797"/>
      <c r="H37" s="798"/>
    </row>
    <row r="38" spans="2:8">
      <c r="B38" s="628" t="s">
        <v>492</v>
      </c>
      <c r="C38" s="626"/>
      <c r="D38" s="627"/>
      <c r="E38" s="791"/>
      <c r="F38" s="792"/>
      <c r="G38" s="797"/>
      <c r="H38" s="798"/>
    </row>
    <row r="40" spans="2:8" ht="30.75" customHeight="1">
      <c r="B40" s="550" t="s">
        <v>809</v>
      </c>
    </row>
    <row r="41" spans="2:8" ht="23.25" customHeight="1">
      <c r="B41" s="581" t="s">
        <v>626</v>
      </c>
      <c r="C41" s="624"/>
      <c r="D41" s="624"/>
      <c r="E41" s="624"/>
      <c r="F41" s="624"/>
      <c r="G41" s="624"/>
      <c r="H41" s="624"/>
    </row>
    <row r="43" spans="2:8" s="92" customFormat="1" ht="15.6">
      <c r="B43" s="641" t="s">
        <v>605</v>
      </c>
      <c r="C43" s="641" t="s">
        <v>628</v>
      </c>
      <c r="D43" s="641" t="s">
        <v>604</v>
      </c>
      <c r="E43" s="793" t="s">
        <v>34</v>
      </c>
      <c r="F43" s="794"/>
      <c r="G43" s="793" t="s">
        <v>603</v>
      </c>
      <c r="H43" s="794"/>
    </row>
    <row r="44" spans="2:8">
      <c r="B44" s="628">
        <v>1</v>
      </c>
      <c r="C44" s="626"/>
      <c r="D44" s="627" t="s">
        <v>773</v>
      </c>
      <c r="E44" s="791" t="s">
        <v>774</v>
      </c>
      <c r="F44" s="792"/>
      <c r="G44" s="795" t="s">
        <v>775</v>
      </c>
      <c r="H44" s="796"/>
    </row>
    <row r="45" spans="2:8" ht="15" customHeight="1">
      <c r="B45" s="628">
        <v>2</v>
      </c>
      <c r="C45" s="626" t="s">
        <v>373</v>
      </c>
      <c r="D45" s="627" t="s">
        <v>776</v>
      </c>
      <c r="E45" s="791" t="s">
        <v>777</v>
      </c>
      <c r="F45" s="792"/>
      <c r="G45" s="797" t="s">
        <v>778</v>
      </c>
      <c r="H45" s="798"/>
    </row>
    <row r="46" spans="2:8">
      <c r="B46" s="628">
        <v>3</v>
      </c>
      <c r="C46" s="626" t="s">
        <v>609</v>
      </c>
      <c r="D46" s="627" t="s">
        <v>817</v>
      </c>
      <c r="E46" s="791" t="s">
        <v>815</v>
      </c>
      <c r="F46" s="792"/>
      <c r="G46" s="797" t="s">
        <v>816</v>
      </c>
      <c r="H46" s="798"/>
    </row>
    <row r="47" spans="2:8">
      <c r="B47" s="628">
        <v>4</v>
      </c>
      <c r="C47" s="626" t="s">
        <v>373</v>
      </c>
      <c r="D47" s="627" t="s">
        <v>818</v>
      </c>
      <c r="E47" s="791" t="s">
        <v>819</v>
      </c>
      <c r="F47" s="792"/>
      <c r="G47" s="797" t="s">
        <v>820</v>
      </c>
      <c r="H47" s="798"/>
    </row>
    <row r="48" spans="2:8">
      <c r="B48" s="628">
        <v>5</v>
      </c>
      <c r="C48" s="626"/>
      <c r="D48" s="627"/>
      <c r="E48" s="791"/>
      <c r="F48" s="792"/>
      <c r="G48" s="797"/>
      <c r="H48" s="798"/>
    </row>
    <row r="49" spans="2:8">
      <c r="B49" s="628">
        <v>6</v>
      </c>
      <c r="C49" s="626"/>
      <c r="D49" s="627"/>
      <c r="E49" s="791"/>
      <c r="F49" s="792"/>
      <c r="G49" s="797"/>
      <c r="H49" s="798"/>
    </row>
    <row r="50" spans="2:8">
      <c r="B50" s="628">
        <v>7</v>
      </c>
      <c r="C50" s="626"/>
      <c r="D50" s="627"/>
      <c r="E50" s="791"/>
      <c r="F50" s="792"/>
      <c r="G50" s="797"/>
      <c r="H50" s="798"/>
    </row>
    <row r="51" spans="2:8">
      <c r="B51" s="628">
        <v>8</v>
      </c>
      <c r="C51" s="626"/>
      <c r="D51" s="627"/>
      <c r="E51" s="791"/>
      <c r="F51" s="792"/>
      <c r="G51" s="797"/>
      <c r="H51" s="798"/>
    </row>
    <row r="52" spans="2:8">
      <c r="B52" s="628">
        <v>9</v>
      </c>
      <c r="C52" s="626"/>
      <c r="D52" s="627"/>
      <c r="E52" s="791"/>
      <c r="F52" s="792"/>
      <c r="G52" s="797"/>
      <c r="H52" s="798"/>
    </row>
    <row r="53" spans="2:8">
      <c r="B53" s="628">
        <v>10</v>
      </c>
      <c r="C53" s="626"/>
      <c r="D53" s="627"/>
      <c r="E53" s="791"/>
      <c r="F53" s="792"/>
      <c r="G53" s="797"/>
      <c r="H53" s="798"/>
    </row>
    <row r="54" spans="2:8">
      <c r="B54" s="628">
        <v>11</v>
      </c>
      <c r="C54" s="626"/>
      <c r="D54" s="627"/>
      <c r="E54" s="791"/>
      <c r="F54" s="792"/>
      <c r="G54" s="797"/>
      <c r="H54" s="798"/>
    </row>
    <row r="55" spans="2:8">
      <c r="B55" s="628">
        <v>12</v>
      </c>
      <c r="C55" s="626"/>
      <c r="D55" s="627"/>
      <c r="E55" s="791"/>
      <c r="F55" s="792"/>
      <c r="G55" s="797"/>
      <c r="H55" s="798"/>
    </row>
    <row r="56" spans="2:8">
      <c r="B56" s="628">
        <v>13</v>
      </c>
      <c r="C56" s="626"/>
      <c r="D56" s="627"/>
      <c r="E56" s="791"/>
      <c r="F56" s="792"/>
      <c r="G56" s="797"/>
      <c r="H56" s="798"/>
    </row>
    <row r="57" spans="2:8">
      <c r="B57" s="628">
        <v>14</v>
      </c>
      <c r="C57" s="626"/>
      <c r="D57" s="627"/>
      <c r="E57" s="791"/>
      <c r="F57" s="792"/>
      <c r="G57" s="797"/>
      <c r="H57" s="798"/>
    </row>
    <row r="58" spans="2:8">
      <c r="B58" s="628" t="s">
        <v>492</v>
      </c>
      <c r="C58" s="626"/>
      <c r="D58" s="627"/>
      <c r="E58" s="791"/>
      <c r="F58" s="792"/>
      <c r="G58" s="797"/>
      <c r="H58" s="798"/>
    </row>
  </sheetData>
  <mergeCells count="65">
    <mergeCell ref="E57:F57"/>
    <mergeCell ref="G57:H57"/>
    <mergeCell ref="E58:F58"/>
    <mergeCell ref="G58:H58"/>
    <mergeCell ref="E54:F54"/>
    <mergeCell ref="G54:H54"/>
    <mergeCell ref="E55:F55"/>
    <mergeCell ref="G55:H55"/>
    <mergeCell ref="E56:F56"/>
    <mergeCell ref="G56:H56"/>
    <mergeCell ref="E51:F51"/>
    <mergeCell ref="G51:H51"/>
    <mergeCell ref="E52:F52"/>
    <mergeCell ref="G52:H52"/>
    <mergeCell ref="E53:F53"/>
    <mergeCell ref="G53:H53"/>
    <mergeCell ref="E48:F48"/>
    <mergeCell ref="G48:H48"/>
    <mergeCell ref="E49:F49"/>
    <mergeCell ref="G49:H49"/>
    <mergeCell ref="E50:F50"/>
    <mergeCell ref="G50:H50"/>
    <mergeCell ref="E45:F45"/>
    <mergeCell ref="G45:H45"/>
    <mergeCell ref="E46:F46"/>
    <mergeCell ref="G46:H46"/>
    <mergeCell ref="E47:F47"/>
    <mergeCell ref="G47:H47"/>
    <mergeCell ref="G38:H38"/>
    <mergeCell ref="E43:F43"/>
    <mergeCell ref="G43:H43"/>
    <mergeCell ref="E38:F38"/>
    <mergeCell ref="E44:F44"/>
    <mergeCell ref="G44:H44"/>
    <mergeCell ref="E36:F36"/>
    <mergeCell ref="E37:F37"/>
    <mergeCell ref="G29:H29"/>
    <mergeCell ref="G30:H30"/>
    <mergeCell ref="G31:H31"/>
    <mergeCell ref="G32:H32"/>
    <mergeCell ref="G33:H33"/>
    <mergeCell ref="G35:H35"/>
    <mergeCell ref="G36:H36"/>
    <mergeCell ref="G37:H37"/>
    <mergeCell ref="G27:H27"/>
    <mergeCell ref="G28:H28"/>
    <mergeCell ref="G34:H34"/>
    <mergeCell ref="E34:F34"/>
    <mergeCell ref="E35:F35"/>
    <mergeCell ref="B21:H21"/>
    <mergeCell ref="E33:F33"/>
    <mergeCell ref="G23:H23"/>
    <mergeCell ref="E23:F23"/>
    <mergeCell ref="E24:F24"/>
    <mergeCell ref="E25:F25"/>
    <mergeCell ref="E26:F26"/>
    <mergeCell ref="E27:F27"/>
    <mergeCell ref="E28:F28"/>
    <mergeCell ref="E29:F29"/>
    <mergeCell ref="E30:F30"/>
    <mergeCell ref="E31:F31"/>
    <mergeCell ref="E32:F32"/>
    <mergeCell ref="G24:H24"/>
    <mergeCell ref="G25:H25"/>
    <mergeCell ref="G26:H26"/>
  </mergeCells>
  <pageMargins left="0.70866141732283472" right="0.70866141732283472" top="0.74803149606299213" bottom="0.74803149606299213" header="0.31496062992125984" footer="0.31496062992125984"/>
  <pageSetup scale="49" orientation="landscape" verticalDpi="90" r:id="rId1"/>
  <headerFooter>
    <oddFooter>&amp;R&amp;P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DropDownList!$F$2:$F$8</xm:f>
          </x14:formula1>
          <xm:sqref>C24:C38 C44:C58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81"/>
  <sheetViews>
    <sheetView view="pageBreakPreview" zoomScale="80" zoomScaleNormal="85" zoomScaleSheetLayoutView="80" workbookViewId="0">
      <selection activeCell="F121" sqref="F121"/>
    </sheetView>
  </sheetViews>
  <sheetFormatPr defaultColWidth="9.109375" defaultRowHeight="14.4"/>
  <cols>
    <col min="1" max="1" width="5.33203125" style="12" customWidth="1"/>
    <col min="2" max="2" width="27.33203125" style="10" customWidth="1"/>
    <col min="3" max="3" width="23" style="10" customWidth="1"/>
    <col min="4" max="4" width="32.33203125" style="12" customWidth="1"/>
    <col min="5" max="5" width="26.33203125" style="12" customWidth="1"/>
    <col min="6" max="6" width="24" style="12" customWidth="1"/>
    <col min="7" max="7" width="21.44140625" style="12" customWidth="1"/>
    <col min="8" max="8" width="24.109375" style="12" customWidth="1"/>
    <col min="9" max="10" width="22.109375" style="12" customWidth="1"/>
    <col min="11" max="13" width="22.109375" style="12" hidden="1" customWidth="1"/>
    <col min="14" max="14" width="26" style="12" hidden="1" customWidth="1"/>
    <col min="15" max="16" width="22.109375" style="12" hidden="1" customWidth="1"/>
    <col min="17" max="17" width="16.33203125" style="12" hidden="1" customWidth="1"/>
    <col min="18" max="18" width="13.5546875" style="12" customWidth="1"/>
    <col min="19" max="19" width="13.88671875" style="12" customWidth="1"/>
    <col min="20" max="20" width="20" style="12" customWidth="1"/>
    <col min="21" max="21" width="10.109375" style="12" customWidth="1"/>
    <col min="22" max="30" width="14" style="12" customWidth="1"/>
    <col min="31" max="16384" width="9.109375" style="12"/>
  </cols>
  <sheetData>
    <row r="1" spans="2:18" ht="151.5" customHeight="1"/>
    <row r="2" spans="2:18" ht="21.75" customHeight="1">
      <c r="B2" s="94"/>
      <c r="C2" s="94"/>
      <c r="D2" s="94"/>
      <c r="E2" s="94"/>
      <c r="F2" s="94"/>
      <c r="G2" s="94"/>
      <c r="H2" s="94"/>
      <c r="I2" s="94"/>
      <c r="J2" s="101"/>
      <c r="K2" s="101"/>
      <c r="L2" s="101"/>
      <c r="M2" s="101"/>
      <c r="N2" s="101"/>
      <c r="O2" s="101"/>
      <c r="P2" s="101"/>
      <c r="Q2" s="94"/>
    </row>
    <row r="3" spans="2:18" ht="22.5" customHeight="1" thickBot="1">
      <c r="B3" s="50"/>
      <c r="C3" s="29"/>
      <c r="D3" s="17"/>
      <c r="E3" s="170"/>
      <c r="F3" s="17"/>
      <c r="G3" s="17"/>
      <c r="H3" s="69"/>
      <c r="I3" s="170"/>
      <c r="J3" s="170"/>
      <c r="K3" s="170"/>
      <c r="L3" s="170"/>
      <c r="M3" s="170"/>
      <c r="N3" s="170"/>
      <c r="O3" s="170"/>
      <c r="P3" s="170"/>
      <c r="Q3" s="170"/>
    </row>
    <row r="4" spans="2:18" s="2" customFormat="1" ht="27" customHeight="1" thickBot="1">
      <c r="B4" s="297" t="s">
        <v>172</v>
      </c>
      <c r="C4" s="472"/>
      <c r="D4" s="281" t="s">
        <v>176</v>
      </c>
      <c r="E4" s="457"/>
      <c r="F4" s="457"/>
      <c r="G4" s="457"/>
      <c r="H4" s="457"/>
      <c r="I4" s="457"/>
      <c r="J4" s="457"/>
      <c r="K4" s="457"/>
      <c r="L4" s="457"/>
      <c r="M4" s="457"/>
      <c r="N4" s="457"/>
      <c r="O4" s="457"/>
      <c r="P4" s="457"/>
      <c r="Q4" s="473"/>
    </row>
    <row r="5" spans="2:18" s="2" customFormat="1" ht="24" customHeight="1" thickBot="1">
      <c r="B5" s="474"/>
      <c r="C5" s="472"/>
      <c r="D5" s="475" t="s">
        <v>410</v>
      </c>
      <c r="F5" s="457"/>
      <c r="G5" s="457"/>
      <c r="H5" s="457"/>
      <c r="I5" s="457"/>
      <c r="J5" s="457"/>
      <c r="K5" s="457"/>
      <c r="L5" s="457"/>
      <c r="M5" s="457"/>
      <c r="N5" s="457"/>
      <c r="O5" s="457"/>
      <c r="P5" s="457"/>
      <c r="Q5" s="473"/>
    </row>
    <row r="6" spans="2:18" s="2" customFormat="1" ht="28.5" customHeight="1" thickBot="1">
      <c r="B6" s="474"/>
      <c r="C6" s="472"/>
      <c r="D6" s="285" t="s">
        <v>173</v>
      </c>
      <c r="E6" s="457"/>
      <c r="F6" s="457"/>
      <c r="G6" s="457"/>
      <c r="H6" s="457"/>
      <c r="I6" s="457"/>
      <c r="J6" s="457"/>
      <c r="K6" s="457"/>
      <c r="L6" s="457"/>
      <c r="M6" s="457"/>
      <c r="N6" s="457"/>
      <c r="O6" s="457"/>
      <c r="P6" s="457"/>
      <c r="Q6" s="473"/>
    </row>
    <row r="7" spans="2:18" s="105" customFormat="1" ht="24.75" customHeight="1" thickBot="1">
      <c r="D7" s="582" t="s">
        <v>610</v>
      </c>
      <c r="P7" s="106"/>
      <c r="Q7" s="106"/>
    </row>
    <row r="8" spans="2:18" s="17" customFormat="1" ht="15" customHeight="1">
      <c r="B8" s="171"/>
      <c r="C8" s="172"/>
      <c r="D8" s="167"/>
      <c r="R8" s="167"/>
    </row>
    <row r="9" spans="2:18" s="17" customFormat="1" ht="22.5" customHeight="1">
      <c r="B9" s="119" t="s">
        <v>416</v>
      </c>
      <c r="C9" s="119"/>
      <c r="D9" s="471">
        <v>2017</v>
      </c>
    </row>
    <row r="10" spans="2:18" s="2" customFormat="1" ht="15.75" customHeight="1">
      <c r="D10" s="20"/>
    </row>
    <row r="11" spans="2:18" s="2" customFormat="1" ht="42" customHeight="1">
      <c r="B11" s="799" t="s">
        <v>629</v>
      </c>
      <c r="C11" s="799"/>
      <c r="D11" s="799"/>
      <c r="E11" s="799"/>
      <c r="F11" s="799"/>
      <c r="G11" s="799"/>
      <c r="H11" s="799"/>
      <c r="I11" s="799"/>
      <c r="J11" s="799"/>
      <c r="K11" s="799"/>
      <c r="L11" s="799"/>
      <c r="M11" s="799"/>
      <c r="N11" s="634"/>
      <c r="O11" s="634"/>
      <c r="P11" s="634"/>
      <c r="Q11" s="634"/>
    </row>
    <row r="12" spans="2:18" s="2" customFormat="1" ht="15.75" customHeight="1">
      <c r="D12" s="20"/>
    </row>
    <row r="13" spans="2:18" s="17" customFormat="1" ht="44.25" customHeight="1">
      <c r="C13" s="260" t="str">
        <f>+'1.  LRAMVA Summary'!R51</f>
        <v>Total</v>
      </c>
      <c r="D13" s="260" t="str">
        <f>+'1.  LRAMVA Summary'!D51</f>
        <v>Residential</v>
      </c>
      <c r="E13" s="260" t="str">
        <f>+'1.  LRAMVA Summary'!E51</f>
        <v>GS&lt;50 kW</v>
      </c>
      <c r="F13" s="260" t="str">
        <f>+'1.  LRAMVA Summary'!F51</f>
        <v>General Service 50 to 4,999 kW</v>
      </c>
      <c r="G13" s="260" t="str">
        <f>+'1.  LRAMVA Summary'!G51</f>
        <v>Large Use</v>
      </c>
      <c r="H13" s="260" t="str">
        <f>+'1.  LRAMVA Summary'!H51</f>
        <v>Large Use</v>
      </c>
      <c r="I13" s="260" t="str">
        <f>+'1.  LRAMVA Summary'!I51</f>
        <v>Street Lighting</v>
      </c>
      <c r="J13" s="260" t="str">
        <f>+'1.  LRAMVA Summary'!J51</f>
        <v>Unmetered Scattered Load</v>
      </c>
      <c r="K13" s="260" t="str">
        <f>+'1.  LRAMVA Summary'!K51</f>
        <v/>
      </c>
      <c r="L13" s="260" t="str">
        <f>+'1.  LRAMVA Summary'!L51</f>
        <v/>
      </c>
      <c r="M13" s="260" t="str">
        <f>+'1.  LRAMVA Summary'!M51</f>
        <v/>
      </c>
      <c r="N13" s="260" t="str">
        <f>+'1.  LRAMVA Summary'!N51</f>
        <v/>
      </c>
      <c r="O13" s="260" t="str">
        <f>+'1.  LRAMVA Summary'!O51</f>
        <v/>
      </c>
      <c r="P13" s="260" t="str">
        <f>+'1.  LRAMVA Summary'!P51</f>
        <v/>
      </c>
      <c r="Q13" s="260" t="str">
        <f>+'1.  LRAMVA Summary'!Q51</f>
        <v/>
      </c>
    </row>
    <row r="14" spans="2:18" s="2" customFormat="1" ht="15.75" customHeight="1">
      <c r="B14" s="84"/>
      <c r="C14" s="590"/>
      <c r="D14" s="591" t="str">
        <f>+'1.  LRAMVA Summary'!D52</f>
        <v>kWh</v>
      </c>
      <c r="E14" s="591" t="str">
        <f>+'1.  LRAMVA Summary'!E52</f>
        <v>kWh</v>
      </c>
      <c r="F14" s="591" t="str">
        <f>+'1.  LRAMVA Summary'!F52</f>
        <v>kW</v>
      </c>
      <c r="G14" s="591" t="str">
        <f>+'1.  LRAMVA Summary'!G52</f>
        <v>kW</v>
      </c>
      <c r="H14" s="591" t="str">
        <f>+'1.  LRAMVA Summary'!H52</f>
        <v>kW</v>
      </c>
      <c r="I14" s="591" t="str">
        <f>+'1.  LRAMVA Summary'!I52</f>
        <v>kW</v>
      </c>
      <c r="J14" s="591" t="str">
        <f>+'1.  LRAMVA Summary'!J52</f>
        <v>kWh</v>
      </c>
      <c r="K14" s="591" t="str">
        <f>+'1.  LRAMVA Summary'!K52</f>
        <v/>
      </c>
      <c r="L14" s="591" t="str">
        <f>+'1.  LRAMVA Summary'!L52</f>
        <v/>
      </c>
      <c r="M14" s="591" t="str">
        <f>+'1.  LRAMVA Summary'!M52</f>
        <v/>
      </c>
      <c r="N14" s="591" t="str">
        <f>+'1.  LRAMVA Summary'!N52</f>
        <v/>
      </c>
      <c r="O14" s="591" t="str">
        <f>+'1.  LRAMVA Summary'!O52</f>
        <v/>
      </c>
      <c r="P14" s="591" t="str">
        <f>+'1.  LRAMVA Summary'!P52</f>
        <v/>
      </c>
      <c r="Q14" s="591" t="str">
        <f>+'1.  LRAMVA Summary'!Q52</f>
        <v/>
      </c>
    </row>
    <row r="15" spans="2:18" s="472" customFormat="1" ht="15.75" customHeight="1">
      <c r="B15" s="477" t="s">
        <v>27</v>
      </c>
      <c r="C15" s="648">
        <f>SUM(D15:Q15)</f>
        <v>70790885</v>
      </c>
      <c r="D15" s="478">
        <f>(12575666+3350520+3103523+3027867)*0+19584859</f>
        <v>19584859</v>
      </c>
      <c r="E15" s="478">
        <f>(4393315+928649+846487+846487)*0+6344802</f>
        <v>6344802</v>
      </c>
      <c r="F15" s="478">
        <f>(11173019+15255036+15255036+15255036)*0+44861224</f>
        <v>44861224</v>
      </c>
      <c r="G15" s="478"/>
      <c r="H15" s="478"/>
      <c r="I15" s="478"/>
      <c r="J15" s="478"/>
      <c r="K15" s="478"/>
      <c r="L15" s="478"/>
      <c r="M15" s="478"/>
      <c r="N15" s="478"/>
      <c r="O15" s="478"/>
      <c r="P15" s="478"/>
      <c r="Q15" s="468"/>
    </row>
    <row r="16" spans="2:18" s="479" customFormat="1" ht="15" customHeight="1">
      <c r="B16" s="477" t="s">
        <v>28</v>
      </c>
      <c r="C16" s="648">
        <f>SUM(D16:Q16)</f>
        <v>123413.227224</v>
      </c>
      <c r="D16" s="467"/>
      <c r="E16" s="467"/>
      <c r="F16" s="478">
        <f>2894*12*4*0+F15*0.2751%</f>
        <v>123413.227224</v>
      </c>
      <c r="G16" s="467"/>
      <c r="H16" s="467"/>
      <c r="I16" s="478"/>
      <c r="J16" s="467"/>
      <c r="K16" s="468"/>
      <c r="L16" s="468"/>
      <c r="M16" s="468"/>
      <c r="N16" s="468"/>
      <c r="O16" s="468"/>
      <c r="P16" s="468"/>
      <c r="Q16" s="468"/>
    </row>
    <row r="17" spans="2:18" s="17" customFormat="1" ht="15.75" customHeight="1"/>
    <row r="18" spans="2:18" s="25" customFormat="1" ht="15.75" customHeight="1">
      <c r="B18" s="204" t="s">
        <v>455</v>
      </c>
      <c r="C18" s="205"/>
      <c r="D18" s="648">
        <f>IF(D14="kw",HLOOKUP(D14,D14:D16,3,FALSE),HLOOKUP(D14,D14:D16,2,FALSE))</f>
        <v>19584859</v>
      </c>
      <c r="E18" s="648">
        <f>IF(E14="kw",HLOOKUP(E14,E14:E16,3,FALSE),HLOOKUP(E14,E14:E16,2,FALSE))</f>
        <v>6344802</v>
      </c>
      <c r="F18" s="648">
        <f>IF(F14="kw",HLOOKUP(F14,F14:F16,3,FALSE),HLOOKUP(F14,F14:F16,2,FALSE))</f>
        <v>123413.227224</v>
      </c>
      <c r="G18" s="205">
        <f>IF(G14="kw",HLOOKUP(G14,G14:G16,3,FALSE),HLOOKUP(G14,G14:G16,2,FALSE))</f>
        <v>0</v>
      </c>
      <c r="H18" s="205">
        <f t="shared" ref="H18:Q18" si="0">IF(H14="kw",HLOOKUP(H14,H14:H16,3,FALSE),HLOOKUP(H14,H14:H16,2,FALSE))</f>
        <v>0</v>
      </c>
      <c r="I18" s="205">
        <f t="shared" si="0"/>
        <v>0</v>
      </c>
      <c r="J18" s="205">
        <f t="shared" si="0"/>
        <v>0</v>
      </c>
      <c r="K18" s="205">
        <f t="shared" si="0"/>
        <v>0</v>
      </c>
      <c r="L18" s="205">
        <f t="shared" si="0"/>
        <v>0</v>
      </c>
      <c r="M18" s="205">
        <f t="shared" si="0"/>
        <v>0</v>
      </c>
      <c r="N18" s="205">
        <f t="shared" si="0"/>
        <v>0</v>
      </c>
      <c r="O18" s="205">
        <f t="shared" si="0"/>
        <v>0</v>
      </c>
      <c r="P18" s="205">
        <f t="shared" si="0"/>
        <v>0</v>
      </c>
      <c r="Q18" s="205">
        <f t="shared" si="0"/>
        <v>0</v>
      </c>
    </row>
    <row r="19" spans="2:18" s="20" customFormat="1" ht="15.75" customHeight="1">
      <c r="B19" s="95"/>
      <c r="C19" s="95"/>
      <c r="D19" s="95"/>
      <c r="E19" s="95"/>
      <c r="F19" s="95"/>
      <c r="G19" s="95"/>
      <c r="H19" s="95"/>
      <c r="I19" s="95"/>
      <c r="J19" s="95"/>
      <c r="K19" s="95"/>
      <c r="L19" s="95"/>
      <c r="M19" s="95"/>
      <c r="N19" s="95"/>
      <c r="O19" s="95"/>
      <c r="P19" s="95"/>
      <c r="Q19" s="95"/>
    </row>
    <row r="20" spans="2:18" s="20" customFormat="1" ht="15.75" customHeight="1">
      <c r="B20" s="476" t="s">
        <v>369</v>
      </c>
      <c r="C20" s="469" t="s">
        <v>517</v>
      </c>
      <c r="D20" s="470"/>
      <c r="E20" s="95"/>
      <c r="F20" s="668"/>
      <c r="G20" s="95"/>
      <c r="H20" s="95"/>
      <c r="I20" s="95"/>
      <c r="J20" s="95"/>
      <c r="K20" s="95"/>
      <c r="L20" s="95"/>
      <c r="M20" s="95"/>
      <c r="N20" s="95"/>
      <c r="O20" s="95"/>
      <c r="P20" s="95"/>
      <c r="Q20" s="95"/>
    </row>
    <row r="21" spans="2:18" s="457" customFormat="1" ht="21" customHeight="1">
      <c r="B21" s="476" t="s">
        <v>370</v>
      </c>
      <c r="C21" s="469" t="s">
        <v>732</v>
      </c>
      <c r="D21" s="470"/>
    </row>
    <row r="22" spans="2:18" s="457" customFormat="1" ht="21" customHeight="1">
      <c r="B22" s="476"/>
      <c r="C22" s="469"/>
      <c r="D22" s="470"/>
    </row>
    <row r="23" spans="2:18" s="683" customFormat="1" ht="13.5" customHeight="1">
      <c r="B23" s="171"/>
      <c r="C23" s="167"/>
      <c r="D23" s="171"/>
    </row>
    <row r="24" spans="2:18" s="20" customFormat="1" ht="15.6">
      <c r="B24" s="119" t="s">
        <v>457</v>
      </c>
      <c r="C24" s="35"/>
      <c r="D24" s="34"/>
      <c r="E24" s="39"/>
      <c r="F24" s="40"/>
    </row>
    <row r="25" spans="2:18" s="72" customFormat="1" ht="39" customHeight="1">
      <c r="B25" s="799" t="s">
        <v>630</v>
      </c>
      <c r="C25" s="799"/>
      <c r="D25" s="799"/>
      <c r="E25" s="799"/>
      <c r="F25" s="799"/>
      <c r="G25" s="799"/>
      <c r="H25" s="799"/>
      <c r="I25" s="799"/>
      <c r="J25" s="799"/>
      <c r="K25" s="799"/>
      <c r="L25" s="799"/>
      <c r="M25" s="799"/>
      <c r="N25" s="634"/>
      <c r="O25" s="634"/>
      <c r="P25" s="634"/>
      <c r="Q25" s="634"/>
    </row>
    <row r="26" spans="2:18" s="2" customFormat="1" ht="16.5" customHeight="1">
      <c r="B26" s="10"/>
      <c r="C26" s="10"/>
      <c r="D26" s="22"/>
      <c r="E26" s="20"/>
      <c r="F26" s="20"/>
      <c r="G26" s="20"/>
      <c r="R26" s="20"/>
    </row>
    <row r="27" spans="2:18" s="17" customFormat="1" ht="56.25" customHeight="1">
      <c r="B27" s="260" t="s">
        <v>237</v>
      </c>
      <c r="C27" s="260" t="s">
        <v>536</v>
      </c>
      <c r="D27" s="260" t="str">
        <f>'1.  LRAMVA Summary'!D51</f>
        <v>Residential</v>
      </c>
      <c r="E27" s="260" t="str">
        <f>'1.  LRAMVA Summary'!E51</f>
        <v>GS&lt;50 kW</v>
      </c>
      <c r="F27" s="260" t="str">
        <f>'1.  LRAMVA Summary'!F51</f>
        <v>General Service 50 to 4,999 kW</v>
      </c>
      <c r="G27" s="260" t="str">
        <f>'1.  LRAMVA Summary'!G51</f>
        <v>Large Use</v>
      </c>
      <c r="H27" s="260" t="str">
        <f>'1.  LRAMVA Summary'!H51</f>
        <v>Large Use</v>
      </c>
      <c r="I27" s="260" t="str">
        <f>'1.  LRAMVA Summary'!I51</f>
        <v>Street Lighting</v>
      </c>
      <c r="J27" s="260" t="str">
        <f>'1.  LRAMVA Summary'!J51</f>
        <v>Unmetered Scattered Load</v>
      </c>
      <c r="K27" s="260" t="str">
        <f>'1.  LRAMVA Summary'!K51</f>
        <v/>
      </c>
      <c r="L27" s="260" t="str">
        <f>'1.  LRAMVA Summary'!L51</f>
        <v/>
      </c>
      <c r="M27" s="260" t="str">
        <f>'1.  LRAMVA Summary'!M51</f>
        <v/>
      </c>
      <c r="N27" s="260" t="str">
        <f>'1.  LRAMVA Summary'!N51</f>
        <v/>
      </c>
      <c r="O27" s="260" t="str">
        <f>'1.  LRAMVA Summary'!O51</f>
        <v/>
      </c>
      <c r="P27" s="260" t="str">
        <f>'1.  LRAMVA Summary'!P51</f>
        <v/>
      </c>
      <c r="Q27" s="260" t="str">
        <f>'1.  LRAMVA Summary'!Q51</f>
        <v/>
      </c>
      <c r="R27" s="206"/>
    </row>
    <row r="28" spans="2:18" s="150" customFormat="1" ht="18" customHeight="1">
      <c r="B28" s="592"/>
      <c r="C28" s="593"/>
      <c r="D28" s="594" t="str">
        <f>'1.  LRAMVA Summary'!D52</f>
        <v>kWh</v>
      </c>
      <c r="E28" s="594" t="str">
        <f>'1.  LRAMVA Summary'!E52</f>
        <v>kWh</v>
      </c>
      <c r="F28" s="594" t="str">
        <f>'1.  LRAMVA Summary'!F52</f>
        <v>kW</v>
      </c>
      <c r="G28" s="594" t="str">
        <f>'1.  LRAMVA Summary'!G52</f>
        <v>kW</v>
      </c>
      <c r="H28" s="594" t="str">
        <f>'1.  LRAMVA Summary'!H52</f>
        <v>kW</v>
      </c>
      <c r="I28" s="594" t="str">
        <f>'1.  LRAMVA Summary'!I52</f>
        <v>kW</v>
      </c>
      <c r="J28" s="594" t="str">
        <f>'1.  LRAMVA Summary'!J52</f>
        <v>kWh</v>
      </c>
      <c r="K28" s="594" t="str">
        <f>'1.  LRAMVA Summary'!K52</f>
        <v/>
      </c>
      <c r="L28" s="594" t="str">
        <f>'1.  LRAMVA Summary'!L52</f>
        <v/>
      </c>
      <c r="M28" s="594" t="str">
        <f>'1.  LRAMVA Summary'!M52</f>
        <v/>
      </c>
      <c r="N28" s="594" t="str">
        <f>'1.  LRAMVA Summary'!N52</f>
        <v/>
      </c>
      <c r="O28" s="594" t="str">
        <f>'1.  LRAMVA Summary'!O52</f>
        <v/>
      </c>
      <c r="P28" s="594" t="str">
        <f>'1.  LRAMVA Summary'!P52</f>
        <v/>
      </c>
      <c r="Q28" s="595" t="str">
        <f>'1.  LRAMVA Summary'!Q52</f>
        <v/>
      </c>
      <c r="R28" s="174"/>
    </row>
    <row r="29" spans="2:18" s="17" customFormat="1" ht="15.6">
      <c r="B29" s="175">
        <v>2011</v>
      </c>
      <c r="C29" s="547"/>
      <c r="D29" s="203"/>
      <c r="E29" s="203"/>
      <c r="F29" s="203"/>
      <c r="G29" s="203"/>
      <c r="H29" s="203"/>
      <c r="I29" s="203"/>
      <c r="J29" s="203"/>
      <c r="K29" s="203"/>
      <c r="L29" s="203"/>
      <c r="M29" s="203"/>
      <c r="N29" s="203"/>
      <c r="O29" s="203"/>
      <c r="P29" s="203"/>
      <c r="Q29" s="203"/>
      <c r="R29" s="207"/>
    </row>
    <row r="30" spans="2:18" s="17" customFormat="1" ht="15.6">
      <c r="B30" s="175">
        <v>2012</v>
      </c>
      <c r="C30" s="547"/>
      <c r="D30" s="203"/>
      <c r="E30" s="203"/>
      <c r="F30" s="203"/>
      <c r="G30" s="203"/>
      <c r="H30" s="203"/>
      <c r="I30" s="203"/>
      <c r="J30" s="203"/>
      <c r="K30" s="203"/>
      <c r="L30" s="203"/>
      <c r="M30" s="203"/>
      <c r="N30" s="203"/>
      <c r="O30" s="203"/>
      <c r="P30" s="203"/>
      <c r="Q30" s="203"/>
      <c r="R30" s="167"/>
    </row>
    <row r="31" spans="2:18" s="17" customFormat="1" ht="15.6">
      <c r="B31" s="176">
        <v>2013</v>
      </c>
      <c r="C31" s="547"/>
      <c r="D31" s="203"/>
      <c r="E31" s="203"/>
      <c r="F31" s="203"/>
      <c r="G31" s="203"/>
      <c r="H31" s="203"/>
      <c r="I31" s="203"/>
      <c r="J31" s="203"/>
      <c r="K31" s="203"/>
      <c r="L31" s="203"/>
      <c r="M31" s="203"/>
      <c r="N31" s="203"/>
      <c r="O31" s="203"/>
      <c r="P31" s="203"/>
      <c r="Q31" s="203"/>
      <c r="R31" s="167"/>
    </row>
    <row r="32" spans="2:18" s="17" customFormat="1" ht="15.6">
      <c r="B32" s="176">
        <v>2014</v>
      </c>
      <c r="C32" s="547"/>
      <c r="D32" s="203"/>
      <c r="E32" s="203"/>
      <c r="F32" s="203"/>
      <c r="G32" s="203"/>
      <c r="H32" s="203"/>
      <c r="I32" s="203"/>
      <c r="J32" s="203"/>
      <c r="K32" s="203"/>
      <c r="L32" s="203"/>
      <c r="M32" s="203"/>
      <c r="N32" s="203"/>
      <c r="O32" s="203"/>
      <c r="P32" s="203"/>
      <c r="Q32" s="203"/>
      <c r="R32" s="167"/>
    </row>
    <row r="33" spans="2:32" s="17" customFormat="1" ht="15.6">
      <c r="B33" s="176">
        <v>2015</v>
      </c>
      <c r="C33" s="547"/>
      <c r="D33" s="203"/>
      <c r="E33" s="203"/>
      <c r="F33" s="203"/>
      <c r="G33" s="203"/>
      <c r="H33" s="203"/>
      <c r="I33" s="203"/>
      <c r="J33" s="203"/>
      <c r="K33" s="203"/>
      <c r="L33" s="203"/>
      <c r="M33" s="203"/>
      <c r="N33" s="203"/>
      <c r="O33" s="203"/>
      <c r="P33" s="203"/>
      <c r="Q33" s="203"/>
      <c r="R33" s="167"/>
      <c r="AF33" s="167"/>
    </row>
    <row r="34" spans="2:32" s="17" customFormat="1" ht="15.6">
      <c r="B34" s="176">
        <v>2016</v>
      </c>
      <c r="C34" s="547"/>
      <c r="D34" s="203"/>
      <c r="E34" s="203"/>
      <c r="F34" s="203"/>
      <c r="G34" s="203"/>
      <c r="H34" s="203"/>
      <c r="I34" s="203"/>
      <c r="J34" s="203"/>
      <c r="K34" s="203"/>
      <c r="L34" s="203"/>
      <c r="M34" s="203"/>
      <c r="N34" s="203"/>
      <c r="O34" s="203"/>
      <c r="P34" s="203"/>
      <c r="Q34" s="203"/>
      <c r="R34" s="167"/>
      <c r="AF34" s="167"/>
    </row>
    <row r="35" spans="2:32" s="17" customFormat="1" ht="15.6">
      <c r="B35" s="176">
        <v>2017</v>
      </c>
      <c r="C35" s="547">
        <v>2017</v>
      </c>
      <c r="D35" s="762">
        <f>IF(ISBLANK($C$35),0,IF($C$35=$D$9,HLOOKUP(D28,D14:D18,5,FALSE),HLOOKUP(D28,D14:D18,5,FALSE)))</f>
        <v>19584859</v>
      </c>
      <c r="E35" s="762">
        <f>IF(ISBLANK($C$35),0,IF($C$35=$D$9,HLOOKUP(E28,E14:E18,5,FALSE),HLOOKUP(E28,E14:E18,5,FALSE)))</f>
        <v>6344802</v>
      </c>
      <c r="F35" s="762">
        <f>IF(ISBLANK($C$35),0,IF($C$35=$D$9,HLOOKUP(F28,F14:F18,5,FALSE),HLOOKUP(F28,F14:F18,5,FALSE)))</f>
        <v>123413.227224</v>
      </c>
      <c r="G35" s="762">
        <f>IF(ISBLANK($C$35),0,IF($C$35=$D$9,HLOOKUP(G28,G14:G18,5,FALSE),HLOOKUP(G28,G14:G18,5,FALSE)))</f>
        <v>0</v>
      </c>
      <c r="H35" s="762">
        <f t="shared" ref="H35:J35" si="1">IF(ISBLANK($C$35),0,IF($C$35=$D$9,HLOOKUP(H28,H14:H18,5,FALSE),HLOOKUP(H28,H14:H18,5,FALSE)))</f>
        <v>0</v>
      </c>
      <c r="I35" s="762">
        <f>IF(ISBLANK($C$35),0,IF($C$35=$D$9,HLOOKUP(I28,I14:I18,5,FALSE),HLOOKUP(I28,I14:I18,5,FALSE)))</f>
        <v>0</v>
      </c>
      <c r="J35" s="762">
        <f t="shared" si="1"/>
        <v>0</v>
      </c>
      <c r="K35" s="203"/>
      <c r="L35" s="203"/>
      <c r="M35" s="203"/>
      <c r="N35" s="203"/>
      <c r="O35" s="203"/>
      <c r="P35" s="203"/>
      <c r="Q35" s="203"/>
      <c r="R35" s="167"/>
      <c r="AF35" s="167"/>
    </row>
    <row r="36" spans="2:32" s="17" customFormat="1" ht="15.6">
      <c r="B36" s="176">
        <v>2018</v>
      </c>
      <c r="C36" s="547"/>
      <c r="D36" s="203"/>
      <c r="E36" s="203"/>
      <c r="F36" s="203"/>
      <c r="G36" s="203"/>
      <c r="H36" s="203"/>
      <c r="I36" s="203"/>
      <c r="J36" s="203"/>
      <c r="K36" s="203"/>
      <c r="L36" s="203"/>
      <c r="M36" s="203"/>
      <c r="N36" s="203"/>
      <c r="O36" s="203"/>
      <c r="P36" s="203"/>
      <c r="Q36" s="203"/>
      <c r="R36" s="167"/>
      <c r="AF36" s="167"/>
    </row>
    <row r="37" spans="2:32" s="17" customFormat="1" ht="15.6">
      <c r="B37" s="176">
        <v>2019</v>
      </c>
      <c r="C37" s="547"/>
      <c r="D37" s="203"/>
      <c r="E37" s="203"/>
      <c r="F37" s="203"/>
      <c r="G37" s="203"/>
      <c r="H37" s="203"/>
      <c r="I37" s="203"/>
      <c r="J37" s="203"/>
      <c r="K37" s="203"/>
      <c r="L37" s="203"/>
      <c r="M37" s="203"/>
      <c r="N37" s="203"/>
      <c r="O37" s="203"/>
      <c r="P37" s="203"/>
      <c r="Q37" s="203"/>
      <c r="R37" s="167"/>
      <c r="AF37" s="167"/>
    </row>
    <row r="38" spans="2:32" s="17" customFormat="1" ht="15.6">
      <c r="B38" s="176">
        <v>2020</v>
      </c>
      <c r="C38" s="547"/>
      <c r="D38" s="203"/>
      <c r="E38" s="203"/>
      <c r="F38" s="203"/>
      <c r="G38" s="203"/>
      <c r="H38" s="203"/>
      <c r="I38" s="203"/>
      <c r="J38" s="203"/>
      <c r="K38" s="203"/>
      <c r="L38" s="203"/>
      <c r="M38" s="203"/>
      <c r="N38" s="203"/>
      <c r="O38" s="203"/>
      <c r="P38" s="203"/>
      <c r="Q38" s="203"/>
      <c r="R38" s="167"/>
      <c r="AF38" s="167"/>
    </row>
    <row r="39" spans="2:32" s="457" customFormat="1" ht="21" customHeight="1">
      <c r="B39" s="469" t="s">
        <v>591</v>
      </c>
      <c r="C39" s="480"/>
      <c r="D39" s="481"/>
      <c r="E39" s="482"/>
      <c r="F39" s="482"/>
      <c r="G39" s="482"/>
      <c r="H39" s="482"/>
      <c r="I39" s="482"/>
      <c r="J39" s="482"/>
      <c r="K39" s="482"/>
      <c r="L39" s="482"/>
      <c r="M39" s="482"/>
      <c r="N39" s="482"/>
      <c r="O39" s="482"/>
      <c r="P39" s="482"/>
      <c r="Q39" s="481"/>
      <c r="R39" s="473"/>
    </row>
    <row r="40" spans="2:32" s="17" customFormat="1" ht="15.75" customHeight="1">
      <c r="B40" s="173"/>
      <c r="C40" s="173"/>
      <c r="D40" s="167"/>
    </row>
    <row r="41" spans="2:32" s="17" customFormat="1" ht="15.75" customHeight="1">
      <c r="B41" s="173"/>
      <c r="C41" s="173"/>
      <c r="D41" s="167"/>
    </row>
    <row r="42" spans="2:32" s="2" customFormat="1" ht="15.75" customHeight="1">
      <c r="B42" s="84"/>
      <c r="C42" s="84"/>
      <c r="D42" s="20"/>
    </row>
    <row r="43" spans="2:32" s="2" customFormat="1" ht="15.75" customHeight="1">
      <c r="B43" s="84"/>
      <c r="C43" s="84"/>
      <c r="D43" s="20"/>
    </row>
    <row r="44" spans="2:32" s="2" customFormat="1" ht="15.75" customHeight="1">
      <c r="B44" s="84"/>
      <c r="C44" s="84"/>
      <c r="D44" s="20"/>
    </row>
    <row r="45" spans="2:32" s="2" customFormat="1" ht="15.75" customHeight="1">
      <c r="B45" s="84"/>
      <c r="C45" s="84"/>
      <c r="D45" s="20"/>
    </row>
    <row r="46" spans="2:32" s="2" customFormat="1" ht="15.75" customHeight="1">
      <c r="B46" s="84"/>
      <c r="C46" s="84"/>
      <c r="D46" s="20"/>
    </row>
    <row r="47" spans="2:32" s="2" customFormat="1" ht="15.75" customHeight="1">
      <c r="B47" s="84"/>
      <c r="C47" s="84"/>
      <c r="D47" s="20"/>
    </row>
    <row r="48" spans="2:32" s="9" customFormat="1">
      <c r="B48" s="26"/>
      <c r="C48" s="26"/>
    </row>
    <row r="49" spans="2:3" s="9" customFormat="1">
      <c r="B49" s="26"/>
      <c r="C49" s="26"/>
    </row>
    <row r="50" spans="2:3" s="9" customFormat="1">
      <c r="B50" s="26"/>
      <c r="C50" s="26"/>
    </row>
    <row r="51" spans="2:3" s="9" customFormat="1">
      <c r="B51" s="26"/>
      <c r="C51" s="26"/>
    </row>
    <row r="52" spans="2:3" s="9" customFormat="1">
      <c r="B52" s="26"/>
      <c r="C52" s="26"/>
    </row>
    <row r="53" spans="2:3" s="9" customFormat="1">
      <c r="B53" s="26"/>
      <c r="C53" s="26"/>
    </row>
    <row r="54" spans="2:3" s="9" customFormat="1">
      <c r="B54" s="26"/>
      <c r="C54" s="26"/>
    </row>
    <row r="55" spans="2:3" s="9" customFormat="1">
      <c r="B55" s="26"/>
      <c r="C55" s="26"/>
    </row>
    <row r="56" spans="2:3" s="9" customFormat="1">
      <c r="B56" s="26"/>
      <c r="C56" s="26"/>
    </row>
    <row r="57" spans="2:3" s="9" customFormat="1">
      <c r="B57" s="26"/>
      <c r="C57" s="26"/>
    </row>
    <row r="58" spans="2:3" s="9" customFormat="1">
      <c r="B58" s="26"/>
      <c r="C58" s="26"/>
    </row>
    <row r="59" spans="2:3" s="9" customFormat="1">
      <c r="B59" s="26"/>
      <c r="C59" s="26"/>
    </row>
    <row r="60" spans="2:3" s="9" customFormat="1">
      <c r="B60" s="26"/>
      <c r="C60" s="26"/>
    </row>
    <row r="61" spans="2:3" s="9" customFormat="1">
      <c r="B61" s="26"/>
      <c r="C61" s="26"/>
    </row>
    <row r="62" spans="2:3" s="9" customFormat="1">
      <c r="B62" s="26"/>
      <c r="C62" s="26"/>
    </row>
    <row r="63" spans="2:3" s="9" customFormat="1">
      <c r="B63" s="26"/>
      <c r="C63" s="26"/>
    </row>
    <row r="64" spans="2:3" s="9" customFormat="1">
      <c r="B64" s="26"/>
      <c r="C64" s="26"/>
    </row>
    <row r="65" spans="2:3" s="9" customFormat="1">
      <c r="B65" s="26"/>
      <c r="C65" s="26"/>
    </row>
    <row r="66" spans="2:3" s="9" customFormat="1">
      <c r="B66" s="26"/>
      <c r="C66" s="26"/>
    </row>
    <row r="67" spans="2:3" s="9" customFormat="1">
      <c r="B67" s="26"/>
      <c r="C67" s="26"/>
    </row>
    <row r="68" spans="2:3" s="9" customFormat="1">
      <c r="B68" s="26"/>
      <c r="C68" s="26"/>
    </row>
    <row r="69" spans="2:3" s="9" customFormat="1">
      <c r="B69" s="26"/>
      <c r="C69" s="26"/>
    </row>
    <row r="70" spans="2:3" s="9" customFormat="1">
      <c r="B70" s="26"/>
      <c r="C70" s="26"/>
    </row>
    <row r="71" spans="2:3" s="9" customFormat="1">
      <c r="B71" s="26"/>
      <c r="C71" s="26"/>
    </row>
    <row r="72" spans="2:3" s="9" customFormat="1">
      <c r="B72" s="26"/>
      <c r="C72" s="26"/>
    </row>
    <row r="73" spans="2:3" s="9" customFormat="1">
      <c r="B73" s="26"/>
      <c r="C73" s="26"/>
    </row>
    <row r="74" spans="2:3" s="9" customFormat="1">
      <c r="B74" s="26"/>
      <c r="C74" s="26"/>
    </row>
    <row r="75" spans="2:3" s="9" customFormat="1">
      <c r="B75" s="26"/>
      <c r="C75" s="26"/>
    </row>
    <row r="76" spans="2:3" s="9" customFormat="1">
      <c r="B76" s="26"/>
      <c r="C76" s="26"/>
    </row>
    <row r="77" spans="2:3" s="9" customFormat="1">
      <c r="B77" s="26"/>
      <c r="C77" s="26"/>
    </row>
    <row r="78" spans="2:3" s="9" customFormat="1">
      <c r="B78" s="26"/>
      <c r="C78" s="26"/>
    </row>
    <row r="79" spans="2:3" s="9" customFormat="1">
      <c r="B79" s="26"/>
      <c r="C79" s="26"/>
    </row>
    <row r="80" spans="2:3" s="9" customFormat="1">
      <c r="B80" s="26"/>
      <c r="C80" s="26"/>
    </row>
    <row r="81" spans="2:3" s="9" customFormat="1">
      <c r="B81" s="26"/>
      <c r="C81" s="26"/>
    </row>
  </sheetData>
  <sheetProtection formatCells="0" formatColumns="0" formatRows="0" insertColumns="0" insertRows="0" insertHyperlinks="0" deleteColumns="0" deleteRows="0" sort="0" autoFilter="0" pivotTables="0"/>
  <mergeCells count="2">
    <mergeCell ref="B25:M25"/>
    <mergeCell ref="B11:M11"/>
  </mergeCells>
  <pageMargins left="0.70866141732283472" right="0.70866141732283472" top="0.74803149606299213" bottom="0.74803149606299213" header="0.31496062992125984" footer="0.31496062992125984"/>
  <pageSetup scale="46" orientation="landscape" r:id="rId1"/>
  <headerFooter>
    <oddFooter>&amp;R&amp;P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DropDownList!$C$2:$C$16</xm:f>
          </x14:formula1>
          <xm:sqref>D9</xm:sqref>
        </x14:dataValidation>
        <x14:dataValidation type="list" allowBlank="1" showInputMessage="1" showErrorMessage="1">
          <x14:formula1>
            <xm:f>DropDownList!$E$2:$E$4</xm:f>
          </x14:formula1>
          <xm:sqref>C29:C38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
  <sheetViews>
    <sheetView view="pageBreakPreview" topLeftCell="A37" zoomScale="60" zoomScaleNormal="100" workbookViewId="0">
      <selection activeCell="F121" sqref="F121"/>
    </sheetView>
  </sheetViews>
  <sheetFormatPr defaultColWidth="9.109375" defaultRowHeight="14.4" outlineLevelRow="1"/>
  <cols>
    <col min="1" max="1" width="6.5546875" style="4" customWidth="1"/>
    <col min="2" max="2" width="36.5546875" style="5" customWidth="1"/>
    <col min="3" max="3" width="16.88671875" style="80" customWidth="1"/>
    <col min="4" max="5" width="17.88671875" style="5" customWidth="1"/>
    <col min="6" max="6" width="18.6640625" style="5" customWidth="1"/>
    <col min="7" max="8" width="17.6640625" style="5" customWidth="1"/>
    <col min="9" max="9" width="17.33203125" style="5" customWidth="1"/>
    <col min="10" max="10" width="17.5546875" style="5" customWidth="1"/>
    <col min="11" max="11" width="17.109375" style="5" customWidth="1"/>
    <col min="12" max="13" width="15.88671875" style="5" hidden="1" customWidth="1"/>
    <col min="14" max="14" width="18.88671875" style="5" hidden="1" customWidth="1"/>
    <col min="15" max="15" width="16.5546875" style="5" hidden="1" customWidth="1"/>
    <col min="16" max="16" width="17.109375" style="5" customWidth="1"/>
    <col min="17" max="16384" width="9.109375" style="5"/>
  </cols>
  <sheetData>
    <row r="1" spans="1:26" ht="143.25" customHeight="1">
      <c r="B1" s="18"/>
    </row>
    <row r="2" spans="1:26" s="18" customFormat="1" ht="14.25" customHeight="1">
      <c r="A2" s="4"/>
      <c r="B2" s="86"/>
      <c r="C2" s="86"/>
      <c r="D2" s="86"/>
      <c r="E2" s="86"/>
      <c r="F2" s="86"/>
      <c r="G2" s="86"/>
      <c r="H2" s="86"/>
      <c r="I2" s="86"/>
      <c r="J2" s="86"/>
      <c r="K2" s="86"/>
      <c r="L2" s="86"/>
      <c r="M2" s="86"/>
      <c r="N2" s="86"/>
      <c r="O2" s="86"/>
    </row>
    <row r="3" spans="1:26" s="18" customFormat="1" ht="16.5" customHeight="1" thickBot="1">
      <c r="A3" s="4"/>
      <c r="B3" s="48"/>
      <c r="C3" s="81"/>
      <c r="D3" s="48"/>
      <c r="E3" s="48"/>
      <c r="F3" s="48"/>
      <c r="G3" s="48"/>
      <c r="H3" s="48"/>
      <c r="I3" s="48"/>
      <c r="J3" s="48"/>
      <c r="K3" s="48"/>
    </row>
    <row r="4" spans="1:26" s="18" customFormat="1" ht="26.25" customHeight="1" thickBot="1">
      <c r="A4" s="4"/>
      <c r="B4" s="800" t="s">
        <v>172</v>
      </c>
      <c r="C4" s="87" t="s">
        <v>176</v>
      </c>
      <c r="D4" s="87"/>
      <c r="E4" s="50"/>
    </row>
    <row r="5" spans="1:26" s="18" customFormat="1" ht="26.25" customHeight="1" thickBot="1">
      <c r="A5" s="4"/>
      <c r="B5" s="800"/>
      <c r="C5" s="88" t="s">
        <v>173</v>
      </c>
      <c r="D5" s="88"/>
      <c r="E5" s="50"/>
    </row>
    <row r="6" spans="1:26" ht="26.25" customHeight="1" thickBot="1">
      <c r="B6" s="800"/>
      <c r="C6" s="806" t="s">
        <v>610</v>
      </c>
      <c r="D6" s="807"/>
      <c r="F6" s="18"/>
      <c r="M6" s="6"/>
      <c r="N6" s="6"/>
      <c r="O6" s="6"/>
      <c r="P6" s="6"/>
      <c r="Q6" s="6"/>
      <c r="R6" s="6"/>
      <c r="S6" s="6"/>
      <c r="T6" s="6"/>
      <c r="U6" s="6"/>
      <c r="V6" s="6"/>
      <c r="W6" s="6"/>
      <c r="X6" s="6"/>
      <c r="Y6" s="6"/>
      <c r="Z6" s="6"/>
    </row>
    <row r="7" spans="1:26" s="18" customFormat="1" ht="26.25" customHeight="1">
      <c r="A7" s="4"/>
      <c r="B7" s="552"/>
      <c r="M7" s="6"/>
      <c r="N7" s="6"/>
      <c r="O7" s="6"/>
      <c r="P7" s="6"/>
      <c r="Q7" s="6"/>
      <c r="R7" s="6"/>
      <c r="S7" s="6"/>
      <c r="T7" s="6"/>
      <c r="U7" s="6"/>
      <c r="V7" s="6"/>
      <c r="W7" s="6"/>
      <c r="X7" s="6"/>
      <c r="Y7" s="6"/>
      <c r="Z7" s="6"/>
    </row>
    <row r="8" spans="1:26" s="18" customFormat="1" ht="19.5" customHeight="1">
      <c r="A8" s="4"/>
      <c r="B8" s="552" t="s">
        <v>577</v>
      </c>
      <c r="C8" s="605" t="s">
        <v>494</v>
      </c>
      <c r="D8" s="604"/>
      <c r="M8" s="6"/>
      <c r="N8" s="6"/>
      <c r="O8" s="6"/>
      <c r="P8" s="6"/>
      <c r="Q8" s="6"/>
      <c r="R8" s="6"/>
      <c r="S8" s="6"/>
      <c r="T8" s="6"/>
      <c r="U8" s="6"/>
      <c r="V8" s="6"/>
      <c r="W8" s="6"/>
      <c r="X8" s="6"/>
      <c r="Y8" s="6"/>
      <c r="Z8" s="6"/>
    </row>
    <row r="9" spans="1:26" s="18" customFormat="1" ht="19.5" customHeight="1">
      <c r="A9" s="4"/>
      <c r="B9" s="552"/>
      <c r="C9" s="605" t="s">
        <v>578</v>
      </c>
      <c r="D9" s="604"/>
      <c r="M9" s="6"/>
      <c r="N9" s="6"/>
      <c r="O9" s="6"/>
      <c r="P9" s="6"/>
      <c r="Q9" s="6"/>
      <c r="R9" s="6"/>
      <c r="S9" s="6"/>
      <c r="T9" s="6"/>
      <c r="U9" s="6"/>
      <c r="V9" s="6"/>
      <c r="W9" s="6"/>
      <c r="X9" s="6"/>
      <c r="Y9" s="6"/>
      <c r="Z9" s="6"/>
    </row>
    <row r="10" spans="1:26" s="18" customFormat="1">
      <c r="A10" s="4"/>
      <c r="B10" s="102"/>
      <c r="C10" s="89"/>
      <c r="D10" s="89"/>
      <c r="E10" s="89"/>
      <c r="M10" s="6"/>
      <c r="N10" s="6"/>
      <c r="O10" s="6"/>
      <c r="P10" s="6"/>
      <c r="Q10" s="6"/>
      <c r="R10" s="6"/>
      <c r="S10" s="6"/>
      <c r="T10" s="6"/>
      <c r="U10" s="6"/>
      <c r="V10" s="6"/>
      <c r="W10" s="6"/>
      <c r="X10" s="6"/>
      <c r="Y10" s="6"/>
      <c r="Z10" s="6"/>
    </row>
    <row r="11" spans="1:26" s="18" customFormat="1" ht="25.5" customHeight="1">
      <c r="A11" s="15"/>
      <c r="B11" s="119" t="s">
        <v>495</v>
      </c>
      <c r="O11" s="565"/>
    </row>
    <row r="12" spans="1:26" ht="61.95" customHeight="1">
      <c r="B12" s="808" t="s">
        <v>647</v>
      </c>
      <c r="C12" s="808"/>
      <c r="D12" s="808"/>
      <c r="E12" s="808"/>
      <c r="F12" s="808"/>
      <c r="G12" s="808"/>
      <c r="H12" s="808"/>
      <c r="I12" s="808"/>
      <c r="J12" s="808"/>
      <c r="K12" s="808"/>
      <c r="L12" s="808"/>
      <c r="M12" s="808"/>
      <c r="N12" s="808"/>
      <c r="O12" s="808"/>
    </row>
    <row r="13" spans="1:26" s="14" customFormat="1" ht="15.75" customHeight="1">
      <c r="A13" s="41"/>
      <c r="O13" s="18"/>
      <c r="P13" s="7"/>
      <c r="Q13" s="41"/>
      <c r="R13" s="41"/>
      <c r="S13" s="41"/>
      <c r="T13" s="41"/>
      <c r="U13" s="41"/>
      <c r="V13" s="41"/>
      <c r="W13" s="41"/>
      <c r="X13" s="41"/>
      <c r="Y13" s="41"/>
      <c r="Z13" s="41"/>
    </row>
    <row r="14" spans="1:26" s="56" customFormat="1" ht="55.2">
      <c r="A14" s="55"/>
      <c r="B14" s="566"/>
      <c r="C14" s="487" t="s">
        <v>41</v>
      </c>
      <c r="D14" s="488" t="s">
        <v>727</v>
      </c>
      <c r="E14" s="488" t="s">
        <v>728</v>
      </c>
      <c r="F14" s="488" t="s">
        <v>729</v>
      </c>
      <c r="G14" s="488" t="s">
        <v>730</v>
      </c>
      <c r="H14" s="488" t="s">
        <v>731</v>
      </c>
      <c r="I14" s="488" t="s">
        <v>726</v>
      </c>
      <c r="J14" s="488" t="s">
        <v>734</v>
      </c>
      <c r="K14" s="488" t="s">
        <v>735</v>
      </c>
      <c r="L14" s="488" t="s">
        <v>208</v>
      </c>
      <c r="M14" s="488" t="s">
        <v>208</v>
      </c>
      <c r="N14" s="488" t="s">
        <v>208</v>
      </c>
      <c r="O14" s="488" t="s">
        <v>208</v>
      </c>
      <c r="P14" s="7"/>
    </row>
    <row r="15" spans="1:26" s="7" customFormat="1" ht="18.75" customHeight="1">
      <c r="B15" s="489" t="s">
        <v>189</v>
      </c>
      <c r="C15" s="801"/>
      <c r="D15" s="490">
        <v>2010</v>
      </c>
      <c r="E15" s="490">
        <v>2011</v>
      </c>
      <c r="F15" s="490">
        <v>2012</v>
      </c>
      <c r="G15" s="490">
        <v>2013</v>
      </c>
      <c r="H15" s="490">
        <v>2014</v>
      </c>
      <c r="I15" s="490">
        <v>2015</v>
      </c>
      <c r="J15" s="490">
        <v>2016</v>
      </c>
      <c r="K15" s="490">
        <v>2017</v>
      </c>
      <c r="L15" s="490">
        <v>2018</v>
      </c>
      <c r="M15" s="490">
        <v>2019</v>
      </c>
      <c r="N15" s="490">
        <v>2020</v>
      </c>
      <c r="O15" s="491">
        <v>2021</v>
      </c>
    </row>
    <row r="16" spans="1:26" s="112" customFormat="1" ht="18" customHeight="1">
      <c r="B16" s="492" t="s">
        <v>619</v>
      </c>
      <c r="C16" s="802"/>
      <c r="D16" s="493">
        <v>8</v>
      </c>
      <c r="E16" s="493">
        <v>4</v>
      </c>
      <c r="F16" s="493">
        <v>0</v>
      </c>
      <c r="G16" s="493">
        <v>0</v>
      </c>
      <c r="H16" s="493">
        <v>0</v>
      </c>
      <c r="I16" s="493">
        <v>0</v>
      </c>
      <c r="J16" s="493">
        <v>0</v>
      </c>
      <c r="K16" s="493">
        <v>1</v>
      </c>
      <c r="L16" s="493"/>
      <c r="M16" s="493"/>
      <c r="N16" s="493"/>
      <c r="O16" s="494"/>
    </row>
    <row r="17" spans="1:15" s="112" customFormat="1" ht="17.25" customHeight="1">
      <c r="B17" s="495" t="s">
        <v>620</v>
      </c>
      <c r="C17" s="803"/>
      <c r="D17" s="113">
        <f>12-D16</f>
        <v>4</v>
      </c>
      <c r="E17" s="113">
        <f>12-E16</f>
        <v>8</v>
      </c>
      <c r="F17" s="113">
        <f t="shared" ref="F17:J17" si="0">12-F16</f>
        <v>12</v>
      </c>
      <c r="G17" s="113">
        <f t="shared" si="0"/>
        <v>12</v>
      </c>
      <c r="H17" s="113">
        <f t="shared" si="0"/>
        <v>12</v>
      </c>
      <c r="I17" s="113">
        <f t="shared" si="0"/>
        <v>12</v>
      </c>
      <c r="J17" s="113">
        <f t="shared" si="0"/>
        <v>12</v>
      </c>
      <c r="K17" s="113">
        <v>11</v>
      </c>
      <c r="L17" s="113">
        <f t="shared" ref="L17" si="1">12-L16</f>
        <v>12</v>
      </c>
      <c r="M17" s="113">
        <f t="shared" ref="M17:O17" si="2">12-M16</f>
        <v>12</v>
      </c>
      <c r="N17" s="113">
        <f t="shared" si="2"/>
        <v>12</v>
      </c>
      <c r="O17" s="114">
        <f t="shared" si="2"/>
        <v>12</v>
      </c>
    </row>
    <row r="18" spans="1:15" s="7" customFormat="1" ht="17.25" customHeight="1">
      <c r="B18" s="496" t="str">
        <f>'1.  LRAMVA Summary'!B28</f>
        <v>Residential</v>
      </c>
      <c r="C18" s="804" t="str">
        <f>'2. LRAMVA Threshold'!D28</f>
        <v>kWh</v>
      </c>
      <c r="D18" s="47"/>
      <c r="E18" s="47"/>
      <c r="F18" s="47"/>
      <c r="G18" s="47"/>
      <c r="H18" s="47"/>
      <c r="I18" s="47"/>
      <c r="J18" s="47">
        <v>1.21E-2</v>
      </c>
      <c r="K18" s="47">
        <v>8.0999999999999996E-3</v>
      </c>
      <c r="L18" s="47"/>
      <c r="M18" s="47"/>
      <c r="N18" s="47"/>
      <c r="O18" s="71"/>
    </row>
    <row r="19" spans="1:15" s="7" customFormat="1" ht="15" customHeight="1" outlineLevel="1">
      <c r="B19" s="549" t="s">
        <v>538</v>
      </c>
      <c r="C19" s="802"/>
      <c r="D19" s="47"/>
      <c r="E19" s="47"/>
      <c r="F19" s="47"/>
      <c r="G19" s="47"/>
      <c r="H19" s="47"/>
      <c r="I19" s="47"/>
      <c r="J19" s="47"/>
      <c r="K19" s="47"/>
      <c r="L19" s="47"/>
      <c r="M19" s="47"/>
      <c r="N19" s="47"/>
      <c r="O19" s="71"/>
    </row>
    <row r="20" spans="1:15" s="7" customFormat="1" ht="15" customHeight="1" outlineLevel="1">
      <c r="B20" s="549" t="s">
        <v>539</v>
      </c>
      <c r="C20" s="802"/>
      <c r="D20" s="47"/>
      <c r="E20" s="47"/>
      <c r="F20" s="47"/>
      <c r="G20" s="47"/>
      <c r="H20" s="47"/>
      <c r="I20" s="47"/>
      <c r="J20" s="47"/>
      <c r="K20" s="47"/>
      <c r="L20" s="47"/>
      <c r="M20" s="47"/>
      <c r="N20" s="47"/>
      <c r="O20" s="71"/>
    </row>
    <row r="21" spans="1:15" s="7" customFormat="1" ht="15" customHeight="1" outlineLevel="1">
      <c r="B21" s="549" t="s">
        <v>540</v>
      </c>
      <c r="C21" s="802"/>
      <c r="D21" s="47"/>
      <c r="E21" s="47"/>
      <c r="F21" s="47"/>
      <c r="G21" s="47"/>
      <c r="H21" s="47"/>
      <c r="I21" s="47"/>
      <c r="J21" s="47"/>
      <c r="K21" s="47"/>
      <c r="L21" s="47"/>
      <c r="M21" s="47"/>
      <c r="N21" s="47"/>
      <c r="O21" s="71"/>
    </row>
    <row r="22" spans="1:15" s="7" customFormat="1" ht="14.25" customHeight="1">
      <c r="B22" s="549" t="s">
        <v>541</v>
      </c>
      <c r="C22" s="805"/>
      <c r="D22" s="67"/>
      <c r="E22" s="67"/>
      <c r="F22" s="67"/>
      <c r="G22" s="67"/>
      <c r="H22" s="67"/>
      <c r="I22" s="67"/>
      <c r="J22" s="67">
        <f t="shared" ref="J22:N22" si="3">SUM(J18:J21)</f>
        <v>1.21E-2</v>
      </c>
      <c r="K22" s="67">
        <f t="shared" si="3"/>
        <v>8.0999999999999996E-3</v>
      </c>
      <c r="L22" s="67">
        <f t="shared" si="3"/>
        <v>0</v>
      </c>
      <c r="M22" s="67">
        <f t="shared" si="3"/>
        <v>0</v>
      </c>
      <c r="N22" s="67">
        <f t="shared" si="3"/>
        <v>0</v>
      </c>
      <c r="O22" s="78"/>
    </row>
    <row r="23" spans="1:15" s="65" customFormat="1">
      <c r="A23" s="64"/>
      <c r="B23" s="508" t="s">
        <v>542</v>
      </c>
      <c r="C23" s="498"/>
      <c r="D23" s="499"/>
      <c r="E23" s="500"/>
      <c r="F23" s="500"/>
      <c r="G23" s="500"/>
      <c r="H23" s="500"/>
      <c r="I23" s="500"/>
      <c r="J23" s="500">
        <f>SUM(I18*$J$16+J18*$J$17)/12</f>
        <v>1.21E-2</v>
      </c>
      <c r="K23" s="500">
        <f>SUM(J18*$K$16+K18*$K$17)/12</f>
        <v>8.4333333333333326E-3</v>
      </c>
      <c r="L23" s="500">
        <f>SUM(K22*$L$16+L22*$L$17)/12</f>
        <v>0</v>
      </c>
      <c r="M23" s="500"/>
      <c r="N23" s="500">
        <f t="shared" ref="N23" si="4">SUM(M18*$J$16+N18*$J$17)/12</f>
        <v>0</v>
      </c>
      <c r="O23" s="501"/>
    </row>
    <row r="24" spans="1:15" s="65" customFormat="1">
      <c r="A24" s="64"/>
      <c r="B24" s="497"/>
      <c r="C24" s="502"/>
      <c r="D24" s="499"/>
      <c r="E24" s="500"/>
      <c r="F24" s="500"/>
      <c r="G24" s="500"/>
      <c r="H24" s="500"/>
      <c r="I24" s="500"/>
      <c r="J24" s="500"/>
      <c r="K24" s="500"/>
      <c r="L24" s="503"/>
      <c r="M24" s="503"/>
      <c r="N24" s="503"/>
      <c r="O24" s="501"/>
    </row>
    <row r="25" spans="1:15" s="65" customFormat="1" ht="15.75" customHeight="1">
      <c r="A25" s="64"/>
      <c r="B25" s="623" t="str">
        <f>'1.  LRAMVA Summary'!B29</f>
        <v>GS&lt;50 kW</v>
      </c>
      <c r="C25" s="804" t="str">
        <f>'2. LRAMVA Threshold'!E28</f>
        <v>kWh</v>
      </c>
      <c r="D25" s="47"/>
      <c r="E25" s="47"/>
      <c r="F25" s="47"/>
      <c r="G25" s="47"/>
      <c r="H25" s="47"/>
      <c r="I25" s="47"/>
      <c r="J25" s="47">
        <v>1.06E-2</v>
      </c>
      <c r="K25" s="47">
        <v>1.0699999999999999E-2</v>
      </c>
      <c r="L25" s="47"/>
      <c r="M25" s="47"/>
      <c r="N25" s="47"/>
      <c r="O25" s="71"/>
    </row>
    <row r="26" spans="1:15" s="18" customFormat="1" outlineLevel="1">
      <c r="A26" s="4"/>
      <c r="B26" s="549" t="s">
        <v>538</v>
      </c>
      <c r="C26" s="802"/>
      <c r="D26" s="47"/>
      <c r="E26" s="47"/>
      <c r="F26" s="47"/>
      <c r="G26" s="47"/>
      <c r="H26" s="47"/>
      <c r="I26" s="47"/>
      <c r="J26" s="47"/>
      <c r="K26" s="47"/>
      <c r="L26" s="47"/>
      <c r="M26" s="47"/>
      <c r="N26" s="47"/>
      <c r="O26" s="71"/>
    </row>
    <row r="27" spans="1:15" s="18" customFormat="1" outlineLevel="1">
      <c r="A27" s="4"/>
      <c r="B27" s="549" t="s">
        <v>539</v>
      </c>
      <c r="C27" s="802"/>
      <c r="D27" s="47"/>
      <c r="E27" s="47"/>
      <c r="F27" s="47"/>
      <c r="G27" s="47"/>
      <c r="H27" s="47"/>
      <c r="I27" s="47"/>
      <c r="J27" s="47"/>
      <c r="K27" s="47"/>
      <c r="L27" s="47"/>
      <c r="M27" s="47"/>
      <c r="N27" s="47"/>
      <c r="O27" s="71"/>
    </row>
    <row r="28" spans="1:15" s="18" customFormat="1" outlineLevel="1">
      <c r="A28" s="4"/>
      <c r="B28" s="549" t="s">
        <v>540</v>
      </c>
      <c r="C28" s="802"/>
      <c r="D28" s="47"/>
      <c r="E28" s="47"/>
      <c r="F28" s="47"/>
      <c r="G28" s="47"/>
      <c r="H28" s="47"/>
      <c r="I28" s="47"/>
      <c r="J28" s="47"/>
      <c r="K28" s="47"/>
      <c r="L28" s="47"/>
      <c r="M28" s="47"/>
      <c r="N28" s="47"/>
      <c r="O28" s="71"/>
    </row>
    <row r="29" spans="1:15" s="18" customFormat="1">
      <c r="A29" s="4"/>
      <c r="B29" s="549" t="s">
        <v>541</v>
      </c>
      <c r="C29" s="805"/>
      <c r="D29" s="67"/>
      <c r="E29" s="67"/>
      <c r="F29" s="67"/>
      <c r="G29" s="67"/>
      <c r="H29" s="67"/>
      <c r="I29" s="67"/>
      <c r="J29" s="67">
        <f t="shared" ref="J29:N29" si="5">SUM(J25:J28)</f>
        <v>1.06E-2</v>
      </c>
      <c r="K29" s="67">
        <f t="shared" ref="K29:L29" si="6">SUM(K25:K28)</f>
        <v>1.0699999999999999E-2</v>
      </c>
      <c r="L29" s="67">
        <f t="shared" si="6"/>
        <v>0</v>
      </c>
      <c r="M29" s="67">
        <f t="shared" si="5"/>
        <v>0</v>
      </c>
      <c r="N29" s="67">
        <f t="shared" si="5"/>
        <v>0</v>
      </c>
      <c r="O29" s="78"/>
    </row>
    <row r="30" spans="1:15" s="18" customFormat="1">
      <c r="A30" s="4"/>
      <c r="B30" s="508" t="s">
        <v>542</v>
      </c>
      <c r="C30" s="504"/>
      <c r="D30" s="73"/>
      <c r="E30" s="500"/>
      <c r="F30" s="500"/>
      <c r="G30" s="500"/>
      <c r="H30" s="500"/>
      <c r="I30" s="500"/>
      <c r="J30" s="500">
        <f>ROUND(SUM(I29*J16+J29*J17)/12,4)</f>
        <v>1.06E-2</v>
      </c>
      <c r="K30" s="500">
        <f>ROUND(SUM(J29*K16+K29*K17)/12,4)</f>
        <v>1.0699999999999999E-2</v>
      </c>
      <c r="L30" s="500">
        <f>ROUND(SUM(K29*L16+L29*L17)/12,4)</f>
        <v>0</v>
      </c>
      <c r="M30" s="500">
        <f t="shared" ref="M30:N30" si="7">ROUND(SUM(L29*M16+M29*M17)/12,4)</f>
        <v>0</v>
      </c>
      <c r="N30" s="500">
        <f t="shared" si="7"/>
        <v>0</v>
      </c>
      <c r="O30" s="505"/>
    </row>
    <row r="31" spans="1:15" s="18" customFormat="1">
      <c r="A31" s="4"/>
      <c r="B31" s="497"/>
      <c r="C31" s="506"/>
      <c r="D31" s="507"/>
      <c r="E31" s="507"/>
      <c r="F31" s="507"/>
      <c r="G31" s="507"/>
      <c r="H31" s="507"/>
      <c r="I31" s="507"/>
      <c r="J31" s="507"/>
      <c r="K31" s="507"/>
      <c r="L31" s="507"/>
      <c r="M31" s="507"/>
      <c r="N31" s="503"/>
      <c r="O31" s="505"/>
    </row>
    <row r="32" spans="1:15" s="66" customFormat="1">
      <c r="B32" s="623" t="str">
        <f>'1.  LRAMVA Summary'!B30</f>
        <v>General Service 50 to 4,999 kW</v>
      </c>
      <c r="C32" s="804" t="str">
        <f>'2. LRAMVA Threshold'!F28</f>
        <v>kW</v>
      </c>
      <c r="D32" s="47"/>
      <c r="E32" s="47"/>
      <c r="F32" s="47"/>
      <c r="G32" s="47"/>
      <c r="H32" s="47"/>
      <c r="I32" s="47"/>
      <c r="J32" s="47">
        <v>2.5413000000000001</v>
      </c>
      <c r="K32" s="47">
        <v>2.5526</v>
      </c>
      <c r="L32" s="47"/>
      <c r="M32" s="47"/>
      <c r="N32" s="47"/>
      <c r="O32" s="71"/>
    </row>
    <row r="33" spans="1:15" s="18" customFormat="1" outlineLevel="1">
      <c r="A33" s="4"/>
      <c r="B33" s="549" t="s">
        <v>538</v>
      </c>
      <c r="C33" s="802"/>
      <c r="D33" s="47"/>
      <c r="E33" s="47"/>
      <c r="F33" s="47"/>
      <c r="G33" s="47"/>
      <c r="H33" s="47"/>
      <c r="I33" s="47"/>
      <c r="J33" s="47"/>
      <c r="K33" s="47"/>
      <c r="L33" s="47"/>
      <c r="M33" s="47"/>
      <c r="N33" s="47"/>
      <c r="O33" s="71"/>
    </row>
    <row r="34" spans="1:15" s="18" customFormat="1" outlineLevel="1">
      <c r="A34" s="4"/>
      <c r="B34" s="549" t="s">
        <v>539</v>
      </c>
      <c r="C34" s="802"/>
      <c r="D34" s="47"/>
      <c r="E34" s="47"/>
      <c r="F34" s="47"/>
      <c r="G34" s="47"/>
      <c r="H34" s="47"/>
      <c r="I34" s="47"/>
      <c r="J34" s="47"/>
      <c r="K34" s="47">
        <v>1.8E-3</v>
      </c>
      <c r="L34" s="47"/>
      <c r="M34" s="47"/>
      <c r="N34" s="47"/>
      <c r="O34" s="71"/>
    </row>
    <row r="35" spans="1:15" s="18" customFormat="1" outlineLevel="1">
      <c r="A35" s="4"/>
      <c r="B35" s="549" t="s">
        <v>540</v>
      </c>
      <c r="C35" s="802"/>
      <c r="D35" s="47"/>
      <c r="E35" s="47"/>
      <c r="F35" s="47"/>
      <c r="G35" s="47"/>
      <c r="H35" s="47"/>
      <c r="I35" s="47"/>
      <c r="J35" s="47"/>
      <c r="K35" s="47"/>
      <c r="L35" s="47"/>
      <c r="M35" s="47"/>
      <c r="N35" s="47"/>
      <c r="O35" s="71"/>
    </row>
    <row r="36" spans="1:15" s="18" customFormat="1">
      <c r="A36" s="4"/>
      <c r="B36" s="549" t="s">
        <v>541</v>
      </c>
      <c r="C36" s="805"/>
      <c r="D36" s="67"/>
      <c r="E36" s="67"/>
      <c r="F36" s="67"/>
      <c r="G36" s="67"/>
      <c r="H36" s="67"/>
      <c r="I36" s="67"/>
      <c r="J36" s="67">
        <f t="shared" ref="J36:M36" si="8">SUM(J32:J35)</f>
        <v>2.5413000000000001</v>
      </c>
      <c r="K36" s="67">
        <f t="shared" ref="K36" si="9">SUM(K32:K35)</f>
        <v>2.5543999999999998</v>
      </c>
      <c r="L36" s="67">
        <f>SUM(L32:L35)</f>
        <v>0</v>
      </c>
      <c r="M36" s="67">
        <f t="shared" si="8"/>
        <v>0</v>
      </c>
      <c r="N36" s="67">
        <f>SUM(N32:N35)</f>
        <v>0</v>
      </c>
      <c r="O36" s="78"/>
    </row>
    <row r="37" spans="1:15" s="18" customFormat="1">
      <c r="A37" s="4"/>
      <c r="B37" s="508" t="s">
        <v>542</v>
      </c>
      <c r="C37" s="504"/>
      <c r="D37" s="73"/>
      <c r="E37" s="500"/>
      <c r="F37" s="500"/>
      <c r="G37" s="500"/>
      <c r="H37" s="500"/>
      <c r="I37" s="500"/>
      <c r="J37" s="500">
        <f t="shared" ref="J37:N37" si="10">ROUND(SUM(I36*J16+J36*J17)/12,4)</f>
        <v>2.5413000000000001</v>
      </c>
      <c r="K37" s="500">
        <f t="shared" si="10"/>
        <v>2.5533000000000001</v>
      </c>
      <c r="L37" s="500">
        <f>ROUND(SUM(K36*L16+L36*L17)/12,4)</f>
        <v>0</v>
      </c>
      <c r="M37" s="500">
        <f t="shared" si="10"/>
        <v>0</v>
      </c>
      <c r="N37" s="500">
        <f t="shared" si="10"/>
        <v>0</v>
      </c>
      <c r="O37" s="505"/>
    </row>
    <row r="38" spans="1:15" s="72" customFormat="1" ht="15.75" customHeight="1">
      <c r="B38" s="508"/>
      <c r="C38" s="504"/>
      <c r="D38" s="73"/>
      <c r="E38" s="73"/>
      <c r="F38" s="73"/>
      <c r="G38" s="73"/>
      <c r="H38" s="73"/>
      <c r="I38" s="73"/>
      <c r="J38" s="73"/>
      <c r="K38" s="73"/>
      <c r="L38" s="503"/>
      <c r="M38" s="503"/>
      <c r="N38" s="503"/>
      <c r="O38" s="509"/>
    </row>
    <row r="39" spans="1:15" s="66" customFormat="1">
      <c r="A39" s="64"/>
      <c r="B39" s="623" t="str">
        <f>'1.  LRAMVA Summary'!B31</f>
        <v>Large Use</v>
      </c>
      <c r="C39" s="804" t="str">
        <f>'2. LRAMVA Threshold'!G28</f>
        <v>kW</v>
      </c>
      <c r="D39" s="47"/>
      <c r="E39" s="47"/>
      <c r="F39" s="47"/>
      <c r="G39" s="47"/>
      <c r="H39" s="47"/>
      <c r="I39" s="47"/>
      <c r="J39" s="47">
        <v>1.3985000000000001</v>
      </c>
      <c r="K39" s="47">
        <v>1.4040999999999999</v>
      </c>
      <c r="L39" s="47"/>
      <c r="M39" s="47"/>
      <c r="N39" s="47"/>
      <c r="O39" s="71"/>
    </row>
    <row r="40" spans="1:15" s="18" customFormat="1" outlineLevel="1">
      <c r="A40" s="4"/>
      <c r="B40" s="549" t="s">
        <v>538</v>
      </c>
      <c r="C40" s="802"/>
      <c r="D40" s="47"/>
      <c r="E40" s="47"/>
      <c r="F40" s="47"/>
      <c r="G40" s="47"/>
      <c r="H40" s="47"/>
      <c r="I40" s="47"/>
      <c r="J40" s="47"/>
      <c r="K40" s="47"/>
      <c r="L40" s="47"/>
      <c r="M40" s="47"/>
      <c r="N40" s="47"/>
      <c r="O40" s="71"/>
    </row>
    <row r="41" spans="1:15" s="18" customFormat="1" outlineLevel="1">
      <c r="A41" s="4"/>
      <c r="B41" s="549" t="s">
        <v>539</v>
      </c>
      <c r="C41" s="802"/>
      <c r="D41" s="47"/>
      <c r="E41" s="47"/>
      <c r="F41" s="47"/>
      <c r="G41" s="47"/>
      <c r="H41" s="47"/>
      <c r="I41" s="47"/>
      <c r="J41" s="47"/>
      <c r="K41" s="47">
        <v>1.6000000000000001E-3</v>
      </c>
      <c r="L41" s="47"/>
      <c r="M41" s="47"/>
      <c r="N41" s="47"/>
      <c r="O41" s="71"/>
    </row>
    <row r="42" spans="1:15" s="18" customFormat="1" outlineLevel="1">
      <c r="A42" s="4"/>
      <c r="B42" s="549" t="s">
        <v>540</v>
      </c>
      <c r="C42" s="802"/>
      <c r="D42" s="47"/>
      <c r="E42" s="47"/>
      <c r="F42" s="47"/>
      <c r="G42" s="47"/>
      <c r="H42" s="47"/>
      <c r="I42" s="47"/>
      <c r="J42" s="47"/>
      <c r="K42" s="47"/>
      <c r="L42" s="47"/>
      <c r="M42" s="47"/>
      <c r="N42" s="47"/>
      <c r="O42" s="71"/>
    </row>
    <row r="43" spans="1:15" s="18" customFormat="1">
      <c r="A43" s="4"/>
      <c r="B43" s="549" t="s">
        <v>541</v>
      </c>
      <c r="C43" s="805"/>
      <c r="D43" s="67"/>
      <c r="E43" s="67"/>
      <c r="F43" s="67"/>
      <c r="G43" s="67"/>
      <c r="H43" s="67"/>
      <c r="I43" s="67"/>
      <c r="J43" s="67">
        <f t="shared" ref="J43:N43" si="11">SUM(J39:J42)</f>
        <v>1.3985000000000001</v>
      </c>
      <c r="K43" s="67">
        <f t="shared" ref="K43:L43" si="12">SUM(K39:K42)</f>
        <v>1.4056999999999999</v>
      </c>
      <c r="L43" s="67">
        <f t="shared" si="12"/>
        <v>0</v>
      </c>
      <c r="M43" s="67">
        <f t="shared" si="11"/>
        <v>0</v>
      </c>
      <c r="N43" s="67">
        <f t="shared" si="11"/>
        <v>0</v>
      </c>
      <c r="O43" s="78"/>
    </row>
    <row r="44" spans="1:15" s="14" customFormat="1">
      <c r="A44" s="74"/>
      <c r="B44" s="508" t="s">
        <v>542</v>
      </c>
      <c r="C44" s="504"/>
      <c r="D44" s="73"/>
      <c r="E44" s="500"/>
      <c r="F44" s="500"/>
      <c r="G44" s="500"/>
      <c r="H44" s="500"/>
      <c r="I44" s="500"/>
      <c r="J44" s="500">
        <f t="shared" ref="J44:N44" si="13">ROUND(SUM(I43*J16+J43*J17)/12,4)</f>
        <v>1.3985000000000001</v>
      </c>
      <c r="K44" s="500">
        <f t="shared" si="13"/>
        <v>1.4051</v>
      </c>
      <c r="L44" s="500">
        <f t="shared" si="13"/>
        <v>0</v>
      </c>
      <c r="M44" s="500">
        <f t="shared" si="13"/>
        <v>0</v>
      </c>
      <c r="N44" s="500">
        <f t="shared" si="13"/>
        <v>0</v>
      </c>
      <c r="O44" s="505"/>
    </row>
    <row r="45" spans="1:15" s="72" customFormat="1">
      <c r="A45" s="74"/>
      <c r="B45" s="508"/>
      <c r="C45" s="504"/>
      <c r="D45" s="73"/>
      <c r="E45" s="73"/>
      <c r="F45" s="73"/>
      <c r="G45" s="73"/>
      <c r="H45" s="73"/>
      <c r="I45" s="73"/>
      <c r="J45" s="73"/>
      <c r="K45" s="73"/>
      <c r="L45" s="503"/>
      <c r="M45" s="503"/>
      <c r="N45" s="503"/>
      <c r="O45" s="509"/>
    </row>
    <row r="46" spans="1:15" s="66" customFormat="1">
      <c r="A46" s="64"/>
      <c r="B46" s="623" t="str">
        <f>'1.  LRAMVA Summary'!B32</f>
        <v>Large Use</v>
      </c>
      <c r="C46" s="804" t="str">
        <f>'2. LRAMVA Threshold'!H28</f>
        <v>kW</v>
      </c>
      <c r="D46" s="47"/>
      <c r="E46" s="47"/>
      <c r="F46" s="47"/>
      <c r="G46" s="47"/>
      <c r="H46" s="47"/>
      <c r="I46" s="47"/>
      <c r="J46" s="47">
        <v>0.26090000000000002</v>
      </c>
      <c r="K46" s="47">
        <v>0.33040000000000003</v>
      </c>
      <c r="L46" s="47"/>
      <c r="M46" s="47"/>
      <c r="N46" s="47"/>
      <c r="O46" s="71"/>
    </row>
    <row r="47" spans="1:15" s="18" customFormat="1" outlineLevel="1">
      <c r="A47" s="4"/>
      <c r="B47" s="549" t="s">
        <v>538</v>
      </c>
      <c r="C47" s="802"/>
      <c r="D47" s="47"/>
      <c r="E47" s="47"/>
      <c r="F47" s="47"/>
      <c r="G47" s="47"/>
      <c r="H47" s="47"/>
      <c r="I47" s="47"/>
      <c r="J47" s="47"/>
      <c r="K47" s="47"/>
      <c r="L47" s="47"/>
      <c r="M47" s="47"/>
      <c r="N47" s="47"/>
      <c r="O47" s="71"/>
    </row>
    <row r="48" spans="1:15" s="18" customFormat="1" outlineLevel="1">
      <c r="A48" s="4"/>
      <c r="B48" s="549" t="s">
        <v>539</v>
      </c>
      <c r="C48" s="802"/>
      <c r="D48" s="47"/>
      <c r="E48" s="47"/>
      <c r="F48" s="47"/>
      <c r="G48" s="47"/>
      <c r="H48" s="47"/>
      <c r="I48" s="47"/>
      <c r="J48" s="47"/>
      <c r="K48" s="47">
        <v>9.5999999999999992E-3</v>
      </c>
      <c r="L48" s="47"/>
      <c r="M48" s="47"/>
      <c r="N48" s="47"/>
      <c r="O48" s="71"/>
    </row>
    <row r="49" spans="1:15" s="18" customFormat="1" outlineLevel="1">
      <c r="A49" s="4"/>
      <c r="B49" s="549" t="s">
        <v>540</v>
      </c>
      <c r="C49" s="802"/>
      <c r="D49" s="47"/>
      <c r="E49" s="47"/>
      <c r="F49" s="47"/>
      <c r="G49" s="47"/>
      <c r="H49" s="47"/>
      <c r="I49" s="47"/>
      <c r="J49" s="47"/>
      <c r="K49" s="47"/>
      <c r="L49" s="47"/>
      <c r="M49" s="47"/>
      <c r="N49" s="47"/>
      <c r="O49" s="71"/>
    </row>
    <row r="50" spans="1:15" s="18" customFormat="1">
      <c r="A50" s="4"/>
      <c r="B50" s="549" t="s">
        <v>541</v>
      </c>
      <c r="C50" s="805"/>
      <c r="D50" s="67"/>
      <c r="E50" s="67"/>
      <c r="F50" s="67"/>
      <c r="G50" s="67"/>
      <c r="H50" s="67"/>
      <c r="I50" s="67"/>
      <c r="J50" s="67">
        <f t="shared" ref="J50:N50" si="14">SUM(J46:J49)</f>
        <v>0.26090000000000002</v>
      </c>
      <c r="K50" s="67">
        <f t="shared" si="14"/>
        <v>0.34</v>
      </c>
      <c r="L50" s="67">
        <f t="shared" si="14"/>
        <v>0</v>
      </c>
      <c r="M50" s="67">
        <f t="shared" si="14"/>
        <v>0</v>
      </c>
      <c r="N50" s="67">
        <f t="shared" si="14"/>
        <v>0</v>
      </c>
      <c r="O50" s="78"/>
    </row>
    <row r="51" spans="1:15" s="14" customFormat="1">
      <c r="A51" s="74"/>
      <c r="B51" s="508" t="s">
        <v>542</v>
      </c>
      <c r="C51" s="504"/>
      <c r="D51" s="73"/>
      <c r="E51" s="500"/>
      <c r="F51" s="500"/>
      <c r="G51" s="500"/>
      <c r="H51" s="500"/>
      <c r="I51" s="500"/>
      <c r="J51" s="500">
        <f t="shared" ref="J51:N51" si="15">ROUND(SUM(I50*J16+J50*J17)/12,4)</f>
        <v>0.26090000000000002</v>
      </c>
      <c r="K51" s="500">
        <f t="shared" si="15"/>
        <v>0.33339999999999997</v>
      </c>
      <c r="L51" s="500">
        <f>ROUND(SUM(K50*L16+L50*L17)/12,4)</f>
        <v>0</v>
      </c>
      <c r="M51" s="500">
        <f t="shared" si="15"/>
        <v>0</v>
      </c>
      <c r="N51" s="500">
        <f t="shared" si="15"/>
        <v>0</v>
      </c>
      <c r="O51" s="505"/>
    </row>
    <row r="52" spans="1:15" s="72" customFormat="1">
      <c r="A52" s="74"/>
      <c r="B52" s="508"/>
      <c r="C52" s="504"/>
      <c r="D52" s="73"/>
      <c r="E52" s="73"/>
      <c r="F52" s="73"/>
      <c r="G52" s="73"/>
      <c r="H52" s="73"/>
      <c r="I52" s="73"/>
      <c r="J52" s="73"/>
      <c r="K52" s="73"/>
      <c r="L52" s="510"/>
      <c r="M52" s="510"/>
      <c r="N52" s="510"/>
      <c r="O52" s="509"/>
    </row>
    <row r="53" spans="1:15" s="66" customFormat="1">
      <c r="A53" s="64"/>
      <c r="B53" s="623" t="str">
        <f>'1.  LRAMVA Summary'!B33</f>
        <v>Street Lighting</v>
      </c>
      <c r="C53" s="804" t="str">
        <f>'2. LRAMVA Threshold'!I28</f>
        <v>kW</v>
      </c>
      <c r="D53" s="47"/>
      <c r="E53" s="47"/>
      <c r="F53" s="47"/>
      <c r="G53" s="47"/>
      <c r="H53" s="47"/>
      <c r="I53" s="47"/>
      <c r="J53" s="47">
        <v>6.0732999999999997</v>
      </c>
      <c r="K53" s="47">
        <v>5.7203999999999997</v>
      </c>
      <c r="L53" s="47"/>
      <c r="M53" s="47"/>
      <c r="N53" s="47"/>
      <c r="O53" s="71"/>
    </row>
    <row r="54" spans="1:15" s="18" customFormat="1" outlineLevel="1">
      <c r="A54" s="4"/>
      <c r="B54" s="549" t="s">
        <v>538</v>
      </c>
      <c r="C54" s="802"/>
      <c r="D54" s="47"/>
      <c r="E54" s="47"/>
      <c r="F54" s="47"/>
      <c r="G54" s="47"/>
      <c r="H54" s="47"/>
      <c r="I54" s="47"/>
      <c r="J54" s="47"/>
      <c r="K54" s="47"/>
      <c r="L54" s="47"/>
      <c r="M54" s="47"/>
      <c r="N54" s="47"/>
      <c r="O54" s="71"/>
    </row>
    <row r="55" spans="1:15" s="18" customFormat="1" outlineLevel="1">
      <c r="A55" s="4"/>
      <c r="B55" s="549" t="s">
        <v>539</v>
      </c>
      <c r="C55" s="802"/>
      <c r="D55" s="47"/>
      <c r="E55" s="47"/>
      <c r="F55" s="47"/>
      <c r="G55" s="47"/>
      <c r="H55" s="47"/>
      <c r="I55" s="47"/>
      <c r="J55" s="47"/>
      <c r="K55" s="47">
        <v>-9.9599999999999994E-2</v>
      </c>
      <c r="L55" s="47"/>
      <c r="M55" s="47"/>
      <c r="N55" s="47"/>
      <c r="O55" s="71"/>
    </row>
    <row r="56" spans="1:15" s="18" customFormat="1" outlineLevel="1">
      <c r="A56" s="4"/>
      <c r="B56" s="549" t="s">
        <v>540</v>
      </c>
      <c r="C56" s="802"/>
      <c r="D56" s="47"/>
      <c r="E56" s="47"/>
      <c r="F56" s="47"/>
      <c r="G56" s="47"/>
      <c r="H56" s="47"/>
      <c r="I56" s="47"/>
      <c r="J56" s="47"/>
      <c r="K56" s="47"/>
      <c r="L56" s="47"/>
      <c r="M56" s="47"/>
      <c r="N56" s="47"/>
      <c r="O56" s="71"/>
    </row>
    <row r="57" spans="1:15" s="18" customFormat="1">
      <c r="A57" s="4"/>
      <c r="B57" s="549" t="s">
        <v>541</v>
      </c>
      <c r="C57" s="805"/>
      <c r="D57" s="67"/>
      <c r="E57" s="67"/>
      <c r="F57" s="67"/>
      <c r="G57" s="67"/>
      <c r="H57" s="67"/>
      <c r="I57" s="67"/>
      <c r="J57" s="67">
        <f t="shared" ref="J57:N57" si="16">SUM(J53:J56)</f>
        <v>6.0732999999999997</v>
      </c>
      <c r="K57" s="67">
        <f t="shared" ref="K57:L57" si="17">SUM(K53:K56)</f>
        <v>5.6208</v>
      </c>
      <c r="L57" s="67">
        <f t="shared" si="17"/>
        <v>0</v>
      </c>
      <c r="M57" s="67">
        <f t="shared" si="16"/>
        <v>0</v>
      </c>
      <c r="N57" s="67">
        <f t="shared" si="16"/>
        <v>0</v>
      </c>
      <c r="O57" s="79"/>
    </row>
    <row r="58" spans="1:15" s="14" customFormat="1">
      <c r="A58" s="74"/>
      <c r="B58" s="508" t="s">
        <v>542</v>
      </c>
      <c r="C58" s="504"/>
      <c r="D58" s="73"/>
      <c r="E58" s="500"/>
      <c r="F58" s="500"/>
      <c r="G58" s="500"/>
      <c r="H58" s="500"/>
      <c r="I58" s="500"/>
      <c r="J58" s="500">
        <f t="shared" ref="J58:N58" si="18">ROUND(SUM(I57*J16+J57*J17)/12,4)</f>
        <v>6.0732999999999997</v>
      </c>
      <c r="K58" s="500">
        <f t="shared" si="18"/>
        <v>5.6585000000000001</v>
      </c>
      <c r="L58" s="500">
        <f>ROUND(SUM(K57*L16+L57*L17)/12,4)</f>
        <v>0</v>
      </c>
      <c r="M58" s="500">
        <f t="shared" si="18"/>
        <v>0</v>
      </c>
      <c r="N58" s="500">
        <f t="shared" si="18"/>
        <v>0</v>
      </c>
      <c r="O58" s="505"/>
    </row>
    <row r="59" spans="1:15" s="72" customFormat="1">
      <c r="A59" s="74"/>
      <c r="B59" s="508"/>
      <c r="C59" s="504"/>
      <c r="D59" s="73"/>
      <c r="E59" s="73"/>
      <c r="F59" s="73"/>
      <c r="G59" s="73"/>
      <c r="H59" s="73"/>
      <c r="I59" s="73"/>
      <c r="J59" s="73"/>
      <c r="K59" s="73"/>
      <c r="L59" s="510"/>
      <c r="M59" s="510"/>
      <c r="N59" s="510"/>
      <c r="O59" s="509"/>
    </row>
    <row r="60" spans="1:15" s="66" customFormat="1">
      <c r="A60" s="64"/>
      <c r="B60" s="623" t="str">
        <f>'1.  LRAMVA Summary'!B34</f>
        <v>Unmetered Scattered Load</v>
      </c>
      <c r="C60" s="804" t="str">
        <f>'2. LRAMVA Threshold'!J28</f>
        <v>kWh</v>
      </c>
      <c r="D60" s="47"/>
      <c r="E60" s="47"/>
      <c r="F60" s="47"/>
      <c r="G60" s="47"/>
      <c r="H60" s="47"/>
      <c r="I60" s="47"/>
      <c r="J60" s="47"/>
      <c r="K60" s="47">
        <v>1.32E-2</v>
      </c>
      <c r="L60" s="47"/>
      <c r="M60" s="47"/>
      <c r="N60" s="47"/>
      <c r="O60" s="71"/>
    </row>
    <row r="61" spans="1:15" s="18" customFormat="1" ht="14.4" customHeight="1" outlineLevel="1">
      <c r="A61" s="4"/>
      <c r="B61" s="549" t="s">
        <v>538</v>
      </c>
      <c r="C61" s="802"/>
      <c r="D61" s="47"/>
      <c r="E61" s="47"/>
      <c r="F61" s="47"/>
      <c r="G61" s="47"/>
      <c r="H61" s="47"/>
      <c r="I61" s="47"/>
      <c r="J61" s="47"/>
      <c r="K61" s="47"/>
      <c r="L61" s="47"/>
      <c r="M61" s="47"/>
      <c r="N61" s="47"/>
      <c r="O61" s="71"/>
    </row>
    <row r="62" spans="1:15" s="18" customFormat="1" ht="14.4" customHeight="1" outlineLevel="1">
      <c r="A62" s="4"/>
      <c r="B62" s="549" t="s">
        <v>539</v>
      </c>
      <c r="C62" s="802"/>
      <c r="D62" s="47"/>
      <c r="E62" s="47"/>
      <c r="F62" s="47"/>
      <c r="G62" s="47"/>
      <c r="H62" s="47"/>
      <c r="I62" s="47"/>
      <c r="J62" s="47"/>
      <c r="K62" s="47"/>
      <c r="L62" s="47"/>
      <c r="M62" s="47"/>
      <c r="N62" s="47"/>
      <c r="O62" s="71"/>
    </row>
    <row r="63" spans="1:15" s="18" customFormat="1" ht="14.4" customHeight="1" outlineLevel="1">
      <c r="A63" s="4"/>
      <c r="B63" s="549" t="s">
        <v>540</v>
      </c>
      <c r="C63" s="802"/>
      <c r="D63" s="47"/>
      <c r="E63" s="47"/>
      <c r="F63" s="47"/>
      <c r="G63" s="47"/>
      <c r="H63" s="47"/>
      <c r="I63" s="47"/>
      <c r="J63" s="47"/>
      <c r="K63" s="47"/>
      <c r="L63" s="47"/>
      <c r="M63" s="47"/>
      <c r="N63" s="47"/>
      <c r="O63" s="71"/>
    </row>
    <row r="64" spans="1:15" s="18" customFormat="1">
      <c r="A64" s="4"/>
      <c r="B64" s="549" t="s">
        <v>541</v>
      </c>
      <c r="C64" s="805"/>
      <c r="D64" s="67">
        <f>SUM(D60:D63)</f>
        <v>0</v>
      </c>
      <c r="E64" s="67">
        <f t="shared" ref="E64:N64" si="19">SUM(E60:E63)</f>
        <v>0</v>
      </c>
      <c r="F64" s="67">
        <f t="shared" si="19"/>
        <v>0</v>
      </c>
      <c r="G64" s="67">
        <f t="shared" si="19"/>
        <v>0</v>
      </c>
      <c r="H64" s="67">
        <f t="shared" si="19"/>
        <v>0</v>
      </c>
      <c r="I64" s="67">
        <f t="shared" si="19"/>
        <v>0</v>
      </c>
      <c r="J64" s="67">
        <f t="shared" si="19"/>
        <v>0</v>
      </c>
      <c r="K64" s="67">
        <f t="shared" si="19"/>
        <v>1.32E-2</v>
      </c>
      <c r="L64" s="67">
        <f t="shared" si="19"/>
        <v>0</v>
      </c>
      <c r="M64" s="67">
        <f t="shared" si="19"/>
        <v>0</v>
      </c>
      <c r="N64" s="67">
        <f t="shared" si="19"/>
        <v>0</v>
      </c>
      <c r="O64" s="79"/>
    </row>
    <row r="65" spans="1:15" s="14" customFormat="1">
      <c r="A65" s="74"/>
      <c r="B65" s="508" t="s">
        <v>542</v>
      </c>
      <c r="C65" s="504"/>
      <c r="D65" s="73"/>
      <c r="E65" s="500">
        <f t="shared" ref="E65:N65" si="20">ROUND(SUM(D64*E16+E64*E17)/12,4)</f>
        <v>0</v>
      </c>
      <c r="F65" s="500">
        <f t="shared" si="20"/>
        <v>0</v>
      </c>
      <c r="G65" s="500">
        <f t="shared" si="20"/>
        <v>0</v>
      </c>
      <c r="H65" s="500">
        <f t="shared" si="20"/>
        <v>0</v>
      </c>
      <c r="I65" s="500">
        <f>ROUND(SUM(H64*I16+I64*I17)/12,4)</f>
        <v>0</v>
      </c>
      <c r="J65" s="500">
        <f t="shared" si="20"/>
        <v>0</v>
      </c>
      <c r="K65" s="500">
        <f t="shared" si="20"/>
        <v>1.21E-2</v>
      </c>
      <c r="L65" s="500">
        <f t="shared" si="20"/>
        <v>0</v>
      </c>
      <c r="M65" s="500">
        <f t="shared" si="20"/>
        <v>0</v>
      </c>
      <c r="N65" s="500">
        <f t="shared" si="20"/>
        <v>0</v>
      </c>
      <c r="O65" s="505"/>
    </row>
    <row r="66" spans="1:15" s="14" customFormat="1" hidden="1">
      <c r="A66" s="74"/>
      <c r="B66" s="75"/>
      <c r="C66" s="82"/>
      <c r="D66" s="73"/>
      <c r="E66" s="73"/>
      <c r="F66" s="73"/>
      <c r="G66" s="73"/>
      <c r="H66" s="73"/>
      <c r="I66" s="73"/>
      <c r="J66" s="73"/>
      <c r="K66" s="73"/>
      <c r="L66" s="503"/>
      <c r="M66" s="503"/>
      <c r="N66" s="503"/>
      <c r="O66" s="505"/>
    </row>
    <row r="67" spans="1:15" s="66" customFormat="1" hidden="1">
      <c r="A67" s="64"/>
      <c r="B67" s="623">
        <f>'1.  LRAMVA Summary'!B35</f>
        <v>0</v>
      </c>
      <c r="C67" s="804" t="str">
        <f>'2. LRAMVA Threshold'!K28</f>
        <v/>
      </c>
      <c r="D67" s="47"/>
      <c r="E67" s="47"/>
      <c r="F67" s="47"/>
      <c r="G67" s="47"/>
      <c r="H67" s="47"/>
      <c r="I67" s="47"/>
      <c r="J67" s="47"/>
      <c r="K67" s="47"/>
      <c r="L67" s="47"/>
      <c r="M67" s="47"/>
      <c r="N67" s="47"/>
      <c r="O67" s="71"/>
    </row>
    <row r="68" spans="1:15" s="18" customFormat="1" hidden="1" outlineLevel="1">
      <c r="A68" s="4"/>
      <c r="B68" s="549" t="s">
        <v>538</v>
      </c>
      <c r="C68" s="802"/>
      <c r="D68" s="47"/>
      <c r="E68" s="47"/>
      <c r="F68" s="47"/>
      <c r="G68" s="47"/>
      <c r="H68" s="47"/>
      <c r="I68" s="47"/>
      <c r="J68" s="47"/>
      <c r="K68" s="47"/>
      <c r="L68" s="47"/>
      <c r="M68" s="47"/>
      <c r="N68" s="47"/>
      <c r="O68" s="71"/>
    </row>
    <row r="69" spans="1:15" s="18" customFormat="1" hidden="1" outlineLevel="1">
      <c r="A69" s="4"/>
      <c r="B69" s="549" t="s">
        <v>539</v>
      </c>
      <c r="C69" s="802"/>
      <c r="D69" s="47"/>
      <c r="E69" s="47"/>
      <c r="F69" s="47"/>
      <c r="G69" s="47"/>
      <c r="H69" s="47"/>
      <c r="I69" s="47"/>
      <c r="J69" s="47"/>
      <c r="K69" s="47"/>
      <c r="L69" s="47"/>
      <c r="M69" s="47"/>
      <c r="N69" s="47"/>
      <c r="O69" s="71"/>
    </row>
    <row r="70" spans="1:15" s="18" customFormat="1" hidden="1" outlineLevel="1">
      <c r="A70" s="4"/>
      <c r="B70" s="549" t="s">
        <v>540</v>
      </c>
      <c r="C70" s="802"/>
      <c r="D70" s="47"/>
      <c r="E70" s="47"/>
      <c r="F70" s="47"/>
      <c r="G70" s="47"/>
      <c r="H70" s="47"/>
      <c r="I70" s="47"/>
      <c r="J70" s="47"/>
      <c r="K70" s="47"/>
      <c r="L70" s="47"/>
      <c r="M70" s="47"/>
      <c r="N70" s="47"/>
      <c r="O70" s="71"/>
    </row>
    <row r="71" spans="1:15" s="18" customFormat="1" hidden="1" collapsed="1">
      <c r="A71" s="4"/>
      <c r="B71" s="549" t="s">
        <v>541</v>
      </c>
      <c r="C71" s="805"/>
      <c r="D71" s="67">
        <f>SUM(D67:D70)</f>
        <v>0</v>
      </c>
      <c r="E71" s="67">
        <f t="shared" ref="E71:N71" si="21">SUM(E67:E70)</f>
        <v>0</v>
      </c>
      <c r="F71" s="67">
        <f>SUM(F67:F70)</f>
        <v>0</v>
      </c>
      <c r="G71" s="67">
        <f t="shared" si="21"/>
        <v>0</v>
      </c>
      <c r="H71" s="67">
        <f t="shared" si="21"/>
        <v>0</v>
      </c>
      <c r="I71" s="67">
        <f t="shared" si="21"/>
        <v>0</v>
      </c>
      <c r="J71" s="67">
        <f t="shared" si="21"/>
        <v>0</v>
      </c>
      <c r="K71" s="67">
        <f t="shared" si="21"/>
        <v>0</v>
      </c>
      <c r="L71" s="67">
        <f t="shared" si="21"/>
        <v>0</v>
      </c>
      <c r="M71" s="67">
        <f t="shared" si="21"/>
        <v>0</v>
      </c>
      <c r="N71" s="67">
        <f t="shared" si="21"/>
        <v>0</v>
      </c>
      <c r="O71" s="79"/>
    </row>
    <row r="72" spans="1:15" s="14" customFormat="1" hidden="1">
      <c r="A72" s="74"/>
      <c r="B72" s="508" t="s">
        <v>542</v>
      </c>
      <c r="C72" s="504"/>
      <c r="D72" s="73"/>
      <c r="E72" s="500">
        <f t="shared" ref="E72:N72" si="22">ROUND(SUM(D71*E16+E71*E17)/12,4)</f>
        <v>0</v>
      </c>
      <c r="F72" s="500">
        <f t="shared" si="22"/>
        <v>0</v>
      </c>
      <c r="G72" s="500">
        <f t="shared" si="22"/>
        <v>0</v>
      </c>
      <c r="H72" s="500">
        <f t="shared" si="22"/>
        <v>0</v>
      </c>
      <c r="I72" s="500">
        <f t="shared" si="22"/>
        <v>0</v>
      </c>
      <c r="J72" s="500">
        <f t="shared" si="22"/>
        <v>0</v>
      </c>
      <c r="K72" s="500">
        <f t="shared" si="22"/>
        <v>0</v>
      </c>
      <c r="L72" s="500">
        <f t="shared" si="22"/>
        <v>0</v>
      </c>
      <c r="M72" s="500">
        <f t="shared" si="22"/>
        <v>0</v>
      </c>
      <c r="N72" s="500">
        <f t="shared" si="22"/>
        <v>0</v>
      </c>
      <c r="O72" s="505"/>
    </row>
    <row r="73" spans="1:15" s="14" customFormat="1" hidden="1">
      <c r="A73" s="74"/>
      <c r="B73" s="497"/>
      <c r="C73" s="504"/>
      <c r="D73" s="73"/>
      <c r="E73" s="500"/>
      <c r="F73" s="500"/>
      <c r="G73" s="500"/>
      <c r="H73" s="500"/>
      <c r="I73" s="500"/>
      <c r="J73" s="500"/>
      <c r="K73" s="500"/>
      <c r="L73" s="500"/>
      <c r="M73" s="500"/>
      <c r="N73" s="500"/>
      <c r="O73" s="505"/>
    </row>
    <row r="74" spans="1:15" s="66" customFormat="1" hidden="1">
      <c r="A74" s="64"/>
      <c r="B74" s="623">
        <f>'1.  LRAMVA Summary'!B36</f>
        <v>0</v>
      </c>
      <c r="C74" s="804" t="str">
        <f>'2. LRAMVA Threshold'!L28</f>
        <v/>
      </c>
      <c r="D74" s="47"/>
      <c r="E74" s="47"/>
      <c r="F74" s="47"/>
      <c r="G74" s="47"/>
      <c r="H74" s="47"/>
      <c r="I74" s="47"/>
      <c r="J74" s="47"/>
      <c r="K74" s="47"/>
      <c r="L74" s="47"/>
      <c r="M74" s="47"/>
      <c r="N74" s="47"/>
      <c r="O74" s="71"/>
    </row>
    <row r="75" spans="1:15" s="18" customFormat="1" hidden="1" outlineLevel="1">
      <c r="A75" s="4"/>
      <c r="B75" s="549" t="s">
        <v>538</v>
      </c>
      <c r="C75" s="802"/>
      <c r="D75" s="47"/>
      <c r="E75" s="47"/>
      <c r="F75" s="47"/>
      <c r="G75" s="47"/>
      <c r="H75" s="47"/>
      <c r="I75" s="47"/>
      <c r="J75" s="47"/>
      <c r="K75" s="47"/>
      <c r="L75" s="47"/>
      <c r="M75" s="47"/>
      <c r="N75" s="47"/>
      <c r="O75" s="71"/>
    </row>
    <row r="76" spans="1:15" s="18" customFormat="1" hidden="1" outlineLevel="1">
      <c r="A76" s="4"/>
      <c r="B76" s="549" t="s">
        <v>539</v>
      </c>
      <c r="C76" s="802"/>
      <c r="D76" s="47"/>
      <c r="E76" s="47"/>
      <c r="F76" s="47"/>
      <c r="G76" s="47"/>
      <c r="H76" s="47"/>
      <c r="I76" s="47"/>
      <c r="J76" s="47"/>
      <c r="K76" s="47"/>
      <c r="L76" s="47"/>
      <c r="M76" s="47"/>
      <c r="N76" s="47"/>
      <c r="O76" s="71"/>
    </row>
    <row r="77" spans="1:15" s="18" customFormat="1" hidden="1" outlineLevel="1">
      <c r="A77" s="4"/>
      <c r="B77" s="549" t="s">
        <v>540</v>
      </c>
      <c r="C77" s="802"/>
      <c r="D77" s="47"/>
      <c r="E77" s="47"/>
      <c r="F77" s="47"/>
      <c r="G77" s="47"/>
      <c r="H77" s="47"/>
      <c r="I77" s="47"/>
      <c r="J77" s="47"/>
      <c r="K77" s="47"/>
      <c r="L77" s="47"/>
      <c r="M77" s="47"/>
      <c r="N77" s="47"/>
      <c r="O77" s="71"/>
    </row>
    <row r="78" spans="1:15" s="18" customFormat="1" hidden="1" collapsed="1">
      <c r="A78" s="4"/>
      <c r="B78" s="549" t="s">
        <v>541</v>
      </c>
      <c r="C78" s="805"/>
      <c r="D78" s="67">
        <f>SUM(D74:D77)</f>
        <v>0</v>
      </c>
      <c r="E78" s="67">
        <f>SUM(E74:E77)</f>
        <v>0</v>
      </c>
      <c r="F78" s="67">
        <f t="shared" ref="F78:N78" si="23">SUM(F74:F77)</f>
        <v>0</v>
      </c>
      <c r="G78" s="67">
        <f t="shared" si="23"/>
        <v>0</v>
      </c>
      <c r="H78" s="67">
        <f t="shared" si="23"/>
        <v>0</v>
      </c>
      <c r="I78" s="67">
        <f t="shared" si="23"/>
        <v>0</v>
      </c>
      <c r="J78" s="67">
        <f t="shared" si="23"/>
        <v>0</v>
      </c>
      <c r="K78" s="67">
        <f t="shared" si="23"/>
        <v>0</v>
      </c>
      <c r="L78" s="67">
        <f t="shared" si="23"/>
        <v>0</v>
      </c>
      <c r="M78" s="67">
        <f t="shared" si="23"/>
        <v>0</v>
      </c>
      <c r="N78" s="67">
        <f t="shared" si="23"/>
        <v>0</v>
      </c>
      <c r="O78" s="79"/>
    </row>
    <row r="79" spans="1:15" s="14" customFormat="1" hidden="1">
      <c r="A79" s="74"/>
      <c r="B79" s="508" t="s">
        <v>542</v>
      </c>
      <c r="C79" s="504"/>
      <c r="D79" s="73"/>
      <c r="E79" s="500">
        <f t="shared" ref="E79:N79" si="24">ROUND(SUM(D78*E16+E78*E17)/12,4)</f>
        <v>0</v>
      </c>
      <c r="F79" s="500">
        <f t="shared" si="24"/>
        <v>0</v>
      </c>
      <c r="G79" s="500">
        <f t="shared" si="24"/>
        <v>0</v>
      </c>
      <c r="H79" s="500">
        <f t="shared" si="24"/>
        <v>0</v>
      </c>
      <c r="I79" s="500">
        <f t="shared" si="24"/>
        <v>0</v>
      </c>
      <c r="J79" s="500">
        <f t="shared" si="24"/>
        <v>0</v>
      </c>
      <c r="K79" s="500">
        <f t="shared" si="24"/>
        <v>0</v>
      </c>
      <c r="L79" s="500">
        <f t="shared" si="24"/>
        <v>0</v>
      </c>
      <c r="M79" s="500">
        <f t="shared" si="24"/>
        <v>0</v>
      </c>
      <c r="N79" s="500">
        <f t="shared" si="24"/>
        <v>0</v>
      </c>
      <c r="O79" s="505"/>
    </row>
    <row r="80" spans="1:15" s="14" customFormat="1" hidden="1">
      <c r="A80" s="74"/>
      <c r="B80" s="497"/>
      <c r="C80" s="504"/>
      <c r="D80" s="73"/>
      <c r="E80" s="500"/>
      <c r="F80" s="500"/>
      <c r="G80" s="500"/>
      <c r="H80" s="500"/>
      <c r="I80" s="500"/>
      <c r="J80" s="500"/>
      <c r="K80" s="500"/>
      <c r="L80" s="500"/>
      <c r="M80" s="500"/>
      <c r="N80" s="500"/>
      <c r="O80" s="505"/>
    </row>
    <row r="81" spans="1:15" s="66" customFormat="1" hidden="1">
      <c r="A81" s="64"/>
      <c r="B81" s="623">
        <f>'1.  LRAMVA Summary'!B37</f>
        <v>0</v>
      </c>
      <c r="C81" s="804" t="str">
        <f>'2. LRAMVA Threshold'!M28</f>
        <v/>
      </c>
      <c r="D81" s="47"/>
      <c r="E81" s="47"/>
      <c r="F81" s="47"/>
      <c r="G81" s="47"/>
      <c r="H81" s="47"/>
      <c r="I81" s="47"/>
      <c r="J81" s="47"/>
      <c r="K81" s="47"/>
      <c r="L81" s="47"/>
      <c r="M81" s="47"/>
      <c r="N81" s="47"/>
      <c r="O81" s="71"/>
    </row>
    <row r="82" spans="1:15" s="18" customFormat="1" hidden="1" outlineLevel="1">
      <c r="A82" s="4"/>
      <c r="B82" s="549" t="s">
        <v>538</v>
      </c>
      <c r="C82" s="802"/>
      <c r="D82" s="47"/>
      <c r="E82" s="47"/>
      <c r="F82" s="47"/>
      <c r="G82" s="47"/>
      <c r="H82" s="47"/>
      <c r="I82" s="47"/>
      <c r="J82" s="47"/>
      <c r="K82" s="47"/>
      <c r="L82" s="47"/>
      <c r="M82" s="47"/>
      <c r="N82" s="47"/>
      <c r="O82" s="71"/>
    </row>
    <row r="83" spans="1:15" s="18" customFormat="1" hidden="1" outlineLevel="1">
      <c r="A83" s="4"/>
      <c r="B83" s="549" t="s">
        <v>539</v>
      </c>
      <c r="C83" s="802"/>
      <c r="D83" s="47"/>
      <c r="E83" s="47"/>
      <c r="F83" s="47"/>
      <c r="G83" s="47"/>
      <c r="H83" s="47"/>
      <c r="I83" s="47"/>
      <c r="J83" s="47"/>
      <c r="K83" s="47"/>
      <c r="L83" s="47"/>
      <c r="M83" s="47"/>
      <c r="N83" s="47"/>
      <c r="O83" s="71"/>
    </row>
    <row r="84" spans="1:15" s="18" customFormat="1" hidden="1" outlineLevel="1">
      <c r="A84" s="4"/>
      <c r="B84" s="549" t="s">
        <v>540</v>
      </c>
      <c r="C84" s="802"/>
      <c r="D84" s="47"/>
      <c r="E84" s="47"/>
      <c r="F84" s="47"/>
      <c r="G84" s="47"/>
      <c r="H84" s="47"/>
      <c r="I84" s="47"/>
      <c r="J84" s="47"/>
      <c r="K84" s="47"/>
      <c r="L84" s="47"/>
      <c r="M84" s="47"/>
      <c r="N84" s="47"/>
      <c r="O84" s="71"/>
    </row>
    <row r="85" spans="1:15" s="18" customFormat="1" hidden="1" collapsed="1">
      <c r="A85" s="4"/>
      <c r="B85" s="549" t="s">
        <v>541</v>
      </c>
      <c r="C85" s="805"/>
      <c r="D85" s="67">
        <f>SUM(D81:D84)</f>
        <v>0</v>
      </c>
      <c r="E85" s="67">
        <f>SUM(E81:E84)</f>
        <v>0</v>
      </c>
      <c r="F85" s="67">
        <f t="shared" ref="F85:N85" si="25">SUM(F81:F84)</f>
        <v>0</v>
      </c>
      <c r="G85" s="67">
        <f t="shared" si="25"/>
        <v>0</v>
      </c>
      <c r="H85" s="67">
        <f t="shared" si="25"/>
        <v>0</v>
      </c>
      <c r="I85" s="67">
        <f t="shared" si="25"/>
        <v>0</v>
      </c>
      <c r="J85" s="67">
        <f t="shared" si="25"/>
        <v>0</v>
      </c>
      <c r="K85" s="67">
        <f t="shared" si="25"/>
        <v>0</v>
      </c>
      <c r="L85" s="67">
        <f t="shared" si="25"/>
        <v>0</v>
      </c>
      <c r="M85" s="67">
        <f t="shared" si="25"/>
        <v>0</v>
      </c>
      <c r="N85" s="67">
        <f t="shared" si="25"/>
        <v>0</v>
      </c>
      <c r="O85" s="79"/>
    </row>
    <row r="86" spans="1:15" s="14" customFormat="1" hidden="1">
      <c r="A86" s="74"/>
      <c r="B86" s="508" t="s">
        <v>542</v>
      </c>
      <c r="C86" s="504"/>
      <c r="D86" s="73"/>
      <c r="E86" s="500">
        <f t="shared" ref="E86:N86" si="26">ROUND(SUM(D85*E16+E85*E17)/12,4)</f>
        <v>0</v>
      </c>
      <c r="F86" s="500">
        <f t="shared" si="26"/>
        <v>0</v>
      </c>
      <c r="G86" s="500">
        <f t="shared" si="26"/>
        <v>0</v>
      </c>
      <c r="H86" s="500">
        <f t="shared" si="26"/>
        <v>0</v>
      </c>
      <c r="I86" s="500">
        <f t="shared" si="26"/>
        <v>0</v>
      </c>
      <c r="J86" s="500">
        <f t="shared" si="26"/>
        <v>0</v>
      </c>
      <c r="K86" s="500">
        <f t="shared" si="26"/>
        <v>0</v>
      </c>
      <c r="L86" s="500">
        <f t="shared" si="26"/>
        <v>0</v>
      </c>
      <c r="M86" s="500">
        <f t="shared" si="26"/>
        <v>0</v>
      </c>
      <c r="N86" s="500">
        <f t="shared" si="26"/>
        <v>0</v>
      </c>
      <c r="O86" s="505"/>
    </row>
    <row r="87" spans="1:15" s="14" customFormat="1" hidden="1">
      <c r="A87" s="74"/>
      <c r="B87" s="497"/>
      <c r="C87" s="504"/>
      <c r="D87" s="73"/>
      <c r="E87" s="500"/>
      <c r="F87" s="500"/>
      <c r="G87" s="500"/>
      <c r="H87" s="500"/>
      <c r="I87" s="500"/>
      <c r="J87" s="500"/>
      <c r="K87" s="500"/>
      <c r="L87" s="500"/>
      <c r="M87" s="500"/>
      <c r="N87" s="500"/>
      <c r="O87" s="505"/>
    </row>
    <row r="88" spans="1:15" s="66" customFormat="1" hidden="1">
      <c r="A88" s="64"/>
      <c r="B88" s="623">
        <f>'1.  LRAMVA Summary'!B38</f>
        <v>0</v>
      </c>
      <c r="C88" s="804" t="str">
        <f>'2. LRAMVA Threshold'!N28</f>
        <v/>
      </c>
      <c r="D88" s="47"/>
      <c r="E88" s="47"/>
      <c r="F88" s="47"/>
      <c r="G88" s="47"/>
      <c r="H88" s="47"/>
      <c r="I88" s="47"/>
      <c r="J88" s="47"/>
      <c r="K88" s="47"/>
      <c r="L88" s="47"/>
      <c r="M88" s="47"/>
      <c r="N88" s="47"/>
      <c r="O88" s="71"/>
    </row>
    <row r="89" spans="1:15" s="18" customFormat="1" hidden="1" outlineLevel="1">
      <c r="A89" s="4"/>
      <c r="B89" s="549" t="s">
        <v>538</v>
      </c>
      <c r="C89" s="802"/>
      <c r="D89" s="47"/>
      <c r="E89" s="47"/>
      <c r="F89" s="47"/>
      <c r="G89" s="47"/>
      <c r="H89" s="47"/>
      <c r="I89" s="47"/>
      <c r="J89" s="47"/>
      <c r="K89" s="47"/>
      <c r="L89" s="47"/>
      <c r="M89" s="47"/>
      <c r="N89" s="47"/>
      <c r="O89" s="71"/>
    </row>
    <row r="90" spans="1:15" s="18" customFormat="1" hidden="1" outlineLevel="1">
      <c r="A90" s="4"/>
      <c r="B90" s="549" t="s">
        <v>539</v>
      </c>
      <c r="C90" s="802"/>
      <c r="D90" s="47"/>
      <c r="E90" s="47"/>
      <c r="F90" s="47"/>
      <c r="G90" s="47"/>
      <c r="H90" s="47"/>
      <c r="I90" s="47"/>
      <c r="J90" s="47"/>
      <c r="K90" s="47"/>
      <c r="L90" s="47"/>
      <c r="M90" s="47"/>
      <c r="N90" s="47"/>
      <c r="O90" s="71"/>
    </row>
    <row r="91" spans="1:15" s="18" customFormat="1" hidden="1" outlineLevel="1">
      <c r="A91" s="4"/>
      <c r="B91" s="549" t="s">
        <v>540</v>
      </c>
      <c r="C91" s="802"/>
      <c r="D91" s="47"/>
      <c r="E91" s="47"/>
      <c r="F91" s="47"/>
      <c r="G91" s="47"/>
      <c r="H91" s="47"/>
      <c r="I91" s="47"/>
      <c r="J91" s="47"/>
      <c r="K91" s="47"/>
      <c r="L91" s="47"/>
      <c r="M91" s="47"/>
      <c r="N91" s="47"/>
      <c r="O91" s="71"/>
    </row>
    <row r="92" spans="1:15" s="18" customFormat="1" hidden="1" collapsed="1">
      <c r="A92" s="4"/>
      <c r="B92" s="549" t="s">
        <v>541</v>
      </c>
      <c r="C92" s="805"/>
      <c r="D92" s="67">
        <f>SUM(D88:D91)</f>
        <v>0</v>
      </c>
      <c r="E92" s="67">
        <f>SUM(E88:E91)</f>
        <v>0</v>
      </c>
      <c r="F92" s="67">
        <f t="shared" ref="F92:N92" si="27">SUM(F88:F91)</f>
        <v>0</v>
      </c>
      <c r="G92" s="67">
        <f t="shared" si="27"/>
        <v>0</v>
      </c>
      <c r="H92" s="67">
        <f t="shared" si="27"/>
        <v>0</v>
      </c>
      <c r="I92" s="67">
        <f t="shared" si="27"/>
        <v>0</v>
      </c>
      <c r="J92" s="67">
        <f t="shared" si="27"/>
        <v>0</v>
      </c>
      <c r="K92" s="67">
        <f t="shared" si="27"/>
        <v>0</v>
      </c>
      <c r="L92" s="67">
        <f t="shared" si="27"/>
        <v>0</v>
      </c>
      <c r="M92" s="67">
        <f t="shared" si="27"/>
        <v>0</v>
      </c>
      <c r="N92" s="67">
        <f t="shared" si="27"/>
        <v>0</v>
      </c>
      <c r="O92" s="79"/>
    </row>
    <row r="93" spans="1:15" s="14" customFormat="1" hidden="1">
      <c r="A93" s="74"/>
      <c r="B93" s="508" t="s">
        <v>542</v>
      </c>
      <c r="C93" s="504"/>
      <c r="D93" s="73"/>
      <c r="E93" s="500">
        <f t="shared" ref="E93:N93" si="28">ROUND(SUM(D92*E16+E92*E17)/12,4)</f>
        <v>0</v>
      </c>
      <c r="F93" s="500">
        <f t="shared" si="28"/>
        <v>0</v>
      </c>
      <c r="G93" s="500">
        <f t="shared" si="28"/>
        <v>0</v>
      </c>
      <c r="H93" s="500">
        <f t="shared" si="28"/>
        <v>0</v>
      </c>
      <c r="I93" s="500">
        <f t="shared" si="28"/>
        <v>0</v>
      </c>
      <c r="J93" s="500">
        <f t="shared" si="28"/>
        <v>0</v>
      </c>
      <c r="K93" s="500">
        <f t="shared" si="28"/>
        <v>0</v>
      </c>
      <c r="L93" s="500">
        <f t="shared" si="28"/>
        <v>0</v>
      </c>
      <c r="M93" s="500">
        <f t="shared" si="28"/>
        <v>0</v>
      </c>
      <c r="N93" s="500">
        <f t="shared" si="28"/>
        <v>0</v>
      </c>
      <c r="O93" s="505"/>
    </row>
    <row r="94" spans="1:15" s="14" customFormat="1" hidden="1">
      <c r="A94" s="74"/>
      <c r="B94" s="497"/>
      <c r="C94" s="504"/>
      <c r="D94" s="73"/>
      <c r="E94" s="500"/>
      <c r="F94" s="500"/>
      <c r="G94" s="500"/>
      <c r="H94" s="500"/>
      <c r="I94" s="500"/>
      <c r="J94" s="500"/>
      <c r="K94" s="500"/>
      <c r="L94" s="500"/>
      <c r="M94" s="500"/>
      <c r="N94" s="500"/>
      <c r="O94" s="505"/>
    </row>
    <row r="95" spans="1:15" s="66" customFormat="1" hidden="1">
      <c r="A95" s="64"/>
      <c r="B95" s="623">
        <f>'1.  LRAMVA Summary'!B39</f>
        <v>0</v>
      </c>
      <c r="C95" s="804" t="str">
        <f>'2. LRAMVA Threshold'!O28</f>
        <v/>
      </c>
      <c r="D95" s="47"/>
      <c r="E95" s="47"/>
      <c r="F95" s="47"/>
      <c r="G95" s="47"/>
      <c r="H95" s="47"/>
      <c r="I95" s="47"/>
      <c r="J95" s="47"/>
      <c r="K95" s="47"/>
      <c r="L95" s="47"/>
      <c r="M95" s="47"/>
      <c r="N95" s="47"/>
      <c r="O95" s="71"/>
    </row>
    <row r="96" spans="1:15" s="18" customFormat="1" hidden="1" outlineLevel="1">
      <c r="A96" s="4"/>
      <c r="B96" s="549" t="s">
        <v>538</v>
      </c>
      <c r="C96" s="802"/>
      <c r="D96" s="47"/>
      <c r="E96" s="47"/>
      <c r="F96" s="47"/>
      <c r="G96" s="47"/>
      <c r="H96" s="47"/>
      <c r="I96" s="47"/>
      <c r="J96" s="47"/>
      <c r="K96" s="47"/>
      <c r="L96" s="47"/>
      <c r="M96" s="47"/>
      <c r="N96" s="47"/>
      <c r="O96" s="71"/>
    </row>
    <row r="97" spans="1:15" s="18" customFormat="1" hidden="1" outlineLevel="1">
      <c r="A97" s="4"/>
      <c r="B97" s="549" t="s">
        <v>539</v>
      </c>
      <c r="C97" s="802"/>
      <c r="D97" s="47"/>
      <c r="E97" s="47"/>
      <c r="F97" s="47"/>
      <c r="G97" s="47"/>
      <c r="H97" s="47"/>
      <c r="I97" s="47"/>
      <c r="J97" s="47"/>
      <c r="K97" s="47"/>
      <c r="L97" s="47"/>
      <c r="M97" s="47"/>
      <c r="N97" s="47"/>
      <c r="O97" s="71"/>
    </row>
    <row r="98" spans="1:15" s="18" customFormat="1" hidden="1" outlineLevel="1">
      <c r="A98" s="4"/>
      <c r="B98" s="549" t="s">
        <v>540</v>
      </c>
      <c r="C98" s="802"/>
      <c r="D98" s="47"/>
      <c r="E98" s="47"/>
      <c r="F98" s="47"/>
      <c r="G98" s="47"/>
      <c r="H98" s="47"/>
      <c r="I98" s="47"/>
      <c r="J98" s="47"/>
      <c r="K98" s="47"/>
      <c r="L98" s="47"/>
      <c r="M98" s="47"/>
      <c r="N98" s="47"/>
      <c r="O98" s="71"/>
    </row>
    <row r="99" spans="1:15" s="18" customFormat="1" hidden="1" collapsed="1">
      <c r="A99" s="4"/>
      <c r="B99" s="549" t="s">
        <v>541</v>
      </c>
      <c r="C99" s="805"/>
      <c r="D99" s="67">
        <f>SUM(D95:D98)</f>
        <v>0</v>
      </c>
      <c r="E99" s="67">
        <f>SUM(E95:E98)</f>
        <v>0</v>
      </c>
      <c r="F99" s="67">
        <f t="shared" ref="F99:N99" si="29">SUM(F95:F98)</f>
        <v>0</v>
      </c>
      <c r="G99" s="67">
        <f t="shared" si="29"/>
        <v>0</v>
      </c>
      <c r="H99" s="67">
        <f t="shared" si="29"/>
        <v>0</v>
      </c>
      <c r="I99" s="67">
        <f t="shared" si="29"/>
        <v>0</v>
      </c>
      <c r="J99" s="67">
        <f t="shared" si="29"/>
        <v>0</v>
      </c>
      <c r="K99" s="67">
        <f t="shared" si="29"/>
        <v>0</v>
      </c>
      <c r="L99" s="67">
        <f t="shared" si="29"/>
        <v>0</v>
      </c>
      <c r="M99" s="67">
        <f t="shared" si="29"/>
        <v>0</v>
      </c>
      <c r="N99" s="67">
        <f t="shared" si="29"/>
        <v>0</v>
      </c>
      <c r="O99" s="79"/>
    </row>
    <row r="100" spans="1:15" s="14" customFormat="1" hidden="1">
      <c r="A100" s="74"/>
      <c r="B100" s="508" t="s">
        <v>542</v>
      </c>
      <c r="C100" s="504"/>
      <c r="D100" s="73"/>
      <c r="E100" s="500">
        <f t="shared" ref="E100:N100" si="30">ROUND(SUM(D99*E16+E99*E17)/12,4)</f>
        <v>0</v>
      </c>
      <c r="F100" s="500">
        <f t="shared" si="30"/>
        <v>0</v>
      </c>
      <c r="G100" s="500">
        <f t="shared" si="30"/>
        <v>0</v>
      </c>
      <c r="H100" s="500">
        <f t="shared" si="30"/>
        <v>0</v>
      </c>
      <c r="I100" s="500">
        <f t="shared" si="30"/>
        <v>0</v>
      </c>
      <c r="J100" s="500">
        <f t="shared" si="30"/>
        <v>0</v>
      </c>
      <c r="K100" s="500">
        <f t="shared" si="30"/>
        <v>0</v>
      </c>
      <c r="L100" s="500">
        <f t="shared" si="30"/>
        <v>0</v>
      </c>
      <c r="M100" s="500">
        <f t="shared" si="30"/>
        <v>0</v>
      </c>
      <c r="N100" s="500">
        <f t="shared" si="30"/>
        <v>0</v>
      </c>
      <c r="O100" s="505"/>
    </row>
    <row r="101" spans="1:15" s="14" customFormat="1" hidden="1">
      <c r="A101" s="74"/>
      <c r="B101" s="497"/>
      <c r="C101" s="504"/>
      <c r="D101" s="73"/>
      <c r="E101" s="500"/>
      <c r="F101" s="500"/>
      <c r="G101" s="500"/>
      <c r="H101" s="500"/>
      <c r="I101" s="500"/>
      <c r="J101" s="500"/>
      <c r="K101" s="500"/>
      <c r="L101" s="500"/>
      <c r="M101" s="500"/>
      <c r="N101" s="500"/>
      <c r="O101" s="505"/>
    </row>
    <row r="102" spans="1:15" s="66" customFormat="1" hidden="1">
      <c r="A102" s="64"/>
      <c r="B102" s="623">
        <f>'1.  LRAMVA Summary'!B40</f>
        <v>0</v>
      </c>
      <c r="C102" s="804" t="str">
        <f>'2. LRAMVA Threshold'!P28</f>
        <v/>
      </c>
      <c r="D102" s="47"/>
      <c r="E102" s="47"/>
      <c r="F102" s="47"/>
      <c r="G102" s="47"/>
      <c r="H102" s="47"/>
      <c r="I102" s="47"/>
      <c r="J102" s="47"/>
      <c r="K102" s="47"/>
      <c r="L102" s="47"/>
      <c r="M102" s="47"/>
      <c r="N102" s="47"/>
      <c r="O102" s="71"/>
    </row>
    <row r="103" spans="1:15" s="18" customFormat="1" hidden="1" outlineLevel="1">
      <c r="A103" s="4"/>
      <c r="B103" s="549" t="s">
        <v>538</v>
      </c>
      <c r="C103" s="802"/>
      <c r="D103" s="47"/>
      <c r="E103" s="47"/>
      <c r="F103" s="47"/>
      <c r="G103" s="47"/>
      <c r="H103" s="47"/>
      <c r="I103" s="47"/>
      <c r="J103" s="47"/>
      <c r="K103" s="47"/>
      <c r="L103" s="47"/>
      <c r="M103" s="47"/>
      <c r="N103" s="47"/>
      <c r="O103" s="71"/>
    </row>
    <row r="104" spans="1:15" s="18" customFormat="1" hidden="1" outlineLevel="1">
      <c r="A104" s="4"/>
      <c r="B104" s="549" t="s">
        <v>539</v>
      </c>
      <c r="C104" s="802"/>
      <c r="D104" s="47"/>
      <c r="E104" s="47"/>
      <c r="F104" s="47"/>
      <c r="G104" s="47"/>
      <c r="H104" s="47"/>
      <c r="I104" s="47"/>
      <c r="J104" s="47"/>
      <c r="K104" s="47"/>
      <c r="L104" s="47"/>
      <c r="M104" s="47"/>
      <c r="N104" s="47"/>
      <c r="O104" s="71"/>
    </row>
    <row r="105" spans="1:15" s="18" customFormat="1" hidden="1" outlineLevel="1">
      <c r="A105" s="4"/>
      <c r="B105" s="549" t="s">
        <v>540</v>
      </c>
      <c r="C105" s="802"/>
      <c r="D105" s="47"/>
      <c r="E105" s="47"/>
      <c r="F105" s="47"/>
      <c r="G105" s="47"/>
      <c r="H105" s="47"/>
      <c r="I105" s="47"/>
      <c r="J105" s="47"/>
      <c r="K105" s="47"/>
      <c r="L105" s="47"/>
      <c r="M105" s="47"/>
      <c r="N105" s="47"/>
      <c r="O105" s="71"/>
    </row>
    <row r="106" spans="1:15" s="18" customFormat="1" hidden="1" collapsed="1">
      <c r="A106" s="4"/>
      <c r="B106" s="549" t="s">
        <v>541</v>
      </c>
      <c r="C106" s="805"/>
      <c r="D106" s="67">
        <f>SUM(D102:D105)</f>
        <v>0</v>
      </c>
      <c r="E106" s="67">
        <f>SUM(E102:E105)</f>
        <v>0</v>
      </c>
      <c r="F106" s="67">
        <f>SUM(F102:F105)</f>
        <v>0</v>
      </c>
      <c r="G106" s="67">
        <f t="shared" ref="G106:N106" si="31">SUM(G102:G105)</f>
        <v>0</v>
      </c>
      <c r="H106" s="67">
        <f t="shared" si="31"/>
        <v>0</v>
      </c>
      <c r="I106" s="67">
        <f t="shared" si="31"/>
        <v>0</v>
      </c>
      <c r="J106" s="67">
        <f t="shared" si="31"/>
        <v>0</v>
      </c>
      <c r="K106" s="67">
        <f t="shared" si="31"/>
        <v>0</v>
      </c>
      <c r="L106" s="67">
        <f t="shared" si="31"/>
        <v>0</v>
      </c>
      <c r="M106" s="67">
        <f t="shared" si="31"/>
        <v>0</v>
      </c>
      <c r="N106" s="67">
        <f t="shared" si="31"/>
        <v>0</v>
      </c>
      <c r="O106" s="79"/>
    </row>
    <row r="107" spans="1:15" s="14" customFormat="1" hidden="1">
      <c r="A107" s="74"/>
      <c r="B107" s="508" t="s">
        <v>542</v>
      </c>
      <c r="C107" s="504"/>
      <c r="D107" s="73"/>
      <c r="E107" s="500">
        <f t="shared" ref="E107:N107" si="32">ROUND(SUM(D106*E16+E106*E17)/12,4)</f>
        <v>0</v>
      </c>
      <c r="F107" s="500">
        <f t="shared" si="32"/>
        <v>0</v>
      </c>
      <c r="G107" s="500">
        <f t="shared" si="32"/>
        <v>0</v>
      </c>
      <c r="H107" s="500">
        <f t="shared" si="32"/>
        <v>0</v>
      </c>
      <c r="I107" s="500">
        <f t="shared" si="32"/>
        <v>0</v>
      </c>
      <c r="J107" s="500">
        <f t="shared" si="32"/>
        <v>0</v>
      </c>
      <c r="K107" s="500">
        <f t="shared" si="32"/>
        <v>0</v>
      </c>
      <c r="L107" s="500">
        <f t="shared" si="32"/>
        <v>0</v>
      </c>
      <c r="M107" s="500">
        <f t="shared" si="32"/>
        <v>0</v>
      </c>
      <c r="N107" s="500">
        <f t="shared" si="32"/>
        <v>0</v>
      </c>
      <c r="O107" s="505"/>
    </row>
    <row r="108" spans="1:15" s="14" customFormat="1" hidden="1">
      <c r="A108" s="74"/>
      <c r="B108" s="497"/>
      <c r="C108" s="504"/>
      <c r="D108" s="73"/>
      <c r="E108" s="500"/>
      <c r="F108" s="500"/>
      <c r="G108" s="500"/>
      <c r="H108" s="500"/>
      <c r="I108" s="500"/>
      <c r="J108" s="500"/>
      <c r="K108" s="500"/>
      <c r="L108" s="500"/>
      <c r="M108" s="500"/>
      <c r="N108" s="500"/>
      <c r="O108" s="505"/>
    </row>
    <row r="109" spans="1:15" s="66" customFormat="1" hidden="1">
      <c r="A109" s="64"/>
      <c r="B109" s="623">
        <f>'1.  LRAMVA Summary'!B41</f>
        <v>0</v>
      </c>
      <c r="C109" s="804" t="str">
        <f>'2. LRAMVA Threshold'!Q28</f>
        <v/>
      </c>
      <c r="D109" s="47"/>
      <c r="E109" s="47"/>
      <c r="F109" s="47"/>
      <c r="G109" s="47"/>
      <c r="H109" s="47"/>
      <c r="I109" s="47"/>
      <c r="J109" s="47"/>
      <c r="K109" s="47"/>
      <c r="L109" s="47"/>
      <c r="M109" s="47"/>
      <c r="N109" s="47"/>
      <c r="O109" s="71"/>
    </row>
    <row r="110" spans="1:15" s="18" customFormat="1" hidden="1" outlineLevel="1">
      <c r="A110" s="4"/>
      <c r="B110" s="549" t="s">
        <v>538</v>
      </c>
      <c r="C110" s="802"/>
      <c r="D110" s="47"/>
      <c r="E110" s="47"/>
      <c r="F110" s="47"/>
      <c r="G110" s="47"/>
      <c r="H110" s="47"/>
      <c r="I110" s="47"/>
      <c r="J110" s="47"/>
      <c r="K110" s="47"/>
      <c r="L110" s="47"/>
      <c r="M110" s="47"/>
      <c r="N110" s="47"/>
      <c r="O110" s="71"/>
    </row>
    <row r="111" spans="1:15" s="18" customFormat="1" hidden="1" outlineLevel="1">
      <c r="A111" s="4"/>
      <c r="B111" s="549" t="s">
        <v>539</v>
      </c>
      <c r="C111" s="802"/>
      <c r="D111" s="47"/>
      <c r="E111" s="47"/>
      <c r="F111" s="47"/>
      <c r="G111" s="47"/>
      <c r="H111" s="47"/>
      <c r="I111" s="47"/>
      <c r="J111" s="47"/>
      <c r="K111" s="47"/>
      <c r="L111" s="47"/>
      <c r="M111" s="47"/>
      <c r="N111" s="47"/>
      <c r="O111" s="71"/>
    </row>
    <row r="112" spans="1:15" s="18" customFormat="1" hidden="1" outlineLevel="1">
      <c r="A112" s="4"/>
      <c r="B112" s="549" t="s">
        <v>540</v>
      </c>
      <c r="C112" s="802"/>
      <c r="D112" s="47"/>
      <c r="E112" s="47"/>
      <c r="F112" s="47"/>
      <c r="G112" s="47"/>
      <c r="H112" s="47"/>
      <c r="I112" s="47"/>
      <c r="J112" s="47"/>
      <c r="K112" s="47"/>
      <c r="L112" s="47"/>
      <c r="M112" s="47"/>
      <c r="N112" s="47"/>
      <c r="O112" s="71"/>
    </row>
    <row r="113" spans="1:17" s="18" customFormat="1" hidden="1" collapsed="1">
      <c r="A113" s="4"/>
      <c r="B113" s="549" t="s">
        <v>541</v>
      </c>
      <c r="C113" s="805"/>
      <c r="D113" s="67">
        <f>SUM(D109:D112)</f>
        <v>0</v>
      </c>
      <c r="E113" s="67">
        <f>SUM(E109:E112)</f>
        <v>0</v>
      </c>
      <c r="F113" s="67">
        <f>SUM(F109:F112)</f>
        <v>0</v>
      </c>
      <c r="G113" s="67">
        <f>SUM(G109:G112)</f>
        <v>0</v>
      </c>
      <c r="H113" s="67">
        <f t="shared" ref="H113:N113" si="33">SUM(H109:H112)</f>
        <v>0</v>
      </c>
      <c r="I113" s="67">
        <f t="shared" si="33"/>
        <v>0</v>
      </c>
      <c r="J113" s="67">
        <f t="shared" si="33"/>
        <v>0</v>
      </c>
      <c r="K113" s="67">
        <f t="shared" si="33"/>
        <v>0</v>
      </c>
      <c r="L113" s="67">
        <f t="shared" si="33"/>
        <v>0</v>
      </c>
      <c r="M113" s="67">
        <f t="shared" si="33"/>
        <v>0</v>
      </c>
      <c r="N113" s="67">
        <f t="shared" si="33"/>
        <v>0</v>
      </c>
      <c r="O113" s="79"/>
    </row>
    <row r="114" spans="1:17" s="14" customFormat="1" hidden="1">
      <c r="A114" s="74"/>
      <c r="B114" s="508" t="s">
        <v>542</v>
      </c>
      <c r="C114" s="504"/>
      <c r="D114" s="73"/>
      <c r="E114" s="500">
        <f t="shared" ref="E114:N114" si="34">ROUND(SUM(D113*E16+E113*E17)/12,4)</f>
        <v>0</v>
      </c>
      <c r="F114" s="500">
        <f t="shared" si="34"/>
        <v>0</v>
      </c>
      <c r="G114" s="500">
        <f t="shared" si="34"/>
        <v>0</v>
      </c>
      <c r="H114" s="500">
        <f t="shared" si="34"/>
        <v>0</v>
      </c>
      <c r="I114" s="500">
        <f t="shared" si="34"/>
        <v>0</v>
      </c>
      <c r="J114" s="500">
        <f t="shared" si="34"/>
        <v>0</v>
      </c>
      <c r="K114" s="500">
        <f t="shared" si="34"/>
        <v>0</v>
      </c>
      <c r="L114" s="500">
        <f t="shared" si="34"/>
        <v>0</v>
      </c>
      <c r="M114" s="500">
        <f t="shared" si="34"/>
        <v>0</v>
      </c>
      <c r="N114" s="500">
        <f t="shared" si="34"/>
        <v>0</v>
      </c>
      <c r="O114" s="505"/>
    </row>
    <row r="115" spans="1:17" s="72" customFormat="1">
      <c r="A115" s="74"/>
      <c r="B115" s="76"/>
      <c r="C115" s="83"/>
      <c r="D115" s="77"/>
      <c r="E115" s="77"/>
      <c r="F115" s="77"/>
      <c r="G115" s="77"/>
      <c r="H115" s="77"/>
      <c r="I115" s="77"/>
      <c r="J115" s="77"/>
      <c r="K115" s="511"/>
      <c r="L115" s="512"/>
      <c r="M115" s="512"/>
      <c r="N115" s="512"/>
      <c r="O115" s="513"/>
    </row>
    <row r="116" spans="1:17" s="3" customFormat="1" ht="21" customHeight="1">
      <c r="A116" s="4"/>
      <c r="B116" s="514" t="s">
        <v>592</v>
      </c>
      <c r="C116" s="99"/>
      <c r="D116" s="515"/>
      <c r="E116" s="515"/>
      <c r="F116" s="515"/>
      <c r="G116" s="515"/>
      <c r="H116" s="515"/>
      <c r="I116" s="515"/>
      <c r="J116" s="515"/>
      <c r="K116" s="515"/>
      <c r="L116" s="515"/>
      <c r="M116" s="515"/>
      <c r="N116" s="515"/>
      <c r="O116" s="515"/>
    </row>
    <row r="119" spans="1:17" ht="15.6">
      <c r="B119" s="119" t="s">
        <v>496</v>
      </c>
      <c r="J119" s="18"/>
    </row>
    <row r="120" spans="1:17" s="14" customFormat="1" ht="42.75" customHeight="1">
      <c r="A120" s="74"/>
      <c r="B120" s="809" t="s">
        <v>631</v>
      </c>
      <c r="C120" s="809"/>
      <c r="D120" s="809"/>
      <c r="E120" s="809"/>
      <c r="F120" s="809"/>
      <c r="G120" s="809"/>
      <c r="H120" s="809"/>
      <c r="I120" s="809"/>
      <c r="J120" s="809"/>
      <c r="K120" s="809"/>
      <c r="L120" s="809"/>
      <c r="M120" s="809"/>
      <c r="N120" s="809"/>
      <c r="O120" s="809"/>
      <c r="P120" s="809"/>
    </row>
    <row r="121" spans="1:17" s="18" customFormat="1" ht="9" customHeight="1">
      <c r="A121" s="4"/>
      <c r="B121" s="119"/>
      <c r="C121" s="80"/>
    </row>
    <row r="122" spans="1:17" ht="63.75" customHeight="1">
      <c r="B122" s="261" t="s">
        <v>237</v>
      </c>
      <c r="C122" s="261" t="str">
        <f>'1.  LRAMVA Summary'!D51</f>
        <v>Residential</v>
      </c>
      <c r="D122" s="261" t="str">
        <f>'1.  LRAMVA Summary'!E51</f>
        <v>GS&lt;50 kW</v>
      </c>
      <c r="E122" s="261" t="str">
        <f>'1.  LRAMVA Summary'!F51</f>
        <v>General Service 50 to 4,999 kW</v>
      </c>
      <c r="F122" s="261" t="str">
        <f>'1.  LRAMVA Summary'!G51</f>
        <v>Large Use</v>
      </c>
      <c r="G122" s="261" t="str">
        <f>'1.  LRAMVA Summary'!H51</f>
        <v>Large Use</v>
      </c>
      <c r="H122" s="261" t="str">
        <f>'1.  LRAMVA Summary'!I51</f>
        <v>Street Lighting</v>
      </c>
      <c r="I122" s="261" t="str">
        <f>'1.  LRAMVA Summary'!J51</f>
        <v>Unmetered Scattered Load</v>
      </c>
      <c r="J122" s="261" t="str">
        <f>'1.  LRAMVA Summary'!K51</f>
        <v/>
      </c>
      <c r="K122" s="261" t="str">
        <f>'1.  LRAMVA Summary'!L51</f>
        <v/>
      </c>
      <c r="L122" s="261" t="str">
        <f>'1.  LRAMVA Summary'!M51</f>
        <v/>
      </c>
      <c r="M122" s="261" t="str">
        <f>'1.  LRAMVA Summary'!N51</f>
        <v/>
      </c>
      <c r="N122" s="261" t="str">
        <f>'1.  LRAMVA Summary'!O51</f>
        <v/>
      </c>
      <c r="O122" s="261" t="str">
        <f>'1.  LRAMVA Summary'!P51</f>
        <v/>
      </c>
      <c r="P122" s="261" t="str">
        <f>'1.  LRAMVA Summary'!Q51</f>
        <v/>
      </c>
      <c r="Q122" s="18"/>
    </row>
    <row r="123" spans="1:17" s="18" customFormat="1">
      <c r="A123" s="93"/>
      <c r="B123" s="596"/>
      <c r="C123" s="597" t="str">
        <f>'1.  LRAMVA Summary'!D52</f>
        <v>kWh</v>
      </c>
      <c r="D123" s="597" t="str">
        <f>'1.  LRAMVA Summary'!E52</f>
        <v>kWh</v>
      </c>
      <c r="E123" s="597" t="str">
        <f>'1.  LRAMVA Summary'!F52</f>
        <v>kW</v>
      </c>
      <c r="F123" s="597" t="str">
        <f>'1.  LRAMVA Summary'!G52</f>
        <v>kW</v>
      </c>
      <c r="G123" s="597" t="str">
        <f>'1.  LRAMVA Summary'!H52</f>
        <v>kW</v>
      </c>
      <c r="H123" s="597" t="str">
        <f>'1.  LRAMVA Summary'!I52</f>
        <v>kW</v>
      </c>
      <c r="I123" s="597" t="str">
        <f>'1.  LRAMVA Summary'!J52</f>
        <v>kWh</v>
      </c>
      <c r="J123" s="597" t="str">
        <f>'1.  LRAMVA Summary'!K52</f>
        <v/>
      </c>
      <c r="K123" s="597" t="str">
        <f>'1.  LRAMVA Summary'!L52</f>
        <v/>
      </c>
      <c r="L123" s="597" t="str">
        <f>'1.  LRAMVA Summary'!M52</f>
        <v/>
      </c>
      <c r="M123" s="597" t="str">
        <f>'1.  LRAMVA Summary'!N52</f>
        <v/>
      </c>
      <c r="N123" s="597" t="str">
        <f>'1.  LRAMVA Summary'!O52</f>
        <v/>
      </c>
      <c r="O123" s="597" t="str">
        <f>'1.  LRAMVA Summary'!P52</f>
        <v/>
      </c>
      <c r="P123" s="598" t="str">
        <f>'1.  LRAMVA Summary'!Q52</f>
        <v/>
      </c>
    </row>
    <row r="124" spans="1:17">
      <c r="B124" s="525">
        <v>2011</v>
      </c>
      <c r="C124" s="516">
        <f>HLOOKUP(B124,$E$15:$O$114,9,FALSE)</f>
        <v>0</v>
      </c>
      <c r="D124" s="517">
        <f>HLOOKUP(B124,$E$15:$O$114,16,FALSE)</f>
        <v>0</v>
      </c>
      <c r="E124" s="518">
        <f>HLOOKUP(B124,$E$15:$O$114,23,FALSE)</f>
        <v>0</v>
      </c>
      <c r="F124" s="517">
        <f>HLOOKUP(B124,$E$15:$O$114,30,FALSE)</f>
        <v>0</v>
      </c>
      <c r="G124" s="518">
        <f>HLOOKUP(B124,$E$15:$O$114,37,FALSE)</f>
        <v>0</v>
      </c>
      <c r="H124" s="517">
        <f>HLOOKUP(B124,$E$15:$O$114,44,FALSE)</f>
        <v>0</v>
      </c>
      <c r="I124" s="518">
        <f>HLOOKUP(B124,$E$15:$O$114,51,FALSE)</f>
        <v>0</v>
      </c>
      <c r="J124" s="518">
        <f>HLOOKUP(B124,$E$15:$O$114,58,FALSE)</f>
        <v>0</v>
      </c>
      <c r="K124" s="518">
        <f>HLOOKUP(B124,$E$15:$O$114,65,FALSE)</f>
        <v>0</v>
      </c>
      <c r="L124" s="518">
        <f>HLOOKUP(B124,$E$15:$O$114,72,FALSE)</f>
        <v>0</v>
      </c>
      <c r="M124" s="518">
        <f>HLOOKUP(B124,$E$15:$O$114,79,FALSE)</f>
        <v>0</v>
      </c>
      <c r="N124" s="518">
        <f>HLOOKUP(B124,$E$15:$O$114,86,FALSE)</f>
        <v>0</v>
      </c>
      <c r="O124" s="518">
        <f>HLOOKUP(B124,$E$15:$O$114,93,FALSE)</f>
        <v>0</v>
      </c>
      <c r="P124" s="518">
        <f>HLOOKUP(B124,$E$15:$O$114,100,FALSE)</f>
        <v>0</v>
      </c>
    </row>
    <row r="125" spans="1:17">
      <c r="B125" s="526">
        <v>2012</v>
      </c>
      <c r="C125" s="519">
        <f t="shared" ref="C125:C129" si="35">HLOOKUP(B125,$E$15:$O$114,9,FALSE)</f>
        <v>0</v>
      </c>
      <c r="D125" s="520">
        <f>HLOOKUP(B125,$E$15:$O$114,16,FALSE)</f>
        <v>0</v>
      </c>
      <c r="E125" s="521">
        <f>HLOOKUP(B125,$E$15:$O$114,23,FALSE)</f>
        <v>0</v>
      </c>
      <c r="F125" s="520">
        <f>HLOOKUP(B125,$E$15:$O$114,30,FALSE)</f>
        <v>0</v>
      </c>
      <c r="G125" s="521">
        <f>HLOOKUP(B125,$E$15:$O$114,37,FALSE)</f>
        <v>0</v>
      </c>
      <c r="H125" s="520">
        <f>HLOOKUP(B125,$E$15:$O$114,44,FALSE)</f>
        <v>0</v>
      </c>
      <c r="I125" s="521">
        <f>HLOOKUP(B125,$E$15:$O$114,51,FALSE)</f>
        <v>0</v>
      </c>
      <c r="J125" s="521">
        <f>HLOOKUP(B125,$E$15:$O$114,58,FALSE)</f>
        <v>0</v>
      </c>
      <c r="K125" s="521">
        <f>HLOOKUP(B125,$E$15:$O$114,65,FALSE)</f>
        <v>0</v>
      </c>
      <c r="L125" s="521">
        <f>HLOOKUP(B125,$E$15:$O$114,72,FALSE)</f>
        <v>0</v>
      </c>
      <c r="M125" s="521">
        <f>HLOOKUP(B125,$E$15:$O$114,79,FALSE)</f>
        <v>0</v>
      </c>
      <c r="N125" s="521">
        <f>HLOOKUP(B125,$E$15:$O$114,86,FALSE)</f>
        <v>0</v>
      </c>
      <c r="O125" s="521">
        <f>HLOOKUP(B125,$E$15:$O$114,93,FALSE)</f>
        <v>0</v>
      </c>
      <c r="P125" s="521">
        <f t="shared" ref="P125:P133" si="36">HLOOKUP(B125,$E$15:$O$114,100,FALSE)</f>
        <v>0</v>
      </c>
    </row>
    <row r="126" spans="1:17">
      <c r="B126" s="526">
        <v>2013</v>
      </c>
      <c r="C126" s="519">
        <f t="shared" si="35"/>
        <v>0</v>
      </c>
      <c r="D126" s="520">
        <f t="shared" ref="D126:D133" si="37">HLOOKUP(B126,$E$15:$O$114,16,FALSE)</f>
        <v>0</v>
      </c>
      <c r="E126" s="521">
        <f t="shared" ref="E126:E133" si="38">HLOOKUP(B126,$E$15:$O$114,23,FALSE)</f>
        <v>0</v>
      </c>
      <c r="F126" s="520">
        <f t="shared" ref="F126:F133" si="39">HLOOKUP(B126,$E$15:$O$114,30,FALSE)</f>
        <v>0</v>
      </c>
      <c r="G126" s="521">
        <f t="shared" ref="G126:G132" si="40">HLOOKUP(B126,$E$15:$O$114,37,FALSE)</f>
        <v>0</v>
      </c>
      <c r="H126" s="520">
        <f t="shared" ref="H126:H133" si="41">HLOOKUP(B126,$E$15:$O$114,44,FALSE)</f>
        <v>0</v>
      </c>
      <c r="I126" s="521">
        <f t="shared" ref="I126:I133" si="42">HLOOKUP(B126,$E$15:$O$114,51,FALSE)</f>
        <v>0</v>
      </c>
      <c r="J126" s="521">
        <f t="shared" ref="J126:J133" si="43">HLOOKUP(B126,$E$15:$O$114,58,FALSE)</f>
        <v>0</v>
      </c>
      <c r="K126" s="521">
        <f t="shared" ref="K126:K133" si="44">HLOOKUP(B126,$E$15:$O$114,65,FALSE)</f>
        <v>0</v>
      </c>
      <c r="L126" s="521">
        <f t="shared" ref="L126:L133" si="45">HLOOKUP(B126,$E$15:$O$114,72,FALSE)</f>
        <v>0</v>
      </c>
      <c r="M126" s="521">
        <f t="shared" ref="M126:M133" si="46">HLOOKUP(B126,$E$15:$O$114,79,FALSE)</f>
        <v>0</v>
      </c>
      <c r="N126" s="521">
        <f t="shared" ref="N126:N133" si="47">HLOOKUP(B126,$E$15:$O$114,86,FALSE)</f>
        <v>0</v>
      </c>
      <c r="O126" s="521">
        <f t="shared" ref="O126:O133" si="48">HLOOKUP(B126,$E$15:$O$114,93,FALSE)</f>
        <v>0</v>
      </c>
      <c r="P126" s="521">
        <f t="shared" si="36"/>
        <v>0</v>
      </c>
    </row>
    <row r="127" spans="1:17">
      <c r="B127" s="526">
        <v>2014</v>
      </c>
      <c r="C127" s="519">
        <f t="shared" si="35"/>
        <v>0</v>
      </c>
      <c r="D127" s="520">
        <f>HLOOKUP(B127,$E$15:$O$114,16,FALSE)</f>
        <v>0</v>
      </c>
      <c r="E127" s="521">
        <f>HLOOKUP(B127,$E$15:$O$114,23,FALSE)</f>
        <v>0</v>
      </c>
      <c r="F127" s="520">
        <f>HLOOKUP(B127,$E$15:$O$114,30,FALSE)</f>
        <v>0</v>
      </c>
      <c r="G127" s="521">
        <f>HLOOKUP(B127,$E$15:$O$114,37,FALSE)</f>
        <v>0</v>
      </c>
      <c r="H127" s="520">
        <f>HLOOKUP(B127,$E$15:$O$114,44,FALSE)</f>
        <v>0</v>
      </c>
      <c r="I127" s="521">
        <f>HLOOKUP(B127,$E$15:$O$114,51,FALSE)</f>
        <v>0</v>
      </c>
      <c r="J127" s="521">
        <f>HLOOKUP(B127,$E$15:$O$114,58,FALSE)</f>
        <v>0</v>
      </c>
      <c r="K127" s="521">
        <f>HLOOKUP(B127,$E$15:$O$114,65,FALSE)</f>
        <v>0</v>
      </c>
      <c r="L127" s="521">
        <f>HLOOKUP(B127,$E$15:$O$114,72,FALSE)</f>
        <v>0</v>
      </c>
      <c r="M127" s="521">
        <f>HLOOKUP(B127,$E$15:$O$114,79,FALSE)</f>
        <v>0</v>
      </c>
      <c r="N127" s="521">
        <f>HLOOKUP(B127,$E$15:$O$114,86,FALSE)</f>
        <v>0</v>
      </c>
      <c r="O127" s="521">
        <f>HLOOKUP(B127,$E$15:$O$114,93,FALSE)</f>
        <v>0</v>
      </c>
      <c r="P127" s="521">
        <f>HLOOKUP(B127,$E$15:$O$114,100,FALSE)</f>
        <v>0</v>
      </c>
    </row>
    <row r="128" spans="1:17">
      <c r="B128" s="526">
        <v>2015</v>
      </c>
      <c r="C128" s="519">
        <f t="shared" si="35"/>
        <v>0</v>
      </c>
      <c r="D128" s="520">
        <f t="shared" si="37"/>
        <v>0</v>
      </c>
      <c r="E128" s="521">
        <f t="shared" si="38"/>
        <v>0</v>
      </c>
      <c r="F128" s="520">
        <f t="shared" si="39"/>
        <v>0</v>
      </c>
      <c r="G128" s="521">
        <f t="shared" si="40"/>
        <v>0</v>
      </c>
      <c r="H128" s="520">
        <f t="shared" si="41"/>
        <v>0</v>
      </c>
      <c r="I128" s="521">
        <f t="shared" si="42"/>
        <v>0</v>
      </c>
      <c r="J128" s="521">
        <f t="shared" si="43"/>
        <v>0</v>
      </c>
      <c r="K128" s="521">
        <f t="shared" si="44"/>
        <v>0</v>
      </c>
      <c r="L128" s="521">
        <f t="shared" si="45"/>
        <v>0</v>
      </c>
      <c r="M128" s="521">
        <f t="shared" si="46"/>
        <v>0</v>
      </c>
      <c r="N128" s="521">
        <f t="shared" si="47"/>
        <v>0</v>
      </c>
      <c r="O128" s="521">
        <f t="shared" si="48"/>
        <v>0</v>
      </c>
      <c r="P128" s="521">
        <f t="shared" si="36"/>
        <v>0</v>
      </c>
    </row>
    <row r="129" spans="2:16">
      <c r="B129" s="526">
        <v>2016</v>
      </c>
      <c r="C129" s="519">
        <f t="shared" si="35"/>
        <v>1.21E-2</v>
      </c>
      <c r="D129" s="520">
        <f t="shared" si="37"/>
        <v>1.06E-2</v>
      </c>
      <c r="E129" s="521">
        <f t="shared" si="38"/>
        <v>2.5413000000000001</v>
      </c>
      <c r="F129" s="520">
        <f t="shared" si="39"/>
        <v>1.3985000000000001</v>
      </c>
      <c r="G129" s="521">
        <f t="shared" si="40"/>
        <v>0.26090000000000002</v>
      </c>
      <c r="H129" s="520">
        <f t="shared" si="41"/>
        <v>6.0732999999999997</v>
      </c>
      <c r="I129" s="521">
        <f t="shared" si="42"/>
        <v>0</v>
      </c>
      <c r="J129" s="521">
        <f t="shared" si="43"/>
        <v>0</v>
      </c>
      <c r="K129" s="521">
        <f t="shared" si="44"/>
        <v>0</v>
      </c>
      <c r="L129" s="521">
        <f t="shared" si="45"/>
        <v>0</v>
      </c>
      <c r="M129" s="521">
        <f t="shared" si="46"/>
        <v>0</v>
      </c>
      <c r="N129" s="521">
        <f t="shared" si="47"/>
        <v>0</v>
      </c>
      <c r="O129" s="521">
        <f t="shared" si="48"/>
        <v>0</v>
      </c>
      <c r="P129" s="521">
        <f t="shared" si="36"/>
        <v>0</v>
      </c>
    </row>
    <row r="130" spans="2:16">
      <c r="B130" s="526">
        <v>2017</v>
      </c>
      <c r="C130" s="519">
        <f>HLOOKUP(B130,$E$15:$O$114,9,FALSE)</f>
        <v>8.4333333333333326E-3</v>
      </c>
      <c r="D130" s="520">
        <f t="shared" si="37"/>
        <v>1.0699999999999999E-2</v>
      </c>
      <c r="E130" s="521">
        <f t="shared" si="38"/>
        <v>2.5533000000000001</v>
      </c>
      <c r="F130" s="520">
        <f t="shared" si="39"/>
        <v>1.4051</v>
      </c>
      <c r="G130" s="521">
        <f t="shared" si="40"/>
        <v>0.33339999999999997</v>
      </c>
      <c r="H130" s="520">
        <f t="shared" si="41"/>
        <v>5.6585000000000001</v>
      </c>
      <c r="I130" s="521">
        <f t="shared" si="42"/>
        <v>1.21E-2</v>
      </c>
      <c r="J130" s="521">
        <f t="shared" si="43"/>
        <v>0</v>
      </c>
      <c r="K130" s="521">
        <f t="shared" si="44"/>
        <v>0</v>
      </c>
      <c r="L130" s="521">
        <f t="shared" si="45"/>
        <v>0</v>
      </c>
      <c r="M130" s="521">
        <f t="shared" si="46"/>
        <v>0</v>
      </c>
      <c r="N130" s="521">
        <f t="shared" si="47"/>
        <v>0</v>
      </c>
      <c r="O130" s="521">
        <f t="shared" si="48"/>
        <v>0</v>
      </c>
      <c r="P130" s="521">
        <f t="shared" si="36"/>
        <v>0</v>
      </c>
    </row>
    <row r="131" spans="2:16">
      <c r="B131" s="526">
        <v>2018</v>
      </c>
      <c r="C131" s="519">
        <f t="shared" ref="C131:C133" si="49">HLOOKUP(B131,$E$15:$O$114,9,FALSE)</f>
        <v>0</v>
      </c>
      <c r="D131" s="520">
        <f t="shared" si="37"/>
        <v>0</v>
      </c>
      <c r="E131" s="521">
        <f t="shared" si="38"/>
        <v>0</v>
      </c>
      <c r="F131" s="520">
        <f t="shared" si="39"/>
        <v>0</v>
      </c>
      <c r="G131" s="521">
        <f t="shared" si="40"/>
        <v>0</v>
      </c>
      <c r="H131" s="520">
        <f t="shared" si="41"/>
        <v>0</v>
      </c>
      <c r="I131" s="521">
        <f t="shared" si="42"/>
        <v>0</v>
      </c>
      <c r="J131" s="521">
        <f t="shared" si="43"/>
        <v>0</v>
      </c>
      <c r="K131" s="521">
        <f t="shared" si="44"/>
        <v>0</v>
      </c>
      <c r="L131" s="521">
        <f t="shared" si="45"/>
        <v>0</v>
      </c>
      <c r="M131" s="521">
        <f t="shared" si="46"/>
        <v>0</v>
      </c>
      <c r="N131" s="521">
        <f t="shared" si="47"/>
        <v>0</v>
      </c>
      <c r="O131" s="521">
        <f t="shared" si="48"/>
        <v>0</v>
      </c>
      <c r="P131" s="521">
        <f t="shared" si="36"/>
        <v>0</v>
      </c>
    </row>
    <row r="132" spans="2:16">
      <c r="B132" s="526">
        <v>2019</v>
      </c>
      <c r="C132" s="519">
        <f t="shared" si="49"/>
        <v>0</v>
      </c>
      <c r="D132" s="520">
        <f t="shared" si="37"/>
        <v>0</v>
      </c>
      <c r="E132" s="521">
        <f t="shared" si="38"/>
        <v>0</v>
      </c>
      <c r="F132" s="520">
        <f t="shared" si="39"/>
        <v>0</v>
      </c>
      <c r="G132" s="521">
        <f t="shared" si="40"/>
        <v>0</v>
      </c>
      <c r="H132" s="520">
        <f t="shared" si="41"/>
        <v>0</v>
      </c>
      <c r="I132" s="521">
        <f t="shared" si="42"/>
        <v>0</v>
      </c>
      <c r="J132" s="521">
        <f t="shared" si="43"/>
        <v>0</v>
      </c>
      <c r="K132" s="521">
        <f t="shared" si="44"/>
        <v>0</v>
      </c>
      <c r="L132" s="521">
        <f t="shared" si="45"/>
        <v>0</v>
      </c>
      <c r="M132" s="521">
        <f t="shared" si="46"/>
        <v>0</v>
      </c>
      <c r="N132" s="521">
        <f t="shared" si="47"/>
        <v>0</v>
      </c>
      <c r="O132" s="521">
        <f t="shared" si="48"/>
        <v>0</v>
      </c>
      <c r="P132" s="521">
        <f t="shared" si="36"/>
        <v>0</v>
      </c>
    </row>
    <row r="133" spans="2:16">
      <c r="B133" s="527">
        <v>2020</v>
      </c>
      <c r="C133" s="522">
        <f t="shared" si="49"/>
        <v>0</v>
      </c>
      <c r="D133" s="523">
        <f t="shared" si="37"/>
        <v>0</v>
      </c>
      <c r="E133" s="524">
        <f t="shared" si="38"/>
        <v>0</v>
      </c>
      <c r="F133" s="523">
        <f t="shared" si="39"/>
        <v>0</v>
      </c>
      <c r="G133" s="524">
        <f>HLOOKUP(B133,$E$15:$O$114,37,FALSE)</f>
        <v>0</v>
      </c>
      <c r="H133" s="523">
        <f t="shared" si="41"/>
        <v>0</v>
      </c>
      <c r="I133" s="524">
        <f t="shared" si="42"/>
        <v>0</v>
      </c>
      <c r="J133" s="524">
        <f t="shared" si="43"/>
        <v>0</v>
      </c>
      <c r="K133" s="524">
        <f t="shared" si="44"/>
        <v>0</v>
      </c>
      <c r="L133" s="524">
        <f t="shared" si="45"/>
        <v>0</v>
      </c>
      <c r="M133" s="524">
        <f t="shared" si="46"/>
        <v>0</v>
      </c>
      <c r="N133" s="524">
        <f t="shared" si="47"/>
        <v>0</v>
      </c>
      <c r="O133" s="524">
        <f t="shared" si="48"/>
        <v>0</v>
      </c>
      <c r="P133" s="524">
        <f t="shared" si="36"/>
        <v>0</v>
      </c>
    </row>
    <row r="134" spans="2:16" ht="18.75" customHeight="1">
      <c r="B134" s="514" t="s">
        <v>592</v>
      </c>
      <c r="C134" s="609"/>
      <c r="D134" s="610"/>
      <c r="E134" s="611"/>
      <c r="F134" s="610"/>
      <c r="G134" s="610"/>
      <c r="H134" s="610"/>
      <c r="I134" s="610"/>
      <c r="J134" s="610"/>
      <c r="K134" s="610"/>
      <c r="L134" s="610"/>
      <c r="M134" s="610"/>
      <c r="N134" s="610"/>
      <c r="O134" s="610"/>
      <c r="P134" s="610"/>
    </row>
    <row r="136" spans="2:16">
      <c r="B136" s="603" t="s">
        <v>576</v>
      </c>
    </row>
  </sheetData>
  <sheetProtection formatCells="0" formatColumns="0" formatRows="0" insertColumns="0" insertRows="0" insertHyperlinks="0" deleteColumns="0" deleteRows="0" sort="0" autoFilter="0" pivotTables="0"/>
  <mergeCells count="19">
    <mergeCell ref="C102:C106"/>
    <mergeCell ref="B12:O12"/>
    <mergeCell ref="B120:P120"/>
    <mergeCell ref="C109:C113"/>
    <mergeCell ref="C67:C71"/>
    <mergeCell ref="C74:C78"/>
    <mergeCell ref="C81:C85"/>
    <mergeCell ref="C88:C92"/>
    <mergeCell ref="C95:C99"/>
    <mergeCell ref="B4:B6"/>
    <mergeCell ref="C15:C17"/>
    <mergeCell ref="C46:C50"/>
    <mergeCell ref="C53:C57"/>
    <mergeCell ref="C60:C64"/>
    <mergeCell ref="C18:C22"/>
    <mergeCell ref="C25:C29"/>
    <mergeCell ref="C32:C36"/>
    <mergeCell ref="C39:C43"/>
    <mergeCell ref="C6:D6"/>
  </mergeCells>
  <hyperlinks>
    <hyperlink ref="C8" location="Table_3.__Inputs_for_Distribution_Rates_and_Adjustments_by_Rate_Class" display="Table 3"/>
    <hyperlink ref="C9" location="Table_3_a.__Distribution_Rates_by_Rate_Class" display="Table 3-a."/>
    <hyperlink ref="B136" location="'3.  Distribution Rates'!A1" display="Return to top"/>
  </hyperlinks>
  <pageMargins left="0.70866141732283472" right="0.70866141732283472" top="0.74803149606299213" bottom="0.74803149606299213" header="0.31496062992125984" footer="0.31496062992125984"/>
  <pageSetup scale="39" fitToHeight="0" orientation="landscape" r:id="rId1"/>
  <rowBreaks count="1" manualBreakCount="1">
    <brk id="11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4:X28"/>
  <sheetViews>
    <sheetView view="pageBreakPreview" zoomScale="60" zoomScaleNormal="90" workbookViewId="0">
      <selection activeCell="F121" sqref="F121"/>
    </sheetView>
  </sheetViews>
  <sheetFormatPr defaultColWidth="9.109375" defaultRowHeight="14.4"/>
  <cols>
    <col min="1" max="16384" width="9.109375" style="12"/>
  </cols>
  <sheetData>
    <row r="14" spans="2:24" ht="15.6">
      <c r="B14" s="599" t="s">
        <v>518</v>
      </c>
    </row>
    <row r="15" spans="2:24" ht="15.6">
      <c r="B15" s="599"/>
    </row>
    <row r="16" spans="2:24" s="746" customFormat="1" ht="28.5" customHeight="1">
      <c r="B16" s="810" t="s">
        <v>766</v>
      </c>
      <c r="C16" s="810"/>
      <c r="D16" s="810"/>
      <c r="E16" s="810"/>
      <c r="F16" s="810"/>
      <c r="G16" s="810"/>
      <c r="H16" s="810"/>
      <c r="I16" s="810"/>
      <c r="J16" s="810"/>
      <c r="K16" s="810"/>
      <c r="L16" s="810"/>
      <c r="M16" s="810"/>
      <c r="N16" s="810"/>
      <c r="O16" s="810"/>
      <c r="P16" s="810"/>
      <c r="Q16" s="810"/>
      <c r="R16" s="810"/>
      <c r="S16" s="810"/>
      <c r="T16" s="810"/>
      <c r="U16" s="810"/>
      <c r="V16" s="810"/>
      <c r="W16" s="810"/>
      <c r="X16" s="810"/>
    </row>
    <row r="18" spans="2:24">
      <c r="B18" s="811" t="s">
        <v>814</v>
      </c>
      <c r="C18" s="811"/>
      <c r="D18" s="811"/>
      <c r="E18" s="811"/>
      <c r="F18" s="811"/>
      <c r="G18" s="811"/>
      <c r="H18" s="811"/>
      <c r="I18" s="811"/>
      <c r="J18" s="811"/>
      <c r="K18" s="811"/>
      <c r="L18" s="811"/>
      <c r="M18" s="811"/>
      <c r="N18" s="811"/>
      <c r="O18" s="811"/>
      <c r="P18" s="811"/>
      <c r="Q18" s="811"/>
      <c r="R18" s="811"/>
      <c r="S18" s="811"/>
      <c r="T18" s="811"/>
      <c r="U18" s="811"/>
      <c r="V18" s="811"/>
      <c r="W18" s="811"/>
      <c r="X18" s="811"/>
    </row>
    <row r="19" spans="2:24">
      <c r="B19" s="811"/>
      <c r="C19" s="811"/>
      <c r="D19" s="811"/>
      <c r="E19" s="811"/>
      <c r="F19" s="811"/>
      <c r="G19" s="811"/>
      <c r="H19" s="811"/>
      <c r="I19" s="811"/>
      <c r="J19" s="811"/>
      <c r="K19" s="811"/>
      <c r="L19" s="811"/>
      <c r="M19" s="811"/>
      <c r="N19" s="811"/>
      <c r="O19" s="811"/>
      <c r="P19" s="811"/>
      <c r="Q19" s="811"/>
      <c r="R19" s="811"/>
      <c r="S19" s="811"/>
      <c r="T19" s="811"/>
      <c r="U19" s="811"/>
      <c r="V19" s="811"/>
      <c r="W19" s="811"/>
      <c r="X19" s="811"/>
    </row>
    <row r="20" spans="2:24">
      <c r="B20" s="811"/>
      <c r="C20" s="811"/>
      <c r="D20" s="811"/>
      <c r="E20" s="811"/>
      <c r="F20" s="811"/>
      <c r="G20" s="811"/>
      <c r="H20" s="811"/>
      <c r="I20" s="811"/>
      <c r="J20" s="811"/>
      <c r="K20" s="811"/>
      <c r="L20" s="811"/>
      <c r="M20" s="811"/>
      <c r="N20" s="811"/>
      <c r="O20" s="811"/>
      <c r="P20" s="811"/>
      <c r="Q20" s="811"/>
      <c r="R20" s="811"/>
      <c r="S20" s="811"/>
      <c r="T20" s="811"/>
      <c r="U20" s="811"/>
      <c r="V20" s="811"/>
      <c r="W20" s="811"/>
      <c r="X20" s="811"/>
    </row>
    <row r="21" spans="2:24">
      <c r="B21" s="811"/>
      <c r="C21" s="811"/>
      <c r="D21" s="811"/>
      <c r="E21" s="811"/>
      <c r="F21" s="811"/>
      <c r="G21" s="811"/>
      <c r="H21" s="811"/>
      <c r="I21" s="811"/>
      <c r="J21" s="811"/>
      <c r="K21" s="811"/>
      <c r="L21" s="811"/>
      <c r="M21" s="811"/>
      <c r="N21" s="811"/>
      <c r="O21" s="811"/>
      <c r="P21" s="811"/>
      <c r="Q21" s="811"/>
      <c r="R21" s="811"/>
      <c r="S21" s="811"/>
      <c r="T21" s="811"/>
      <c r="U21" s="811"/>
      <c r="V21" s="811"/>
      <c r="W21" s="811"/>
      <c r="X21" s="811"/>
    </row>
    <row r="22" spans="2:24">
      <c r="B22" s="811"/>
      <c r="C22" s="811"/>
      <c r="D22" s="811"/>
      <c r="E22" s="811"/>
      <c r="F22" s="811"/>
      <c r="G22" s="811"/>
      <c r="H22" s="811"/>
      <c r="I22" s="811"/>
      <c r="J22" s="811"/>
      <c r="K22" s="811"/>
      <c r="L22" s="811"/>
      <c r="M22" s="811"/>
      <c r="N22" s="811"/>
      <c r="O22" s="811"/>
      <c r="P22" s="811"/>
      <c r="Q22" s="811"/>
      <c r="R22" s="811"/>
      <c r="S22" s="811"/>
      <c r="T22" s="811"/>
      <c r="U22" s="811"/>
      <c r="V22" s="811"/>
      <c r="W22" s="811"/>
      <c r="X22" s="811"/>
    </row>
    <row r="23" spans="2:24">
      <c r="B23" s="811"/>
      <c r="C23" s="811"/>
      <c r="D23" s="811"/>
      <c r="E23" s="811"/>
      <c r="F23" s="811"/>
      <c r="G23" s="811"/>
      <c r="H23" s="811"/>
      <c r="I23" s="811"/>
      <c r="J23" s="811"/>
      <c r="K23" s="811"/>
      <c r="L23" s="811"/>
      <c r="M23" s="811"/>
      <c r="N23" s="811"/>
      <c r="O23" s="811"/>
      <c r="P23" s="811"/>
      <c r="Q23" s="811"/>
      <c r="R23" s="811"/>
      <c r="S23" s="811"/>
      <c r="T23" s="811"/>
      <c r="U23" s="811"/>
      <c r="V23" s="811"/>
      <c r="W23" s="811"/>
      <c r="X23" s="811"/>
    </row>
    <row r="24" spans="2:24">
      <c r="B24" s="811"/>
      <c r="C24" s="811"/>
      <c r="D24" s="811"/>
      <c r="E24" s="811"/>
      <c r="F24" s="811"/>
      <c r="G24" s="811"/>
      <c r="H24" s="811"/>
      <c r="I24" s="811"/>
      <c r="J24" s="811"/>
      <c r="K24" s="811"/>
      <c r="L24" s="811"/>
      <c r="M24" s="811"/>
      <c r="N24" s="811"/>
      <c r="O24" s="811"/>
      <c r="P24" s="811"/>
      <c r="Q24" s="811"/>
      <c r="R24" s="811"/>
      <c r="S24" s="811"/>
      <c r="T24" s="811"/>
      <c r="U24" s="811"/>
      <c r="V24" s="811"/>
      <c r="W24" s="811"/>
      <c r="X24" s="811"/>
    </row>
    <row r="25" spans="2:24">
      <c r="B25" s="811"/>
      <c r="C25" s="811"/>
      <c r="D25" s="811"/>
      <c r="E25" s="811"/>
      <c r="F25" s="811"/>
      <c r="G25" s="811"/>
      <c r="H25" s="811"/>
      <c r="I25" s="811"/>
      <c r="J25" s="811"/>
      <c r="K25" s="811"/>
      <c r="L25" s="811"/>
      <c r="M25" s="811"/>
      <c r="N25" s="811"/>
      <c r="O25" s="811"/>
      <c r="P25" s="811"/>
      <c r="Q25" s="811"/>
      <c r="R25" s="811"/>
      <c r="S25" s="811"/>
      <c r="T25" s="811"/>
      <c r="U25" s="811"/>
      <c r="V25" s="811"/>
      <c r="W25" s="811"/>
      <c r="X25" s="811"/>
    </row>
    <row r="26" spans="2:24">
      <c r="B26" s="811"/>
      <c r="C26" s="811"/>
      <c r="D26" s="811"/>
      <c r="E26" s="811"/>
      <c r="F26" s="811"/>
      <c r="G26" s="811"/>
      <c r="H26" s="811"/>
      <c r="I26" s="811"/>
      <c r="J26" s="811"/>
      <c r="K26" s="811"/>
      <c r="L26" s="811"/>
      <c r="M26" s="811"/>
      <c r="N26" s="811"/>
      <c r="O26" s="811"/>
      <c r="P26" s="811"/>
      <c r="Q26" s="811"/>
      <c r="R26" s="811"/>
      <c r="S26" s="811"/>
      <c r="T26" s="811"/>
      <c r="U26" s="811"/>
      <c r="V26" s="811"/>
      <c r="W26" s="811"/>
      <c r="X26" s="811"/>
    </row>
    <row r="27" spans="2:24">
      <c r="B27" s="811"/>
      <c r="C27" s="811"/>
      <c r="D27" s="811"/>
      <c r="E27" s="811"/>
      <c r="F27" s="811"/>
      <c r="G27" s="811"/>
      <c r="H27" s="811"/>
      <c r="I27" s="811"/>
      <c r="J27" s="811"/>
      <c r="K27" s="811"/>
      <c r="L27" s="811"/>
      <c r="M27" s="811"/>
      <c r="N27" s="811"/>
      <c r="O27" s="811"/>
      <c r="P27" s="811"/>
      <c r="Q27" s="811"/>
      <c r="R27" s="811"/>
      <c r="S27" s="811"/>
      <c r="T27" s="811"/>
      <c r="U27" s="811"/>
      <c r="V27" s="811"/>
      <c r="W27" s="811"/>
      <c r="X27" s="811"/>
    </row>
    <row r="28" spans="2:24">
      <c r="B28" s="811"/>
      <c r="C28" s="811"/>
      <c r="D28" s="811"/>
      <c r="E28" s="811"/>
      <c r="F28" s="811"/>
      <c r="G28" s="811"/>
      <c r="H28" s="811"/>
      <c r="I28" s="811"/>
      <c r="J28" s="811"/>
      <c r="K28" s="811"/>
      <c r="L28" s="811"/>
      <c r="M28" s="811"/>
      <c r="N28" s="811"/>
      <c r="O28" s="811"/>
      <c r="P28" s="811"/>
      <c r="Q28" s="811"/>
      <c r="R28" s="811"/>
      <c r="S28" s="811"/>
      <c r="T28" s="811"/>
      <c r="U28" s="811"/>
      <c r="V28" s="811"/>
      <c r="W28" s="811"/>
      <c r="X28" s="811"/>
    </row>
  </sheetData>
  <mergeCells count="2">
    <mergeCell ref="B16:X16"/>
    <mergeCell ref="B18:X28"/>
  </mergeCells>
  <pageMargins left="0.7" right="0.7" top="0.75" bottom="0.75" header="0.3" footer="0.3"/>
  <pageSetup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34"/>
  <sheetViews>
    <sheetView view="pageBreakPreview" topLeftCell="A266" zoomScale="70" zoomScaleNormal="70" zoomScaleSheetLayoutView="70" zoomScalePageLayoutView="85" workbookViewId="0">
      <pane xSplit="2" topLeftCell="C1" activePane="topRight" state="frozen"/>
      <selection activeCell="F121" sqref="F121"/>
      <selection pane="topRight" activeCell="F121" sqref="F121"/>
    </sheetView>
  </sheetViews>
  <sheetFormatPr defaultColWidth="9.109375" defaultRowHeight="13.8" outlineLevelRow="1" outlineLevelCol="1"/>
  <cols>
    <col min="1" max="1" width="4.6640625" style="533" customWidth="1"/>
    <col min="2" max="2" width="43.6640625" style="278" customWidth="1"/>
    <col min="3" max="3" width="14" style="278" customWidth="1"/>
    <col min="4" max="4" width="18.109375" style="277" customWidth="1"/>
    <col min="5" max="5" width="15" style="277" hidden="1" customWidth="1" outlineLevel="1"/>
    <col min="6" max="6" width="14.33203125" style="277" hidden="1" customWidth="1" outlineLevel="1"/>
    <col min="7" max="8" width="12.6640625" style="277" hidden="1" customWidth="1" outlineLevel="1"/>
    <col min="9" max="9" width="14.33203125" style="277" customWidth="1" outlineLevel="1"/>
    <col min="10" max="13" width="15.6640625" style="277" hidden="1" customWidth="1" outlineLevel="1"/>
    <col min="14" max="14" width="12.44140625" style="277" customWidth="1" outlineLevel="1"/>
    <col min="15" max="15" width="17.5546875" style="277" hidden="1" customWidth="1"/>
    <col min="16" max="19" width="9.44140625" style="277" hidden="1" customWidth="1" outlineLevel="1"/>
    <col min="20" max="20" width="9.44140625" style="277" customWidth="1" outlineLevel="1"/>
    <col min="21" max="24" width="9.44140625" style="277" hidden="1" customWidth="1" outlineLevel="1"/>
    <col min="25" max="25" width="14.109375" style="279" customWidth="1"/>
    <col min="26" max="26" width="14.5546875" style="279" customWidth="1"/>
    <col min="27" max="27" width="16.88671875" style="279" customWidth="1"/>
    <col min="28" max="28" width="17.5546875" style="279" customWidth="1"/>
    <col min="29" max="31" width="14.5546875" style="279" customWidth="1"/>
    <col min="32" max="35" width="14.5546875" style="279" hidden="1" customWidth="1" outlineLevel="1"/>
    <col min="36" max="38" width="15" style="279" hidden="1" customWidth="1" outlineLevel="1"/>
    <col min="39" max="39" width="14.33203125" style="280" customWidth="1" collapsed="1"/>
    <col min="40" max="40" width="14.5546875" style="277" customWidth="1"/>
    <col min="41" max="41" width="14.88671875" style="277" customWidth="1"/>
    <col min="42" max="42" width="14" style="277" customWidth="1"/>
    <col min="43" max="43" width="9.6640625" style="277" customWidth="1"/>
    <col min="44" max="44" width="11.109375" style="277" customWidth="1"/>
    <col min="45" max="45" width="12.109375" style="277" customWidth="1"/>
    <col min="46" max="46" width="6.44140625" style="277" bestFit="1" customWidth="1"/>
    <col min="47" max="51" width="9.109375" style="277"/>
    <col min="52" max="52" width="6.44140625" style="277" bestFit="1" customWidth="1"/>
    <col min="53" max="16384" width="9.109375" style="277"/>
  </cols>
  <sheetData>
    <row r="1" spans="1:39" ht="164.25" customHeight="1"/>
    <row r="2" spans="1:39" ht="23.25" customHeight="1" thickBot="1"/>
    <row r="3" spans="1:39" ht="25.5" customHeight="1" thickBot="1">
      <c r="B3" s="825" t="s">
        <v>172</v>
      </c>
      <c r="C3" s="281" t="s">
        <v>176</v>
      </c>
      <c r="D3" s="531"/>
      <c r="E3" s="282"/>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4"/>
    </row>
    <row r="4" spans="1:39" ht="24" customHeight="1" thickBot="1">
      <c r="B4" s="825"/>
      <c r="C4" s="285" t="s">
        <v>173</v>
      </c>
      <c r="D4" s="286"/>
      <c r="E4" s="287"/>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4"/>
    </row>
    <row r="5" spans="1:39" ht="29.25" customHeight="1" thickBot="1">
      <c r="B5" s="578"/>
      <c r="C5" s="806" t="s">
        <v>610</v>
      </c>
      <c r="D5" s="807"/>
      <c r="E5" s="287"/>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4"/>
    </row>
    <row r="6" spans="1:39" ht="20.25" customHeight="1">
      <c r="B6" s="288"/>
      <c r="C6" s="289"/>
      <c r="D6" s="290"/>
      <c r="E6" s="290"/>
      <c r="F6" s="290"/>
      <c r="G6" s="290"/>
      <c r="H6" s="290"/>
      <c r="I6" s="290"/>
      <c r="J6" s="290"/>
      <c r="K6" s="290"/>
      <c r="L6" s="290"/>
      <c r="M6" s="290"/>
      <c r="N6" s="290"/>
      <c r="O6" s="290"/>
      <c r="P6" s="290"/>
      <c r="Q6" s="290"/>
      <c r="R6" s="290"/>
      <c r="S6" s="290"/>
      <c r="T6" s="290"/>
      <c r="U6" s="290"/>
      <c r="V6" s="290"/>
      <c r="W6" s="290"/>
      <c r="X6" s="290"/>
      <c r="Y6" s="291"/>
      <c r="Z6" s="291"/>
      <c r="AA6" s="291"/>
      <c r="AB6" s="291"/>
      <c r="AC6" s="291"/>
      <c r="AD6" s="291"/>
      <c r="AE6" s="291"/>
      <c r="AF6" s="292"/>
      <c r="AG6" s="292"/>
      <c r="AH6" s="292"/>
      <c r="AI6" s="292"/>
      <c r="AJ6" s="292"/>
      <c r="AK6" s="292"/>
      <c r="AL6" s="292"/>
      <c r="AM6" s="293"/>
    </row>
    <row r="7" spans="1:39" ht="45.75" customHeight="1">
      <c r="B7" s="825" t="s">
        <v>518</v>
      </c>
      <c r="C7" s="824" t="s">
        <v>638</v>
      </c>
      <c r="D7" s="824"/>
      <c r="E7" s="824"/>
      <c r="F7" s="824"/>
      <c r="G7" s="824"/>
      <c r="H7" s="824"/>
      <c r="I7" s="824"/>
      <c r="J7" s="824"/>
      <c r="K7" s="824"/>
      <c r="L7" s="824"/>
      <c r="M7" s="824"/>
      <c r="N7" s="824"/>
      <c r="O7" s="824"/>
      <c r="P7" s="824"/>
      <c r="Q7" s="824"/>
      <c r="R7" s="824"/>
      <c r="S7" s="824"/>
      <c r="T7" s="824"/>
      <c r="U7" s="824"/>
      <c r="V7" s="824"/>
      <c r="W7" s="824"/>
      <c r="X7" s="824"/>
      <c r="Y7" s="625"/>
      <c r="Z7" s="625"/>
      <c r="AA7" s="625"/>
      <c r="AB7" s="625"/>
      <c r="AC7" s="625"/>
      <c r="AD7" s="625"/>
      <c r="AE7" s="294"/>
      <c r="AF7" s="294"/>
      <c r="AG7" s="294"/>
      <c r="AH7" s="294"/>
      <c r="AI7" s="294"/>
      <c r="AJ7" s="294"/>
      <c r="AK7" s="294"/>
      <c r="AL7" s="294"/>
    </row>
    <row r="8" spans="1:39" s="295" customFormat="1" ht="58.5" customHeight="1">
      <c r="A8" s="533"/>
      <c r="B8" s="825"/>
      <c r="C8" s="824" t="s">
        <v>633</v>
      </c>
      <c r="D8" s="824"/>
      <c r="E8" s="824"/>
      <c r="F8" s="824"/>
      <c r="G8" s="824"/>
      <c r="H8" s="824"/>
      <c r="I8" s="824"/>
      <c r="J8" s="824"/>
      <c r="K8" s="824"/>
      <c r="L8" s="824"/>
      <c r="M8" s="824"/>
      <c r="N8" s="824"/>
      <c r="O8" s="824"/>
      <c r="P8" s="824"/>
      <c r="Q8" s="824"/>
      <c r="R8" s="824"/>
      <c r="S8" s="824"/>
      <c r="T8" s="824"/>
      <c r="U8" s="824"/>
      <c r="V8" s="824"/>
      <c r="W8" s="824"/>
      <c r="X8" s="824"/>
      <c r="Y8" s="625"/>
      <c r="Z8" s="625"/>
      <c r="AA8" s="625"/>
      <c r="AB8" s="625"/>
      <c r="AC8" s="625"/>
      <c r="AD8" s="625"/>
      <c r="AE8" s="296"/>
      <c r="AF8" s="279"/>
      <c r="AG8" s="279"/>
      <c r="AH8" s="279"/>
      <c r="AI8" s="279"/>
      <c r="AJ8" s="279"/>
      <c r="AK8" s="279"/>
      <c r="AL8" s="279"/>
      <c r="AM8" s="280"/>
    </row>
    <row r="9" spans="1:39" s="295" customFormat="1" ht="57.75" customHeight="1">
      <c r="A9" s="533"/>
      <c r="B9" s="297"/>
      <c r="C9" s="824" t="s">
        <v>636</v>
      </c>
      <c r="D9" s="824"/>
      <c r="E9" s="824"/>
      <c r="F9" s="824"/>
      <c r="G9" s="824"/>
      <c r="H9" s="824"/>
      <c r="I9" s="824"/>
      <c r="J9" s="824"/>
      <c r="K9" s="824"/>
      <c r="L9" s="824"/>
      <c r="M9" s="824"/>
      <c r="N9" s="824"/>
      <c r="O9" s="824"/>
      <c r="P9" s="824"/>
      <c r="Q9" s="824"/>
      <c r="R9" s="824"/>
      <c r="S9" s="824"/>
      <c r="T9" s="824"/>
      <c r="U9" s="824"/>
      <c r="V9" s="824"/>
      <c r="W9" s="824"/>
      <c r="X9" s="824"/>
      <c r="Y9" s="625"/>
      <c r="Z9" s="625"/>
      <c r="AA9" s="625"/>
      <c r="AB9" s="625"/>
      <c r="AC9" s="625"/>
      <c r="AD9" s="625"/>
      <c r="AE9" s="296"/>
      <c r="AF9" s="279"/>
      <c r="AG9" s="279"/>
      <c r="AH9" s="279"/>
      <c r="AI9" s="279"/>
      <c r="AJ9" s="279"/>
      <c r="AK9" s="279"/>
      <c r="AL9" s="279"/>
      <c r="AM9" s="280"/>
    </row>
    <row r="10" spans="1:39" ht="48.75" customHeight="1">
      <c r="B10" s="299"/>
      <c r="C10" s="824" t="s">
        <v>637</v>
      </c>
      <c r="D10" s="824"/>
      <c r="E10" s="824"/>
      <c r="F10" s="824"/>
      <c r="G10" s="824"/>
      <c r="H10" s="824"/>
      <c r="I10" s="824"/>
      <c r="J10" s="824"/>
      <c r="K10" s="824"/>
      <c r="L10" s="824"/>
      <c r="M10" s="824"/>
      <c r="N10" s="824"/>
      <c r="O10" s="824"/>
      <c r="P10" s="824"/>
      <c r="Q10" s="824"/>
      <c r="R10" s="824"/>
      <c r="S10" s="824"/>
      <c r="T10" s="824"/>
      <c r="U10" s="824"/>
      <c r="V10" s="824"/>
      <c r="W10" s="824"/>
      <c r="X10" s="824"/>
      <c r="Y10" s="625"/>
      <c r="Z10" s="625"/>
      <c r="AA10" s="625"/>
      <c r="AB10" s="625"/>
      <c r="AC10" s="625"/>
      <c r="AD10" s="625"/>
      <c r="AE10" s="296"/>
      <c r="AF10" s="300"/>
      <c r="AG10" s="300"/>
      <c r="AH10" s="300"/>
      <c r="AI10" s="300"/>
      <c r="AJ10" s="300"/>
      <c r="AK10" s="300"/>
      <c r="AL10" s="300"/>
    </row>
    <row r="11" spans="1:39" ht="72" customHeight="1">
      <c r="C11" s="824" t="s">
        <v>648</v>
      </c>
      <c r="D11" s="824"/>
      <c r="E11" s="824"/>
      <c r="F11" s="824"/>
      <c r="G11" s="824"/>
      <c r="H11" s="824"/>
      <c r="I11" s="824"/>
      <c r="J11" s="824"/>
      <c r="K11" s="824"/>
      <c r="L11" s="824"/>
      <c r="M11" s="824"/>
      <c r="N11" s="824"/>
      <c r="O11" s="824"/>
      <c r="P11" s="824"/>
      <c r="Q11" s="824"/>
      <c r="R11" s="824"/>
      <c r="S11" s="824"/>
      <c r="T11" s="824"/>
      <c r="U11" s="824"/>
      <c r="V11" s="824"/>
      <c r="W11" s="824"/>
      <c r="X11" s="824"/>
      <c r="Y11" s="625"/>
      <c r="Z11" s="625"/>
      <c r="AA11" s="625"/>
      <c r="AB11" s="625"/>
      <c r="AC11" s="625"/>
      <c r="AD11" s="625"/>
      <c r="AE11" s="296"/>
      <c r="AF11" s="300"/>
      <c r="AG11" s="300"/>
      <c r="AH11" s="300"/>
      <c r="AI11" s="300"/>
      <c r="AJ11" s="300"/>
      <c r="AK11" s="300"/>
      <c r="AL11" s="300"/>
      <c r="AM11" s="277"/>
    </row>
    <row r="12" spans="1:39" ht="20.25" customHeight="1">
      <c r="C12" s="298"/>
      <c r="D12" s="298"/>
      <c r="E12" s="298"/>
      <c r="F12" s="298"/>
      <c r="G12" s="298"/>
      <c r="H12" s="298"/>
      <c r="I12" s="298"/>
      <c r="J12" s="298"/>
      <c r="K12" s="298"/>
      <c r="L12" s="298"/>
      <c r="M12" s="298"/>
      <c r="N12" s="298"/>
      <c r="O12" s="298"/>
      <c r="P12" s="298"/>
      <c r="Q12" s="298"/>
      <c r="R12" s="298"/>
      <c r="S12" s="298"/>
      <c r="T12" s="298"/>
      <c r="U12" s="298"/>
      <c r="V12" s="298"/>
      <c r="W12" s="298"/>
      <c r="X12" s="298"/>
      <c r="Y12" s="298"/>
      <c r="Z12" s="298"/>
      <c r="AA12" s="298"/>
      <c r="AB12" s="298"/>
      <c r="AC12" s="298"/>
      <c r="AD12" s="298"/>
      <c r="AE12" s="296"/>
      <c r="AF12" s="300"/>
      <c r="AG12" s="300"/>
      <c r="AH12" s="300"/>
      <c r="AI12" s="300"/>
      <c r="AJ12" s="300"/>
      <c r="AK12" s="300"/>
      <c r="AL12" s="300"/>
      <c r="AM12" s="277"/>
    </row>
    <row r="13" spans="1:39" ht="20.25" customHeight="1">
      <c r="B13" s="825" t="s">
        <v>577</v>
      </c>
      <c r="C13" s="602" t="s">
        <v>572</v>
      </c>
      <c r="D13" s="553"/>
      <c r="E13" s="553"/>
      <c r="F13" s="553"/>
      <c r="G13" s="553"/>
      <c r="H13" s="553"/>
      <c r="I13" s="553"/>
      <c r="J13" s="553"/>
      <c r="K13" s="553"/>
      <c r="L13" s="553"/>
      <c r="M13" s="553"/>
      <c r="N13" s="553"/>
      <c r="O13" s="553"/>
      <c r="P13" s="553"/>
      <c r="Q13" s="553"/>
      <c r="R13" s="553"/>
      <c r="S13" s="553"/>
      <c r="T13" s="553"/>
      <c r="U13" s="553"/>
      <c r="V13" s="553"/>
      <c r="W13" s="553"/>
      <c r="X13" s="553"/>
      <c r="Y13" s="553"/>
      <c r="Z13" s="553"/>
      <c r="AA13" s="553"/>
      <c r="AB13" s="553"/>
      <c r="AC13" s="553"/>
      <c r="AD13" s="553"/>
      <c r="AE13" s="296"/>
      <c r="AF13" s="300"/>
      <c r="AG13" s="300"/>
      <c r="AH13" s="300"/>
      <c r="AI13" s="300"/>
      <c r="AJ13" s="300"/>
      <c r="AK13" s="300"/>
      <c r="AL13" s="300"/>
      <c r="AM13" s="277"/>
    </row>
    <row r="14" spans="1:39" ht="20.25" customHeight="1">
      <c r="B14" s="825"/>
      <c r="C14" s="602" t="s">
        <v>573</v>
      </c>
      <c r="D14" s="553"/>
      <c r="E14" s="553"/>
      <c r="F14" s="553"/>
      <c r="G14" s="553"/>
      <c r="H14" s="553"/>
      <c r="I14" s="553"/>
      <c r="J14" s="553"/>
      <c r="K14" s="553"/>
      <c r="L14" s="553"/>
      <c r="M14" s="553"/>
      <c r="N14" s="553"/>
      <c r="O14" s="553"/>
      <c r="P14" s="553"/>
      <c r="Q14" s="553"/>
      <c r="R14" s="553"/>
      <c r="S14" s="553"/>
      <c r="T14" s="553"/>
      <c r="U14" s="553"/>
      <c r="V14" s="553"/>
      <c r="W14" s="553"/>
      <c r="X14" s="553"/>
      <c r="Y14" s="553"/>
      <c r="Z14" s="553"/>
      <c r="AA14" s="553"/>
      <c r="AB14" s="553"/>
      <c r="AC14" s="553"/>
      <c r="AD14" s="553"/>
      <c r="AE14" s="296"/>
      <c r="AF14" s="300"/>
      <c r="AG14" s="300"/>
      <c r="AH14" s="300"/>
      <c r="AI14" s="300"/>
      <c r="AJ14" s="300"/>
      <c r="AK14" s="300"/>
      <c r="AL14" s="300"/>
      <c r="AM14" s="277"/>
    </row>
    <row r="15" spans="1:39" ht="20.25" customHeight="1">
      <c r="C15" s="602" t="s">
        <v>574</v>
      </c>
      <c r="D15" s="553"/>
      <c r="E15" s="553"/>
      <c r="F15" s="553"/>
      <c r="G15" s="553"/>
      <c r="H15" s="553"/>
      <c r="I15" s="553"/>
      <c r="J15" s="553"/>
      <c r="K15" s="553"/>
      <c r="L15" s="553"/>
      <c r="M15" s="553"/>
      <c r="N15" s="553"/>
      <c r="O15" s="553"/>
      <c r="P15" s="553"/>
      <c r="Q15" s="553"/>
      <c r="R15" s="553"/>
      <c r="S15" s="553"/>
      <c r="T15" s="553"/>
      <c r="U15" s="553"/>
      <c r="V15" s="553"/>
      <c r="W15" s="553"/>
      <c r="X15" s="553"/>
      <c r="Y15" s="553"/>
      <c r="Z15" s="553"/>
      <c r="AA15" s="553"/>
      <c r="AB15" s="553"/>
      <c r="AC15" s="553"/>
      <c r="AD15" s="553"/>
      <c r="AE15" s="296"/>
      <c r="AF15" s="300"/>
      <c r="AG15" s="300"/>
      <c r="AH15" s="300"/>
      <c r="AI15" s="300"/>
      <c r="AJ15" s="300"/>
      <c r="AK15" s="300"/>
      <c r="AL15" s="300"/>
      <c r="AM15" s="277"/>
    </row>
    <row r="16" spans="1:39" ht="20.25" customHeight="1">
      <c r="C16" s="602" t="s">
        <v>575</v>
      </c>
      <c r="D16" s="553"/>
      <c r="E16" s="553"/>
      <c r="F16" s="553"/>
      <c r="G16" s="553"/>
      <c r="H16" s="553"/>
      <c r="I16" s="553"/>
      <c r="J16" s="553"/>
      <c r="K16" s="553"/>
      <c r="L16" s="553"/>
      <c r="M16" s="553"/>
      <c r="N16" s="553"/>
      <c r="O16" s="553"/>
      <c r="P16" s="553"/>
      <c r="Q16" s="553"/>
      <c r="R16" s="553"/>
      <c r="S16" s="553"/>
      <c r="T16" s="553"/>
      <c r="U16" s="553"/>
      <c r="V16" s="553"/>
      <c r="W16" s="553"/>
      <c r="X16" s="553"/>
      <c r="Y16" s="553"/>
      <c r="Z16" s="553"/>
      <c r="AA16" s="553"/>
      <c r="AB16" s="553"/>
      <c r="AC16" s="553"/>
      <c r="AD16" s="553"/>
      <c r="AE16" s="296"/>
      <c r="AF16" s="300"/>
      <c r="AG16" s="300"/>
      <c r="AH16" s="300"/>
      <c r="AI16" s="300"/>
      <c r="AJ16" s="300"/>
      <c r="AK16" s="300"/>
      <c r="AL16" s="300"/>
      <c r="AM16" s="277"/>
    </row>
    <row r="17" spans="1:39" ht="23.25" customHeight="1">
      <c r="B17" s="301"/>
      <c r="C17" s="302"/>
      <c r="D17" s="303"/>
      <c r="E17" s="303"/>
      <c r="F17" s="303"/>
      <c r="G17" s="303"/>
      <c r="H17" s="303"/>
      <c r="I17" s="303"/>
      <c r="J17" s="303"/>
      <c r="K17" s="303"/>
      <c r="L17" s="303"/>
      <c r="M17" s="303"/>
      <c r="N17" s="303"/>
      <c r="P17" s="303"/>
      <c r="Q17" s="303"/>
      <c r="R17" s="303"/>
      <c r="S17" s="303"/>
      <c r="T17" s="303"/>
      <c r="U17" s="303"/>
      <c r="V17" s="303"/>
      <c r="W17" s="303"/>
      <c r="X17" s="303"/>
      <c r="Y17" s="294"/>
    </row>
    <row r="18" spans="1:39" ht="15.6">
      <c r="B18" s="304" t="s">
        <v>244</v>
      </c>
      <c r="C18" s="305"/>
      <c r="E18" s="601" t="s">
        <v>587</v>
      </c>
      <c r="O18" s="305"/>
      <c r="Y18" s="294"/>
      <c r="Z18" s="291"/>
      <c r="AA18" s="291"/>
      <c r="AB18" s="291"/>
      <c r="AC18" s="291"/>
      <c r="AD18" s="291"/>
      <c r="AE18" s="291"/>
      <c r="AF18" s="291"/>
      <c r="AG18" s="291"/>
      <c r="AH18" s="291"/>
      <c r="AI18" s="291"/>
      <c r="AJ18" s="291"/>
      <c r="AK18" s="291"/>
      <c r="AL18" s="291"/>
      <c r="AM18" s="306"/>
    </row>
    <row r="19" spans="1:39" s="307" customFormat="1" ht="36" customHeight="1">
      <c r="A19" s="533"/>
      <c r="B19" s="815" t="s">
        <v>213</v>
      </c>
      <c r="C19" s="817" t="s">
        <v>33</v>
      </c>
      <c r="D19" s="308" t="s">
        <v>425</v>
      </c>
      <c r="E19" s="819" t="s">
        <v>211</v>
      </c>
      <c r="F19" s="820"/>
      <c r="G19" s="820"/>
      <c r="H19" s="820"/>
      <c r="I19" s="820"/>
      <c r="J19" s="820"/>
      <c r="K19" s="820"/>
      <c r="L19" s="820"/>
      <c r="M19" s="821"/>
      <c r="N19" s="822" t="s">
        <v>215</v>
      </c>
      <c r="O19" s="308" t="s">
        <v>426</v>
      </c>
      <c r="P19" s="819" t="s">
        <v>214</v>
      </c>
      <c r="Q19" s="820"/>
      <c r="R19" s="820"/>
      <c r="S19" s="820"/>
      <c r="T19" s="820"/>
      <c r="U19" s="820"/>
      <c r="V19" s="820"/>
      <c r="W19" s="820"/>
      <c r="X19" s="821"/>
      <c r="Y19" s="812" t="s">
        <v>246</v>
      </c>
      <c r="Z19" s="813"/>
      <c r="AA19" s="813"/>
      <c r="AB19" s="813"/>
      <c r="AC19" s="813"/>
      <c r="AD19" s="813"/>
      <c r="AE19" s="813"/>
      <c r="AF19" s="813"/>
      <c r="AG19" s="813"/>
      <c r="AH19" s="813"/>
      <c r="AI19" s="813"/>
      <c r="AJ19" s="813"/>
      <c r="AK19" s="813"/>
      <c r="AL19" s="813"/>
      <c r="AM19" s="814"/>
    </row>
    <row r="20" spans="1:39" s="307" customFormat="1" ht="59.25" customHeight="1">
      <c r="A20" s="533"/>
      <c r="B20" s="816"/>
      <c r="C20" s="818"/>
      <c r="D20" s="309">
        <v>2011</v>
      </c>
      <c r="E20" s="309">
        <v>2012</v>
      </c>
      <c r="F20" s="309">
        <v>2013</v>
      </c>
      <c r="G20" s="309">
        <v>2014</v>
      </c>
      <c r="H20" s="309">
        <v>2015</v>
      </c>
      <c r="I20" s="309">
        <v>2016</v>
      </c>
      <c r="J20" s="309">
        <v>2017</v>
      </c>
      <c r="K20" s="309">
        <v>2018</v>
      </c>
      <c r="L20" s="309">
        <v>2019</v>
      </c>
      <c r="M20" s="309">
        <v>2020</v>
      </c>
      <c r="N20" s="823"/>
      <c r="O20" s="309">
        <v>2011</v>
      </c>
      <c r="P20" s="309">
        <v>2012</v>
      </c>
      <c r="Q20" s="309">
        <v>2013</v>
      </c>
      <c r="R20" s="309">
        <v>2014</v>
      </c>
      <c r="S20" s="309">
        <v>2015</v>
      </c>
      <c r="T20" s="309">
        <v>2016</v>
      </c>
      <c r="U20" s="309">
        <v>2017</v>
      </c>
      <c r="V20" s="309">
        <v>2018</v>
      </c>
      <c r="W20" s="309">
        <v>2019</v>
      </c>
      <c r="X20" s="309">
        <v>2020</v>
      </c>
      <c r="Y20" s="309" t="str">
        <f>'1.  LRAMVA Summary'!D51</f>
        <v>Residential</v>
      </c>
      <c r="Z20" s="310" t="str">
        <f>'1.  LRAMVA Summary'!E51</f>
        <v>GS&lt;50 kW</v>
      </c>
      <c r="AA20" s="310" t="str">
        <f>'1.  LRAMVA Summary'!F51</f>
        <v>General Service 50 to 4,999 kW</v>
      </c>
      <c r="AB20" s="310" t="str">
        <f>'1.  LRAMVA Summary'!G51</f>
        <v>Large Use</v>
      </c>
      <c r="AC20" s="310" t="str">
        <f>'1.  LRAMVA Summary'!H51</f>
        <v>Large Use</v>
      </c>
      <c r="AD20" s="310" t="str">
        <f>'1.  LRAMVA Summary'!I51</f>
        <v>Street Lighting</v>
      </c>
      <c r="AE20" s="310" t="str">
        <f>'1.  LRAMVA Summary'!J51</f>
        <v>Unmetered Scattered Load</v>
      </c>
      <c r="AF20" s="310" t="str">
        <f>'1.  LRAMVA Summary'!K51</f>
        <v/>
      </c>
      <c r="AG20" s="310" t="str">
        <f>'1.  LRAMVA Summary'!L51</f>
        <v/>
      </c>
      <c r="AH20" s="310" t="str">
        <f>'1.  LRAMVA Summary'!M51</f>
        <v/>
      </c>
      <c r="AI20" s="310" t="str">
        <f>'1.  LRAMVA Summary'!N51</f>
        <v/>
      </c>
      <c r="AJ20" s="310" t="str">
        <f>'1.  LRAMVA Summary'!O51</f>
        <v/>
      </c>
      <c r="AK20" s="310" t="str">
        <f>'1.  LRAMVA Summary'!P51</f>
        <v/>
      </c>
      <c r="AL20" s="310" t="str">
        <f>'1.  LRAMVA Summary'!Q51</f>
        <v/>
      </c>
      <c r="AM20" s="311" t="str">
        <f>'1.  LRAMVA Summary'!R51</f>
        <v>Total</v>
      </c>
    </row>
    <row r="21" spans="1:39" s="317" customFormat="1" ht="15.75" customHeight="1">
      <c r="A21" s="534"/>
      <c r="B21" s="312" t="s">
        <v>0</v>
      </c>
      <c r="C21" s="313"/>
      <c r="D21" s="313"/>
      <c r="E21" s="313"/>
      <c r="F21" s="313"/>
      <c r="G21" s="313"/>
      <c r="H21" s="313"/>
      <c r="I21" s="313"/>
      <c r="J21" s="313"/>
      <c r="K21" s="313"/>
      <c r="L21" s="313"/>
      <c r="M21" s="313"/>
      <c r="N21" s="314"/>
      <c r="O21" s="313"/>
      <c r="P21" s="313"/>
      <c r="Q21" s="313"/>
      <c r="R21" s="313"/>
      <c r="S21" s="313"/>
      <c r="T21" s="313"/>
      <c r="U21" s="313"/>
      <c r="V21" s="313"/>
      <c r="W21" s="313"/>
      <c r="X21" s="313"/>
      <c r="Y21" s="315" t="str">
        <f>'1.  LRAMVA Summary'!D52</f>
        <v>kWh</v>
      </c>
      <c r="Z21" s="315" t="str">
        <f>'1.  LRAMVA Summary'!E52</f>
        <v>kWh</v>
      </c>
      <c r="AA21" s="315" t="str">
        <f>'1.  LRAMVA Summary'!F52</f>
        <v>kW</v>
      </c>
      <c r="AB21" s="315" t="str">
        <f>'1.  LRAMVA Summary'!G52</f>
        <v>kW</v>
      </c>
      <c r="AC21" s="315" t="str">
        <f>'1.  LRAMVA Summary'!H52</f>
        <v>kW</v>
      </c>
      <c r="AD21" s="315" t="str">
        <f>'1.  LRAMVA Summary'!I52</f>
        <v>kW</v>
      </c>
      <c r="AE21" s="315" t="str">
        <f>'1.  LRAMVA Summary'!J52</f>
        <v>kWh</v>
      </c>
      <c r="AF21" s="315" t="str">
        <f>'1.  LRAMVA Summary'!K52</f>
        <v/>
      </c>
      <c r="AG21" s="315" t="str">
        <f>'1.  LRAMVA Summary'!L52</f>
        <v/>
      </c>
      <c r="AH21" s="315" t="str">
        <f>'1.  LRAMVA Summary'!M52</f>
        <v/>
      </c>
      <c r="AI21" s="315" t="str">
        <f>'1.  LRAMVA Summary'!N52</f>
        <v/>
      </c>
      <c r="AJ21" s="315" t="str">
        <f>'1.  LRAMVA Summary'!O52</f>
        <v/>
      </c>
      <c r="AK21" s="315" t="str">
        <f>'1.  LRAMVA Summary'!P52</f>
        <v/>
      </c>
      <c r="AL21" s="315" t="str">
        <f>'1.  LRAMVA Summary'!Q52</f>
        <v/>
      </c>
      <c r="AM21" s="316"/>
    </row>
    <row r="22" spans="1:39" s="307" customFormat="1" ht="15" hidden="1" customHeight="1" outlineLevel="1">
      <c r="A22" s="533">
        <v>1</v>
      </c>
      <c r="B22" s="318" t="s">
        <v>1</v>
      </c>
      <c r="C22" s="315" t="s">
        <v>25</v>
      </c>
      <c r="D22" s="319">
        <v>1238865</v>
      </c>
      <c r="E22" s="319">
        <f>+'7-a.  2011'!AX26</f>
        <v>1238865</v>
      </c>
      <c r="F22" s="319">
        <f>+'7-a.  2011'!AY26</f>
        <v>1238865</v>
      </c>
      <c r="G22" s="319">
        <f>+'7-a.  2011'!AZ26</f>
        <v>1235024</v>
      </c>
      <c r="H22" s="319">
        <f>+'7-a.  2011'!BA26</f>
        <v>845705</v>
      </c>
      <c r="I22" s="319">
        <f>+'7-a.  2011'!BB26</f>
        <v>0</v>
      </c>
      <c r="J22" s="319">
        <f>+'7-a.  2011'!BC26</f>
        <v>0</v>
      </c>
      <c r="K22" s="319">
        <f>+'7-a.  2011'!BD26</f>
        <v>0</v>
      </c>
      <c r="L22" s="319">
        <f>+'7-a.  2011'!BE26</f>
        <v>0</v>
      </c>
      <c r="M22" s="319">
        <f>+'7-a.  2011'!BF26</f>
        <v>0</v>
      </c>
      <c r="N22" s="315"/>
      <c r="O22" s="319">
        <v>172</v>
      </c>
      <c r="P22" s="319">
        <f>+'7-a.  2011'!S26</f>
        <v>171.607</v>
      </c>
      <c r="Q22" s="319">
        <f>+'7-a.  2011'!T26</f>
        <v>171.607</v>
      </c>
      <c r="R22" s="319">
        <f>+'7-a.  2011'!U26</f>
        <v>167.31100000000001</v>
      </c>
      <c r="S22" s="319">
        <f>+'7-a.  2011'!V26</f>
        <v>111.193</v>
      </c>
      <c r="T22" s="319">
        <f>+'7-a.  2011'!W26</f>
        <v>0</v>
      </c>
      <c r="U22" s="319">
        <f>+'7-a.  2011'!X26</f>
        <v>0</v>
      </c>
      <c r="V22" s="319">
        <f>+'7-a.  2011'!Y26</f>
        <v>0</v>
      </c>
      <c r="W22" s="319">
        <f>+'7-a.  2011'!Z26</f>
        <v>0</v>
      </c>
      <c r="X22" s="319">
        <f>+'7-a.  2011'!AA26</f>
        <v>0</v>
      </c>
      <c r="Y22" s="433">
        <v>1</v>
      </c>
      <c r="Z22" s="433"/>
      <c r="AA22" s="433"/>
      <c r="AB22" s="433"/>
      <c r="AC22" s="433"/>
      <c r="AD22" s="433"/>
      <c r="AE22" s="433"/>
      <c r="AF22" s="433"/>
      <c r="AG22" s="433"/>
      <c r="AH22" s="433"/>
      <c r="AI22" s="433"/>
      <c r="AJ22" s="433"/>
      <c r="AK22" s="433"/>
      <c r="AL22" s="433"/>
      <c r="AM22" s="320">
        <f>SUM(Y22:AL22)</f>
        <v>1</v>
      </c>
    </row>
    <row r="23" spans="1:39" s="307" customFormat="1" ht="15" hidden="1" outlineLevel="1">
      <c r="A23" s="533"/>
      <c r="B23" s="318" t="s">
        <v>216</v>
      </c>
      <c r="C23" s="315" t="s">
        <v>164</v>
      </c>
      <c r="D23" s="319"/>
      <c r="E23" s="319"/>
      <c r="F23" s="319"/>
      <c r="G23" s="319"/>
      <c r="H23" s="319"/>
      <c r="I23" s="319"/>
      <c r="J23" s="319"/>
      <c r="K23" s="319"/>
      <c r="L23" s="319"/>
      <c r="M23" s="319"/>
      <c r="N23" s="484"/>
      <c r="O23" s="319"/>
      <c r="P23" s="319"/>
      <c r="Q23" s="319"/>
      <c r="R23" s="319"/>
      <c r="S23" s="319"/>
      <c r="T23" s="319"/>
      <c r="U23" s="319"/>
      <c r="V23" s="319"/>
      <c r="W23" s="319"/>
      <c r="X23" s="319"/>
      <c r="Y23" s="434">
        <f>Y22</f>
        <v>1</v>
      </c>
      <c r="Z23" s="434">
        <f>Z22</f>
        <v>0</v>
      </c>
      <c r="AA23" s="434">
        <f t="shared" ref="AA23:AL23" si="0">AA22</f>
        <v>0</v>
      </c>
      <c r="AB23" s="434">
        <f t="shared" si="0"/>
        <v>0</v>
      </c>
      <c r="AC23" s="434">
        <f t="shared" si="0"/>
        <v>0</v>
      </c>
      <c r="AD23" s="434">
        <f t="shared" si="0"/>
        <v>0</v>
      </c>
      <c r="AE23" s="434">
        <f t="shared" si="0"/>
        <v>0</v>
      </c>
      <c r="AF23" s="434">
        <f t="shared" si="0"/>
        <v>0</v>
      </c>
      <c r="AG23" s="434">
        <f t="shared" si="0"/>
        <v>0</v>
      </c>
      <c r="AH23" s="434">
        <f t="shared" si="0"/>
        <v>0</v>
      </c>
      <c r="AI23" s="434">
        <f t="shared" si="0"/>
        <v>0</v>
      </c>
      <c r="AJ23" s="434">
        <f t="shared" si="0"/>
        <v>0</v>
      </c>
      <c r="AK23" s="434">
        <f t="shared" si="0"/>
        <v>0</v>
      </c>
      <c r="AL23" s="434">
        <f t="shared" si="0"/>
        <v>0</v>
      </c>
      <c r="AM23" s="321"/>
    </row>
    <row r="24" spans="1:39" s="327" customFormat="1" ht="15.6" hidden="1" outlineLevel="1">
      <c r="A24" s="535"/>
      <c r="B24" s="322"/>
      <c r="C24" s="323"/>
      <c r="D24" s="323"/>
      <c r="E24" s="323"/>
      <c r="F24" s="323"/>
      <c r="G24" s="323"/>
      <c r="H24" s="323"/>
      <c r="I24" s="323"/>
      <c r="J24" s="323"/>
      <c r="K24" s="323"/>
      <c r="L24" s="323"/>
      <c r="M24" s="323"/>
      <c r="O24" s="323"/>
      <c r="P24" s="323"/>
      <c r="Q24" s="323"/>
      <c r="R24" s="323"/>
      <c r="S24" s="323"/>
      <c r="T24" s="323"/>
      <c r="U24" s="323"/>
      <c r="V24" s="323"/>
      <c r="W24" s="323"/>
      <c r="X24" s="323"/>
      <c r="Y24" s="435"/>
      <c r="Z24" s="436"/>
      <c r="AA24" s="436"/>
      <c r="AB24" s="436"/>
      <c r="AC24" s="436"/>
      <c r="AD24" s="436"/>
      <c r="AE24" s="436"/>
      <c r="AF24" s="436"/>
      <c r="AG24" s="436"/>
      <c r="AH24" s="436"/>
      <c r="AI24" s="436"/>
      <c r="AJ24" s="436"/>
      <c r="AK24" s="436"/>
      <c r="AL24" s="436"/>
      <c r="AM24" s="326"/>
    </row>
    <row r="25" spans="1:39" s="307" customFormat="1" ht="15" hidden="1" outlineLevel="1">
      <c r="A25" s="533">
        <v>2</v>
      </c>
      <c r="B25" s="318" t="s">
        <v>2</v>
      </c>
      <c r="C25" s="315" t="s">
        <v>25</v>
      </c>
      <c r="D25" s="319">
        <v>21438</v>
      </c>
      <c r="E25" s="319">
        <f>+'7-a.  2011'!AX25</f>
        <v>21438</v>
      </c>
      <c r="F25" s="319">
        <f>+'7-a.  2011'!AY25</f>
        <v>21438</v>
      </c>
      <c r="G25" s="319">
        <f>+'7-a.  2011'!AZ25</f>
        <v>10247.700000000001</v>
      </c>
      <c r="H25" s="319">
        <f>+'7-a.  2011'!BA25</f>
        <v>0</v>
      </c>
      <c r="I25" s="319">
        <f>+'7-a.  2011'!BB25</f>
        <v>0</v>
      </c>
      <c r="J25" s="319">
        <f>+'7-a.  2011'!BC25</f>
        <v>0</v>
      </c>
      <c r="K25" s="319">
        <f>+'7-a.  2011'!BD25</f>
        <v>0</v>
      </c>
      <c r="L25" s="319">
        <f>+'7-a.  2011'!BE25</f>
        <v>0</v>
      </c>
      <c r="M25" s="319">
        <f>+'7-a.  2011'!BF25</f>
        <v>0</v>
      </c>
      <c r="N25" s="315"/>
      <c r="O25" s="319">
        <v>18</v>
      </c>
      <c r="P25" s="319">
        <f>+'7-a.  2011'!S25</f>
        <v>18.2608</v>
      </c>
      <c r="Q25" s="319">
        <f>+'7-a.  2011'!T25</f>
        <v>18.2608</v>
      </c>
      <c r="R25" s="319">
        <f>+'7-a.  2011'!U25</f>
        <v>5.7472300000000001</v>
      </c>
      <c r="S25" s="319">
        <f>+'7-a.  2011'!V25</f>
        <v>0</v>
      </c>
      <c r="T25" s="319">
        <f>+'7-a.  2011'!W25</f>
        <v>0</v>
      </c>
      <c r="U25" s="319">
        <f>+'7-a.  2011'!X25</f>
        <v>0</v>
      </c>
      <c r="V25" s="319">
        <f>+'7-a.  2011'!Y25</f>
        <v>0</v>
      </c>
      <c r="W25" s="319">
        <f>+'7-a.  2011'!Z25</f>
        <v>0</v>
      </c>
      <c r="X25" s="319">
        <f>+'7-a.  2011'!AA25</f>
        <v>0</v>
      </c>
      <c r="Y25" s="433">
        <v>1</v>
      </c>
      <c r="Z25" s="433"/>
      <c r="AA25" s="433"/>
      <c r="AB25" s="433"/>
      <c r="AC25" s="433"/>
      <c r="AD25" s="433"/>
      <c r="AE25" s="433"/>
      <c r="AF25" s="433"/>
      <c r="AG25" s="433"/>
      <c r="AH25" s="433"/>
      <c r="AI25" s="433"/>
      <c r="AJ25" s="433"/>
      <c r="AK25" s="433"/>
      <c r="AL25" s="433"/>
      <c r="AM25" s="320">
        <f>SUM(Y25:AL25)</f>
        <v>1</v>
      </c>
    </row>
    <row r="26" spans="1:39" s="307" customFormat="1" ht="15" hidden="1" outlineLevel="1">
      <c r="A26" s="533"/>
      <c r="B26" s="318" t="s">
        <v>216</v>
      </c>
      <c r="C26" s="315" t="s">
        <v>164</v>
      </c>
      <c r="D26" s="319"/>
      <c r="E26" s="319"/>
      <c r="F26" s="319"/>
      <c r="G26" s="319"/>
      <c r="H26" s="319"/>
      <c r="I26" s="319"/>
      <c r="J26" s="319"/>
      <c r="K26" s="319"/>
      <c r="L26" s="319"/>
      <c r="M26" s="319"/>
      <c r="N26" s="484"/>
      <c r="O26" s="319"/>
      <c r="P26" s="319"/>
      <c r="Q26" s="319"/>
      <c r="R26" s="319"/>
      <c r="S26" s="319"/>
      <c r="T26" s="319"/>
      <c r="U26" s="319"/>
      <c r="V26" s="319"/>
      <c r="W26" s="319"/>
      <c r="X26" s="319"/>
      <c r="Y26" s="434">
        <f>Y25</f>
        <v>1</v>
      </c>
      <c r="Z26" s="434">
        <f>Z25</f>
        <v>0</v>
      </c>
      <c r="AA26" s="434">
        <f t="shared" ref="AA26:AL26" si="1">AA25</f>
        <v>0</v>
      </c>
      <c r="AB26" s="434">
        <f t="shared" si="1"/>
        <v>0</v>
      </c>
      <c r="AC26" s="434">
        <f t="shared" si="1"/>
        <v>0</v>
      </c>
      <c r="AD26" s="434">
        <f t="shared" si="1"/>
        <v>0</v>
      </c>
      <c r="AE26" s="434">
        <f t="shared" si="1"/>
        <v>0</v>
      </c>
      <c r="AF26" s="434">
        <f t="shared" si="1"/>
        <v>0</v>
      </c>
      <c r="AG26" s="434">
        <f t="shared" si="1"/>
        <v>0</v>
      </c>
      <c r="AH26" s="434">
        <f t="shared" si="1"/>
        <v>0</v>
      </c>
      <c r="AI26" s="434">
        <f t="shared" si="1"/>
        <v>0</v>
      </c>
      <c r="AJ26" s="434">
        <f t="shared" si="1"/>
        <v>0</v>
      </c>
      <c r="AK26" s="434">
        <f t="shared" si="1"/>
        <v>0</v>
      </c>
      <c r="AL26" s="434">
        <f t="shared" si="1"/>
        <v>0</v>
      </c>
      <c r="AM26" s="321"/>
    </row>
    <row r="27" spans="1:39" s="327" customFormat="1" ht="15.6" hidden="1" outlineLevel="1">
      <c r="A27" s="535"/>
      <c r="B27" s="322"/>
      <c r="C27" s="323"/>
      <c r="D27" s="328"/>
      <c r="E27" s="328"/>
      <c r="F27" s="328"/>
      <c r="G27" s="328"/>
      <c r="H27" s="328"/>
      <c r="I27" s="328"/>
      <c r="J27" s="328"/>
      <c r="K27" s="328"/>
      <c r="L27" s="328"/>
      <c r="M27" s="328"/>
      <c r="O27" s="328"/>
      <c r="P27" s="328"/>
      <c r="Q27" s="328"/>
      <c r="R27" s="328"/>
      <c r="S27" s="328"/>
      <c r="T27" s="328"/>
      <c r="U27" s="328"/>
      <c r="V27" s="328"/>
      <c r="W27" s="328"/>
      <c r="X27" s="328"/>
      <c r="Y27" s="435"/>
      <c r="Z27" s="436"/>
      <c r="AA27" s="436"/>
      <c r="AB27" s="436"/>
      <c r="AC27" s="436"/>
      <c r="AD27" s="436"/>
      <c r="AE27" s="436"/>
      <c r="AF27" s="436"/>
      <c r="AG27" s="436"/>
      <c r="AH27" s="436"/>
      <c r="AI27" s="436"/>
      <c r="AJ27" s="436"/>
      <c r="AK27" s="436"/>
      <c r="AL27" s="436"/>
      <c r="AM27" s="326"/>
    </row>
    <row r="28" spans="1:39" s="307" customFormat="1" ht="15" hidden="1" outlineLevel="1">
      <c r="A28" s="533">
        <v>3</v>
      </c>
      <c r="B28" s="318" t="s">
        <v>3</v>
      </c>
      <c r="C28" s="315" t="s">
        <v>25</v>
      </c>
      <c r="D28" s="319">
        <v>3070047</v>
      </c>
      <c r="E28" s="319">
        <f>+'7-a.  2011'!AX29</f>
        <v>3070047</v>
      </c>
      <c r="F28" s="319">
        <f>+'7-a.  2011'!AY29</f>
        <v>3070047</v>
      </c>
      <c r="G28" s="319">
        <f>+'7-a.  2011'!AZ29</f>
        <v>3070047</v>
      </c>
      <c r="H28" s="319">
        <f>+'7-a.  2011'!BA29</f>
        <v>3070047</v>
      </c>
      <c r="I28" s="319">
        <f>+'7-a.  2011'!BB29</f>
        <v>3070047</v>
      </c>
      <c r="J28" s="319">
        <f>+'7-a.  2011'!BC29</f>
        <v>3070047</v>
      </c>
      <c r="K28" s="319">
        <f>+'7-a.  2011'!BD29</f>
        <v>3070047</v>
      </c>
      <c r="L28" s="319">
        <f>+'7-a.  2011'!BE29</f>
        <v>3070047</v>
      </c>
      <c r="M28" s="319">
        <f>+'7-a.  2011'!BF29</f>
        <v>3070047</v>
      </c>
      <c r="N28" s="315"/>
      <c r="O28" s="319">
        <v>1693</v>
      </c>
      <c r="P28" s="319">
        <f>+'7-a.  2011'!S29</f>
        <v>1692.64</v>
      </c>
      <c r="Q28" s="319">
        <f>+'7-a.  2011'!T29</f>
        <v>1692.64</v>
      </c>
      <c r="R28" s="319">
        <f>+'7-a.  2011'!U29</f>
        <v>1692.64</v>
      </c>
      <c r="S28" s="319">
        <f>+'7-a.  2011'!V29</f>
        <v>1692.64</v>
      </c>
      <c r="T28" s="319">
        <f>+'7-a.  2011'!W29</f>
        <v>1692.64</v>
      </c>
      <c r="U28" s="319">
        <f>+'7-a.  2011'!X29</f>
        <v>1692.64</v>
      </c>
      <c r="V28" s="319">
        <f>+'7-a.  2011'!Y29</f>
        <v>1692.64</v>
      </c>
      <c r="W28" s="319">
        <f>+'7-a.  2011'!Z29</f>
        <v>1692.64</v>
      </c>
      <c r="X28" s="319">
        <f>+'7-a.  2011'!AA29</f>
        <v>1692.64</v>
      </c>
      <c r="Y28" s="433">
        <v>1</v>
      </c>
      <c r="Z28" s="433"/>
      <c r="AA28" s="433"/>
      <c r="AB28" s="433"/>
      <c r="AC28" s="433"/>
      <c r="AD28" s="433"/>
      <c r="AE28" s="433"/>
      <c r="AF28" s="433"/>
      <c r="AG28" s="433"/>
      <c r="AH28" s="433"/>
      <c r="AI28" s="433"/>
      <c r="AJ28" s="433"/>
      <c r="AK28" s="433"/>
      <c r="AL28" s="433"/>
      <c r="AM28" s="320">
        <f>SUM(Y28:AL28)</f>
        <v>1</v>
      </c>
    </row>
    <row r="29" spans="1:39" s="307" customFormat="1" ht="15" hidden="1" outlineLevel="1">
      <c r="A29" s="533"/>
      <c r="B29" s="318" t="s">
        <v>216</v>
      </c>
      <c r="C29" s="315" t="s">
        <v>164</v>
      </c>
      <c r="D29" s="319">
        <v>-545322</v>
      </c>
      <c r="E29" s="319">
        <f>+'7-b.  2012'!AX53</f>
        <v>-545322.48479999998</v>
      </c>
      <c r="F29" s="319">
        <f>+'7-b.  2012'!AY53</f>
        <v>-545322.48479999998</v>
      </c>
      <c r="G29" s="319">
        <f>+'7-b.  2012'!AZ53</f>
        <v>-545322.48479999998</v>
      </c>
      <c r="H29" s="319">
        <f>+'7-b.  2012'!BA53</f>
        <v>-545322.48479999998</v>
      </c>
      <c r="I29" s="319">
        <f>+'7-b.  2012'!BB53</f>
        <v>-545322.48479999998</v>
      </c>
      <c r="J29" s="319">
        <f>+'7-b.  2012'!BC53</f>
        <v>-545322.48479999998</v>
      </c>
      <c r="K29" s="319">
        <f>+'7-b.  2012'!BD53</f>
        <v>-545322.48479999998</v>
      </c>
      <c r="L29" s="319">
        <f>+'7-b.  2012'!BE53</f>
        <v>-545322.48479999998</v>
      </c>
      <c r="M29" s="319">
        <f>+'7-b.  2012'!BF53</f>
        <v>-545322.48479999998</v>
      </c>
      <c r="N29" s="484"/>
      <c r="O29" s="319">
        <v>-298</v>
      </c>
      <c r="P29" s="319">
        <f>+'7-b.  2012'!S53</f>
        <v>-297.62702530000001</v>
      </c>
      <c r="Q29" s="319">
        <f>+'7-b.  2012'!T53</f>
        <v>-297.62700000000001</v>
      </c>
      <c r="R29" s="319">
        <f>+'7-b.  2012'!U53</f>
        <v>-297.62700000000001</v>
      </c>
      <c r="S29" s="319">
        <f>+'7-b.  2012'!V53</f>
        <v>-297.62700000000001</v>
      </c>
      <c r="T29" s="319">
        <f>+'7-b.  2012'!W53</f>
        <v>-297.62700000000001</v>
      </c>
      <c r="U29" s="319">
        <f>+'7-b.  2012'!X53</f>
        <v>-297.62700000000001</v>
      </c>
      <c r="V29" s="319">
        <f>+'7-b.  2012'!Y53</f>
        <v>-297.62700000000001</v>
      </c>
      <c r="W29" s="319">
        <f>+'7-b.  2012'!Z53</f>
        <v>-297.62700000000001</v>
      </c>
      <c r="X29" s="319">
        <f>+'7-b.  2012'!AA53</f>
        <v>-297.62700000000001</v>
      </c>
      <c r="Y29" s="434">
        <f>Y28</f>
        <v>1</v>
      </c>
      <c r="Z29" s="434">
        <f>Z28</f>
        <v>0</v>
      </c>
      <c r="AA29" s="434">
        <f t="shared" ref="AA29:AL29" si="2">AA28</f>
        <v>0</v>
      </c>
      <c r="AB29" s="434">
        <f t="shared" si="2"/>
        <v>0</v>
      </c>
      <c r="AC29" s="434">
        <f t="shared" si="2"/>
        <v>0</v>
      </c>
      <c r="AD29" s="434">
        <f t="shared" si="2"/>
        <v>0</v>
      </c>
      <c r="AE29" s="434">
        <f t="shared" si="2"/>
        <v>0</v>
      </c>
      <c r="AF29" s="434">
        <f t="shared" si="2"/>
        <v>0</v>
      </c>
      <c r="AG29" s="434">
        <f t="shared" si="2"/>
        <v>0</v>
      </c>
      <c r="AH29" s="434">
        <f t="shared" si="2"/>
        <v>0</v>
      </c>
      <c r="AI29" s="434">
        <f t="shared" si="2"/>
        <v>0</v>
      </c>
      <c r="AJ29" s="434">
        <f t="shared" si="2"/>
        <v>0</v>
      </c>
      <c r="AK29" s="434">
        <f t="shared" si="2"/>
        <v>0</v>
      </c>
      <c r="AL29" s="434">
        <f t="shared" si="2"/>
        <v>0</v>
      </c>
      <c r="AM29" s="321"/>
    </row>
    <row r="30" spans="1:39" s="307" customFormat="1" ht="15" hidden="1" outlineLevel="1">
      <c r="A30" s="533"/>
      <c r="B30" s="318"/>
      <c r="C30" s="329"/>
      <c r="D30" s="315"/>
      <c r="E30" s="315"/>
      <c r="F30" s="315"/>
      <c r="G30" s="315"/>
      <c r="H30" s="315"/>
      <c r="I30" s="315"/>
      <c r="J30" s="315"/>
      <c r="K30" s="315"/>
      <c r="L30" s="315"/>
      <c r="M30" s="315"/>
      <c r="O30" s="315"/>
      <c r="P30" s="315"/>
      <c r="Q30" s="315"/>
      <c r="R30" s="315"/>
      <c r="S30" s="315"/>
      <c r="T30" s="315"/>
      <c r="U30" s="315"/>
      <c r="V30" s="315"/>
      <c r="W30" s="315"/>
      <c r="X30" s="315"/>
      <c r="Y30" s="435"/>
      <c r="Z30" s="435"/>
      <c r="AA30" s="435"/>
      <c r="AB30" s="435"/>
      <c r="AC30" s="435"/>
      <c r="AD30" s="435"/>
      <c r="AE30" s="435"/>
      <c r="AF30" s="435"/>
      <c r="AG30" s="435"/>
      <c r="AH30" s="435"/>
      <c r="AI30" s="435"/>
      <c r="AJ30" s="435"/>
      <c r="AK30" s="435"/>
      <c r="AL30" s="435"/>
      <c r="AM30" s="330"/>
    </row>
    <row r="31" spans="1:39" s="307" customFormat="1" ht="15" hidden="1" outlineLevel="1">
      <c r="A31" s="533">
        <v>4</v>
      </c>
      <c r="B31" s="318" t="s">
        <v>4</v>
      </c>
      <c r="C31" s="315" t="s">
        <v>25</v>
      </c>
      <c r="D31" s="319">
        <v>810293</v>
      </c>
      <c r="E31" s="319">
        <f>+'7-a.  2011'!AX28</f>
        <v>810293</v>
      </c>
      <c r="F31" s="319">
        <f>+'7-a.  2011'!AY28</f>
        <v>810293</v>
      </c>
      <c r="G31" s="319">
        <f>+'7-a.  2011'!AZ28</f>
        <v>810293</v>
      </c>
      <c r="H31" s="319">
        <f>+'7-a.  2011'!BA28</f>
        <v>745857</v>
      </c>
      <c r="I31" s="319">
        <f>+'7-a.  2011'!BB28</f>
        <v>675463</v>
      </c>
      <c r="J31" s="319">
        <f>+'7-a.  2011'!BC28</f>
        <v>534237</v>
      </c>
      <c r="K31" s="319">
        <f>+'7-a.  2011'!BD28</f>
        <v>530959</v>
      </c>
      <c r="L31" s="319">
        <f>+'7-a.  2011'!BE28</f>
        <v>665790</v>
      </c>
      <c r="M31" s="319">
        <f>+'7-a.  2011'!BF28</f>
        <v>261108</v>
      </c>
      <c r="N31" s="315"/>
      <c r="O31" s="319">
        <v>50</v>
      </c>
      <c r="P31" s="319">
        <f>+'7-a.  2011'!S28</f>
        <v>49.745899999999999</v>
      </c>
      <c r="Q31" s="319">
        <f>+'7-a.  2011'!T28</f>
        <v>49.745899999999999</v>
      </c>
      <c r="R31" s="319">
        <f>+'7-a.  2011'!U28</f>
        <v>49.745899999999999</v>
      </c>
      <c r="S31" s="319">
        <f>+'7-a.  2011'!V28</f>
        <v>46.762300000000003</v>
      </c>
      <c r="T31" s="319">
        <f>+'7-a.  2011'!W28</f>
        <v>43.502899999999997</v>
      </c>
      <c r="U31" s="319">
        <f>+'7-a.  2011'!X28</f>
        <v>36.963700000000003</v>
      </c>
      <c r="V31" s="319">
        <f>+'7-a.  2011'!Y28</f>
        <v>36.589599999999997</v>
      </c>
      <c r="W31" s="319">
        <f>+'7-a.  2011'!Z28</f>
        <v>42.832599999999999</v>
      </c>
      <c r="X31" s="319">
        <f>+'7-a.  2011'!AA28</f>
        <v>24.0947</v>
      </c>
      <c r="Y31" s="433">
        <v>1</v>
      </c>
      <c r="Z31" s="433"/>
      <c r="AA31" s="433"/>
      <c r="AB31" s="433"/>
      <c r="AC31" s="433"/>
      <c r="AD31" s="433"/>
      <c r="AE31" s="433"/>
      <c r="AF31" s="433"/>
      <c r="AG31" s="433"/>
      <c r="AH31" s="433"/>
      <c r="AI31" s="433"/>
      <c r="AJ31" s="433"/>
      <c r="AK31" s="433"/>
      <c r="AL31" s="433"/>
      <c r="AM31" s="320">
        <f>SUM(Y31:AL31)</f>
        <v>1</v>
      </c>
    </row>
    <row r="32" spans="1:39" s="307" customFormat="1" ht="15" hidden="1" outlineLevel="1">
      <c r="A32" s="533"/>
      <c r="B32" s="318" t="s">
        <v>216</v>
      </c>
      <c r="C32" s="315" t="s">
        <v>164</v>
      </c>
      <c r="D32" s="319">
        <v>11144</v>
      </c>
      <c r="E32" s="319">
        <f>+'7-b.  2012'!AX55</f>
        <v>11144.32396</v>
      </c>
      <c r="F32" s="319">
        <f>+'7-b.  2012'!AY55</f>
        <v>11144.32396</v>
      </c>
      <c r="G32" s="319">
        <f>+'7-b.  2012'!AZ55</f>
        <v>11144.32396</v>
      </c>
      <c r="H32" s="319">
        <f>+'7-b.  2012'!BA55</f>
        <v>11144.32396</v>
      </c>
      <c r="I32" s="319">
        <f>+'7-b.  2012'!BB55</f>
        <v>10182.354600000001</v>
      </c>
      <c r="J32" s="319">
        <f>+'7-b.  2012'!BC55</f>
        <v>6246.7865229999998</v>
      </c>
      <c r="K32" s="319">
        <f>+'7-b.  2012'!BD55</f>
        <v>6238.2813729999998</v>
      </c>
      <c r="L32" s="319">
        <f>+'7-b.  2012'!BE55</f>
        <v>6238.2813729999998</v>
      </c>
      <c r="M32" s="319">
        <f>+'7-b.  2012'!BF55</f>
        <v>2209.6905409999999</v>
      </c>
      <c r="N32" s="484"/>
      <c r="O32" s="319">
        <v>1</v>
      </c>
      <c r="P32" s="319">
        <f>+'7-b.  2012'!S55</f>
        <v>0.65085810399999999</v>
      </c>
      <c r="Q32" s="319">
        <f>+'7-b.  2012'!T55</f>
        <v>0.65085809999999999</v>
      </c>
      <c r="R32" s="319">
        <f>+'7-b.  2012'!U55</f>
        <v>0.65085809999999999</v>
      </c>
      <c r="S32" s="319">
        <f>+'7-b.  2012'!V55</f>
        <v>0.65085809999999999</v>
      </c>
      <c r="T32" s="319">
        <f>+'7-b.  2012'!W55</f>
        <v>0.60631610000000002</v>
      </c>
      <c r="U32" s="319">
        <f>+'7-b.  2012'!X55</f>
        <v>0.42408770000000001</v>
      </c>
      <c r="V32" s="319">
        <f>+'7-b.  2012'!Y55</f>
        <v>0.42311680000000002</v>
      </c>
      <c r="W32" s="319">
        <f>+'7-b.  2012'!Z55</f>
        <v>0.42311680000000002</v>
      </c>
      <c r="X32" s="319">
        <f>+'7-b.  2012'!AA55</f>
        <v>0.23658109999999999</v>
      </c>
      <c r="Y32" s="434">
        <f>Y31</f>
        <v>1</v>
      </c>
      <c r="Z32" s="434">
        <f>Z31</f>
        <v>0</v>
      </c>
      <c r="AA32" s="434">
        <f t="shared" ref="AA32:AL32" si="3">AA31</f>
        <v>0</v>
      </c>
      <c r="AB32" s="434">
        <f t="shared" si="3"/>
        <v>0</v>
      </c>
      <c r="AC32" s="434">
        <f t="shared" si="3"/>
        <v>0</v>
      </c>
      <c r="AD32" s="434">
        <f t="shared" si="3"/>
        <v>0</v>
      </c>
      <c r="AE32" s="434">
        <f t="shared" si="3"/>
        <v>0</v>
      </c>
      <c r="AF32" s="434">
        <f t="shared" si="3"/>
        <v>0</v>
      </c>
      <c r="AG32" s="434">
        <f t="shared" si="3"/>
        <v>0</v>
      </c>
      <c r="AH32" s="434">
        <f t="shared" si="3"/>
        <v>0</v>
      </c>
      <c r="AI32" s="434">
        <f t="shared" si="3"/>
        <v>0</v>
      </c>
      <c r="AJ32" s="434">
        <f t="shared" si="3"/>
        <v>0</v>
      </c>
      <c r="AK32" s="434">
        <f t="shared" si="3"/>
        <v>0</v>
      </c>
      <c r="AL32" s="434">
        <f t="shared" si="3"/>
        <v>0</v>
      </c>
      <c r="AM32" s="321"/>
    </row>
    <row r="33" spans="1:39" s="307" customFormat="1" ht="15" hidden="1" outlineLevel="1">
      <c r="A33" s="533"/>
      <c r="B33" s="318"/>
      <c r="C33" s="329"/>
      <c r="D33" s="328"/>
      <c r="E33" s="328"/>
      <c r="F33" s="328"/>
      <c r="G33" s="328"/>
      <c r="H33" s="328"/>
      <c r="I33" s="328"/>
      <c r="J33" s="328"/>
      <c r="K33" s="328"/>
      <c r="L33" s="328"/>
      <c r="M33" s="328"/>
      <c r="N33" s="315"/>
      <c r="O33" s="328"/>
      <c r="P33" s="328"/>
      <c r="Q33" s="328"/>
      <c r="R33" s="328"/>
      <c r="S33" s="328"/>
      <c r="T33" s="328"/>
      <c r="U33" s="328"/>
      <c r="V33" s="328"/>
      <c r="W33" s="328"/>
      <c r="X33" s="328"/>
      <c r="Y33" s="435"/>
      <c r="Z33" s="435"/>
      <c r="AA33" s="435"/>
      <c r="AB33" s="435"/>
      <c r="AC33" s="435"/>
      <c r="AD33" s="435"/>
      <c r="AE33" s="435"/>
      <c r="AF33" s="435"/>
      <c r="AG33" s="435"/>
      <c r="AH33" s="435"/>
      <c r="AI33" s="435"/>
      <c r="AJ33" s="435"/>
      <c r="AK33" s="435"/>
      <c r="AL33" s="435"/>
      <c r="AM33" s="330"/>
    </row>
    <row r="34" spans="1:39" s="307" customFormat="1" ht="15" hidden="1" outlineLevel="1">
      <c r="A34" s="533">
        <v>5</v>
      </c>
      <c r="B34" s="318" t="s">
        <v>5</v>
      </c>
      <c r="C34" s="315" t="s">
        <v>25</v>
      </c>
      <c r="D34" s="319">
        <v>1188091</v>
      </c>
      <c r="E34" s="319">
        <f>+'7-a.  2011'!AX27</f>
        <v>1188091</v>
      </c>
      <c r="F34" s="319">
        <f>+'7-a.  2011'!AY27</f>
        <v>1188091</v>
      </c>
      <c r="G34" s="319">
        <f>+'7-a.  2011'!AZ27</f>
        <v>1188091</v>
      </c>
      <c r="H34" s="319">
        <f>+'7-a.  2011'!BA27</f>
        <v>1085828</v>
      </c>
      <c r="I34" s="319">
        <f>+'7-a.  2011'!BB27</f>
        <v>974110</v>
      </c>
      <c r="J34" s="319">
        <f>+'7-a.  2011'!BC27</f>
        <v>734417</v>
      </c>
      <c r="K34" s="319">
        <f>+'7-a.  2011'!BD27</f>
        <v>731737</v>
      </c>
      <c r="L34" s="319">
        <f>+'7-a.  2011'!BE27</f>
        <v>945719</v>
      </c>
      <c r="M34" s="319">
        <f>+'7-a.  2011'!BF27</f>
        <v>303473</v>
      </c>
      <c r="N34" s="315"/>
      <c r="O34" s="319">
        <v>68</v>
      </c>
      <c r="P34" s="319">
        <f>+'7-a.  2011'!S27</f>
        <v>67.979600000000005</v>
      </c>
      <c r="Q34" s="319">
        <f>+'7-a.  2011'!T27</f>
        <v>67.979600000000005</v>
      </c>
      <c r="R34" s="319">
        <f>+'7-a.  2011'!U27</f>
        <v>67.979600000000005</v>
      </c>
      <c r="S34" s="319">
        <f>+'7-a.  2011'!V27</f>
        <v>63.244500000000002</v>
      </c>
      <c r="T34" s="319">
        <f>+'7-a.  2011'!W27</f>
        <v>58.0717</v>
      </c>
      <c r="U34" s="319">
        <f>+'7-a.  2011'!X27</f>
        <v>46.973199999999999</v>
      </c>
      <c r="V34" s="319">
        <f>+'7-a.  2011'!Y27</f>
        <v>46.667299999999997</v>
      </c>
      <c r="W34" s="319">
        <f>+'7-a.  2011'!Z27</f>
        <v>56.575299999999999</v>
      </c>
      <c r="X34" s="319">
        <f>+'7-a.  2011'!AA27</f>
        <v>26.837399999999999</v>
      </c>
      <c r="Y34" s="433">
        <v>1</v>
      </c>
      <c r="Z34" s="433"/>
      <c r="AA34" s="433"/>
      <c r="AB34" s="433"/>
      <c r="AC34" s="433"/>
      <c r="AD34" s="433"/>
      <c r="AE34" s="433"/>
      <c r="AF34" s="433"/>
      <c r="AG34" s="433"/>
      <c r="AH34" s="433"/>
      <c r="AI34" s="433"/>
      <c r="AJ34" s="433"/>
      <c r="AK34" s="433"/>
      <c r="AL34" s="433"/>
      <c r="AM34" s="320">
        <f>SUM(Y34:AL34)</f>
        <v>1</v>
      </c>
    </row>
    <row r="35" spans="1:39" s="307" customFormat="1" ht="15" hidden="1" outlineLevel="1">
      <c r="A35" s="533"/>
      <c r="B35" s="318" t="s">
        <v>216</v>
      </c>
      <c r="C35" s="315" t="s">
        <v>164</v>
      </c>
      <c r="D35" s="319">
        <v>88271</v>
      </c>
      <c r="E35" s="319">
        <f>+'7-b.  2012'!AX54</f>
        <v>88271.216190000006</v>
      </c>
      <c r="F35" s="319">
        <f>+'7-b.  2012'!AY54</f>
        <v>88271.216190000006</v>
      </c>
      <c r="G35" s="319">
        <f>+'7-b.  2012'!AZ54</f>
        <v>88271.216190000006</v>
      </c>
      <c r="H35" s="319">
        <f>+'7-b.  2012'!BA54</f>
        <v>88271.216190000006</v>
      </c>
      <c r="I35" s="319">
        <f>+'7-b.  2012'!BB54</f>
        <v>80213.233810000005</v>
      </c>
      <c r="J35" s="319">
        <f>+'7-b.  2012'!BC54</f>
        <v>43306.25505</v>
      </c>
      <c r="K35" s="319">
        <f>+'7-b.  2012'!BD54</f>
        <v>43297.432500000003</v>
      </c>
      <c r="L35" s="319">
        <f>+'7-b.  2012'!BE54</f>
        <v>43297.432500000003</v>
      </c>
      <c r="M35" s="319">
        <f>+'7-b.  2012'!BF54</f>
        <v>9551.7487139999994</v>
      </c>
      <c r="N35" s="484"/>
      <c r="O35" s="319">
        <v>4</v>
      </c>
      <c r="P35" s="319">
        <f>+'7-b.  2012'!S54</f>
        <v>4.3607827209999996</v>
      </c>
      <c r="Q35" s="319">
        <f>+'7-b.  2012'!T54</f>
        <v>4.3607826999999997</v>
      </c>
      <c r="R35" s="319">
        <f>+'7-b.  2012'!U54</f>
        <v>4.3607826999999997</v>
      </c>
      <c r="S35" s="319">
        <f>+'7-b.  2012'!V54</f>
        <v>4.3607826999999997</v>
      </c>
      <c r="T35" s="319">
        <f>+'7-b.  2012'!W54</f>
        <v>3.9876744</v>
      </c>
      <c r="U35" s="319">
        <f>+'7-b.  2012'!X54</f>
        <v>2.2787723999999998</v>
      </c>
      <c r="V35" s="319">
        <f>+'7-b.  2012'!Y54</f>
        <v>2.2777652000000002</v>
      </c>
      <c r="W35" s="319">
        <f>+'7-b.  2012'!Z54</f>
        <v>2.2777652000000002</v>
      </c>
      <c r="X35" s="319">
        <f>+'7-b.  2012'!AA54</f>
        <v>0.71524049999999995</v>
      </c>
      <c r="Y35" s="434">
        <f>Y34</f>
        <v>1</v>
      </c>
      <c r="Z35" s="434">
        <f>Z34</f>
        <v>0</v>
      </c>
      <c r="AA35" s="434">
        <f t="shared" ref="AA35:AL35" si="4">AA34</f>
        <v>0</v>
      </c>
      <c r="AB35" s="434">
        <f t="shared" si="4"/>
        <v>0</v>
      </c>
      <c r="AC35" s="434">
        <f t="shared" si="4"/>
        <v>0</v>
      </c>
      <c r="AD35" s="434">
        <f t="shared" si="4"/>
        <v>0</v>
      </c>
      <c r="AE35" s="434">
        <f t="shared" si="4"/>
        <v>0</v>
      </c>
      <c r="AF35" s="434">
        <f t="shared" si="4"/>
        <v>0</v>
      </c>
      <c r="AG35" s="434">
        <f t="shared" si="4"/>
        <v>0</v>
      </c>
      <c r="AH35" s="434">
        <f t="shared" si="4"/>
        <v>0</v>
      </c>
      <c r="AI35" s="434">
        <f t="shared" si="4"/>
        <v>0</v>
      </c>
      <c r="AJ35" s="434">
        <f t="shared" si="4"/>
        <v>0</v>
      </c>
      <c r="AK35" s="434">
        <f t="shared" si="4"/>
        <v>0</v>
      </c>
      <c r="AL35" s="434">
        <f t="shared" si="4"/>
        <v>0</v>
      </c>
      <c r="AM35" s="321"/>
    </row>
    <row r="36" spans="1:39" s="307" customFormat="1" ht="15" hidden="1" outlineLevel="1">
      <c r="A36" s="533"/>
      <c r="B36" s="318"/>
      <c r="C36" s="329"/>
      <c r="D36" s="328"/>
      <c r="E36" s="328"/>
      <c r="F36" s="328"/>
      <c r="G36" s="328"/>
      <c r="H36" s="328"/>
      <c r="I36" s="328"/>
      <c r="J36" s="328"/>
      <c r="K36" s="328"/>
      <c r="L36" s="328"/>
      <c r="M36" s="328"/>
      <c r="N36" s="315"/>
      <c r="O36" s="328"/>
      <c r="P36" s="328"/>
      <c r="Q36" s="328"/>
      <c r="R36" s="328"/>
      <c r="S36" s="328"/>
      <c r="T36" s="328"/>
      <c r="U36" s="328"/>
      <c r="V36" s="328"/>
      <c r="W36" s="328"/>
      <c r="X36" s="328"/>
      <c r="Y36" s="435"/>
      <c r="Z36" s="435"/>
      <c r="AA36" s="435"/>
      <c r="AB36" s="435"/>
      <c r="AC36" s="435"/>
      <c r="AD36" s="435"/>
      <c r="AE36" s="435"/>
      <c r="AF36" s="435"/>
      <c r="AG36" s="435"/>
      <c r="AH36" s="435"/>
      <c r="AI36" s="435"/>
      <c r="AJ36" s="435"/>
      <c r="AK36" s="435"/>
      <c r="AL36" s="435"/>
      <c r="AM36" s="330"/>
    </row>
    <row r="37" spans="1:39" s="307" customFormat="1" ht="15" hidden="1" outlineLevel="1">
      <c r="A37" s="533">
        <v>6</v>
      </c>
      <c r="B37" s="318" t="s">
        <v>6</v>
      </c>
      <c r="C37" s="315" t="s">
        <v>25</v>
      </c>
      <c r="D37" s="319"/>
      <c r="E37" s="319"/>
      <c r="F37" s="319"/>
      <c r="G37" s="319"/>
      <c r="H37" s="319"/>
      <c r="I37" s="319"/>
      <c r="J37" s="319"/>
      <c r="K37" s="319"/>
      <c r="L37" s="319"/>
      <c r="M37" s="319"/>
      <c r="N37" s="315"/>
      <c r="O37" s="319"/>
      <c r="P37" s="319"/>
      <c r="Q37" s="319"/>
      <c r="R37" s="319"/>
      <c r="S37" s="319"/>
      <c r="T37" s="319"/>
      <c r="U37" s="319"/>
      <c r="V37" s="319"/>
      <c r="W37" s="319"/>
      <c r="X37" s="319"/>
      <c r="Y37" s="433"/>
      <c r="Z37" s="433"/>
      <c r="AA37" s="433"/>
      <c r="AB37" s="433"/>
      <c r="AC37" s="433"/>
      <c r="AD37" s="433"/>
      <c r="AE37" s="433"/>
      <c r="AF37" s="433"/>
      <c r="AG37" s="433"/>
      <c r="AH37" s="433"/>
      <c r="AI37" s="433"/>
      <c r="AJ37" s="433"/>
      <c r="AK37" s="433"/>
      <c r="AL37" s="433"/>
      <c r="AM37" s="320">
        <f>SUM(Y37:AL37)</f>
        <v>0</v>
      </c>
    </row>
    <row r="38" spans="1:39" s="307" customFormat="1" ht="15" hidden="1" outlineLevel="1">
      <c r="A38" s="533"/>
      <c r="B38" s="318" t="s">
        <v>216</v>
      </c>
      <c r="C38" s="315" t="s">
        <v>164</v>
      </c>
      <c r="D38" s="319"/>
      <c r="E38" s="319"/>
      <c r="F38" s="319"/>
      <c r="G38" s="319"/>
      <c r="H38" s="319"/>
      <c r="I38" s="319"/>
      <c r="J38" s="319"/>
      <c r="K38" s="319"/>
      <c r="L38" s="319"/>
      <c r="M38" s="319"/>
      <c r="N38" s="484"/>
      <c r="O38" s="319"/>
      <c r="P38" s="319"/>
      <c r="Q38" s="319"/>
      <c r="R38" s="319"/>
      <c r="S38" s="319"/>
      <c r="T38" s="319"/>
      <c r="U38" s="319"/>
      <c r="V38" s="319"/>
      <c r="W38" s="319"/>
      <c r="X38" s="319"/>
      <c r="Y38" s="434">
        <f>Y37</f>
        <v>0</v>
      </c>
      <c r="Z38" s="434">
        <f>Z37</f>
        <v>0</v>
      </c>
      <c r="AA38" s="434">
        <f t="shared" ref="AA38:AL38" si="5">AA37</f>
        <v>0</v>
      </c>
      <c r="AB38" s="434">
        <f t="shared" si="5"/>
        <v>0</v>
      </c>
      <c r="AC38" s="434">
        <f t="shared" si="5"/>
        <v>0</v>
      </c>
      <c r="AD38" s="434">
        <f t="shared" si="5"/>
        <v>0</v>
      </c>
      <c r="AE38" s="434">
        <f t="shared" si="5"/>
        <v>0</v>
      </c>
      <c r="AF38" s="434">
        <f t="shared" si="5"/>
        <v>0</v>
      </c>
      <c r="AG38" s="434">
        <f t="shared" si="5"/>
        <v>0</v>
      </c>
      <c r="AH38" s="434">
        <f t="shared" si="5"/>
        <v>0</v>
      </c>
      <c r="AI38" s="434">
        <f t="shared" si="5"/>
        <v>0</v>
      </c>
      <c r="AJ38" s="434">
        <f t="shared" si="5"/>
        <v>0</v>
      </c>
      <c r="AK38" s="434">
        <f t="shared" si="5"/>
        <v>0</v>
      </c>
      <c r="AL38" s="434">
        <f t="shared" si="5"/>
        <v>0</v>
      </c>
      <c r="AM38" s="321"/>
    </row>
    <row r="39" spans="1:39" s="307" customFormat="1" ht="15" hidden="1" outlineLevel="1">
      <c r="A39" s="533"/>
      <c r="B39" s="318"/>
      <c r="C39" s="329"/>
      <c r="D39" s="328"/>
      <c r="E39" s="328"/>
      <c r="F39" s="328"/>
      <c r="G39" s="328"/>
      <c r="H39" s="328"/>
      <c r="I39" s="328"/>
      <c r="J39" s="328"/>
      <c r="K39" s="328"/>
      <c r="L39" s="328"/>
      <c r="M39" s="328"/>
      <c r="N39" s="315"/>
      <c r="O39" s="328"/>
      <c r="P39" s="328"/>
      <c r="Q39" s="328"/>
      <c r="R39" s="328"/>
      <c r="S39" s="328"/>
      <c r="T39" s="328"/>
      <c r="U39" s="328"/>
      <c r="V39" s="328"/>
      <c r="W39" s="328"/>
      <c r="X39" s="328"/>
      <c r="Y39" s="435"/>
      <c r="Z39" s="435"/>
      <c r="AA39" s="435"/>
      <c r="AB39" s="435"/>
      <c r="AC39" s="435"/>
      <c r="AD39" s="435"/>
      <c r="AE39" s="435"/>
      <c r="AF39" s="435"/>
      <c r="AG39" s="435"/>
      <c r="AH39" s="435"/>
      <c r="AI39" s="435"/>
      <c r="AJ39" s="435"/>
      <c r="AK39" s="435"/>
      <c r="AL39" s="435"/>
      <c r="AM39" s="330"/>
    </row>
    <row r="40" spans="1:39" s="307" customFormat="1" ht="15" hidden="1" outlineLevel="1">
      <c r="A40" s="533">
        <v>7</v>
      </c>
      <c r="B40" s="318" t="s">
        <v>42</v>
      </c>
      <c r="C40" s="315" t="s">
        <v>25</v>
      </c>
      <c r="D40" s="319">
        <v>2830</v>
      </c>
      <c r="E40" s="319">
        <f>+'7-a.  2011'!AX30</f>
        <v>0</v>
      </c>
      <c r="F40" s="319">
        <f>+'7-a.  2011'!AY30</f>
        <v>0</v>
      </c>
      <c r="G40" s="319">
        <f>+'7-a.  2011'!AZ30</f>
        <v>0</v>
      </c>
      <c r="H40" s="319">
        <f>+'7-a.  2011'!BA30</f>
        <v>0</v>
      </c>
      <c r="I40" s="319">
        <f>+'7-a.  2011'!BB30</f>
        <v>0</v>
      </c>
      <c r="J40" s="319">
        <f>+'7-a.  2011'!BC30</f>
        <v>0</v>
      </c>
      <c r="K40" s="319">
        <f>+'7-a.  2011'!BD30</f>
        <v>0</v>
      </c>
      <c r="L40" s="319">
        <f>+'7-a.  2011'!BE30</f>
        <v>0</v>
      </c>
      <c r="M40" s="319">
        <f>+'7-a.  2011'!BF30</f>
        <v>0</v>
      </c>
      <c r="N40" s="315"/>
      <c r="O40" s="319">
        <v>1093</v>
      </c>
      <c r="P40" s="319">
        <f>+'7-a.  2011'!S30</f>
        <v>0</v>
      </c>
      <c r="Q40" s="319">
        <f>+'7-a.  2011'!T30</f>
        <v>0</v>
      </c>
      <c r="R40" s="319">
        <f>+'7-a.  2011'!U30</f>
        <v>0</v>
      </c>
      <c r="S40" s="319">
        <f>+'7-a.  2011'!V30</f>
        <v>0</v>
      </c>
      <c r="T40" s="319">
        <f>+'7-a.  2011'!W30</f>
        <v>0</v>
      </c>
      <c r="U40" s="319">
        <f>+'7-a.  2011'!X30</f>
        <v>0</v>
      </c>
      <c r="V40" s="319">
        <f>+'7-a.  2011'!Y30</f>
        <v>0</v>
      </c>
      <c r="W40" s="319">
        <f>+'7-a.  2011'!Z30</f>
        <v>0</v>
      </c>
      <c r="X40" s="319">
        <f>+'7-a.  2011'!AA30</f>
        <v>0</v>
      </c>
      <c r="Y40" s="433">
        <v>1</v>
      </c>
      <c r="Z40" s="433"/>
      <c r="AA40" s="433"/>
      <c r="AB40" s="433"/>
      <c r="AC40" s="433"/>
      <c r="AD40" s="433"/>
      <c r="AE40" s="433"/>
      <c r="AF40" s="433"/>
      <c r="AG40" s="433"/>
      <c r="AH40" s="433"/>
      <c r="AI40" s="433"/>
      <c r="AJ40" s="433"/>
      <c r="AK40" s="433"/>
      <c r="AL40" s="433"/>
      <c r="AM40" s="320">
        <f>SUM(Y40:AL40)</f>
        <v>1</v>
      </c>
    </row>
    <row r="41" spans="1:39" s="307" customFormat="1" ht="15" hidden="1" outlineLevel="1">
      <c r="A41" s="533"/>
      <c r="B41" s="318" t="s">
        <v>216</v>
      </c>
      <c r="C41" s="315" t="s">
        <v>164</v>
      </c>
      <c r="D41" s="319"/>
      <c r="E41" s="319"/>
      <c r="F41" s="319"/>
      <c r="G41" s="319"/>
      <c r="H41" s="319"/>
      <c r="I41" s="319"/>
      <c r="J41" s="319"/>
      <c r="K41" s="319"/>
      <c r="L41" s="319"/>
      <c r="M41" s="319"/>
      <c r="N41" s="315"/>
      <c r="O41" s="319"/>
      <c r="P41" s="319"/>
      <c r="Q41" s="319"/>
      <c r="R41" s="319"/>
      <c r="S41" s="319"/>
      <c r="T41" s="319"/>
      <c r="U41" s="319"/>
      <c r="V41" s="319"/>
      <c r="W41" s="319"/>
      <c r="X41" s="319"/>
      <c r="Y41" s="434">
        <f>Y40</f>
        <v>1</v>
      </c>
      <c r="Z41" s="434">
        <f>Z40</f>
        <v>0</v>
      </c>
      <c r="AA41" s="434">
        <f t="shared" ref="AA41:AL41" si="6">AA40</f>
        <v>0</v>
      </c>
      <c r="AB41" s="434">
        <f t="shared" si="6"/>
        <v>0</v>
      </c>
      <c r="AC41" s="434">
        <f t="shared" si="6"/>
        <v>0</v>
      </c>
      <c r="AD41" s="434">
        <f t="shared" si="6"/>
        <v>0</v>
      </c>
      <c r="AE41" s="434">
        <f t="shared" si="6"/>
        <v>0</v>
      </c>
      <c r="AF41" s="434">
        <f t="shared" si="6"/>
        <v>0</v>
      </c>
      <c r="AG41" s="434">
        <f t="shared" si="6"/>
        <v>0</v>
      </c>
      <c r="AH41" s="434">
        <f t="shared" si="6"/>
        <v>0</v>
      </c>
      <c r="AI41" s="434">
        <f t="shared" si="6"/>
        <v>0</v>
      </c>
      <c r="AJ41" s="434">
        <f t="shared" si="6"/>
        <v>0</v>
      </c>
      <c r="AK41" s="434">
        <f t="shared" si="6"/>
        <v>0</v>
      </c>
      <c r="AL41" s="434">
        <f t="shared" si="6"/>
        <v>0</v>
      </c>
      <c r="AM41" s="321"/>
    </row>
    <row r="42" spans="1:39" s="307" customFormat="1" ht="15" hidden="1" outlineLevel="1">
      <c r="A42" s="533"/>
      <c r="B42" s="318"/>
      <c r="C42" s="329"/>
      <c r="D42" s="328"/>
      <c r="E42" s="328"/>
      <c r="F42" s="328"/>
      <c r="G42" s="328"/>
      <c r="H42" s="328"/>
      <c r="I42" s="328"/>
      <c r="J42" s="328"/>
      <c r="K42" s="328"/>
      <c r="L42" s="328"/>
      <c r="M42" s="328"/>
      <c r="N42" s="315"/>
      <c r="O42" s="328"/>
      <c r="P42" s="328"/>
      <c r="Q42" s="328"/>
      <c r="R42" s="328"/>
      <c r="S42" s="328"/>
      <c r="T42" s="328"/>
      <c r="U42" s="328"/>
      <c r="V42" s="328"/>
      <c r="W42" s="328"/>
      <c r="X42" s="328"/>
      <c r="Y42" s="435"/>
      <c r="Z42" s="435"/>
      <c r="AA42" s="435"/>
      <c r="AB42" s="435"/>
      <c r="AC42" s="435"/>
      <c r="AD42" s="435"/>
      <c r="AE42" s="435"/>
      <c r="AF42" s="435"/>
      <c r="AG42" s="435"/>
      <c r="AH42" s="435"/>
      <c r="AI42" s="435"/>
      <c r="AJ42" s="435"/>
      <c r="AK42" s="435"/>
      <c r="AL42" s="435"/>
      <c r="AM42" s="330"/>
    </row>
    <row r="43" spans="1:39" s="307" customFormat="1" ht="15" hidden="1" outlineLevel="1">
      <c r="A43" s="533">
        <v>8</v>
      </c>
      <c r="B43" s="318" t="s">
        <v>497</v>
      </c>
      <c r="C43" s="315" t="s">
        <v>25</v>
      </c>
      <c r="D43" s="319"/>
      <c r="E43" s="319"/>
      <c r="F43" s="319"/>
      <c r="G43" s="319"/>
      <c r="H43" s="319"/>
      <c r="I43" s="319"/>
      <c r="J43" s="319"/>
      <c r="K43" s="319"/>
      <c r="L43" s="319"/>
      <c r="M43" s="319"/>
      <c r="N43" s="315"/>
      <c r="O43" s="319"/>
      <c r="P43" s="319"/>
      <c r="Q43" s="319"/>
      <c r="R43" s="319"/>
      <c r="S43" s="319"/>
      <c r="T43" s="319"/>
      <c r="U43" s="319"/>
      <c r="V43" s="319"/>
      <c r="W43" s="319"/>
      <c r="X43" s="319"/>
      <c r="Y43" s="433"/>
      <c r="Z43" s="433"/>
      <c r="AA43" s="433"/>
      <c r="AB43" s="433"/>
      <c r="AC43" s="433"/>
      <c r="AD43" s="433"/>
      <c r="AE43" s="433"/>
      <c r="AF43" s="433"/>
      <c r="AG43" s="433"/>
      <c r="AH43" s="433"/>
      <c r="AI43" s="433"/>
      <c r="AJ43" s="433"/>
      <c r="AK43" s="433"/>
      <c r="AL43" s="433"/>
      <c r="AM43" s="320">
        <f>SUM(Y43:AL43)</f>
        <v>0</v>
      </c>
    </row>
    <row r="44" spans="1:39" s="307" customFormat="1" ht="15" hidden="1" outlineLevel="1">
      <c r="A44" s="533"/>
      <c r="B44" s="318" t="s">
        <v>216</v>
      </c>
      <c r="C44" s="315" t="s">
        <v>164</v>
      </c>
      <c r="D44" s="319"/>
      <c r="E44" s="319"/>
      <c r="F44" s="319"/>
      <c r="G44" s="319"/>
      <c r="H44" s="319"/>
      <c r="I44" s="319"/>
      <c r="J44" s="319"/>
      <c r="K44" s="319"/>
      <c r="L44" s="319"/>
      <c r="M44" s="319"/>
      <c r="N44" s="315"/>
      <c r="O44" s="319"/>
      <c r="P44" s="319"/>
      <c r="Q44" s="319"/>
      <c r="R44" s="319"/>
      <c r="S44" s="319"/>
      <c r="T44" s="319"/>
      <c r="U44" s="319"/>
      <c r="V44" s="319"/>
      <c r="W44" s="319"/>
      <c r="X44" s="319"/>
      <c r="Y44" s="434">
        <f>Y43</f>
        <v>0</v>
      </c>
      <c r="Z44" s="434">
        <f>Z43</f>
        <v>0</v>
      </c>
      <c r="AA44" s="434">
        <f t="shared" ref="AA44:AL44" si="7">AA43</f>
        <v>0</v>
      </c>
      <c r="AB44" s="434">
        <f t="shared" si="7"/>
        <v>0</v>
      </c>
      <c r="AC44" s="434">
        <f t="shared" si="7"/>
        <v>0</v>
      </c>
      <c r="AD44" s="434">
        <f t="shared" si="7"/>
        <v>0</v>
      </c>
      <c r="AE44" s="434">
        <f t="shared" si="7"/>
        <v>0</v>
      </c>
      <c r="AF44" s="434">
        <f t="shared" si="7"/>
        <v>0</v>
      </c>
      <c r="AG44" s="434">
        <f t="shared" si="7"/>
        <v>0</v>
      </c>
      <c r="AH44" s="434">
        <f t="shared" si="7"/>
        <v>0</v>
      </c>
      <c r="AI44" s="434">
        <f t="shared" si="7"/>
        <v>0</v>
      </c>
      <c r="AJ44" s="434">
        <f t="shared" si="7"/>
        <v>0</v>
      </c>
      <c r="AK44" s="434">
        <f t="shared" si="7"/>
        <v>0</v>
      </c>
      <c r="AL44" s="434">
        <f t="shared" si="7"/>
        <v>0</v>
      </c>
      <c r="AM44" s="321"/>
    </row>
    <row r="45" spans="1:39" s="307" customFormat="1" ht="15" hidden="1" outlineLevel="1">
      <c r="A45" s="533"/>
      <c r="B45" s="318"/>
      <c r="C45" s="329"/>
      <c r="D45" s="328"/>
      <c r="E45" s="328"/>
      <c r="F45" s="328"/>
      <c r="G45" s="328"/>
      <c r="H45" s="328"/>
      <c r="I45" s="328"/>
      <c r="J45" s="328"/>
      <c r="K45" s="328"/>
      <c r="L45" s="328"/>
      <c r="M45" s="328"/>
      <c r="N45" s="315"/>
      <c r="O45" s="328"/>
      <c r="P45" s="328"/>
      <c r="Q45" s="328"/>
      <c r="R45" s="328"/>
      <c r="S45" s="328"/>
      <c r="T45" s="328"/>
      <c r="U45" s="328"/>
      <c r="V45" s="328"/>
      <c r="W45" s="328"/>
      <c r="X45" s="328"/>
      <c r="Y45" s="435"/>
      <c r="Z45" s="435"/>
      <c r="AA45" s="435"/>
      <c r="AB45" s="435"/>
      <c r="AC45" s="435"/>
      <c r="AD45" s="435"/>
      <c r="AE45" s="435"/>
      <c r="AF45" s="435"/>
      <c r="AG45" s="435"/>
      <c r="AH45" s="435"/>
      <c r="AI45" s="435"/>
      <c r="AJ45" s="435"/>
      <c r="AK45" s="435"/>
      <c r="AL45" s="435"/>
      <c r="AM45" s="330"/>
    </row>
    <row r="46" spans="1:39" s="307" customFormat="1" ht="15" hidden="1" outlineLevel="1">
      <c r="A46" s="533">
        <v>9</v>
      </c>
      <c r="B46" s="318" t="s">
        <v>7</v>
      </c>
      <c r="C46" s="315" t="s">
        <v>25</v>
      </c>
      <c r="D46" s="319"/>
      <c r="E46" s="319"/>
      <c r="F46" s="319"/>
      <c r="G46" s="319"/>
      <c r="H46" s="319"/>
      <c r="I46" s="319"/>
      <c r="J46" s="319"/>
      <c r="K46" s="319"/>
      <c r="L46" s="319"/>
      <c r="M46" s="319"/>
      <c r="N46" s="315"/>
      <c r="O46" s="319"/>
      <c r="P46" s="319"/>
      <c r="Q46" s="319"/>
      <c r="R46" s="319"/>
      <c r="S46" s="319"/>
      <c r="T46" s="319"/>
      <c r="U46" s="319"/>
      <c r="V46" s="319"/>
      <c r="W46" s="319"/>
      <c r="X46" s="319"/>
      <c r="Y46" s="433"/>
      <c r="Z46" s="433"/>
      <c r="AA46" s="433"/>
      <c r="AB46" s="433"/>
      <c r="AC46" s="433"/>
      <c r="AD46" s="433"/>
      <c r="AE46" s="433"/>
      <c r="AF46" s="433"/>
      <c r="AG46" s="433"/>
      <c r="AH46" s="433"/>
      <c r="AI46" s="433"/>
      <c r="AJ46" s="433"/>
      <c r="AK46" s="433"/>
      <c r="AL46" s="433"/>
      <c r="AM46" s="320">
        <f>SUM(Y46:AL46)</f>
        <v>0</v>
      </c>
    </row>
    <row r="47" spans="1:39" s="307" customFormat="1" ht="15" hidden="1" outlineLevel="1">
      <c r="A47" s="533"/>
      <c r="B47" s="318" t="s">
        <v>216</v>
      </c>
      <c r="C47" s="315" t="s">
        <v>164</v>
      </c>
      <c r="D47" s="319"/>
      <c r="E47" s="319"/>
      <c r="F47" s="319"/>
      <c r="G47" s="319"/>
      <c r="H47" s="319"/>
      <c r="I47" s="319"/>
      <c r="J47" s="319"/>
      <c r="K47" s="319"/>
      <c r="L47" s="319"/>
      <c r="M47" s="319"/>
      <c r="N47" s="315"/>
      <c r="O47" s="319"/>
      <c r="P47" s="319"/>
      <c r="Q47" s="319"/>
      <c r="R47" s="319"/>
      <c r="S47" s="319"/>
      <c r="T47" s="319"/>
      <c r="U47" s="319"/>
      <c r="V47" s="319"/>
      <c r="W47" s="319"/>
      <c r="X47" s="319"/>
      <c r="Y47" s="434">
        <f>Y46</f>
        <v>0</v>
      </c>
      <c r="Z47" s="434">
        <f>Z46</f>
        <v>0</v>
      </c>
      <c r="AA47" s="434">
        <f t="shared" ref="AA47:AL47" si="8">AA46</f>
        <v>0</v>
      </c>
      <c r="AB47" s="434">
        <f t="shared" si="8"/>
        <v>0</v>
      </c>
      <c r="AC47" s="434">
        <f t="shared" si="8"/>
        <v>0</v>
      </c>
      <c r="AD47" s="434">
        <f t="shared" si="8"/>
        <v>0</v>
      </c>
      <c r="AE47" s="434">
        <f t="shared" si="8"/>
        <v>0</v>
      </c>
      <c r="AF47" s="434">
        <f t="shared" si="8"/>
        <v>0</v>
      </c>
      <c r="AG47" s="434">
        <f t="shared" si="8"/>
        <v>0</v>
      </c>
      <c r="AH47" s="434">
        <f t="shared" si="8"/>
        <v>0</v>
      </c>
      <c r="AI47" s="434">
        <f t="shared" si="8"/>
        <v>0</v>
      </c>
      <c r="AJ47" s="434">
        <f t="shared" si="8"/>
        <v>0</v>
      </c>
      <c r="AK47" s="434">
        <f t="shared" si="8"/>
        <v>0</v>
      </c>
      <c r="AL47" s="434">
        <f t="shared" si="8"/>
        <v>0</v>
      </c>
      <c r="AM47" s="321"/>
    </row>
    <row r="48" spans="1:39" s="307" customFormat="1" ht="15" hidden="1" outlineLevel="1">
      <c r="A48" s="533"/>
      <c r="B48" s="331"/>
      <c r="C48" s="332"/>
      <c r="D48" s="315"/>
      <c r="E48" s="315"/>
      <c r="F48" s="315"/>
      <c r="G48" s="315"/>
      <c r="H48" s="315"/>
      <c r="I48" s="315"/>
      <c r="J48" s="315"/>
      <c r="K48" s="315"/>
      <c r="L48" s="315"/>
      <c r="M48" s="315"/>
      <c r="N48" s="315"/>
      <c r="O48" s="315"/>
      <c r="P48" s="315"/>
      <c r="Q48" s="315"/>
      <c r="R48" s="315"/>
      <c r="S48" s="315"/>
      <c r="T48" s="315"/>
      <c r="U48" s="315"/>
      <c r="V48" s="315"/>
      <c r="W48" s="315"/>
      <c r="X48" s="315"/>
      <c r="Y48" s="435"/>
      <c r="Z48" s="435"/>
      <c r="AA48" s="435"/>
      <c r="AB48" s="435"/>
      <c r="AC48" s="435"/>
      <c r="AD48" s="435"/>
      <c r="AE48" s="435"/>
      <c r="AF48" s="435"/>
      <c r="AG48" s="435"/>
      <c r="AH48" s="435"/>
      <c r="AI48" s="435"/>
      <c r="AJ48" s="435"/>
      <c r="AK48" s="435"/>
      <c r="AL48" s="435"/>
      <c r="AM48" s="330"/>
    </row>
    <row r="49" spans="1:42" s="317" customFormat="1" ht="15.6" hidden="1" outlineLevel="1">
      <c r="A49" s="534"/>
      <c r="B49" s="312" t="s">
        <v>8</v>
      </c>
      <c r="C49" s="313"/>
      <c r="D49" s="313"/>
      <c r="E49" s="313"/>
      <c r="F49" s="313"/>
      <c r="G49" s="313"/>
      <c r="H49" s="313"/>
      <c r="I49" s="313"/>
      <c r="J49" s="313"/>
      <c r="K49" s="313"/>
      <c r="L49" s="313"/>
      <c r="M49" s="313"/>
      <c r="N49" s="315"/>
      <c r="O49" s="313"/>
      <c r="P49" s="313"/>
      <c r="Q49" s="313"/>
      <c r="R49" s="313"/>
      <c r="S49" s="313"/>
      <c r="T49" s="313"/>
      <c r="U49" s="313"/>
      <c r="V49" s="313"/>
      <c r="W49" s="313"/>
      <c r="X49" s="313"/>
      <c r="Y49" s="437"/>
      <c r="Z49" s="437"/>
      <c r="AA49" s="437"/>
      <c r="AB49" s="437"/>
      <c r="AC49" s="437"/>
      <c r="AD49" s="437"/>
      <c r="AE49" s="437"/>
      <c r="AF49" s="437"/>
      <c r="AG49" s="437"/>
      <c r="AH49" s="437"/>
      <c r="AI49" s="437"/>
      <c r="AJ49" s="437"/>
      <c r="AK49" s="437"/>
      <c r="AL49" s="437"/>
      <c r="AM49" s="316"/>
      <c r="AO49" s="333"/>
      <c r="AP49" s="333"/>
    </row>
    <row r="50" spans="1:42" s="307" customFormat="1" ht="15" hidden="1" outlineLevel="1">
      <c r="A50" s="533">
        <v>10</v>
      </c>
      <c r="B50" s="334" t="s">
        <v>22</v>
      </c>
      <c r="C50" s="315" t="s">
        <v>25</v>
      </c>
      <c r="D50" s="319">
        <v>4805916</v>
      </c>
      <c r="E50" s="319">
        <f>+'7-a.  2011'!AX35</f>
        <v>4805916</v>
      </c>
      <c r="F50" s="319">
        <f>+'7-a.  2011'!AY35</f>
        <v>4805916</v>
      </c>
      <c r="G50" s="319">
        <f>+'7-a.  2011'!AZ35</f>
        <v>4805916</v>
      </c>
      <c r="H50" s="319">
        <f>+'7-a.  2011'!BA35</f>
        <v>4805916</v>
      </c>
      <c r="I50" s="319">
        <f>+'7-a.  2011'!BB35</f>
        <v>4805916</v>
      </c>
      <c r="J50" s="319">
        <f>+'7-a.  2011'!BC35</f>
        <v>4805916</v>
      </c>
      <c r="K50" s="319">
        <f>+'7-a.  2011'!BD35</f>
        <v>4805916</v>
      </c>
      <c r="L50" s="319">
        <f>+'7-a.  2011'!BE35</f>
        <v>4504954</v>
      </c>
      <c r="M50" s="319">
        <f>+'7-a.  2011'!BF35</f>
        <v>4504954</v>
      </c>
      <c r="N50" s="319">
        <v>12</v>
      </c>
      <c r="O50" s="319">
        <v>857</v>
      </c>
      <c r="P50" s="319">
        <f>+'7-a.  2011'!S35</f>
        <v>856.61</v>
      </c>
      <c r="Q50" s="319">
        <f>+'7-a.  2011'!T35</f>
        <v>856.61</v>
      </c>
      <c r="R50" s="319">
        <f>+'7-a.  2011'!U35</f>
        <v>856.61</v>
      </c>
      <c r="S50" s="319">
        <f>+'7-a.  2011'!V35</f>
        <v>856.61</v>
      </c>
      <c r="T50" s="319">
        <f>+'7-a.  2011'!W35</f>
        <v>856.61</v>
      </c>
      <c r="U50" s="319">
        <f>+'7-a.  2011'!X35</f>
        <v>856.61</v>
      </c>
      <c r="V50" s="319">
        <f>+'7-a.  2011'!Y35</f>
        <v>856.61</v>
      </c>
      <c r="W50" s="319">
        <f>+'7-a.  2011'!Z35</f>
        <v>788.66700000000003</v>
      </c>
      <c r="X50" s="319">
        <f>+'7-a.  2011'!AA35</f>
        <v>788.66700000000003</v>
      </c>
      <c r="Y50" s="438"/>
      <c r="Z50" s="438"/>
      <c r="AA50" s="438">
        <v>0.53</v>
      </c>
      <c r="AB50" s="438">
        <v>0.47</v>
      </c>
      <c r="AC50" s="438"/>
      <c r="AD50" s="438"/>
      <c r="AE50" s="438"/>
      <c r="AF50" s="438"/>
      <c r="AG50" s="438"/>
      <c r="AH50" s="438"/>
      <c r="AI50" s="438"/>
      <c r="AJ50" s="438"/>
      <c r="AK50" s="438"/>
      <c r="AL50" s="438"/>
      <c r="AM50" s="320">
        <f>SUM(Y50:AL50)</f>
        <v>1</v>
      </c>
    </row>
    <row r="51" spans="1:42" s="307" customFormat="1" ht="15" hidden="1" outlineLevel="1">
      <c r="A51" s="533"/>
      <c r="B51" s="318" t="s">
        <v>216</v>
      </c>
      <c r="C51" s="315" t="s">
        <v>164</v>
      </c>
      <c r="D51" s="319">
        <v>615841</v>
      </c>
      <c r="E51" s="319">
        <f>+'7-b.  2012'!AX49</f>
        <v>615840.94220000005</v>
      </c>
      <c r="F51" s="319">
        <f>+'7-b.  2012'!AY49</f>
        <v>615840.94220000005</v>
      </c>
      <c r="G51" s="319">
        <f>+'7-b.  2012'!AZ49</f>
        <v>615840.94220000005</v>
      </c>
      <c r="H51" s="319">
        <f>+'7-b.  2012'!BA49</f>
        <v>615840.94220000005</v>
      </c>
      <c r="I51" s="319">
        <f>+'7-b.  2012'!BB49</f>
        <v>611886.85739999998</v>
      </c>
      <c r="J51" s="319">
        <f>+'7-b.  2012'!BC49</f>
        <v>545801.08010000002</v>
      </c>
      <c r="K51" s="319">
        <f>+'7-b.  2012'!BD49</f>
        <v>248053.83900000001</v>
      </c>
      <c r="L51" s="319">
        <f>+'7-b.  2012'!BE49</f>
        <v>248053.83900000001</v>
      </c>
      <c r="M51" s="319">
        <f>+'7-b.  2012'!BF49</f>
        <v>248053.83900000001</v>
      </c>
      <c r="N51" s="319">
        <f>N50</f>
        <v>12</v>
      </c>
      <c r="O51" s="319">
        <v>112</v>
      </c>
      <c r="P51" s="319">
        <f>+'7-b.  2012'!S49</f>
        <v>111.8336966</v>
      </c>
      <c r="Q51" s="319">
        <f>+'7-b.  2012'!T49</f>
        <v>111.83369999999999</v>
      </c>
      <c r="R51" s="319">
        <f>+'7-b.  2012'!U49</f>
        <v>111.83369999999999</v>
      </c>
      <c r="S51" s="319">
        <f>+'7-b.  2012'!V49</f>
        <v>111.83369999999999</v>
      </c>
      <c r="T51" s="319">
        <f>+'7-b.  2012'!W49</f>
        <v>111.28069000000001</v>
      </c>
      <c r="U51" s="319">
        <f>+'7-b.  2012'!X49</f>
        <v>96.347941000000006</v>
      </c>
      <c r="V51" s="319">
        <f>+'7-b.  2012'!Y49</f>
        <v>48.413406999999999</v>
      </c>
      <c r="W51" s="319">
        <f>+'7-b.  2012'!Z49</f>
        <v>48.413406999999999</v>
      </c>
      <c r="X51" s="319">
        <f>+'7-b.  2012'!AA49</f>
        <v>48.413406999999999</v>
      </c>
      <c r="Y51" s="434">
        <f>Y50</f>
        <v>0</v>
      </c>
      <c r="Z51" s="434">
        <f>Z50</f>
        <v>0</v>
      </c>
      <c r="AA51" s="434">
        <f t="shared" ref="AA51:AL51" si="9">AA50</f>
        <v>0.53</v>
      </c>
      <c r="AB51" s="434">
        <f t="shared" si="9"/>
        <v>0.47</v>
      </c>
      <c r="AC51" s="434">
        <f t="shared" si="9"/>
        <v>0</v>
      </c>
      <c r="AD51" s="434">
        <f t="shared" si="9"/>
        <v>0</v>
      </c>
      <c r="AE51" s="434">
        <f t="shared" si="9"/>
        <v>0</v>
      </c>
      <c r="AF51" s="434">
        <f t="shared" si="9"/>
        <v>0</v>
      </c>
      <c r="AG51" s="434">
        <f t="shared" si="9"/>
        <v>0</v>
      </c>
      <c r="AH51" s="434">
        <f t="shared" si="9"/>
        <v>0</v>
      </c>
      <c r="AI51" s="434">
        <f t="shared" si="9"/>
        <v>0</v>
      </c>
      <c r="AJ51" s="434">
        <f t="shared" si="9"/>
        <v>0</v>
      </c>
      <c r="AK51" s="434">
        <f t="shared" si="9"/>
        <v>0</v>
      </c>
      <c r="AL51" s="434">
        <f t="shared" si="9"/>
        <v>0</v>
      </c>
      <c r="AM51" s="335"/>
    </row>
    <row r="52" spans="1:42" s="307" customFormat="1" ht="15" hidden="1" outlineLevel="1">
      <c r="A52" s="533"/>
      <c r="B52" s="334"/>
      <c r="C52" s="336"/>
      <c r="D52" s="315"/>
      <c r="E52" s="315"/>
      <c r="F52" s="315"/>
      <c r="G52" s="315"/>
      <c r="H52" s="315"/>
      <c r="I52" s="315"/>
      <c r="J52" s="315"/>
      <c r="K52" s="315"/>
      <c r="L52" s="315"/>
      <c r="M52" s="315"/>
      <c r="N52" s="315"/>
      <c r="O52" s="315"/>
      <c r="P52" s="315"/>
      <c r="Q52" s="315"/>
      <c r="R52" s="315"/>
      <c r="S52" s="315"/>
      <c r="T52" s="315"/>
      <c r="U52" s="315"/>
      <c r="V52" s="315"/>
      <c r="W52" s="315"/>
      <c r="X52" s="315"/>
      <c r="Y52" s="439"/>
      <c r="Z52" s="439"/>
      <c r="AA52" s="439"/>
      <c r="AB52" s="439"/>
      <c r="AC52" s="439"/>
      <c r="AD52" s="439"/>
      <c r="AE52" s="439"/>
      <c r="AF52" s="439"/>
      <c r="AG52" s="439"/>
      <c r="AH52" s="439"/>
      <c r="AI52" s="439"/>
      <c r="AJ52" s="439"/>
      <c r="AK52" s="439"/>
      <c r="AL52" s="439"/>
      <c r="AM52" s="337"/>
    </row>
    <row r="53" spans="1:42" s="307" customFormat="1" ht="15" hidden="1" outlineLevel="1">
      <c r="A53" s="533">
        <v>11</v>
      </c>
      <c r="B53" s="338" t="s">
        <v>21</v>
      </c>
      <c r="C53" s="315" t="s">
        <v>25</v>
      </c>
      <c r="D53" s="319">
        <v>1693346</v>
      </c>
      <c r="E53" s="319">
        <f>+'7-a.  2011'!AX34</f>
        <v>1693346</v>
      </c>
      <c r="F53" s="319">
        <f>+'7-a.  2011'!AY34</f>
        <v>1614579</v>
      </c>
      <c r="G53" s="319">
        <f>+'7-a.  2011'!AZ34</f>
        <v>1362735</v>
      </c>
      <c r="H53" s="319">
        <f>+'7-a.  2011'!BA34</f>
        <v>1362338</v>
      </c>
      <c r="I53" s="319">
        <f>+'7-a.  2011'!BB34</f>
        <v>1358309</v>
      </c>
      <c r="J53" s="319">
        <f>+'7-a.  2011'!BC34</f>
        <v>305906</v>
      </c>
      <c r="K53" s="319">
        <f>+'7-a.  2011'!BD34</f>
        <v>304862</v>
      </c>
      <c r="L53" s="319">
        <f>+'7-a.  2011'!BE34</f>
        <v>304862</v>
      </c>
      <c r="M53" s="319">
        <f>+'7-a.  2011'!BF34</f>
        <v>304862</v>
      </c>
      <c r="N53" s="319">
        <v>12</v>
      </c>
      <c r="O53" s="319">
        <v>661</v>
      </c>
      <c r="P53" s="319">
        <f>+'7-a.  2011'!S34</f>
        <v>660.87300000000005</v>
      </c>
      <c r="Q53" s="319">
        <f>+'7-a.  2011'!T34</f>
        <v>633.21799999999996</v>
      </c>
      <c r="R53" s="319">
        <f>+'7-a.  2011'!U34</f>
        <v>544.13300000000004</v>
      </c>
      <c r="S53" s="319">
        <f>+'7-a.  2011'!V34</f>
        <v>543.99099999999999</v>
      </c>
      <c r="T53" s="319">
        <f>+'7-a.  2011'!W34</f>
        <v>542.43299999999999</v>
      </c>
      <c r="U53" s="319">
        <f>+'7-a.  2011'!X34</f>
        <v>112.095</v>
      </c>
      <c r="V53" s="319">
        <f>+'7-a.  2011'!Y34</f>
        <v>110.703</v>
      </c>
      <c r="W53" s="319">
        <f>+'7-a.  2011'!Z34</f>
        <v>110.703</v>
      </c>
      <c r="X53" s="319">
        <f>+'7-a.  2011'!AA34</f>
        <v>110.703</v>
      </c>
      <c r="Y53" s="438"/>
      <c r="Z53" s="438">
        <v>1</v>
      </c>
      <c r="AA53" s="438"/>
      <c r="AB53" s="438"/>
      <c r="AC53" s="438"/>
      <c r="AD53" s="438"/>
      <c r="AE53" s="438"/>
      <c r="AF53" s="438"/>
      <c r="AG53" s="438"/>
      <c r="AH53" s="438"/>
      <c r="AI53" s="438"/>
      <c r="AJ53" s="438"/>
      <c r="AK53" s="438"/>
      <c r="AL53" s="438"/>
      <c r="AM53" s="320">
        <f>SUM(Y53:AL53)</f>
        <v>1</v>
      </c>
    </row>
    <row r="54" spans="1:42" s="307" customFormat="1" ht="15" hidden="1" outlineLevel="1">
      <c r="A54" s="533"/>
      <c r="B54" s="339" t="s">
        <v>216</v>
      </c>
      <c r="C54" s="315" t="s">
        <v>164</v>
      </c>
      <c r="D54" s="319">
        <v>60847</v>
      </c>
      <c r="E54" s="319">
        <f>+'7-b.  2012'!AX50</f>
        <v>60846.629610000004</v>
      </c>
      <c r="F54" s="319">
        <f>+'7-b.  2012'!AY50</f>
        <v>60846.629610000004</v>
      </c>
      <c r="G54" s="319">
        <f>+'7-b.  2012'!AZ50</f>
        <v>56320.05502</v>
      </c>
      <c r="H54" s="319">
        <f>+'7-b.  2012'!BA50</f>
        <v>56320.05502</v>
      </c>
      <c r="I54" s="319">
        <f>+'7-b.  2012'!BB50</f>
        <v>56320.05502</v>
      </c>
      <c r="J54" s="319">
        <f>+'7-b.  2012'!BC50</f>
        <v>15837.70003</v>
      </c>
      <c r="K54" s="319">
        <f>+'7-b.  2012'!BD50</f>
        <v>15837.70003</v>
      </c>
      <c r="L54" s="319">
        <f>+'7-b.  2012'!BE50</f>
        <v>15837.70003</v>
      </c>
      <c r="M54" s="319">
        <f>+'7-b.  2012'!BF50</f>
        <v>15837.70003</v>
      </c>
      <c r="N54" s="319">
        <f>N53</f>
        <v>12</v>
      </c>
      <c r="O54" s="319">
        <v>28</v>
      </c>
      <c r="P54" s="319">
        <f>+'7-b.  2012'!S50</f>
        <v>27.60681091</v>
      </c>
      <c r="Q54" s="319">
        <f>+'7-b.  2012'!T50</f>
        <v>27.606811</v>
      </c>
      <c r="R54" s="319">
        <f>+'7-b.  2012'!U50</f>
        <v>25.794468999999999</v>
      </c>
      <c r="S54" s="319">
        <f>+'7-b.  2012'!V50</f>
        <v>25.794468999999999</v>
      </c>
      <c r="T54" s="319">
        <f>+'7-b.  2012'!W50</f>
        <v>25.794468999999999</v>
      </c>
      <c r="U54" s="319">
        <f>+'7-b.  2012'!X50</f>
        <v>7.4636668000000004</v>
      </c>
      <c r="V54" s="319">
        <f>+'7-b.  2012'!Y50</f>
        <v>7.4636668000000004</v>
      </c>
      <c r="W54" s="319">
        <f>+'7-b.  2012'!Z50</f>
        <v>7.4636668000000004</v>
      </c>
      <c r="X54" s="319">
        <f>+'7-b.  2012'!AA50</f>
        <v>7.4636668000000004</v>
      </c>
      <c r="Y54" s="434">
        <f>Y53</f>
        <v>0</v>
      </c>
      <c r="Z54" s="434">
        <f>Z53</f>
        <v>1</v>
      </c>
      <c r="AA54" s="434">
        <f t="shared" ref="AA54:AL54" si="10">AA53</f>
        <v>0</v>
      </c>
      <c r="AB54" s="434">
        <f t="shared" si="10"/>
        <v>0</v>
      </c>
      <c r="AC54" s="434">
        <f t="shared" si="10"/>
        <v>0</v>
      </c>
      <c r="AD54" s="434">
        <f t="shared" si="10"/>
        <v>0</v>
      </c>
      <c r="AE54" s="434">
        <f t="shared" si="10"/>
        <v>0</v>
      </c>
      <c r="AF54" s="434">
        <f t="shared" si="10"/>
        <v>0</v>
      </c>
      <c r="AG54" s="434">
        <f t="shared" si="10"/>
        <v>0</v>
      </c>
      <c r="AH54" s="434">
        <f t="shared" si="10"/>
        <v>0</v>
      </c>
      <c r="AI54" s="434">
        <f t="shared" si="10"/>
        <v>0</v>
      </c>
      <c r="AJ54" s="434">
        <f t="shared" si="10"/>
        <v>0</v>
      </c>
      <c r="AK54" s="434">
        <f t="shared" si="10"/>
        <v>0</v>
      </c>
      <c r="AL54" s="434">
        <f t="shared" si="10"/>
        <v>0</v>
      </c>
      <c r="AM54" s="335"/>
    </row>
    <row r="55" spans="1:42" s="307" customFormat="1" ht="15" hidden="1" outlineLevel="1">
      <c r="A55" s="533"/>
      <c r="B55" s="338"/>
      <c r="C55" s="336"/>
      <c r="D55" s="315"/>
      <c r="E55" s="315"/>
      <c r="F55" s="315"/>
      <c r="G55" s="315"/>
      <c r="H55" s="315"/>
      <c r="I55" s="315"/>
      <c r="J55" s="315"/>
      <c r="K55" s="315"/>
      <c r="L55" s="315"/>
      <c r="M55" s="315"/>
      <c r="N55" s="315"/>
      <c r="O55" s="315"/>
      <c r="P55" s="315"/>
      <c r="Q55" s="315"/>
      <c r="R55" s="315"/>
      <c r="S55" s="315"/>
      <c r="T55" s="315"/>
      <c r="U55" s="315"/>
      <c r="V55" s="315"/>
      <c r="W55" s="315"/>
      <c r="X55" s="315"/>
      <c r="Y55" s="439"/>
      <c r="Z55" s="440"/>
      <c r="AA55" s="439"/>
      <c r="AB55" s="439"/>
      <c r="AC55" s="439"/>
      <c r="AD55" s="439"/>
      <c r="AE55" s="439"/>
      <c r="AF55" s="439"/>
      <c r="AG55" s="439"/>
      <c r="AH55" s="439"/>
      <c r="AI55" s="439"/>
      <c r="AJ55" s="439"/>
      <c r="AK55" s="439"/>
      <c r="AL55" s="439"/>
      <c r="AM55" s="337"/>
    </row>
    <row r="56" spans="1:42" s="307" customFormat="1" ht="15" hidden="1" outlineLevel="1">
      <c r="A56" s="533">
        <v>12</v>
      </c>
      <c r="B56" s="338" t="s">
        <v>23</v>
      </c>
      <c r="C56" s="315" t="s">
        <v>25</v>
      </c>
      <c r="D56" s="319"/>
      <c r="E56" s="319"/>
      <c r="F56" s="319"/>
      <c r="G56" s="319"/>
      <c r="H56" s="319"/>
      <c r="I56" s="319"/>
      <c r="J56" s="319"/>
      <c r="K56" s="319"/>
      <c r="L56" s="319"/>
      <c r="M56" s="319"/>
      <c r="N56" s="319">
        <v>3</v>
      </c>
      <c r="O56" s="319"/>
      <c r="P56" s="319"/>
      <c r="Q56" s="319"/>
      <c r="R56" s="319"/>
      <c r="S56" s="319"/>
      <c r="T56" s="319"/>
      <c r="U56" s="319"/>
      <c r="V56" s="319"/>
      <c r="W56" s="319"/>
      <c r="X56" s="319"/>
      <c r="Y56" s="438"/>
      <c r="Z56" s="438"/>
      <c r="AA56" s="438"/>
      <c r="AB56" s="438"/>
      <c r="AC56" s="438"/>
      <c r="AD56" s="438"/>
      <c r="AE56" s="438"/>
      <c r="AF56" s="438"/>
      <c r="AG56" s="438"/>
      <c r="AH56" s="438"/>
      <c r="AI56" s="438"/>
      <c r="AJ56" s="438"/>
      <c r="AK56" s="438"/>
      <c r="AL56" s="438"/>
      <c r="AM56" s="320">
        <f>SUM(Y56:AL56)</f>
        <v>0</v>
      </c>
    </row>
    <row r="57" spans="1:42" s="307" customFormat="1" ht="15" hidden="1" outlineLevel="1">
      <c r="A57" s="533"/>
      <c r="B57" s="339" t="s">
        <v>216</v>
      </c>
      <c r="C57" s="315" t="s">
        <v>164</v>
      </c>
      <c r="D57" s="319"/>
      <c r="E57" s="319"/>
      <c r="F57" s="319"/>
      <c r="G57" s="319"/>
      <c r="H57" s="319"/>
      <c r="I57" s="319"/>
      <c r="J57" s="319"/>
      <c r="K57" s="319"/>
      <c r="L57" s="319"/>
      <c r="M57" s="319"/>
      <c r="N57" s="319">
        <f>N56</f>
        <v>3</v>
      </c>
      <c r="O57" s="319"/>
      <c r="P57" s="319"/>
      <c r="Q57" s="319"/>
      <c r="R57" s="319"/>
      <c r="S57" s="319"/>
      <c r="T57" s="319"/>
      <c r="U57" s="319"/>
      <c r="V57" s="319"/>
      <c r="W57" s="319"/>
      <c r="X57" s="319"/>
      <c r="Y57" s="434">
        <f>Y56</f>
        <v>0</v>
      </c>
      <c r="Z57" s="434">
        <f>Z56</f>
        <v>0</v>
      </c>
      <c r="AA57" s="434">
        <f t="shared" ref="AA57:AL57" si="11">AA56</f>
        <v>0</v>
      </c>
      <c r="AB57" s="434">
        <f t="shared" si="11"/>
        <v>0</v>
      </c>
      <c r="AC57" s="434">
        <f t="shared" si="11"/>
        <v>0</v>
      </c>
      <c r="AD57" s="434">
        <f t="shared" si="11"/>
        <v>0</v>
      </c>
      <c r="AE57" s="434">
        <f t="shared" si="11"/>
        <v>0</v>
      </c>
      <c r="AF57" s="434">
        <f t="shared" si="11"/>
        <v>0</v>
      </c>
      <c r="AG57" s="434">
        <f t="shared" si="11"/>
        <v>0</v>
      </c>
      <c r="AH57" s="434">
        <f t="shared" si="11"/>
        <v>0</v>
      </c>
      <c r="AI57" s="434">
        <f t="shared" si="11"/>
        <v>0</v>
      </c>
      <c r="AJ57" s="434">
        <f t="shared" si="11"/>
        <v>0</v>
      </c>
      <c r="AK57" s="434">
        <f t="shared" si="11"/>
        <v>0</v>
      </c>
      <c r="AL57" s="434">
        <f t="shared" si="11"/>
        <v>0</v>
      </c>
      <c r="AM57" s="335"/>
    </row>
    <row r="58" spans="1:42" s="307" customFormat="1" ht="15" hidden="1" outlineLevel="1">
      <c r="A58" s="533"/>
      <c r="B58" s="338"/>
      <c r="C58" s="336"/>
      <c r="D58" s="340"/>
      <c r="E58" s="340"/>
      <c r="F58" s="340"/>
      <c r="G58" s="340"/>
      <c r="H58" s="340"/>
      <c r="I58" s="340"/>
      <c r="J58" s="340"/>
      <c r="K58" s="340"/>
      <c r="L58" s="340"/>
      <c r="M58" s="340"/>
      <c r="N58" s="315"/>
      <c r="O58" s="340"/>
      <c r="P58" s="340"/>
      <c r="Q58" s="340"/>
      <c r="R58" s="340"/>
      <c r="S58" s="340"/>
      <c r="T58" s="340"/>
      <c r="U58" s="340"/>
      <c r="V58" s="340"/>
      <c r="W58" s="340"/>
      <c r="X58" s="340"/>
      <c r="Y58" s="439"/>
      <c r="Z58" s="440"/>
      <c r="AA58" s="439"/>
      <c r="AB58" s="439"/>
      <c r="AC58" s="439"/>
      <c r="AD58" s="439"/>
      <c r="AE58" s="439"/>
      <c r="AF58" s="439"/>
      <c r="AG58" s="439"/>
      <c r="AH58" s="439"/>
      <c r="AI58" s="439"/>
      <c r="AJ58" s="439"/>
      <c r="AK58" s="439"/>
      <c r="AL58" s="439"/>
      <c r="AM58" s="337"/>
    </row>
    <row r="59" spans="1:42" s="307" customFormat="1" ht="15" hidden="1" outlineLevel="1">
      <c r="A59" s="533">
        <v>13</v>
      </c>
      <c r="B59" s="338" t="s">
        <v>24</v>
      </c>
      <c r="C59" s="315" t="s">
        <v>25</v>
      </c>
      <c r="D59" s="319"/>
      <c r="E59" s="319"/>
      <c r="F59" s="319"/>
      <c r="G59" s="319"/>
      <c r="H59" s="319"/>
      <c r="I59" s="319"/>
      <c r="J59" s="319"/>
      <c r="K59" s="319"/>
      <c r="L59" s="319"/>
      <c r="M59" s="319"/>
      <c r="N59" s="319">
        <v>12</v>
      </c>
      <c r="O59" s="319"/>
      <c r="P59" s="319"/>
      <c r="Q59" s="319"/>
      <c r="R59" s="319"/>
      <c r="S59" s="319"/>
      <c r="T59" s="319"/>
      <c r="U59" s="319"/>
      <c r="V59" s="319"/>
      <c r="W59" s="319"/>
      <c r="X59" s="319"/>
      <c r="Y59" s="438"/>
      <c r="Z59" s="438"/>
      <c r="AA59" s="438"/>
      <c r="AB59" s="438"/>
      <c r="AC59" s="438"/>
      <c r="AD59" s="438"/>
      <c r="AE59" s="438"/>
      <c r="AF59" s="438"/>
      <c r="AG59" s="438"/>
      <c r="AH59" s="438"/>
      <c r="AI59" s="438"/>
      <c r="AJ59" s="438"/>
      <c r="AK59" s="438"/>
      <c r="AL59" s="438"/>
      <c r="AM59" s="320">
        <f>SUM(Y59:AL59)</f>
        <v>0</v>
      </c>
    </row>
    <row r="60" spans="1:42" s="307" customFormat="1" ht="15" hidden="1" outlineLevel="1">
      <c r="A60" s="533"/>
      <c r="B60" s="339" t="s">
        <v>216</v>
      </c>
      <c r="C60" s="315" t="s">
        <v>164</v>
      </c>
      <c r="D60" s="319"/>
      <c r="E60" s="319"/>
      <c r="F60" s="319"/>
      <c r="G60" s="319"/>
      <c r="H60" s="319"/>
      <c r="I60" s="319"/>
      <c r="J60" s="319"/>
      <c r="K60" s="319"/>
      <c r="L60" s="319"/>
      <c r="M60" s="319"/>
      <c r="N60" s="319">
        <f>N59</f>
        <v>12</v>
      </c>
      <c r="O60" s="319"/>
      <c r="P60" s="319"/>
      <c r="Q60" s="319"/>
      <c r="R60" s="319"/>
      <c r="S60" s="319"/>
      <c r="T60" s="319"/>
      <c r="U60" s="319"/>
      <c r="V60" s="319"/>
      <c r="W60" s="319"/>
      <c r="X60" s="319"/>
      <c r="Y60" s="434">
        <f>Y59</f>
        <v>0</v>
      </c>
      <c r="Z60" s="434">
        <f>Z59</f>
        <v>0</v>
      </c>
      <c r="AA60" s="434">
        <f t="shared" ref="AA60:AL60" si="12">AA59</f>
        <v>0</v>
      </c>
      <c r="AB60" s="434">
        <f t="shared" si="12"/>
        <v>0</v>
      </c>
      <c r="AC60" s="434">
        <f t="shared" si="12"/>
        <v>0</v>
      </c>
      <c r="AD60" s="434">
        <f t="shared" si="12"/>
        <v>0</v>
      </c>
      <c r="AE60" s="434">
        <f t="shared" si="12"/>
        <v>0</v>
      </c>
      <c r="AF60" s="434">
        <f t="shared" si="12"/>
        <v>0</v>
      </c>
      <c r="AG60" s="434">
        <f t="shared" si="12"/>
        <v>0</v>
      </c>
      <c r="AH60" s="434">
        <f t="shared" si="12"/>
        <v>0</v>
      </c>
      <c r="AI60" s="434">
        <f t="shared" si="12"/>
        <v>0</v>
      </c>
      <c r="AJ60" s="434">
        <f t="shared" si="12"/>
        <v>0</v>
      </c>
      <c r="AK60" s="434">
        <f t="shared" si="12"/>
        <v>0</v>
      </c>
      <c r="AL60" s="434">
        <f t="shared" si="12"/>
        <v>0</v>
      </c>
      <c r="AM60" s="335"/>
    </row>
    <row r="61" spans="1:42" s="307" customFormat="1" ht="15" hidden="1" outlineLevel="1">
      <c r="A61" s="533"/>
      <c r="B61" s="338"/>
      <c r="C61" s="336"/>
      <c r="D61" s="340"/>
      <c r="E61" s="340"/>
      <c r="F61" s="340"/>
      <c r="G61" s="340"/>
      <c r="H61" s="340"/>
      <c r="I61" s="340"/>
      <c r="J61" s="340"/>
      <c r="K61" s="340"/>
      <c r="L61" s="340"/>
      <c r="M61" s="340"/>
      <c r="N61" s="315"/>
      <c r="O61" s="340"/>
      <c r="P61" s="340"/>
      <c r="Q61" s="340"/>
      <c r="R61" s="340"/>
      <c r="S61" s="340"/>
      <c r="T61" s="340"/>
      <c r="U61" s="340"/>
      <c r="V61" s="340"/>
      <c r="W61" s="340"/>
      <c r="X61" s="340"/>
      <c r="Y61" s="439"/>
      <c r="Z61" s="439"/>
      <c r="AA61" s="439"/>
      <c r="AB61" s="439"/>
      <c r="AC61" s="439"/>
      <c r="AD61" s="439"/>
      <c r="AE61" s="439"/>
      <c r="AF61" s="439"/>
      <c r="AG61" s="439"/>
      <c r="AH61" s="439"/>
      <c r="AI61" s="439"/>
      <c r="AJ61" s="439"/>
      <c r="AK61" s="439"/>
      <c r="AL61" s="439"/>
      <c r="AM61" s="337"/>
    </row>
    <row r="62" spans="1:42" s="307" customFormat="1" ht="15" hidden="1" outlineLevel="1">
      <c r="A62" s="533">
        <v>14</v>
      </c>
      <c r="B62" s="338" t="s">
        <v>20</v>
      </c>
      <c r="C62" s="315" t="s">
        <v>25</v>
      </c>
      <c r="D62" s="319"/>
      <c r="E62" s="319">
        <f>+'7-a.  2011'!AX36</f>
        <v>0</v>
      </c>
      <c r="F62" s="319">
        <f>+'7-a.  2011'!AY36</f>
        <v>0</v>
      </c>
      <c r="G62" s="319">
        <f>+'7-a.  2011'!AZ36</f>
        <v>0</v>
      </c>
      <c r="H62" s="319">
        <f>+'7-a.  2011'!BA36</f>
        <v>0</v>
      </c>
      <c r="I62" s="319">
        <f>+'7-a.  2011'!BB36</f>
        <v>0</v>
      </c>
      <c r="J62" s="319">
        <f>+'7-a.  2011'!BC36</f>
        <v>0</v>
      </c>
      <c r="K62" s="319">
        <f>+'7-a.  2011'!BD36</f>
        <v>0</v>
      </c>
      <c r="L62" s="319">
        <f>+'7-a.  2011'!BE36</f>
        <v>0</v>
      </c>
      <c r="M62" s="319">
        <f>+'7-a.  2011'!BF36</f>
        <v>0</v>
      </c>
      <c r="N62" s="319">
        <v>12</v>
      </c>
      <c r="O62" s="319"/>
      <c r="P62" s="319">
        <f>+'7-a.  2011'!S36</f>
        <v>0</v>
      </c>
      <c r="Q62" s="319">
        <f>+'7-a.  2011'!T36</f>
        <v>0</v>
      </c>
      <c r="R62" s="319">
        <f>+'7-a.  2011'!U36</f>
        <v>0</v>
      </c>
      <c r="S62" s="319">
        <f>+'7-a.  2011'!V36</f>
        <v>0</v>
      </c>
      <c r="T62" s="319">
        <f>+'7-a.  2011'!W36</f>
        <v>0</v>
      </c>
      <c r="U62" s="319">
        <f>+'7-a.  2011'!X36</f>
        <v>0</v>
      </c>
      <c r="V62" s="319">
        <f>+'7-a.  2011'!Y36</f>
        <v>0</v>
      </c>
      <c r="W62" s="319">
        <f>+'7-a.  2011'!Z36</f>
        <v>0</v>
      </c>
      <c r="X62" s="319">
        <f>+'7-a.  2011'!AA36</f>
        <v>0</v>
      </c>
      <c r="Y62" s="438"/>
      <c r="Z62" s="438">
        <v>1</v>
      </c>
      <c r="AA62" s="438"/>
      <c r="AB62" s="438"/>
      <c r="AC62" s="438"/>
      <c r="AD62" s="438"/>
      <c r="AE62" s="438"/>
      <c r="AF62" s="438"/>
      <c r="AG62" s="438"/>
      <c r="AH62" s="438"/>
      <c r="AI62" s="438"/>
      <c r="AJ62" s="438"/>
      <c r="AK62" s="438"/>
      <c r="AL62" s="438"/>
      <c r="AM62" s="320">
        <f>SUM(Y62:AL62)</f>
        <v>1</v>
      </c>
    </row>
    <row r="63" spans="1:42" s="307" customFormat="1" ht="15" hidden="1" outlineLevel="1">
      <c r="A63" s="533"/>
      <c r="B63" s="339" t="s">
        <v>216</v>
      </c>
      <c r="C63" s="315" t="s">
        <v>164</v>
      </c>
      <c r="D63" s="319">
        <v>263983</v>
      </c>
      <c r="E63" s="319">
        <f>+IFERROR('7-b.  2012'!AX51+'7-d.  2014'!AX26,0)</f>
        <v>263982.9546</v>
      </c>
      <c r="F63" s="319">
        <f>+IFERROR('7-b.  2012'!AY51+'7-d.  2014'!AY26,0)</f>
        <v>263982.9546</v>
      </c>
      <c r="G63" s="319">
        <f>+IFERROR('7-b.  2012'!AZ51+'7-d.  2014'!AZ26,0)</f>
        <v>263982.9546</v>
      </c>
      <c r="H63" s="319">
        <f>+IFERROR('7-b.  2012'!BA51+'7-d.  2014'!BA26,0)</f>
        <v>0</v>
      </c>
      <c r="I63" s="319">
        <f>+IFERROR('7-b.  2012'!BB51+'7-d.  2014'!BB26,0)</f>
        <v>0</v>
      </c>
      <c r="J63" s="319">
        <f>+IFERROR('7-b.  2012'!BC51+'7-d.  2014'!BC26,0)</f>
        <v>0</v>
      </c>
      <c r="K63" s="319">
        <f>+IFERROR('7-b.  2012'!BD51+'7-d.  2014'!BD26,0)</f>
        <v>0</v>
      </c>
      <c r="L63" s="319">
        <f>+IFERROR('7-b.  2012'!BE51+'7-d.  2014'!BE26,0)</f>
        <v>0</v>
      </c>
      <c r="M63" s="319">
        <f>+IFERROR('7-b.  2012'!BF51+'7-d.  2014'!BF26,0)</f>
        <v>0</v>
      </c>
      <c r="N63" s="319">
        <f>N62</f>
        <v>12</v>
      </c>
      <c r="O63" s="319">
        <v>54</v>
      </c>
      <c r="P63" s="319">
        <f>IFERROR(+'7-b.  2012'!S51+'7-d.  2014'!S26,0)</f>
        <v>54.241746299999996</v>
      </c>
      <c r="Q63" s="319">
        <f>IFERROR(+'7-b.  2012'!T51+'7-d.  2014'!T26,0)</f>
        <v>54.241745999999999</v>
      </c>
      <c r="R63" s="319">
        <f>IFERROR(+'7-b.  2012'!U51+'7-d.  2014'!U26,0)</f>
        <v>54.241745999999999</v>
      </c>
      <c r="S63" s="319">
        <f>IFERROR(+'7-b.  2012'!V51+'7-d.  2014'!V26,0)</f>
        <v>0</v>
      </c>
      <c r="T63" s="319">
        <f>IFERROR(+'7-b.  2012'!W51+'7-d.  2014'!W26,0)</f>
        <v>0</v>
      </c>
      <c r="U63" s="319">
        <f>IFERROR(+'7-b.  2012'!X51+'7-d.  2014'!X26,0)</f>
        <v>0</v>
      </c>
      <c r="V63" s="319">
        <f>IFERROR(+'7-b.  2012'!Y51+'7-d.  2014'!Y26,0)</f>
        <v>0</v>
      </c>
      <c r="W63" s="319">
        <f>IFERROR(+'7-b.  2012'!Z51+'7-d.  2014'!Z26,0)</f>
        <v>0</v>
      </c>
      <c r="X63" s="319">
        <f>IFERROR(+'7-b.  2012'!AA51+'7-d.  2014'!AA26,0)</f>
        <v>0</v>
      </c>
      <c r="Y63" s="434">
        <f>Y62</f>
        <v>0</v>
      </c>
      <c r="Z63" s="434">
        <f>Z62</f>
        <v>1</v>
      </c>
      <c r="AA63" s="434">
        <f t="shared" ref="AA63:AL63" si="13">AA62</f>
        <v>0</v>
      </c>
      <c r="AB63" s="434">
        <f t="shared" si="13"/>
        <v>0</v>
      </c>
      <c r="AC63" s="434">
        <f t="shared" si="13"/>
        <v>0</v>
      </c>
      <c r="AD63" s="434">
        <f t="shared" si="13"/>
        <v>0</v>
      </c>
      <c r="AE63" s="434">
        <f t="shared" si="13"/>
        <v>0</v>
      </c>
      <c r="AF63" s="434">
        <f t="shared" si="13"/>
        <v>0</v>
      </c>
      <c r="AG63" s="434">
        <f t="shared" si="13"/>
        <v>0</v>
      </c>
      <c r="AH63" s="434">
        <f t="shared" si="13"/>
        <v>0</v>
      </c>
      <c r="AI63" s="434">
        <f t="shared" si="13"/>
        <v>0</v>
      </c>
      <c r="AJ63" s="434">
        <f t="shared" si="13"/>
        <v>0</v>
      </c>
      <c r="AK63" s="434">
        <f t="shared" si="13"/>
        <v>0</v>
      </c>
      <c r="AL63" s="434">
        <f t="shared" si="13"/>
        <v>0</v>
      </c>
      <c r="AM63" s="335"/>
    </row>
    <row r="64" spans="1:42" s="307" customFormat="1" ht="15" hidden="1" outlineLevel="1">
      <c r="A64" s="533"/>
      <c r="B64" s="338"/>
      <c r="C64" s="336"/>
      <c r="D64" s="340"/>
      <c r="E64" s="340"/>
      <c r="F64" s="340"/>
      <c r="G64" s="340"/>
      <c r="H64" s="340"/>
      <c r="I64" s="340"/>
      <c r="J64" s="340"/>
      <c r="K64" s="340"/>
      <c r="L64" s="340"/>
      <c r="M64" s="340"/>
      <c r="N64" s="315"/>
      <c r="O64" s="340"/>
      <c r="P64" s="340"/>
      <c r="Q64" s="340"/>
      <c r="R64" s="340"/>
      <c r="S64" s="340"/>
      <c r="T64" s="340"/>
      <c r="U64" s="340"/>
      <c r="V64" s="340"/>
      <c r="W64" s="340"/>
      <c r="X64" s="340"/>
      <c r="Y64" s="439"/>
      <c r="Z64" s="440"/>
      <c r="AA64" s="439"/>
      <c r="AB64" s="439"/>
      <c r="AC64" s="439"/>
      <c r="AD64" s="439"/>
      <c r="AE64" s="439"/>
      <c r="AF64" s="439"/>
      <c r="AG64" s="439"/>
      <c r="AH64" s="439"/>
      <c r="AI64" s="439"/>
      <c r="AJ64" s="439"/>
      <c r="AK64" s="439"/>
      <c r="AL64" s="439"/>
      <c r="AM64" s="337"/>
    </row>
    <row r="65" spans="1:39" s="307" customFormat="1" ht="15" hidden="1" outlineLevel="1">
      <c r="A65" s="533">
        <v>15</v>
      </c>
      <c r="B65" s="338" t="s">
        <v>498</v>
      </c>
      <c r="C65" s="315" t="s">
        <v>25</v>
      </c>
      <c r="D65" s="319"/>
      <c r="E65" s="319"/>
      <c r="F65" s="319"/>
      <c r="G65" s="319"/>
      <c r="H65" s="319"/>
      <c r="I65" s="319"/>
      <c r="J65" s="319"/>
      <c r="K65" s="319"/>
      <c r="L65" s="319"/>
      <c r="M65" s="319"/>
      <c r="N65" s="315"/>
      <c r="O65" s="319"/>
      <c r="P65" s="319"/>
      <c r="Q65" s="319"/>
      <c r="R65" s="319"/>
      <c r="S65" s="319"/>
      <c r="T65" s="319"/>
      <c r="U65" s="319"/>
      <c r="V65" s="319"/>
      <c r="W65" s="319"/>
      <c r="X65" s="319"/>
      <c r="Y65" s="438"/>
      <c r="Z65" s="438"/>
      <c r="AA65" s="438"/>
      <c r="AB65" s="438"/>
      <c r="AC65" s="438"/>
      <c r="AD65" s="438"/>
      <c r="AE65" s="438"/>
      <c r="AF65" s="438"/>
      <c r="AG65" s="438"/>
      <c r="AH65" s="438"/>
      <c r="AI65" s="438"/>
      <c r="AJ65" s="438"/>
      <c r="AK65" s="438"/>
      <c r="AL65" s="438"/>
      <c r="AM65" s="320">
        <f>SUM(Y65:AL65)</f>
        <v>0</v>
      </c>
    </row>
    <row r="66" spans="1:39" s="307" customFormat="1" ht="15" hidden="1" outlineLevel="1">
      <c r="A66" s="533"/>
      <c r="B66" s="339" t="s">
        <v>216</v>
      </c>
      <c r="C66" s="315" t="s">
        <v>164</v>
      </c>
      <c r="D66" s="319"/>
      <c r="E66" s="319"/>
      <c r="F66" s="319"/>
      <c r="G66" s="319"/>
      <c r="H66" s="319"/>
      <c r="I66" s="319"/>
      <c r="J66" s="319"/>
      <c r="K66" s="319"/>
      <c r="L66" s="319"/>
      <c r="M66" s="319"/>
      <c r="N66" s="315"/>
      <c r="O66" s="319"/>
      <c r="P66" s="319"/>
      <c r="Q66" s="319"/>
      <c r="R66" s="319"/>
      <c r="S66" s="319"/>
      <c r="T66" s="319"/>
      <c r="U66" s="319"/>
      <c r="V66" s="319"/>
      <c r="W66" s="319"/>
      <c r="X66" s="319"/>
      <c r="Y66" s="434">
        <f>Y65</f>
        <v>0</v>
      </c>
      <c r="Z66" s="434">
        <f>Z65</f>
        <v>0</v>
      </c>
      <c r="AA66" s="434">
        <f t="shared" ref="AA66:AL66" si="14">AA65</f>
        <v>0</v>
      </c>
      <c r="AB66" s="434">
        <f t="shared" si="14"/>
        <v>0</v>
      </c>
      <c r="AC66" s="434">
        <f t="shared" si="14"/>
        <v>0</v>
      </c>
      <c r="AD66" s="434">
        <f t="shared" si="14"/>
        <v>0</v>
      </c>
      <c r="AE66" s="434">
        <f t="shared" si="14"/>
        <v>0</v>
      </c>
      <c r="AF66" s="434">
        <f t="shared" si="14"/>
        <v>0</v>
      </c>
      <c r="AG66" s="434">
        <f t="shared" si="14"/>
        <v>0</v>
      </c>
      <c r="AH66" s="434">
        <f t="shared" si="14"/>
        <v>0</v>
      </c>
      <c r="AI66" s="434">
        <f t="shared" si="14"/>
        <v>0</v>
      </c>
      <c r="AJ66" s="434">
        <f t="shared" si="14"/>
        <v>0</v>
      </c>
      <c r="AK66" s="434">
        <f t="shared" si="14"/>
        <v>0</v>
      </c>
      <c r="AL66" s="434">
        <f t="shared" si="14"/>
        <v>0</v>
      </c>
      <c r="AM66" s="335"/>
    </row>
    <row r="67" spans="1:39" s="307" customFormat="1" ht="15" hidden="1" outlineLevel="1">
      <c r="A67" s="533"/>
      <c r="B67" s="338"/>
      <c r="C67" s="336"/>
      <c r="D67" s="340"/>
      <c r="E67" s="340"/>
      <c r="F67" s="340"/>
      <c r="G67" s="340"/>
      <c r="H67" s="340"/>
      <c r="I67" s="340"/>
      <c r="J67" s="340"/>
      <c r="K67" s="340"/>
      <c r="L67" s="340"/>
      <c r="M67" s="340"/>
      <c r="N67" s="315"/>
      <c r="O67" s="340"/>
      <c r="P67" s="340"/>
      <c r="Q67" s="340"/>
      <c r="R67" s="340"/>
      <c r="S67" s="340"/>
      <c r="T67" s="340"/>
      <c r="U67" s="340"/>
      <c r="V67" s="340"/>
      <c r="W67" s="340"/>
      <c r="X67" s="340"/>
      <c r="Y67" s="441"/>
      <c r="Z67" s="439"/>
      <c r="AA67" s="439"/>
      <c r="AB67" s="439"/>
      <c r="AC67" s="439"/>
      <c r="AD67" s="439"/>
      <c r="AE67" s="439"/>
      <c r="AF67" s="439"/>
      <c r="AG67" s="439"/>
      <c r="AH67" s="439"/>
      <c r="AI67" s="439"/>
      <c r="AJ67" s="439"/>
      <c r="AK67" s="439"/>
      <c r="AL67" s="439"/>
      <c r="AM67" s="337"/>
    </row>
    <row r="68" spans="1:39" s="307" customFormat="1" ht="30" hidden="1" outlineLevel="1">
      <c r="A68" s="533">
        <v>16</v>
      </c>
      <c r="B68" s="338" t="s">
        <v>499</v>
      </c>
      <c r="C68" s="315" t="s">
        <v>25</v>
      </c>
      <c r="D68" s="319"/>
      <c r="E68" s="319"/>
      <c r="F68" s="319"/>
      <c r="G68" s="319"/>
      <c r="H68" s="319"/>
      <c r="I68" s="319"/>
      <c r="J68" s="319"/>
      <c r="K68" s="319"/>
      <c r="L68" s="319"/>
      <c r="M68" s="319"/>
      <c r="N68" s="315"/>
      <c r="O68" s="319"/>
      <c r="P68" s="319"/>
      <c r="Q68" s="319"/>
      <c r="R68" s="319"/>
      <c r="S68" s="319"/>
      <c r="T68" s="319"/>
      <c r="U68" s="319"/>
      <c r="V68" s="319"/>
      <c r="W68" s="319"/>
      <c r="X68" s="319"/>
      <c r="Y68" s="438"/>
      <c r="Z68" s="438"/>
      <c r="AA68" s="438"/>
      <c r="AB68" s="438"/>
      <c r="AC68" s="438"/>
      <c r="AD68" s="438"/>
      <c r="AE68" s="438"/>
      <c r="AF68" s="438"/>
      <c r="AG68" s="438"/>
      <c r="AH68" s="438"/>
      <c r="AI68" s="438"/>
      <c r="AJ68" s="438"/>
      <c r="AK68" s="438"/>
      <c r="AL68" s="438"/>
      <c r="AM68" s="320">
        <f>SUM(Y68:AL68)</f>
        <v>0</v>
      </c>
    </row>
    <row r="69" spans="1:39" s="307" customFormat="1" ht="15" hidden="1" outlineLevel="1">
      <c r="A69" s="533"/>
      <c r="B69" s="339" t="s">
        <v>216</v>
      </c>
      <c r="C69" s="315" t="s">
        <v>164</v>
      </c>
      <c r="D69" s="319"/>
      <c r="E69" s="319"/>
      <c r="F69" s="319"/>
      <c r="G69" s="319"/>
      <c r="H69" s="319"/>
      <c r="I69" s="319"/>
      <c r="J69" s="319"/>
      <c r="K69" s="319"/>
      <c r="L69" s="319"/>
      <c r="M69" s="319"/>
      <c r="N69" s="315"/>
      <c r="O69" s="319"/>
      <c r="P69" s="319"/>
      <c r="Q69" s="319"/>
      <c r="R69" s="319"/>
      <c r="S69" s="319"/>
      <c r="T69" s="319"/>
      <c r="U69" s="319"/>
      <c r="V69" s="319"/>
      <c r="W69" s="319"/>
      <c r="X69" s="319"/>
      <c r="Y69" s="434">
        <f>Y68</f>
        <v>0</v>
      </c>
      <c r="Z69" s="434">
        <f>Z68</f>
        <v>0</v>
      </c>
      <c r="AA69" s="434">
        <f t="shared" ref="AA69:AL69" si="15">AA68</f>
        <v>0</v>
      </c>
      <c r="AB69" s="434">
        <f t="shared" si="15"/>
        <v>0</v>
      </c>
      <c r="AC69" s="434">
        <f t="shared" si="15"/>
        <v>0</v>
      </c>
      <c r="AD69" s="434">
        <f t="shared" si="15"/>
        <v>0</v>
      </c>
      <c r="AE69" s="434">
        <f t="shared" si="15"/>
        <v>0</v>
      </c>
      <c r="AF69" s="434">
        <f t="shared" si="15"/>
        <v>0</v>
      </c>
      <c r="AG69" s="434">
        <f t="shared" si="15"/>
        <v>0</v>
      </c>
      <c r="AH69" s="434">
        <f t="shared" si="15"/>
        <v>0</v>
      </c>
      <c r="AI69" s="434">
        <f t="shared" si="15"/>
        <v>0</v>
      </c>
      <c r="AJ69" s="434">
        <f t="shared" si="15"/>
        <v>0</v>
      </c>
      <c r="AK69" s="434">
        <f t="shared" si="15"/>
        <v>0</v>
      </c>
      <c r="AL69" s="434">
        <f t="shared" si="15"/>
        <v>0</v>
      </c>
      <c r="AM69" s="335"/>
    </row>
    <row r="70" spans="1:39" s="307" customFormat="1" ht="15" hidden="1" outlineLevel="1">
      <c r="A70" s="533"/>
      <c r="B70" s="338"/>
      <c r="C70" s="336"/>
      <c r="D70" s="340"/>
      <c r="E70" s="340"/>
      <c r="F70" s="340"/>
      <c r="G70" s="340"/>
      <c r="H70" s="340"/>
      <c r="I70" s="340"/>
      <c r="J70" s="340"/>
      <c r="K70" s="340"/>
      <c r="L70" s="340"/>
      <c r="M70" s="340"/>
      <c r="N70" s="315"/>
      <c r="O70" s="340"/>
      <c r="P70" s="340"/>
      <c r="Q70" s="340"/>
      <c r="R70" s="340"/>
      <c r="S70" s="340"/>
      <c r="T70" s="340"/>
      <c r="U70" s="340"/>
      <c r="V70" s="340"/>
      <c r="W70" s="340"/>
      <c r="X70" s="340"/>
      <c r="Y70" s="441"/>
      <c r="Z70" s="439"/>
      <c r="AA70" s="439"/>
      <c r="AB70" s="439"/>
      <c r="AC70" s="439"/>
      <c r="AD70" s="439"/>
      <c r="AE70" s="439"/>
      <c r="AF70" s="439"/>
      <c r="AG70" s="439"/>
      <c r="AH70" s="439"/>
      <c r="AI70" s="439"/>
      <c r="AJ70" s="439"/>
      <c r="AK70" s="439"/>
      <c r="AL70" s="439"/>
      <c r="AM70" s="337"/>
    </row>
    <row r="71" spans="1:39" s="307" customFormat="1" ht="15" hidden="1" outlineLevel="1">
      <c r="A71" s="533">
        <v>17</v>
      </c>
      <c r="B71" s="338" t="s">
        <v>9</v>
      </c>
      <c r="C71" s="315" t="s">
        <v>25</v>
      </c>
      <c r="D71" s="319">
        <v>20936</v>
      </c>
      <c r="E71" s="319">
        <f>+'7-a.  2011'!AX33</f>
        <v>0</v>
      </c>
      <c r="F71" s="319">
        <f>+'7-a.  2011'!AY33</f>
        <v>0</v>
      </c>
      <c r="G71" s="319">
        <f>+'7-a.  2011'!AZ33</f>
        <v>0</v>
      </c>
      <c r="H71" s="319">
        <f>+'7-a.  2011'!BA33</f>
        <v>0</v>
      </c>
      <c r="I71" s="319">
        <f>+'7-a.  2011'!BB33</f>
        <v>0</v>
      </c>
      <c r="J71" s="319">
        <f>+'7-a.  2011'!BC33</f>
        <v>0</v>
      </c>
      <c r="K71" s="319">
        <f>+'7-a.  2011'!BD33</f>
        <v>0</v>
      </c>
      <c r="L71" s="319">
        <f>+'7-a.  2011'!BE33</f>
        <v>0</v>
      </c>
      <c r="M71" s="319">
        <f>+'7-a.  2011'!BF33</f>
        <v>0</v>
      </c>
      <c r="N71" s="315"/>
      <c r="O71" s="319">
        <v>536</v>
      </c>
      <c r="P71" s="319">
        <f>+'7-a.  2011'!S33</f>
        <v>0</v>
      </c>
      <c r="Q71" s="319">
        <f>+'7-a.  2011'!T33</f>
        <v>0</v>
      </c>
      <c r="R71" s="319">
        <f>+'7-a.  2011'!U33</f>
        <v>0</v>
      </c>
      <c r="S71" s="319">
        <f>+'7-a.  2011'!V33</f>
        <v>0</v>
      </c>
      <c r="T71" s="319">
        <f>+'7-a.  2011'!W33</f>
        <v>0</v>
      </c>
      <c r="U71" s="319">
        <f>+'7-a.  2011'!X33</f>
        <v>0</v>
      </c>
      <c r="V71" s="319">
        <f>+'7-a.  2011'!Y33</f>
        <v>0</v>
      </c>
      <c r="W71" s="319">
        <f>+'7-a.  2011'!Z33</f>
        <v>0</v>
      </c>
      <c r="X71" s="319">
        <f>+'7-a.  2011'!AA33</f>
        <v>0</v>
      </c>
      <c r="Y71" s="438"/>
      <c r="Z71" s="438"/>
      <c r="AA71" s="438"/>
      <c r="AB71" s="438"/>
      <c r="AC71" s="438"/>
      <c r="AD71" s="438"/>
      <c r="AE71" s="438"/>
      <c r="AF71" s="438"/>
      <c r="AG71" s="438"/>
      <c r="AH71" s="438"/>
      <c r="AI71" s="438"/>
      <c r="AJ71" s="438"/>
      <c r="AK71" s="438"/>
      <c r="AL71" s="438"/>
      <c r="AM71" s="320">
        <f>SUM(Y71:AL71)</f>
        <v>0</v>
      </c>
    </row>
    <row r="72" spans="1:39" s="307" customFormat="1" ht="15" hidden="1" outlineLevel="1">
      <c r="A72" s="533"/>
      <c r="B72" s="339" t="s">
        <v>216</v>
      </c>
      <c r="C72" s="315" t="s">
        <v>164</v>
      </c>
      <c r="D72" s="319"/>
      <c r="E72" s="319"/>
      <c r="F72" s="319"/>
      <c r="G72" s="319"/>
      <c r="H72" s="319"/>
      <c r="I72" s="319"/>
      <c r="J72" s="319"/>
      <c r="K72" s="319"/>
      <c r="L72" s="319"/>
      <c r="M72" s="319"/>
      <c r="N72" s="315"/>
      <c r="O72" s="319"/>
      <c r="P72" s="319"/>
      <c r="Q72" s="319"/>
      <c r="R72" s="319"/>
      <c r="S72" s="319"/>
      <c r="T72" s="319"/>
      <c r="U72" s="319"/>
      <c r="V72" s="319"/>
      <c r="W72" s="319"/>
      <c r="X72" s="319"/>
      <c r="Y72" s="434">
        <f>Y71</f>
        <v>0</v>
      </c>
      <c r="Z72" s="434">
        <f>Z71</f>
        <v>0</v>
      </c>
      <c r="AA72" s="434">
        <f t="shared" ref="AA72:AL72" si="16">AA71</f>
        <v>0</v>
      </c>
      <c r="AB72" s="434">
        <f t="shared" si="16"/>
        <v>0</v>
      </c>
      <c r="AC72" s="434">
        <f t="shared" si="16"/>
        <v>0</v>
      </c>
      <c r="AD72" s="434">
        <f t="shared" si="16"/>
        <v>0</v>
      </c>
      <c r="AE72" s="434">
        <f t="shared" si="16"/>
        <v>0</v>
      </c>
      <c r="AF72" s="434">
        <f t="shared" si="16"/>
        <v>0</v>
      </c>
      <c r="AG72" s="434">
        <f t="shared" si="16"/>
        <v>0</v>
      </c>
      <c r="AH72" s="434">
        <f t="shared" si="16"/>
        <v>0</v>
      </c>
      <c r="AI72" s="434">
        <f t="shared" si="16"/>
        <v>0</v>
      </c>
      <c r="AJ72" s="434">
        <f t="shared" si="16"/>
        <v>0</v>
      </c>
      <c r="AK72" s="434">
        <f t="shared" si="16"/>
        <v>0</v>
      </c>
      <c r="AL72" s="434">
        <f t="shared" si="16"/>
        <v>0</v>
      </c>
      <c r="AM72" s="335"/>
    </row>
    <row r="73" spans="1:39" s="307" customFormat="1" ht="15" hidden="1" outlineLevel="1">
      <c r="A73" s="533"/>
      <c r="B73" s="339"/>
      <c r="C73" s="329"/>
      <c r="D73" s="315"/>
      <c r="E73" s="315"/>
      <c r="F73" s="315"/>
      <c r="G73" s="315"/>
      <c r="H73" s="315"/>
      <c r="I73" s="315"/>
      <c r="J73" s="315"/>
      <c r="K73" s="315"/>
      <c r="L73" s="315"/>
      <c r="M73" s="315"/>
      <c r="N73" s="315"/>
      <c r="O73" s="315"/>
      <c r="P73" s="315"/>
      <c r="Q73" s="315"/>
      <c r="R73" s="315"/>
      <c r="S73" s="315"/>
      <c r="T73" s="315"/>
      <c r="U73" s="315"/>
      <c r="V73" s="315"/>
      <c r="W73" s="315"/>
      <c r="X73" s="315"/>
      <c r="Y73" s="442"/>
      <c r="Z73" s="443"/>
      <c r="AA73" s="443"/>
      <c r="AB73" s="443"/>
      <c r="AC73" s="443"/>
      <c r="AD73" s="443"/>
      <c r="AE73" s="443"/>
      <c r="AF73" s="443"/>
      <c r="AG73" s="443"/>
      <c r="AH73" s="443"/>
      <c r="AI73" s="443"/>
      <c r="AJ73" s="443"/>
      <c r="AK73" s="443"/>
      <c r="AL73" s="443"/>
      <c r="AM73" s="341"/>
    </row>
    <row r="74" spans="1:39" s="317" customFormat="1" ht="15.6" hidden="1" outlineLevel="1">
      <c r="A74" s="534"/>
      <c r="B74" s="312" t="s">
        <v>10</v>
      </c>
      <c r="C74" s="313"/>
      <c r="D74" s="313"/>
      <c r="E74" s="313"/>
      <c r="F74" s="313"/>
      <c r="G74" s="313"/>
      <c r="H74" s="313"/>
      <c r="I74" s="313"/>
      <c r="J74" s="313"/>
      <c r="K74" s="313"/>
      <c r="L74" s="313"/>
      <c r="M74" s="313"/>
      <c r="N74" s="314"/>
      <c r="O74" s="313"/>
      <c r="P74" s="313"/>
      <c r="Q74" s="313"/>
      <c r="R74" s="313"/>
      <c r="S74" s="313"/>
      <c r="T74" s="313"/>
      <c r="U74" s="313"/>
      <c r="V74" s="313"/>
      <c r="W74" s="313"/>
      <c r="X74" s="313"/>
      <c r="Y74" s="437"/>
      <c r="Z74" s="437"/>
      <c r="AA74" s="437"/>
      <c r="AB74" s="437"/>
      <c r="AC74" s="437"/>
      <c r="AD74" s="437"/>
      <c r="AE74" s="437"/>
      <c r="AF74" s="437"/>
      <c r="AG74" s="437"/>
      <c r="AH74" s="437"/>
      <c r="AI74" s="437"/>
      <c r="AJ74" s="437"/>
      <c r="AK74" s="437"/>
      <c r="AL74" s="437"/>
      <c r="AM74" s="316"/>
    </row>
    <row r="75" spans="1:39" s="307" customFormat="1" ht="15" hidden="1" outlineLevel="1">
      <c r="A75" s="533">
        <v>18</v>
      </c>
      <c r="B75" s="339" t="s">
        <v>11</v>
      </c>
      <c r="C75" s="315" t="s">
        <v>25</v>
      </c>
      <c r="D75" s="319"/>
      <c r="E75" s="319"/>
      <c r="F75" s="319"/>
      <c r="G75" s="319"/>
      <c r="H75" s="319"/>
      <c r="I75" s="319"/>
      <c r="J75" s="319"/>
      <c r="K75" s="319"/>
      <c r="L75" s="319"/>
      <c r="M75" s="319"/>
      <c r="N75" s="319">
        <v>12</v>
      </c>
      <c r="O75" s="319"/>
      <c r="P75" s="319"/>
      <c r="Q75" s="319"/>
      <c r="R75" s="319"/>
      <c r="S75" s="319"/>
      <c r="T75" s="319"/>
      <c r="U75" s="319"/>
      <c r="V75" s="319"/>
      <c r="W75" s="319"/>
      <c r="X75" s="319"/>
      <c r="Y75" s="438"/>
      <c r="Z75" s="438"/>
      <c r="AA75" s="438"/>
      <c r="AB75" s="438"/>
      <c r="AC75" s="438"/>
      <c r="AD75" s="438"/>
      <c r="AE75" s="438"/>
      <c r="AF75" s="438"/>
      <c r="AG75" s="438"/>
      <c r="AH75" s="438"/>
      <c r="AI75" s="438"/>
      <c r="AJ75" s="438"/>
      <c r="AK75" s="438"/>
      <c r="AL75" s="438"/>
      <c r="AM75" s="320">
        <f>SUM(Y75:AL75)</f>
        <v>0</v>
      </c>
    </row>
    <row r="76" spans="1:39" s="307" customFormat="1" ht="15" hidden="1" outlineLevel="1">
      <c r="A76" s="533"/>
      <c r="B76" s="339" t="s">
        <v>216</v>
      </c>
      <c r="C76" s="315" t="s">
        <v>164</v>
      </c>
      <c r="D76" s="319"/>
      <c r="E76" s="319"/>
      <c r="F76" s="319"/>
      <c r="G76" s="319"/>
      <c r="H76" s="319"/>
      <c r="I76" s="319"/>
      <c r="J76" s="319"/>
      <c r="K76" s="319"/>
      <c r="L76" s="319"/>
      <c r="M76" s="319"/>
      <c r="N76" s="319">
        <f>N75</f>
        <v>12</v>
      </c>
      <c r="O76" s="319"/>
      <c r="P76" s="319"/>
      <c r="Q76" s="319"/>
      <c r="R76" s="319"/>
      <c r="S76" s="319"/>
      <c r="T76" s="319"/>
      <c r="U76" s="319"/>
      <c r="V76" s="319"/>
      <c r="W76" s="319"/>
      <c r="X76" s="319"/>
      <c r="Y76" s="434">
        <f>Y75</f>
        <v>0</v>
      </c>
      <c r="Z76" s="434">
        <f>Z75</f>
        <v>0</v>
      </c>
      <c r="AA76" s="434">
        <f t="shared" ref="AA76:AL76" si="17">AA75</f>
        <v>0</v>
      </c>
      <c r="AB76" s="434">
        <f t="shared" si="17"/>
        <v>0</v>
      </c>
      <c r="AC76" s="434">
        <f t="shared" si="17"/>
        <v>0</v>
      </c>
      <c r="AD76" s="434">
        <f t="shared" si="17"/>
        <v>0</v>
      </c>
      <c r="AE76" s="434">
        <f t="shared" si="17"/>
        <v>0</v>
      </c>
      <c r="AF76" s="434">
        <f t="shared" si="17"/>
        <v>0</v>
      </c>
      <c r="AG76" s="434">
        <f t="shared" si="17"/>
        <v>0</v>
      </c>
      <c r="AH76" s="434">
        <f t="shared" si="17"/>
        <v>0</v>
      </c>
      <c r="AI76" s="434">
        <f t="shared" si="17"/>
        <v>0</v>
      </c>
      <c r="AJ76" s="434">
        <f t="shared" si="17"/>
        <v>0</v>
      </c>
      <c r="AK76" s="434">
        <f t="shared" si="17"/>
        <v>0</v>
      </c>
      <c r="AL76" s="434">
        <f t="shared" si="17"/>
        <v>0</v>
      </c>
      <c r="AM76" s="321"/>
    </row>
    <row r="77" spans="1:39" s="333" customFormat="1" ht="15" hidden="1" outlineLevel="1">
      <c r="A77" s="536"/>
      <c r="B77" s="339"/>
      <c r="C77" s="329"/>
      <c r="D77" s="315"/>
      <c r="E77" s="315"/>
      <c r="F77" s="315"/>
      <c r="G77" s="315"/>
      <c r="H77" s="315"/>
      <c r="I77" s="315"/>
      <c r="J77" s="315"/>
      <c r="K77" s="315"/>
      <c r="L77" s="315"/>
      <c r="M77" s="315"/>
      <c r="N77" s="315"/>
      <c r="O77" s="315"/>
      <c r="P77" s="315"/>
      <c r="Q77" s="315"/>
      <c r="R77" s="315"/>
      <c r="S77" s="315"/>
      <c r="T77" s="315"/>
      <c r="U77" s="315"/>
      <c r="V77" s="315"/>
      <c r="W77" s="315"/>
      <c r="X77" s="315"/>
      <c r="Y77" s="435"/>
      <c r="Z77" s="444"/>
      <c r="AA77" s="444"/>
      <c r="AB77" s="444"/>
      <c r="AC77" s="444"/>
      <c r="AD77" s="444"/>
      <c r="AE77" s="444"/>
      <c r="AF77" s="444"/>
      <c r="AG77" s="444"/>
      <c r="AH77" s="444"/>
      <c r="AI77" s="444"/>
      <c r="AJ77" s="444"/>
      <c r="AK77" s="444"/>
      <c r="AL77" s="444"/>
      <c r="AM77" s="330"/>
    </row>
    <row r="78" spans="1:39" s="307" customFormat="1" ht="15" hidden="1" outlineLevel="1">
      <c r="A78" s="533">
        <v>19</v>
      </c>
      <c r="B78" s="339" t="s">
        <v>12</v>
      </c>
      <c r="C78" s="315" t="s">
        <v>25</v>
      </c>
      <c r="D78" s="319"/>
      <c r="E78" s="319"/>
      <c r="F78" s="319"/>
      <c r="G78" s="319"/>
      <c r="H78" s="319"/>
      <c r="I78" s="319"/>
      <c r="J78" s="319"/>
      <c r="K78" s="319"/>
      <c r="L78" s="319"/>
      <c r="M78" s="319"/>
      <c r="N78" s="319">
        <v>12</v>
      </c>
      <c r="O78" s="319"/>
      <c r="P78" s="319"/>
      <c r="Q78" s="319"/>
      <c r="R78" s="319"/>
      <c r="S78" s="319"/>
      <c r="T78" s="319"/>
      <c r="U78" s="319"/>
      <c r="V78" s="319"/>
      <c r="W78" s="319"/>
      <c r="X78" s="319"/>
      <c r="Y78" s="433"/>
      <c r="Z78" s="438"/>
      <c r="AA78" s="438"/>
      <c r="AB78" s="438"/>
      <c r="AC78" s="438"/>
      <c r="AD78" s="438"/>
      <c r="AE78" s="438"/>
      <c r="AF78" s="438"/>
      <c r="AG78" s="438"/>
      <c r="AH78" s="438"/>
      <c r="AI78" s="438"/>
      <c r="AJ78" s="438"/>
      <c r="AK78" s="438"/>
      <c r="AL78" s="438"/>
      <c r="AM78" s="320">
        <f>SUM(Y78:AL78)</f>
        <v>0</v>
      </c>
    </row>
    <row r="79" spans="1:39" s="307" customFormat="1" ht="15" hidden="1" outlineLevel="1">
      <c r="A79" s="533"/>
      <c r="B79" s="339" t="s">
        <v>216</v>
      </c>
      <c r="C79" s="315" t="s">
        <v>164</v>
      </c>
      <c r="D79" s="319"/>
      <c r="E79" s="319"/>
      <c r="F79" s="319"/>
      <c r="G79" s="319"/>
      <c r="H79" s="319"/>
      <c r="I79" s="319"/>
      <c r="J79" s="319"/>
      <c r="K79" s="319"/>
      <c r="L79" s="319"/>
      <c r="M79" s="319"/>
      <c r="N79" s="319">
        <f>N78</f>
        <v>12</v>
      </c>
      <c r="O79" s="319"/>
      <c r="P79" s="319"/>
      <c r="Q79" s="319"/>
      <c r="R79" s="319"/>
      <c r="S79" s="319"/>
      <c r="T79" s="319"/>
      <c r="U79" s="319"/>
      <c r="V79" s="319"/>
      <c r="W79" s="319"/>
      <c r="X79" s="319"/>
      <c r="Y79" s="434">
        <f>Y78</f>
        <v>0</v>
      </c>
      <c r="Z79" s="434">
        <f>Z78</f>
        <v>0</v>
      </c>
      <c r="AA79" s="434">
        <f t="shared" ref="AA79:AL79" si="18">AA78</f>
        <v>0</v>
      </c>
      <c r="AB79" s="434">
        <f t="shared" si="18"/>
        <v>0</v>
      </c>
      <c r="AC79" s="434">
        <f t="shared" si="18"/>
        <v>0</v>
      </c>
      <c r="AD79" s="434">
        <f t="shared" si="18"/>
        <v>0</v>
      </c>
      <c r="AE79" s="434">
        <f t="shared" si="18"/>
        <v>0</v>
      </c>
      <c r="AF79" s="434">
        <f t="shared" si="18"/>
        <v>0</v>
      </c>
      <c r="AG79" s="434">
        <f t="shared" si="18"/>
        <v>0</v>
      </c>
      <c r="AH79" s="434">
        <f t="shared" si="18"/>
        <v>0</v>
      </c>
      <c r="AI79" s="434">
        <f t="shared" si="18"/>
        <v>0</v>
      </c>
      <c r="AJ79" s="434">
        <f t="shared" si="18"/>
        <v>0</v>
      </c>
      <c r="AK79" s="434">
        <f t="shared" si="18"/>
        <v>0</v>
      </c>
      <c r="AL79" s="434">
        <f t="shared" si="18"/>
        <v>0</v>
      </c>
      <c r="AM79" s="321"/>
    </row>
    <row r="80" spans="1:39" s="307" customFormat="1" ht="15" hidden="1" outlineLevel="1">
      <c r="A80" s="533"/>
      <c r="B80" s="339"/>
      <c r="C80" s="329"/>
      <c r="D80" s="315"/>
      <c r="E80" s="315"/>
      <c r="F80" s="315"/>
      <c r="G80" s="315"/>
      <c r="H80" s="315"/>
      <c r="I80" s="315"/>
      <c r="J80" s="315"/>
      <c r="K80" s="315"/>
      <c r="L80" s="315"/>
      <c r="M80" s="315"/>
      <c r="N80" s="315"/>
      <c r="O80" s="315"/>
      <c r="P80" s="315"/>
      <c r="Q80" s="315"/>
      <c r="R80" s="315"/>
      <c r="S80" s="315"/>
      <c r="T80" s="315"/>
      <c r="U80" s="315"/>
      <c r="V80" s="315"/>
      <c r="W80" s="315"/>
      <c r="X80" s="315"/>
      <c r="Y80" s="445"/>
      <c r="Z80" s="445"/>
      <c r="AA80" s="435"/>
      <c r="AB80" s="435"/>
      <c r="AC80" s="435"/>
      <c r="AD80" s="435"/>
      <c r="AE80" s="435"/>
      <c r="AF80" s="435"/>
      <c r="AG80" s="435"/>
      <c r="AH80" s="435"/>
      <c r="AI80" s="435"/>
      <c r="AJ80" s="435"/>
      <c r="AK80" s="435"/>
      <c r="AL80" s="435"/>
      <c r="AM80" s="330"/>
    </row>
    <row r="81" spans="1:39" s="307" customFormat="1" ht="15" hidden="1" outlineLevel="1">
      <c r="A81" s="533">
        <v>20</v>
      </c>
      <c r="B81" s="339" t="s">
        <v>13</v>
      </c>
      <c r="C81" s="315" t="s">
        <v>25</v>
      </c>
      <c r="D81" s="319"/>
      <c r="E81" s="319"/>
      <c r="F81" s="319"/>
      <c r="G81" s="319"/>
      <c r="H81" s="319"/>
      <c r="I81" s="319"/>
      <c r="J81" s="319"/>
      <c r="K81" s="319"/>
      <c r="L81" s="319"/>
      <c r="M81" s="319"/>
      <c r="N81" s="319">
        <v>12</v>
      </c>
      <c r="O81" s="319"/>
      <c r="P81" s="319"/>
      <c r="Q81" s="319"/>
      <c r="R81" s="319"/>
      <c r="S81" s="319"/>
      <c r="T81" s="319"/>
      <c r="U81" s="319"/>
      <c r="V81" s="319"/>
      <c r="W81" s="319"/>
      <c r="X81" s="319"/>
      <c r="Y81" s="433">
        <v>1</v>
      </c>
      <c r="Z81" s="438"/>
      <c r="AA81" s="438"/>
      <c r="AB81" s="438"/>
      <c r="AC81" s="438"/>
      <c r="AD81" s="438"/>
      <c r="AE81" s="438"/>
      <c r="AF81" s="438"/>
      <c r="AG81" s="438"/>
      <c r="AH81" s="438"/>
      <c r="AI81" s="438"/>
      <c r="AJ81" s="438"/>
      <c r="AK81" s="438"/>
      <c r="AL81" s="438"/>
      <c r="AM81" s="320">
        <f>SUM(Y81:AL81)</f>
        <v>1</v>
      </c>
    </row>
    <row r="82" spans="1:39" s="307" customFormat="1" ht="15" hidden="1" outlineLevel="1">
      <c r="A82" s="533"/>
      <c r="B82" s="339" t="s">
        <v>216</v>
      </c>
      <c r="C82" s="315" t="s">
        <v>164</v>
      </c>
      <c r="D82" s="319"/>
      <c r="E82" s="319"/>
      <c r="F82" s="319"/>
      <c r="G82" s="319"/>
      <c r="H82" s="319"/>
      <c r="I82" s="319"/>
      <c r="J82" s="319"/>
      <c r="K82" s="319"/>
      <c r="L82" s="319"/>
      <c r="M82" s="319"/>
      <c r="N82" s="319">
        <f>N81</f>
        <v>12</v>
      </c>
      <c r="O82" s="319"/>
      <c r="P82" s="319"/>
      <c r="Q82" s="319"/>
      <c r="R82" s="319"/>
      <c r="S82" s="319"/>
      <c r="T82" s="319"/>
      <c r="U82" s="319"/>
      <c r="V82" s="319"/>
      <c r="W82" s="319"/>
      <c r="X82" s="319"/>
      <c r="Y82" s="434">
        <f>Y81</f>
        <v>1</v>
      </c>
      <c r="Z82" s="434">
        <f>Z81</f>
        <v>0</v>
      </c>
      <c r="AA82" s="434">
        <f t="shared" ref="AA82:AL82" si="19">AA81</f>
        <v>0</v>
      </c>
      <c r="AB82" s="434">
        <f t="shared" si="19"/>
        <v>0</v>
      </c>
      <c r="AC82" s="434">
        <f t="shared" si="19"/>
        <v>0</v>
      </c>
      <c r="AD82" s="434">
        <f t="shared" si="19"/>
        <v>0</v>
      </c>
      <c r="AE82" s="434">
        <f t="shared" si="19"/>
        <v>0</v>
      </c>
      <c r="AF82" s="434">
        <f t="shared" si="19"/>
        <v>0</v>
      </c>
      <c r="AG82" s="434">
        <f t="shared" si="19"/>
        <v>0</v>
      </c>
      <c r="AH82" s="434">
        <f t="shared" si="19"/>
        <v>0</v>
      </c>
      <c r="AI82" s="434">
        <f t="shared" si="19"/>
        <v>0</v>
      </c>
      <c r="AJ82" s="434">
        <f t="shared" si="19"/>
        <v>0</v>
      </c>
      <c r="AK82" s="434">
        <f t="shared" si="19"/>
        <v>0</v>
      </c>
      <c r="AL82" s="434">
        <f t="shared" si="19"/>
        <v>0</v>
      </c>
      <c r="AM82" s="330"/>
    </row>
    <row r="83" spans="1:39" s="307" customFormat="1" ht="15" hidden="1" outlineLevel="1">
      <c r="A83" s="533"/>
      <c r="B83" s="339"/>
      <c r="C83" s="329"/>
      <c r="D83" s="315"/>
      <c r="E83" s="315"/>
      <c r="F83" s="315"/>
      <c r="G83" s="315"/>
      <c r="H83" s="315"/>
      <c r="I83" s="315"/>
      <c r="J83" s="315"/>
      <c r="K83" s="315"/>
      <c r="L83" s="315"/>
      <c r="M83" s="315"/>
      <c r="N83" s="342"/>
      <c r="O83" s="315"/>
      <c r="P83" s="315"/>
      <c r="Q83" s="315"/>
      <c r="R83" s="315"/>
      <c r="S83" s="315"/>
      <c r="T83" s="315"/>
      <c r="U83" s="315"/>
      <c r="V83" s="315"/>
      <c r="W83" s="315"/>
      <c r="X83" s="315"/>
      <c r="Y83" s="435"/>
      <c r="Z83" s="435"/>
      <c r="AA83" s="435"/>
      <c r="AB83" s="435"/>
      <c r="AC83" s="435"/>
      <c r="AD83" s="435"/>
      <c r="AE83" s="435"/>
      <c r="AF83" s="435"/>
      <c r="AG83" s="435"/>
      <c r="AH83" s="435"/>
      <c r="AI83" s="435"/>
      <c r="AJ83" s="435"/>
      <c r="AK83" s="435"/>
      <c r="AL83" s="435"/>
      <c r="AM83" s="330"/>
    </row>
    <row r="84" spans="1:39" s="307" customFormat="1" ht="15" hidden="1" outlineLevel="1">
      <c r="A84" s="533">
        <v>21</v>
      </c>
      <c r="B84" s="339" t="s">
        <v>22</v>
      </c>
      <c r="C84" s="315" t="s">
        <v>25</v>
      </c>
      <c r="D84" s="319">
        <v>402527</v>
      </c>
      <c r="E84" s="319">
        <f>+'7-a.  2011'!AX38</f>
        <v>402527</v>
      </c>
      <c r="F84" s="319">
        <f>+'7-a.  2011'!AY38</f>
        <v>402527</v>
      </c>
      <c r="G84" s="319">
        <f>+'7-a.  2011'!AZ38</f>
        <v>402527</v>
      </c>
      <c r="H84" s="319">
        <f>+'7-a.  2011'!BA38</f>
        <v>402527</v>
      </c>
      <c r="I84" s="319">
        <f>+'7-a.  2011'!BB38</f>
        <v>402527</v>
      </c>
      <c r="J84" s="319">
        <f>+'7-a.  2011'!BC38</f>
        <v>402527</v>
      </c>
      <c r="K84" s="319">
        <f>+'7-a.  2011'!BD38</f>
        <v>402527</v>
      </c>
      <c r="L84" s="319">
        <f>+'7-a.  2011'!BE38</f>
        <v>357485</v>
      </c>
      <c r="M84" s="319">
        <f>+'7-a.  2011'!BF38</f>
        <v>357485</v>
      </c>
      <c r="N84" s="319">
        <v>12</v>
      </c>
      <c r="O84" s="319">
        <v>70</v>
      </c>
      <c r="P84" s="319">
        <f>+'7-a.  2011'!S38</f>
        <v>69.623999999999995</v>
      </c>
      <c r="Q84" s="319">
        <f>+'7-a.  2011'!T38</f>
        <v>69.623999999999995</v>
      </c>
      <c r="R84" s="319">
        <f>+'7-a.  2011'!U38</f>
        <v>69.623999999999995</v>
      </c>
      <c r="S84" s="319">
        <f>+'7-a.  2011'!V38</f>
        <v>69.623999999999995</v>
      </c>
      <c r="T84" s="319">
        <f>+'7-a.  2011'!W38</f>
        <v>69.623999999999995</v>
      </c>
      <c r="U84" s="319">
        <f>+'7-a.  2011'!X38</f>
        <v>69.623999999999995</v>
      </c>
      <c r="V84" s="319">
        <f>+'7-a.  2011'!Y38</f>
        <v>69.623999999999995</v>
      </c>
      <c r="W84" s="319">
        <f>+'7-a.  2011'!Z38</f>
        <v>56.886899999999997</v>
      </c>
      <c r="X84" s="319">
        <f>+'7-a.  2011'!AA38</f>
        <v>56.886899999999997</v>
      </c>
      <c r="Y84" s="433"/>
      <c r="Z84" s="438"/>
      <c r="AA84" s="438">
        <v>0.53</v>
      </c>
      <c r="AB84" s="438">
        <v>0.47</v>
      </c>
      <c r="AC84" s="438"/>
      <c r="AD84" s="438"/>
      <c r="AE84" s="438"/>
      <c r="AF84" s="438"/>
      <c r="AG84" s="438"/>
      <c r="AH84" s="438"/>
      <c r="AI84" s="438"/>
      <c r="AJ84" s="438"/>
      <c r="AK84" s="438"/>
      <c r="AL84" s="438"/>
      <c r="AM84" s="320">
        <f>SUM(Y84:AL84)</f>
        <v>1</v>
      </c>
    </row>
    <row r="85" spans="1:39" s="307" customFormat="1" ht="15" hidden="1" outlineLevel="1">
      <c r="A85" s="533"/>
      <c r="B85" s="339" t="s">
        <v>216</v>
      </c>
      <c r="C85" s="315" t="s">
        <v>164</v>
      </c>
      <c r="D85" s="319"/>
      <c r="E85" s="319"/>
      <c r="F85" s="319"/>
      <c r="G85" s="319"/>
      <c r="H85" s="319"/>
      <c r="I85" s="319"/>
      <c r="J85" s="319"/>
      <c r="K85" s="319"/>
      <c r="L85" s="319"/>
      <c r="M85" s="319"/>
      <c r="N85" s="319">
        <f>N84</f>
        <v>12</v>
      </c>
      <c r="O85" s="319"/>
      <c r="P85" s="319"/>
      <c r="Q85" s="319"/>
      <c r="R85" s="319"/>
      <c r="S85" s="319"/>
      <c r="T85" s="319"/>
      <c r="U85" s="319"/>
      <c r="V85" s="319"/>
      <c r="W85" s="319"/>
      <c r="X85" s="319"/>
      <c r="Y85" s="434">
        <f>Y84</f>
        <v>0</v>
      </c>
      <c r="Z85" s="434">
        <f>Z84</f>
        <v>0</v>
      </c>
      <c r="AA85" s="434">
        <f t="shared" ref="AA85:AL85" si="20">AA84</f>
        <v>0.53</v>
      </c>
      <c r="AB85" s="434">
        <f t="shared" si="20"/>
        <v>0.47</v>
      </c>
      <c r="AC85" s="434">
        <f t="shared" si="20"/>
        <v>0</v>
      </c>
      <c r="AD85" s="434">
        <f t="shared" si="20"/>
        <v>0</v>
      </c>
      <c r="AE85" s="434">
        <f t="shared" si="20"/>
        <v>0</v>
      </c>
      <c r="AF85" s="434">
        <f t="shared" si="20"/>
        <v>0</v>
      </c>
      <c r="AG85" s="434">
        <f t="shared" si="20"/>
        <v>0</v>
      </c>
      <c r="AH85" s="434">
        <f t="shared" si="20"/>
        <v>0</v>
      </c>
      <c r="AI85" s="434">
        <f t="shared" si="20"/>
        <v>0</v>
      </c>
      <c r="AJ85" s="434">
        <f t="shared" si="20"/>
        <v>0</v>
      </c>
      <c r="AK85" s="434">
        <f t="shared" si="20"/>
        <v>0</v>
      </c>
      <c r="AL85" s="434">
        <f t="shared" si="20"/>
        <v>0</v>
      </c>
      <c r="AM85" s="321"/>
    </row>
    <row r="86" spans="1:39" s="307" customFormat="1" ht="15" hidden="1" outlineLevel="1">
      <c r="A86" s="533"/>
      <c r="B86" s="339"/>
      <c r="C86" s="329"/>
      <c r="D86" s="315"/>
      <c r="E86" s="315"/>
      <c r="F86" s="315"/>
      <c r="G86" s="315"/>
      <c r="H86" s="315"/>
      <c r="I86" s="315"/>
      <c r="J86" s="315"/>
      <c r="K86" s="315"/>
      <c r="L86" s="315"/>
      <c r="M86" s="315"/>
      <c r="N86" s="315"/>
      <c r="O86" s="315"/>
      <c r="P86" s="315"/>
      <c r="Q86" s="315"/>
      <c r="R86" s="315"/>
      <c r="S86" s="315"/>
      <c r="T86" s="315"/>
      <c r="U86" s="315"/>
      <c r="V86" s="315"/>
      <c r="W86" s="315"/>
      <c r="X86" s="315"/>
      <c r="Y86" s="445"/>
      <c r="Z86" s="435"/>
      <c r="AA86" s="435"/>
      <c r="AB86" s="435"/>
      <c r="AC86" s="435"/>
      <c r="AD86" s="435"/>
      <c r="AE86" s="435"/>
      <c r="AF86" s="435"/>
      <c r="AG86" s="435"/>
      <c r="AH86" s="435"/>
      <c r="AI86" s="435"/>
      <c r="AJ86" s="435"/>
      <c r="AK86" s="435"/>
      <c r="AL86" s="435"/>
      <c r="AM86" s="330"/>
    </row>
    <row r="87" spans="1:39" s="307" customFormat="1" ht="15" hidden="1" outlineLevel="1">
      <c r="A87" s="533">
        <v>22</v>
      </c>
      <c r="B87" s="339" t="s">
        <v>9</v>
      </c>
      <c r="C87" s="315" t="s">
        <v>25</v>
      </c>
      <c r="D87" s="319">
        <v>205346</v>
      </c>
      <c r="E87" s="319">
        <f>+'7-a.  2011'!AX37</f>
        <v>0</v>
      </c>
      <c r="F87" s="319">
        <f>+'7-a.  2011'!AY37</f>
        <v>0</v>
      </c>
      <c r="G87" s="319">
        <f>+'7-a.  2011'!AZ37</f>
        <v>0</v>
      </c>
      <c r="H87" s="319">
        <f>+'7-a.  2011'!BA37</f>
        <v>0</v>
      </c>
      <c r="I87" s="319">
        <f>+'7-a.  2011'!BB37</f>
        <v>0</v>
      </c>
      <c r="J87" s="319">
        <f>+'7-a.  2011'!BC37</f>
        <v>0</v>
      </c>
      <c r="K87" s="319">
        <f>+'7-a.  2011'!BD37</f>
        <v>0</v>
      </c>
      <c r="L87" s="319">
        <f>+'7-a.  2011'!BE37</f>
        <v>0</v>
      </c>
      <c r="M87" s="319">
        <f>+'7-a.  2011'!BF37</f>
        <v>0</v>
      </c>
      <c r="N87" s="315"/>
      <c r="O87" s="319">
        <v>3498</v>
      </c>
      <c r="P87" s="319">
        <f>+'7-a.  2011'!S37</f>
        <v>0</v>
      </c>
      <c r="Q87" s="319">
        <f>+'7-a.  2011'!T37</f>
        <v>0</v>
      </c>
      <c r="R87" s="319">
        <f>+'7-a.  2011'!U37</f>
        <v>0</v>
      </c>
      <c r="S87" s="319">
        <f>+'7-a.  2011'!V37</f>
        <v>0</v>
      </c>
      <c r="T87" s="319">
        <f>+'7-a.  2011'!W37</f>
        <v>0</v>
      </c>
      <c r="U87" s="319">
        <f>+'7-a.  2011'!X37</f>
        <v>0</v>
      </c>
      <c r="V87" s="319">
        <f>+'7-a.  2011'!Y37</f>
        <v>0</v>
      </c>
      <c r="W87" s="319">
        <f>+'7-a.  2011'!Z37</f>
        <v>0</v>
      </c>
      <c r="X87" s="319">
        <f>+'7-a.  2011'!AA37</f>
        <v>0</v>
      </c>
      <c r="Y87" s="433"/>
      <c r="Z87" s="438"/>
      <c r="AA87" s="438"/>
      <c r="AB87" s="438"/>
      <c r="AC87" s="438"/>
      <c r="AD87" s="438"/>
      <c r="AE87" s="438"/>
      <c r="AF87" s="438"/>
      <c r="AG87" s="438"/>
      <c r="AH87" s="438"/>
      <c r="AI87" s="438"/>
      <c r="AJ87" s="438"/>
      <c r="AK87" s="438"/>
      <c r="AL87" s="438"/>
      <c r="AM87" s="320">
        <f>SUM(Y87:AL87)</f>
        <v>0</v>
      </c>
    </row>
    <row r="88" spans="1:39" s="307" customFormat="1" ht="15" hidden="1" outlineLevel="1">
      <c r="A88" s="533"/>
      <c r="B88" s="339" t="s">
        <v>216</v>
      </c>
      <c r="C88" s="315" t="s">
        <v>164</v>
      </c>
      <c r="D88" s="319"/>
      <c r="E88" s="319"/>
      <c r="F88" s="319"/>
      <c r="G88" s="319"/>
      <c r="H88" s="319"/>
      <c r="I88" s="319"/>
      <c r="J88" s="319"/>
      <c r="K88" s="319"/>
      <c r="L88" s="319"/>
      <c r="M88" s="319"/>
      <c r="N88" s="315"/>
      <c r="O88" s="319"/>
      <c r="P88" s="319"/>
      <c r="Q88" s="319"/>
      <c r="R88" s="319"/>
      <c r="S88" s="319"/>
      <c r="T88" s="319"/>
      <c r="U88" s="319"/>
      <c r="V88" s="319"/>
      <c r="W88" s="319"/>
      <c r="X88" s="319"/>
      <c r="Y88" s="434">
        <f>Y87</f>
        <v>0</v>
      </c>
      <c r="Z88" s="434">
        <f>Z87</f>
        <v>0</v>
      </c>
      <c r="AA88" s="434">
        <f t="shared" ref="AA88:AL88" si="21">AA87</f>
        <v>0</v>
      </c>
      <c r="AB88" s="434">
        <f t="shared" si="21"/>
        <v>0</v>
      </c>
      <c r="AC88" s="434">
        <f t="shared" si="21"/>
        <v>0</v>
      </c>
      <c r="AD88" s="434">
        <f t="shared" si="21"/>
        <v>0</v>
      </c>
      <c r="AE88" s="434">
        <f t="shared" si="21"/>
        <v>0</v>
      </c>
      <c r="AF88" s="434">
        <f t="shared" si="21"/>
        <v>0</v>
      </c>
      <c r="AG88" s="434">
        <f t="shared" si="21"/>
        <v>0</v>
      </c>
      <c r="AH88" s="434">
        <f t="shared" si="21"/>
        <v>0</v>
      </c>
      <c r="AI88" s="434">
        <f t="shared" si="21"/>
        <v>0</v>
      </c>
      <c r="AJ88" s="434">
        <f t="shared" si="21"/>
        <v>0</v>
      </c>
      <c r="AK88" s="434">
        <f t="shared" si="21"/>
        <v>0</v>
      </c>
      <c r="AL88" s="434">
        <f t="shared" si="21"/>
        <v>0</v>
      </c>
      <c r="AM88" s="330"/>
    </row>
    <row r="89" spans="1:39" s="307" customFormat="1" ht="15" hidden="1" outlineLevel="1">
      <c r="A89" s="533"/>
      <c r="B89" s="339"/>
      <c r="C89" s="329"/>
      <c r="D89" s="315"/>
      <c r="E89" s="315"/>
      <c r="F89" s="315"/>
      <c r="G89" s="315"/>
      <c r="H89" s="315"/>
      <c r="I89" s="315"/>
      <c r="J89" s="315"/>
      <c r="K89" s="315"/>
      <c r="L89" s="315"/>
      <c r="M89" s="315"/>
      <c r="N89" s="315"/>
      <c r="O89" s="315"/>
      <c r="P89" s="315"/>
      <c r="Q89" s="315"/>
      <c r="R89" s="315"/>
      <c r="S89" s="315"/>
      <c r="T89" s="315"/>
      <c r="U89" s="315"/>
      <c r="V89" s="315"/>
      <c r="W89" s="315"/>
      <c r="X89" s="315"/>
      <c r="Y89" s="435"/>
      <c r="Z89" s="435"/>
      <c r="AA89" s="435"/>
      <c r="AB89" s="435"/>
      <c r="AC89" s="435"/>
      <c r="AD89" s="435"/>
      <c r="AE89" s="435"/>
      <c r="AF89" s="435"/>
      <c r="AG89" s="435"/>
      <c r="AH89" s="435"/>
      <c r="AI89" s="435"/>
      <c r="AJ89" s="435"/>
      <c r="AK89" s="435"/>
      <c r="AL89" s="435"/>
      <c r="AM89" s="330"/>
    </row>
    <row r="90" spans="1:39" s="317" customFormat="1" ht="15.6" hidden="1" outlineLevel="1">
      <c r="A90" s="534"/>
      <c r="B90" s="312" t="s">
        <v>14</v>
      </c>
      <c r="C90" s="313"/>
      <c r="D90" s="314"/>
      <c r="E90" s="314"/>
      <c r="F90" s="314"/>
      <c r="G90" s="314"/>
      <c r="H90" s="314"/>
      <c r="I90" s="314"/>
      <c r="J90" s="314"/>
      <c r="K90" s="314"/>
      <c r="L90" s="314"/>
      <c r="M90" s="314"/>
      <c r="N90" s="314"/>
      <c r="O90" s="314"/>
      <c r="P90" s="313"/>
      <c r="Q90" s="313"/>
      <c r="R90" s="313"/>
      <c r="S90" s="313"/>
      <c r="T90" s="313"/>
      <c r="U90" s="313"/>
      <c r="V90" s="313"/>
      <c r="W90" s="313"/>
      <c r="X90" s="313"/>
      <c r="Y90" s="437"/>
      <c r="Z90" s="437"/>
      <c r="AA90" s="437"/>
      <c r="AB90" s="437"/>
      <c r="AC90" s="437"/>
      <c r="AD90" s="437"/>
      <c r="AE90" s="437"/>
      <c r="AF90" s="437"/>
      <c r="AG90" s="437"/>
      <c r="AH90" s="437"/>
      <c r="AI90" s="437"/>
      <c r="AJ90" s="437"/>
      <c r="AK90" s="437"/>
      <c r="AL90" s="437"/>
      <c r="AM90" s="316"/>
    </row>
    <row r="91" spans="1:39" s="307" customFormat="1" ht="15" hidden="1" outlineLevel="1">
      <c r="A91" s="533">
        <v>23</v>
      </c>
      <c r="B91" s="339" t="s">
        <v>14</v>
      </c>
      <c r="C91" s="315" t="s">
        <v>25</v>
      </c>
      <c r="D91" s="319"/>
      <c r="E91" s="319"/>
      <c r="F91" s="319"/>
      <c r="G91" s="319"/>
      <c r="H91" s="319"/>
      <c r="I91" s="319"/>
      <c r="J91" s="319"/>
      <c r="K91" s="319"/>
      <c r="L91" s="319"/>
      <c r="M91" s="319"/>
      <c r="N91" s="315"/>
      <c r="O91" s="319"/>
      <c r="P91" s="319"/>
      <c r="Q91" s="319"/>
      <c r="R91" s="319"/>
      <c r="S91" s="319"/>
      <c r="T91" s="319"/>
      <c r="U91" s="319"/>
      <c r="V91" s="319"/>
      <c r="W91" s="319"/>
      <c r="X91" s="319"/>
      <c r="Y91" s="433"/>
      <c r="Z91" s="433"/>
      <c r="AA91" s="433"/>
      <c r="AB91" s="433"/>
      <c r="AC91" s="433"/>
      <c r="AD91" s="433"/>
      <c r="AE91" s="433"/>
      <c r="AF91" s="433"/>
      <c r="AG91" s="433"/>
      <c r="AH91" s="433"/>
      <c r="AI91" s="433"/>
      <c r="AJ91" s="433"/>
      <c r="AK91" s="433"/>
      <c r="AL91" s="433"/>
      <c r="AM91" s="320">
        <f>SUM(Y91:AL91)</f>
        <v>0</v>
      </c>
    </row>
    <row r="92" spans="1:39" s="307" customFormat="1" ht="15" hidden="1" outlineLevel="1">
      <c r="A92" s="533"/>
      <c r="B92" s="339" t="s">
        <v>216</v>
      </c>
      <c r="C92" s="315" t="s">
        <v>164</v>
      </c>
      <c r="D92" s="319"/>
      <c r="E92" s="319"/>
      <c r="F92" s="319"/>
      <c r="G92" s="319"/>
      <c r="H92" s="319"/>
      <c r="I92" s="319"/>
      <c r="J92" s="319"/>
      <c r="K92" s="319"/>
      <c r="L92" s="319"/>
      <c r="M92" s="319"/>
      <c r="N92" s="484"/>
      <c r="O92" s="319"/>
      <c r="P92" s="319"/>
      <c r="Q92" s="319"/>
      <c r="R92" s="319"/>
      <c r="S92" s="319"/>
      <c r="T92" s="319"/>
      <c r="U92" s="319"/>
      <c r="V92" s="319"/>
      <c r="W92" s="319"/>
      <c r="X92" s="319"/>
      <c r="Y92" s="434">
        <f>Y91</f>
        <v>0</v>
      </c>
      <c r="Z92" s="434">
        <f>Z91</f>
        <v>0</v>
      </c>
      <c r="AA92" s="434">
        <f t="shared" ref="AA92:AL92" si="22">AA91</f>
        <v>0</v>
      </c>
      <c r="AB92" s="434">
        <f t="shared" si="22"/>
        <v>0</v>
      </c>
      <c r="AC92" s="434">
        <f t="shared" si="22"/>
        <v>0</v>
      </c>
      <c r="AD92" s="434">
        <f t="shared" si="22"/>
        <v>0</v>
      </c>
      <c r="AE92" s="434">
        <f t="shared" si="22"/>
        <v>0</v>
      </c>
      <c r="AF92" s="434">
        <f t="shared" si="22"/>
        <v>0</v>
      </c>
      <c r="AG92" s="434">
        <f t="shared" si="22"/>
        <v>0</v>
      </c>
      <c r="AH92" s="434">
        <f t="shared" si="22"/>
        <v>0</v>
      </c>
      <c r="AI92" s="434">
        <f t="shared" si="22"/>
        <v>0</v>
      </c>
      <c r="AJ92" s="434">
        <f t="shared" si="22"/>
        <v>0</v>
      </c>
      <c r="AK92" s="434">
        <f t="shared" si="22"/>
        <v>0</v>
      </c>
      <c r="AL92" s="434">
        <f t="shared" si="22"/>
        <v>0</v>
      </c>
      <c r="AM92" s="321"/>
    </row>
    <row r="93" spans="1:39" s="307" customFormat="1" ht="15" hidden="1" outlineLevel="1">
      <c r="A93" s="533"/>
      <c r="B93" s="339"/>
      <c r="C93" s="329"/>
      <c r="D93" s="315"/>
      <c r="E93" s="315"/>
      <c r="F93" s="315"/>
      <c r="G93" s="315"/>
      <c r="H93" s="315"/>
      <c r="I93" s="315"/>
      <c r="J93" s="315"/>
      <c r="K93" s="315"/>
      <c r="L93" s="315"/>
      <c r="M93" s="315"/>
      <c r="N93" s="315"/>
      <c r="O93" s="315"/>
      <c r="P93" s="315"/>
      <c r="Q93" s="315"/>
      <c r="R93" s="315"/>
      <c r="S93" s="315"/>
      <c r="T93" s="315"/>
      <c r="U93" s="315"/>
      <c r="V93" s="315"/>
      <c r="W93" s="315"/>
      <c r="X93" s="315"/>
      <c r="Y93" s="435"/>
      <c r="Z93" s="435"/>
      <c r="AA93" s="435"/>
      <c r="AB93" s="435"/>
      <c r="AC93" s="435"/>
      <c r="AD93" s="435"/>
      <c r="AE93" s="435"/>
      <c r="AF93" s="435"/>
      <c r="AG93" s="435"/>
      <c r="AH93" s="435"/>
      <c r="AI93" s="435"/>
      <c r="AJ93" s="435"/>
      <c r="AK93" s="435"/>
      <c r="AL93" s="435"/>
      <c r="AM93" s="330"/>
    </row>
    <row r="94" spans="1:39" s="317" customFormat="1" ht="15.6" hidden="1" outlineLevel="1">
      <c r="A94" s="534"/>
      <c r="B94" s="312" t="s">
        <v>500</v>
      </c>
      <c r="C94" s="313"/>
      <c r="D94" s="314"/>
      <c r="E94" s="314"/>
      <c r="F94" s="314"/>
      <c r="G94" s="314"/>
      <c r="H94" s="314"/>
      <c r="I94" s="314"/>
      <c r="J94" s="314"/>
      <c r="K94" s="314"/>
      <c r="L94" s="314"/>
      <c r="M94" s="314"/>
      <c r="N94" s="314"/>
      <c r="O94" s="314"/>
      <c r="P94" s="313"/>
      <c r="Q94" s="313"/>
      <c r="R94" s="313"/>
      <c r="S94" s="313"/>
      <c r="T94" s="313"/>
      <c r="U94" s="313"/>
      <c r="V94" s="313"/>
      <c r="W94" s="313"/>
      <c r="X94" s="313"/>
      <c r="Y94" s="437"/>
      <c r="Z94" s="437"/>
      <c r="AA94" s="437"/>
      <c r="AB94" s="437"/>
      <c r="AC94" s="437"/>
      <c r="AD94" s="437"/>
      <c r="AE94" s="437"/>
      <c r="AF94" s="437"/>
      <c r="AG94" s="437"/>
      <c r="AH94" s="437"/>
      <c r="AI94" s="437"/>
      <c r="AJ94" s="437"/>
      <c r="AK94" s="437"/>
      <c r="AL94" s="437"/>
      <c r="AM94" s="316"/>
    </row>
    <row r="95" spans="1:39" s="307" customFormat="1" ht="15" hidden="1" outlineLevel="1">
      <c r="A95" s="533">
        <v>24</v>
      </c>
      <c r="B95" s="339" t="s">
        <v>14</v>
      </c>
      <c r="C95" s="315" t="s">
        <v>25</v>
      </c>
      <c r="D95" s="319"/>
      <c r="E95" s="319"/>
      <c r="F95" s="319"/>
      <c r="G95" s="319"/>
      <c r="H95" s="319"/>
      <c r="I95" s="319"/>
      <c r="J95" s="319"/>
      <c r="K95" s="319"/>
      <c r="L95" s="319"/>
      <c r="M95" s="319"/>
      <c r="N95" s="315"/>
      <c r="O95" s="319"/>
      <c r="P95" s="319"/>
      <c r="Q95" s="319"/>
      <c r="R95" s="319"/>
      <c r="S95" s="319"/>
      <c r="T95" s="319"/>
      <c r="U95" s="319"/>
      <c r="V95" s="319"/>
      <c r="W95" s="319"/>
      <c r="X95" s="319"/>
      <c r="Y95" s="433"/>
      <c r="Z95" s="433"/>
      <c r="AA95" s="433"/>
      <c r="AB95" s="433"/>
      <c r="AC95" s="433"/>
      <c r="AD95" s="433"/>
      <c r="AE95" s="433"/>
      <c r="AF95" s="433"/>
      <c r="AG95" s="433"/>
      <c r="AH95" s="433"/>
      <c r="AI95" s="433"/>
      <c r="AJ95" s="433"/>
      <c r="AK95" s="433"/>
      <c r="AL95" s="433"/>
      <c r="AM95" s="320">
        <f>SUM(Y95:AL95)</f>
        <v>0</v>
      </c>
    </row>
    <row r="96" spans="1:39" s="307" customFormat="1" ht="15" hidden="1" outlineLevel="1">
      <c r="A96" s="533"/>
      <c r="B96" s="339" t="s">
        <v>216</v>
      </c>
      <c r="C96" s="315" t="s">
        <v>164</v>
      </c>
      <c r="D96" s="319"/>
      <c r="E96" s="319"/>
      <c r="F96" s="319"/>
      <c r="G96" s="319"/>
      <c r="H96" s="319"/>
      <c r="I96" s="319"/>
      <c r="J96" s="319"/>
      <c r="K96" s="319"/>
      <c r="L96" s="319"/>
      <c r="M96" s="319"/>
      <c r="N96" s="484"/>
      <c r="O96" s="319"/>
      <c r="P96" s="319"/>
      <c r="Q96" s="319"/>
      <c r="R96" s="319"/>
      <c r="S96" s="319"/>
      <c r="T96" s="319"/>
      <c r="U96" s="319"/>
      <c r="V96" s="319"/>
      <c r="W96" s="319"/>
      <c r="X96" s="319"/>
      <c r="Y96" s="434">
        <f>Y95</f>
        <v>0</v>
      </c>
      <c r="Z96" s="434">
        <f>Z95</f>
        <v>0</v>
      </c>
      <c r="AA96" s="434">
        <f t="shared" ref="AA96:AL96" si="23">AA95</f>
        <v>0</v>
      </c>
      <c r="AB96" s="434">
        <f t="shared" si="23"/>
        <v>0</v>
      </c>
      <c r="AC96" s="434">
        <f t="shared" si="23"/>
        <v>0</v>
      </c>
      <c r="AD96" s="434">
        <f t="shared" si="23"/>
        <v>0</v>
      </c>
      <c r="AE96" s="434">
        <f t="shared" si="23"/>
        <v>0</v>
      </c>
      <c r="AF96" s="434">
        <f t="shared" si="23"/>
        <v>0</v>
      </c>
      <c r="AG96" s="434">
        <f t="shared" si="23"/>
        <v>0</v>
      </c>
      <c r="AH96" s="434">
        <f t="shared" si="23"/>
        <v>0</v>
      </c>
      <c r="AI96" s="434">
        <f t="shared" si="23"/>
        <v>0</v>
      </c>
      <c r="AJ96" s="434">
        <f t="shared" si="23"/>
        <v>0</v>
      </c>
      <c r="AK96" s="434">
        <f t="shared" si="23"/>
        <v>0</v>
      </c>
      <c r="AL96" s="434">
        <f t="shared" si="23"/>
        <v>0</v>
      </c>
      <c r="AM96" s="321"/>
    </row>
    <row r="97" spans="1:39" s="307" customFormat="1" ht="15" hidden="1" outlineLevel="1">
      <c r="A97" s="533"/>
      <c r="B97" s="339"/>
      <c r="C97" s="329"/>
      <c r="D97" s="315"/>
      <c r="E97" s="315"/>
      <c r="F97" s="315"/>
      <c r="G97" s="315"/>
      <c r="H97" s="315"/>
      <c r="I97" s="315"/>
      <c r="J97" s="315"/>
      <c r="K97" s="315"/>
      <c r="L97" s="315"/>
      <c r="M97" s="315"/>
      <c r="N97" s="315"/>
      <c r="O97" s="315"/>
      <c r="P97" s="315"/>
      <c r="Q97" s="315"/>
      <c r="R97" s="315"/>
      <c r="S97" s="315"/>
      <c r="T97" s="315"/>
      <c r="U97" s="315"/>
      <c r="V97" s="315"/>
      <c r="W97" s="315"/>
      <c r="X97" s="315"/>
      <c r="Y97" s="435"/>
      <c r="Z97" s="435"/>
      <c r="AA97" s="435"/>
      <c r="AB97" s="435"/>
      <c r="AC97" s="435"/>
      <c r="AD97" s="435"/>
      <c r="AE97" s="435"/>
      <c r="AF97" s="435"/>
      <c r="AG97" s="435"/>
      <c r="AH97" s="435"/>
      <c r="AI97" s="435"/>
      <c r="AJ97" s="435"/>
      <c r="AK97" s="435"/>
      <c r="AL97" s="435"/>
      <c r="AM97" s="330"/>
    </row>
    <row r="98" spans="1:39" s="307" customFormat="1" ht="15" hidden="1" outlineLevel="1">
      <c r="A98" s="533">
        <v>25</v>
      </c>
      <c r="B98" s="338" t="s">
        <v>21</v>
      </c>
      <c r="C98" s="315" t="s">
        <v>25</v>
      </c>
      <c r="D98" s="319"/>
      <c r="E98" s="319"/>
      <c r="F98" s="319"/>
      <c r="G98" s="319"/>
      <c r="H98" s="319"/>
      <c r="I98" s="319"/>
      <c r="J98" s="319"/>
      <c r="K98" s="319"/>
      <c r="L98" s="319"/>
      <c r="M98" s="319"/>
      <c r="N98" s="319">
        <v>0</v>
      </c>
      <c r="O98" s="319"/>
      <c r="P98" s="319"/>
      <c r="Q98" s="319"/>
      <c r="R98" s="319"/>
      <c r="S98" s="319"/>
      <c r="T98" s="319"/>
      <c r="U98" s="319"/>
      <c r="V98" s="319"/>
      <c r="W98" s="319"/>
      <c r="X98" s="319"/>
      <c r="Y98" s="438"/>
      <c r="Z98" s="438"/>
      <c r="AA98" s="438"/>
      <c r="AB98" s="438"/>
      <c r="AC98" s="438"/>
      <c r="AD98" s="438"/>
      <c r="AE98" s="438"/>
      <c r="AF98" s="438"/>
      <c r="AG98" s="438"/>
      <c r="AH98" s="438"/>
      <c r="AI98" s="438"/>
      <c r="AJ98" s="438"/>
      <c r="AK98" s="438"/>
      <c r="AL98" s="438"/>
      <c r="AM98" s="320">
        <f>SUM(Y98:AL98)</f>
        <v>0</v>
      </c>
    </row>
    <row r="99" spans="1:39" s="307" customFormat="1" ht="15" hidden="1" outlineLevel="1">
      <c r="A99" s="533"/>
      <c r="B99" s="339" t="s">
        <v>216</v>
      </c>
      <c r="C99" s="315" t="s">
        <v>164</v>
      </c>
      <c r="D99" s="319"/>
      <c r="E99" s="319"/>
      <c r="F99" s="319"/>
      <c r="G99" s="319"/>
      <c r="H99" s="319"/>
      <c r="I99" s="319"/>
      <c r="J99" s="319"/>
      <c r="K99" s="319"/>
      <c r="L99" s="319"/>
      <c r="M99" s="319"/>
      <c r="N99" s="319">
        <f>N98</f>
        <v>0</v>
      </c>
      <c r="O99" s="319"/>
      <c r="P99" s="319"/>
      <c r="Q99" s="319"/>
      <c r="R99" s="319"/>
      <c r="S99" s="319"/>
      <c r="T99" s="319"/>
      <c r="U99" s="319"/>
      <c r="V99" s="319"/>
      <c r="W99" s="319"/>
      <c r="X99" s="319"/>
      <c r="Y99" s="434">
        <f>Y98</f>
        <v>0</v>
      </c>
      <c r="Z99" s="434">
        <f>Z98</f>
        <v>0</v>
      </c>
      <c r="AA99" s="434">
        <f t="shared" ref="AA99:AL99" si="24">AA98</f>
        <v>0</v>
      </c>
      <c r="AB99" s="434">
        <f t="shared" si="24"/>
        <v>0</v>
      </c>
      <c r="AC99" s="434">
        <f t="shared" si="24"/>
        <v>0</v>
      </c>
      <c r="AD99" s="434">
        <f t="shared" si="24"/>
        <v>0</v>
      </c>
      <c r="AE99" s="434">
        <f t="shared" si="24"/>
        <v>0</v>
      </c>
      <c r="AF99" s="434">
        <f t="shared" si="24"/>
        <v>0</v>
      </c>
      <c r="AG99" s="434">
        <f t="shared" si="24"/>
        <v>0</v>
      </c>
      <c r="AH99" s="434">
        <f t="shared" si="24"/>
        <v>0</v>
      </c>
      <c r="AI99" s="434">
        <f t="shared" si="24"/>
        <v>0</v>
      </c>
      <c r="AJ99" s="434">
        <f t="shared" si="24"/>
        <v>0</v>
      </c>
      <c r="AK99" s="434">
        <f t="shared" si="24"/>
        <v>0</v>
      </c>
      <c r="AL99" s="434">
        <f t="shared" si="24"/>
        <v>0</v>
      </c>
      <c r="AM99" s="335"/>
    </row>
    <row r="100" spans="1:39" s="307" customFormat="1" ht="15" hidden="1" outlineLevel="1">
      <c r="A100" s="533"/>
      <c r="B100" s="338"/>
      <c r="C100" s="336"/>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439"/>
      <c r="Z100" s="440"/>
      <c r="AA100" s="439"/>
      <c r="AB100" s="439"/>
      <c r="AC100" s="439"/>
      <c r="AD100" s="439"/>
      <c r="AE100" s="439"/>
      <c r="AF100" s="439"/>
      <c r="AG100" s="439"/>
      <c r="AH100" s="439"/>
      <c r="AI100" s="439"/>
      <c r="AJ100" s="439"/>
      <c r="AK100" s="439"/>
      <c r="AL100" s="439"/>
      <c r="AM100" s="337"/>
    </row>
    <row r="101" spans="1:39" s="317" customFormat="1" ht="15.6" hidden="1" outlineLevel="1">
      <c r="A101" s="534"/>
      <c r="B101" s="312" t="s">
        <v>15</v>
      </c>
      <c r="C101" s="343"/>
      <c r="D101" s="314"/>
      <c r="E101" s="313"/>
      <c r="F101" s="313"/>
      <c r="G101" s="313"/>
      <c r="H101" s="313"/>
      <c r="I101" s="313"/>
      <c r="J101" s="313"/>
      <c r="K101" s="313"/>
      <c r="L101" s="313"/>
      <c r="M101" s="313"/>
      <c r="N101" s="315"/>
      <c r="O101" s="313"/>
      <c r="P101" s="313"/>
      <c r="Q101" s="313"/>
      <c r="R101" s="313"/>
      <c r="S101" s="313"/>
      <c r="T101" s="313"/>
      <c r="U101" s="313"/>
      <c r="V101" s="313"/>
      <c r="W101" s="313"/>
      <c r="X101" s="313"/>
      <c r="Y101" s="437"/>
      <c r="Z101" s="437"/>
      <c r="AA101" s="437"/>
      <c r="AB101" s="437"/>
      <c r="AC101" s="437"/>
      <c r="AD101" s="437"/>
      <c r="AE101" s="437"/>
      <c r="AF101" s="437"/>
      <c r="AG101" s="437"/>
      <c r="AH101" s="437"/>
      <c r="AI101" s="437"/>
      <c r="AJ101" s="437"/>
      <c r="AK101" s="437"/>
      <c r="AL101" s="437"/>
      <c r="AM101" s="316"/>
    </row>
    <row r="102" spans="1:39" s="307" customFormat="1" ht="15" hidden="1" outlineLevel="1">
      <c r="A102" s="533">
        <v>26</v>
      </c>
      <c r="B102" s="344" t="s">
        <v>16</v>
      </c>
      <c r="C102" s="315" t="s">
        <v>25</v>
      </c>
      <c r="D102" s="319">
        <v>17700219</v>
      </c>
      <c r="E102" s="664">
        <f>+'7-a.  2011'!AX39</f>
        <v>17700218.579999998</v>
      </c>
      <c r="F102" s="664">
        <f>+'7-a.  2011'!AY39</f>
        <v>17700218.579999998</v>
      </c>
      <c r="G102" s="664">
        <f>+'7-a.  2011'!AZ39</f>
        <v>17700218.579999998</v>
      </c>
      <c r="H102" s="664">
        <f>+'7-a.  2011'!BA39</f>
        <v>17700218.579999998</v>
      </c>
      <c r="I102" s="664">
        <f>+'7-a.  2011'!BB39</f>
        <v>17700218.579999998</v>
      </c>
      <c r="J102" s="664">
        <f>+'7-a.  2011'!BC39</f>
        <v>17700218.579999998</v>
      </c>
      <c r="K102" s="664">
        <f>+'7-a.  2011'!BD39</f>
        <v>17700218.579999998</v>
      </c>
      <c r="L102" s="664">
        <f>+'7-a.  2011'!BE39</f>
        <v>17700218.579999998</v>
      </c>
      <c r="M102" s="664">
        <f>+'7-a.  2011'!BF39</f>
        <v>17700218.579999998</v>
      </c>
      <c r="N102" s="319">
        <v>12</v>
      </c>
      <c r="O102" s="319">
        <v>3066</v>
      </c>
      <c r="P102" s="319">
        <f>+'7-a.  2011'!S39</f>
        <v>3066.09</v>
      </c>
      <c r="Q102" s="319">
        <f>+'7-a.  2011'!T39</f>
        <v>3066.09</v>
      </c>
      <c r="R102" s="319">
        <f>+'7-a.  2011'!U39</f>
        <v>3066.09</v>
      </c>
      <c r="S102" s="319">
        <f>+'7-a.  2011'!V39</f>
        <v>3066.09</v>
      </c>
      <c r="T102" s="319">
        <f>+'7-a.  2011'!W39</f>
        <v>3066.09</v>
      </c>
      <c r="U102" s="319">
        <f>+'7-a.  2011'!X39</f>
        <v>3066.09</v>
      </c>
      <c r="V102" s="319">
        <f>+'7-a.  2011'!Y39</f>
        <v>3066.09</v>
      </c>
      <c r="W102" s="319">
        <f>+'7-a.  2011'!Z39</f>
        <v>3066.09</v>
      </c>
      <c r="X102" s="319">
        <f>+'7-a.  2011'!AA39</f>
        <v>3066.09</v>
      </c>
      <c r="Y102" s="433"/>
      <c r="Z102" s="433"/>
      <c r="AA102" s="433">
        <v>0.53</v>
      </c>
      <c r="AB102" s="433">
        <v>0.47</v>
      </c>
      <c r="AC102" s="433"/>
      <c r="AD102" s="433"/>
      <c r="AE102" s="438"/>
      <c r="AF102" s="438"/>
      <c r="AG102" s="438"/>
      <c r="AH102" s="438"/>
      <c r="AI102" s="438"/>
      <c r="AJ102" s="438"/>
      <c r="AK102" s="438"/>
      <c r="AL102" s="438"/>
      <c r="AM102" s="320">
        <f>SUM(Y102:AL102)</f>
        <v>1</v>
      </c>
    </row>
    <row r="103" spans="1:39" s="307" customFormat="1" ht="15" hidden="1" outlineLevel="1">
      <c r="A103" s="533"/>
      <c r="B103" s="339" t="s">
        <v>216</v>
      </c>
      <c r="C103" s="315" t="s">
        <v>164</v>
      </c>
      <c r="D103" s="319"/>
      <c r="E103" s="319"/>
      <c r="F103" s="319"/>
      <c r="G103" s="319"/>
      <c r="H103" s="319"/>
      <c r="I103" s="319"/>
      <c r="J103" s="319"/>
      <c r="K103" s="319"/>
      <c r="L103" s="319"/>
      <c r="M103" s="319"/>
      <c r="N103" s="319">
        <f>N102</f>
        <v>12</v>
      </c>
      <c r="O103" s="319"/>
      <c r="P103" s="319"/>
      <c r="Q103" s="319"/>
      <c r="R103" s="319"/>
      <c r="S103" s="319"/>
      <c r="T103" s="319"/>
      <c r="U103" s="319"/>
      <c r="V103" s="319"/>
      <c r="W103" s="319"/>
      <c r="X103" s="319"/>
      <c r="Y103" s="434">
        <f>Y102</f>
        <v>0</v>
      </c>
      <c r="Z103" s="434">
        <f>Z102</f>
        <v>0</v>
      </c>
      <c r="AA103" s="434">
        <f t="shared" ref="AA103:AL103" si="25">AA102</f>
        <v>0.53</v>
      </c>
      <c r="AB103" s="434">
        <f t="shared" si="25"/>
        <v>0.47</v>
      </c>
      <c r="AC103" s="434">
        <f t="shared" si="25"/>
        <v>0</v>
      </c>
      <c r="AD103" s="434">
        <f t="shared" si="25"/>
        <v>0</v>
      </c>
      <c r="AE103" s="434">
        <f t="shared" si="25"/>
        <v>0</v>
      </c>
      <c r="AF103" s="434">
        <f t="shared" si="25"/>
        <v>0</v>
      </c>
      <c r="AG103" s="434">
        <f t="shared" si="25"/>
        <v>0</v>
      </c>
      <c r="AH103" s="434">
        <f t="shared" si="25"/>
        <v>0</v>
      </c>
      <c r="AI103" s="434">
        <f t="shared" si="25"/>
        <v>0</v>
      </c>
      <c r="AJ103" s="434">
        <f t="shared" si="25"/>
        <v>0</v>
      </c>
      <c r="AK103" s="434">
        <f t="shared" si="25"/>
        <v>0</v>
      </c>
      <c r="AL103" s="434">
        <f t="shared" si="25"/>
        <v>0</v>
      </c>
      <c r="AM103" s="330"/>
    </row>
    <row r="104" spans="1:39" s="333" customFormat="1" ht="15" hidden="1" outlineLevel="1">
      <c r="A104" s="536"/>
      <c r="B104" s="34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446"/>
      <c r="Z104" s="447"/>
      <c r="AA104" s="447"/>
      <c r="AB104" s="447"/>
      <c r="AC104" s="447"/>
      <c r="AD104" s="447"/>
      <c r="AE104" s="447"/>
      <c r="AF104" s="447"/>
      <c r="AG104" s="447"/>
      <c r="AH104" s="447"/>
      <c r="AI104" s="447"/>
      <c r="AJ104" s="447"/>
      <c r="AK104" s="447"/>
      <c r="AL104" s="447"/>
      <c r="AM104" s="321"/>
    </row>
    <row r="105" spans="1:39" s="307" customFormat="1" ht="15" hidden="1" outlineLevel="1">
      <c r="A105" s="533">
        <v>27</v>
      </c>
      <c r="B105" s="344" t="s">
        <v>17</v>
      </c>
      <c r="C105" s="315" t="s">
        <v>25</v>
      </c>
      <c r="D105" s="319">
        <v>1244589</v>
      </c>
      <c r="E105" s="319">
        <f>+'7-a.  2011'!AX40</f>
        <v>1244589</v>
      </c>
      <c r="F105" s="319">
        <f>+'7-a.  2011'!AY40</f>
        <v>1244589</v>
      </c>
      <c r="G105" s="319">
        <f>+'7-a.  2011'!AZ40</f>
        <v>1244589</v>
      </c>
      <c r="H105" s="319">
        <f>+'7-a.  2011'!BA40</f>
        <v>1244589</v>
      </c>
      <c r="I105" s="319">
        <f>+'7-a.  2011'!BB40</f>
        <v>1244589</v>
      </c>
      <c r="J105" s="319">
        <f>+'7-a.  2011'!BC40</f>
        <v>1244589</v>
      </c>
      <c r="K105" s="319">
        <f>+'7-a.  2011'!BD40</f>
        <v>1244589</v>
      </c>
      <c r="L105" s="319">
        <f>+'7-a.  2011'!BE40</f>
        <v>1244589</v>
      </c>
      <c r="M105" s="319">
        <f>+'7-a.  2011'!BF40</f>
        <v>1244589</v>
      </c>
      <c r="N105" s="319">
        <v>12</v>
      </c>
      <c r="O105" s="319">
        <v>242</v>
      </c>
      <c r="P105" s="319">
        <f>+'7-a.  2011'!S40</f>
        <v>242.32599999999999</v>
      </c>
      <c r="Q105" s="319">
        <f>+'7-a.  2011'!T40</f>
        <v>242.32599999999999</v>
      </c>
      <c r="R105" s="319">
        <f>+'7-a.  2011'!U40</f>
        <v>242.32599999999999</v>
      </c>
      <c r="S105" s="319">
        <f>+'7-a.  2011'!V40</f>
        <v>242.32599999999999</v>
      </c>
      <c r="T105" s="319">
        <f>+'7-a.  2011'!W40</f>
        <v>242.32599999999999</v>
      </c>
      <c r="U105" s="319">
        <f>+'7-a.  2011'!X40</f>
        <v>242.32599999999999</v>
      </c>
      <c r="V105" s="319">
        <f>+'7-a.  2011'!Y40</f>
        <v>242.32599999999999</v>
      </c>
      <c r="W105" s="319">
        <f>+'7-a.  2011'!Z40</f>
        <v>242.32599999999999</v>
      </c>
      <c r="X105" s="319">
        <f>+'7-a.  2011'!AA40</f>
        <v>242.32599999999999</v>
      </c>
      <c r="Y105" s="433"/>
      <c r="Z105" s="433"/>
      <c r="AA105" s="433">
        <v>1</v>
      </c>
      <c r="AB105" s="433"/>
      <c r="AC105" s="433"/>
      <c r="AD105" s="433"/>
      <c r="AE105" s="438"/>
      <c r="AF105" s="438"/>
      <c r="AG105" s="438"/>
      <c r="AH105" s="438"/>
      <c r="AI105" s="438"/>
      <c r="AJ105" s="438"/>
      <c r="AK105" s="438"/>
      <c r="AL105" s="438"/>
      <c r="AM105" s="320">
        <f>SUM(Y105:AL105)</f>
        <v>1</v>
      </c>
    </row>
    <row r="106" spans="1:39" s="307" customFormat="1" ht="15" hidden="1" outlineLevel="1">
      <c r="A106" s="533"/>
      <c r="B106" s="339" t="s">
        <v>216</v>
      </c>
      <c r="C106" s="315" t="s">
        <v>164</v>
      </c>
      <c r="D106" s="319">
        <v>1668716</v>
      </c>
      <c r="E106" s="319">
        <f>+'7-b.  2012'!AX52</f>
        <v>1668715.602</v>
      </c>
      <c r="F106" s="319">
        <f>+'7-b.  2012'!AY52</f>
        <v>1668715.602</v>
      </c>
      <c r="G106" s="319">
        <f>+'7-b.  2012'!AZ52</f>
        <v>1668715.602</v>
      </c>
      <c r="H106" s="319">
        <f>+'7-b.  2012'!BA52</f>
        <v>1668715.602</v>
      </c>
      <c r="I106" s="319">
        <f>+'7-b.  2012'!BB52</f>
        <v>1668715.602</v>
      </c>
      <c r="J106" s="319">
        <f>+'7-b.  2012'!BC52</f>
        <v>1668715.602</v>
      </c>
      <c r="K106" s="319">
        <f>+'7-b.  2012'!BD52</f>
        <v>1668715.602</v>
      </c>
      <c r="L106" s="319">
        <f>+'7-b.  2012'!BE52</f>
        <v>1668715.602</v>
      </c>
      <c r="M106" s="319">
        <f>+'7-b.  2012'!BF52</f>
        <v>1668715.602</v>
      </c>
      <c r="N106" s="319">
        <f>N105</f>
        <v>12</v>
      </c>
      <c r="O106" s="319">
        <v>295</v>
      </c>
      <c r="P106" s="319">
        <f>+'7-b.  2012'!S52</f>
        <v>294.66454479999999</v>
      </c>
      <c r="Q106" s="319">
        <f>+'7-b.  2012'!T52</f>
        <v>294.66453999999999</v>
      </c>
      <c r="R106" s="319">
        <f>+'7-b.  2012'!U52</f>
        <v>294.66453999999999</v>
      </c>
      <c r="S106" s="319">
        <f>+'7-b.  2012'!V52</f>
        <v>294.66453999999999</v>
      </c>
      <c r="T106" s="319">
        <f>+'7-b.  2012'!W52</f>
        <v>294.66453999999999</v>
      </c>
      <c r="U106" s="319">
        <f>+'7-b.  2012'!X52</f>
        <v>294.66453999999999</v>
      </c>
      <c r="V106" s="319">
        <f>+'7-b.  2012'!Y52</f>
        <v>294.66453999999999</v>
      </c>
      <c r="W106" s="319">
        <f>+'7-b.  2012'!Z52</f>
        <v>294.66453999999999</v>
      </c>
      <c r="X106" s="319">
        <f>+'7-b.  2012'!AA52</f>
        <v>294.66453999999999</v>
      </c>
      <c r="Y106" s="434">
        <f>Y105</f>
        <v>0</v>
      </c>
      <c r="Z106" s="434">
        <f>Z105</f>
        <v>0</v>
      </c>
      <c r="AA106" s="434">
        <f>AA105</f>
        <v>1</v>
      </c>
      <c r="AB106" s="434">
        <f>AB105</f>
        <v>0</v>
      </c>
      <c r="AC106" s="434">
        <f t="shared" ref="AC106:AL106" si="26">AC105</f>
        <v>0</v>
      </c>
      <c r="AD106" s="434">
        <f t="shared" si="26"/>
        <v>0</v>
      </c>
      <c r="AE106" s="434">
        <f t="shared" si="26"/>
        <v>0</v>
      </c>
      <c r="AF106" s="434">
        <f t="shared" si="26"/>
        <v>0</v>
      </c>
      <c r="AG106" s="434">
        <f t="shared" si="26"/>
        <v>0</v>
      </c>
      <c r="AH106" s="434">
        <f t="shared" si="26"/>
        <v>0</v>
      </c>
      <c r="AI106" s="434">
        <f t="shared" si="26"/>
        <v>0</v>
      </c>
      <c r="AJ106" s="434">
        <f t="shared" si="26"/>
        <v>0</v>
      </c>
      <c r="AK106" s="434">
        <f t="shared" si="26"/>
        <v>0</v>
      </c>
      <c r="AL106" s="434">
        <f t="shared" si="26"/>
        <v>0</v>
      </c>
      <c r="AM106" s="330"/>
    </row>
    <row r="107" spans="1:39" s="333" customFormat="1" ht="15.6" hidden="1" outlineLevel="1">
      <c r="A107" s="536"/>
      <c r="B107" s="346"/>
      <c r="C107" s="324"/>
      <c r="D107" s="315"/>
      <c r="E107" s="315"/>
      <c r="F107" s="315"/>
      <c r="G107" s="315"/>
      <c r="H107" s="315"/>
      <c r="I107" s="315"/>
      <c r="J107" s="315"/>
      <c r="K107" s="315"/>
      <c r="L107" s="315"/>
      <c r="M107" s="315"/>
      <c r="N107" s="324"/>
      <c r="O107" s="315"/>
      <c r="P107" s="315"/>
      <c r="Q107" s="315"/>
      <c r="R107" s="315"/>
      <c r="S107" s="315"/>
      <c r="T107" s="315"/>
      <c r="U107" s="315"/>
      <c r="V107" s="315"/>
      <c r="W107" s="315"/>
      <c r="X107" s="315"/>
      <c r="Y107" s="435"/>
      <c r="Z107" s="435"/>
      <c r="AA107" s="435"/>
      <c r="AB107" s="435"/>
      <c r="AC107" s="435"/>
      <c r="AD107" s="435"/>
      <c r="AE107" s="435"/>
      <c r="AF107" s="435"/>
      <c r="AG107" s="435"/>
      <c r="AH107" s="435"/>
      <c r="AI107" s="435"/>
      <c r="AJ107" s="435"/>
      <c r="AK107" s="435"/>
      <c r="AL107" s="435"/>
      <c r="AM107" s="330"/>
    </row>
    <row r="108" spans="1:39" s="307" customFormat="1" ht="15" hidden="1" outlineLevel="1">
      <c r="A108" s="533">
        <v>28</v>
      </c>
      <c r="B108" s="344" t="s">
        <v>18</v>
      </c>
      <c r="C108" s="315" t="s">
        <v>25</v>
      </c>
      <c r="D108" s="319"/>
      <c r="E108" s="319"/>
      <c r="F108" s="319"/>
      <c r="G108" s="319"/>
      <c r="H108" s="319"/>
      <c r="I108" s="319"/>
      <c r="J108" s="319"/>
      <c r="K108" s="319"/>
      <c r="L108" s="319"/>
      <c r="M108" s="319"/>
      <c r="N108" s="319">
        <v>0</v>
      </c>
      <c r="O108" s="319"/>
      <c r="P108" s="319"/>
      <c r="Q108" s="319"/>
      <c r="R108" s="319"/>
      <c r="S108" s="319"/>
      <c r="T108" s="319"/>
      <c r="U108" s="319"/>
      <c r="V108" s="319"/>
      <c r="W108" s="319"/>
      <c r="X108" s="319"/>
      <c r="Y108" s="433"/>
      <c r="Z108" s="433"/>
      <c r="AA108" s="433"/>
      <c r="AB108" s="433"/>
      <c r="AC108" s="433"/>
      <c r="AD108" s="433"/>
      <c r="AE108" s="438"/>
      <c r="AF108" s="438"/>
      <c r="AG108" s="438"/>
      <c r="AH108" s="438"/>
      <c r="AI108" s="438"/>
      <c r="AJ108" s="438"/>
      <c r="AK108" s="438"/>
      <c r="AL108" s="438"/>
      <c r="AM108" s="320">
        <f>SUM(Y108:AL108)</f>
        <v>0</v>
      </c>
    </row>
    <row r="109" spans="1:39" s="307" customFormat="1" ht="15" hidden="1" outlineLevel="1">
      <c r="A109" s="533"/>
      <c r="B109" s="339" t="s">
        <v>216</v>
      </c>
      <c r="C109" s="315" t="s">
        <v>164</v>
      </c>
      <c r="D109" s="319"/>
      <c r="E109" s="319"/>
      <c r="F109" s="319"/>
      <c r="G109" s="319"/>
      <c r="H109" s="319"/>
      <c r="I109" s="319"/>
      <c r="J109" s="319"/>
      <c r="K109" s="319"/>
      <c r="L109" s="319"/>
      <c r="M109" s="319"/>
      <c r="N109" s="319">
        <f>N108</f>
        <v>0</v>
      </c>
      <c r="O109" s="319"/>
      <c r="P109" s="319"/>
      <c r="Q109" s="319"/>
      <c r="R109" s="319"/>
      <c r="S109" s="319"/>
      <c r="T109" s="319"/>
      <c r="U109" s="319"/>
      <c r="V109" s="319"/>
      <c r="W109" s="319"/>
      <c r="X109" s="319"/>
      <c r="Y109" s="434">
        <f>Y108</f>
        <v>0</v>
      </c>
      <c r="Z109" s="434">
        <f>Z108</f>
        <v>0</v>
      </c>
      <c r="AA109" s="434">
        <f t="shared" ref="AA109:AK109" si="27">AA108</f>
        <v>0</v>
      </c>
      <c r="AB109" s="434">
        <f t="shared" si="27"/>
        <v>0</v>
      </c>
      <c r="AC109" s="434">
        <f t="shared" si="27"/>
        <v>0</v>
      </c>
      <c r="AD109" s="434">
        <f t="shared" si="27"/>
        <v>0</v>
      </c>
      <c r="AE109" s="434">
        <f t="shared" si="27"/>
        <v>0</v>
      </c>
      <c r="AF109" s="434">
        <f t="shared" si="27"/>
        <v>0</v>
      </c>
      <c r="AG109" s="434">
        <f t="shared" si="27"/>
        <v>0</v>
      </c>
      <c r="AH109" s="434">
        <f t="shared" si="27"/>
        <v>0</v>
      </c>
      <c r="AI109" s="434">
        <f t="shared" si="27"/>
        <v>0</v>
      </c>
      <c r="AJ109" s="434">
        <f t="shared" si="27"/>
        <v>0</v>
      </c>
      <c r="AK109" s="434">
        <f t="shared" si="27"/>
        <v>0</v>
      </c>
      <c r="AL109" s="434">
        <f>AL108</f>
        <v>0</v>
      </c>
      <c r="AM109" s="321"/>
    </row>
    <row r="110" spans="1:39" s="333" customFormat="1" ht="15" hidden="1" outlineLevel="1">
      <c r="A110" s="536"/>
      <c r="B110" s="34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435"/>
      <c r="Z110" s="435"/>
      <c r="AA110" s="435"/>
      <c r="AB110" s="435"/>
      <c r="AC110" s="435"/>
      <c r="AD110" s="435"/>
      <c r="AE110" s="435"/>
      <c r="AF110" s="435"/>
      <c r="AG110" s="435"/>
      <c r="AH110" s="435"/>
      <c r="AI110" s="435"/>
      <c r="AJ110" s="435"/>
      <c r="AK110" s="435"/>
      <c r="AL110" s="435"/>
      <c r="AM110" s="330"/>
    </row>
    <row r="111" spans="1:39" s="307" customFormat="1" ht="15" hidden="1" outlineLevel="1">
      <c r="A111" s="533">
        <v>29</v>
      </c>
      <c r="B111" s="347" t="s">
        <v>19</v>
      </c>
      <c r="C111" s="315" t="s">
        <v>25</v>
      </c>
      <c r="D111" s="319"/>
      <c r="E111" s="319"/>
      <c r="F111" s="319"/>
      <c r="G111" s="319"/>
      <c r="H111" s="319"/>
      <c r="I111" s="319"/>
      <c r="J111" s="319"/>
      <c r="K111" s="319"/>
      <c r="L111" s="319"/>
      <c r="M111" s="319"/>
      <c r="N111" s="319">
        <v>0</v>
      </c>
      <c r="O111" s="319"/>
      <c r="P111" s="319"/>
      <c r="Q111" s="319"/>
      <c r="R111" s="319"/>
      <c r="S111" s="319"/>
      <c r="T111" s="319"/>
      <c r="U111" s="319"/>
      <c r="V111" s="319"/>
      <c r="W111" s="319"/>
      <c r="X111" s="319"/>
      <c r="Y111" s="433"/>
      <c r="Z111" s="433"/>
      <c r="AA111" s="433"/>
      <c r="AB111" s="433"/>
      <c r="AC111" s="433"/>
      <c r="AD111" s="433"/>
      <c r="AE111" s="438"/>
      <c r="AF111" s="438"/>
      <c r="AG111" s="438"/>
      <c r="AH111" s="438"/>
      <c r="AI111" s="438"/>
      <c r="AJ111" s="438"/>
      <c r="AK111" s="438"/>
      <c r="AL111" s="438"/>
      <c r="AM111" s="320">
        <f>SUM(Y111:AL111)</f>
        <v>0</v>
      </c>
    </row>
    <row r="112" spans="1:39" s="307" customFormat="1" ht="15" hidden="1" outlineLevel="1">
      <c r="A112" s="533"/>
      <c r="B112" s="347" t="s">
        <v>216</v>
      </c>
      <c r="C112" s="315" t="s">
        <v>164</v>
      </c>
      <c r="D112" s="319"/>
      <c r="E112" s="319"/>
      <c r="F112" s="319"/>
      <c r="G112" s="319"/>
      <c r="H112" s="319"/>
      <c r="I112" s="319"/>
      <c r="J112" s="319"/>
      <c r="K112" s="319"/>
      <c r="L112" s="319"/>
      <c r="M112" s="319"/>
      <c r="N112" s="319">
        <f>N111</f>
        <v>0</v>
      </c>
      <c r="O112" s="319"/>
      <c r="P112" s="319"/>
      <c r="Q112" s="319"/>
      <c r="R112" s="319"/>
      <c r="S112" s="319"/>
      <c r="T112" s="319"/>
      <c r="U112" s="319"/>
      <c r="V112" s="319"/>
      <c r="W112" s="319"/>
      <c r="X112" s="319"/>
      <c r="Y112" s="434">
        <f>Y111</f>
        <v>0</v>
      </c>
      <c r="Z112" s="434">
        <f t="shared" ref="Z112:AK112" si="28">Z111</f>
        <v>0</v>
      </c>
      <c r="AA112" s="434">
        <f t="shared" si="28"/>
        <v>0</v>
      </c>
      <c r="AB112" s="434">
        <f t="shared" si="28"/>
        <v>0</v>
      </c>
      <c r="AC112" s="434">
        <f t="shared" si="28"/>
        <v>0</v>
      </c>
      <c r="AD112" s="434">
        <f t="shared" si="28"/>
        <v>0</v>
      </c>
      <c r="AE112" s="434">
        <f t="shared" si="28"/>
        <v>0</v>
      </c>
      <c r="AF112" s="434">
        <f t="shared" si="28"/>
        <v>0</v>
      </c>
      <c r="AG112" s="434">
        <f t="shared" si="28"/>
        <v>0</v>
      </c>
      <c r="AH112" s="434">
        <f t="shared" si="28"/>
        <v>0</v>
      </c>
      <c r="AI112" s="434">
        <f t="shared" si="28"/>
        <v>0</v>
      </c>
      <c r="AJ112" s="434">
        <f t="shared" si="28"/>
        <v>0</v>
      </c>
      <c r="AK112" s="434">
        <f t="shared" si="28"/>
        <v>0</v>
      </c>
      <c r="AL112" s="434">
        <f>AL111</f>
        <v>0</v>
      </c>
      <c r="AM112" s="529"/>
    </row>
    <row r="113" spans="1:39" s="307" customFormat="1" ht="15" hidden="1" outlineLevel="1">
      <c r="A113" s="533"/>
      <c r="B113" s="347"/>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435"/>
      <c r="AA113" s="435"/>
      <c r="AB113" s="435"/>
      <c r="AC113" s="435"/>
      <c r="AD113" s="435"/>
      <c r="AE113" s="439"/>
      <c r="AF113" s="439"/>
      <c r="AG113" s="439"/>
      <c r="AH113" s="439"/>
      <c r="AI113" s="439"/>
      <c r="AJ113" s="439"/>
      <c r="AK113" s="439"/>
      <c r="AL113" s="439"/>
      <c r="AM113" s="337"/>
    </row>
    <row r="114" spans="1:39" s="307" customFormat="1" ht="15" hidden="1" outlineLevel="1">
      <c r="A114" s="533">
        <v>30</v>
      </c>
      <c r="B114" s="347" t="s">
        <v>501</v>
      </c>
      <c r="C114" s="315" t="s">
        <v>25</v>
      </c>
      <c r="D114" s="319"/>
      <c r="E114" s="319"/>
      <c r="F114" s="319"/>
      <c r="G114" s="319"/>
      <c r="H114" s="319"/>
      <c r="I114" s="319"/>
      <c r="J114" s="319"/>
      <c r="K114" s="319"/>
      <c r="L114" s="319"/>
      <c r="M114" s="319"/>
      <c r="N114" s="319">
        <v>0</v>
      </c>
      <c r="O114" s="319"/>
      <c r="P114" s="319"/>
      <c r="Q114" s="319"/>
      <c r="R114" s="319"/>
      <c r="S114" s="319"/>
      <c r="T114" s="319"/>
      <c r="U114" s="319"/>
      <c r="V114" s="319"/>
      <c r="W114" s="319"/>
      <c r="X114" s="319"/>
      <c r="Y114" s="433"/>
      <c r="Z114" s="433"/>
      <c r="AA114" s="433"/>
      <c r="AB114" s="433"/>
      <c r="AC114" s="433"/>
      <c r="AD114" s="433"/>
      <c r="AE114" s="438"/>
      <c r="AF114" s="438"/>
      <c r="AG114" s="438"/>
      <c r="AH114" s="438"/>
      <c r="AI114" s="438"/>
      <c r="AJ114" s="438"/>
      <c r="AK114" s="438"/>
      <c r="AL114" s="438"/>
      <c r="AM114" s="320">
        <f>SUM(Y114:AL114)</f>
        <v>0</v>
      </c>
    </row>
    <row r="115" spans="1:39" s="307" customFormat="1" ht="15" hidden="1" outlineLevel="1">
      <c r="A115" s="533"/>
      <c r="B115" s="347" t="s">
        <v>216</v>
      </c>
      <c r="C115" s="315" t="s">
        <v>164</v>
      </c>
      <c r="D115" s="319"/>
      <c r="E115" s="319"/>
      <c r="F115" s="319"/>
      <c r="G115" s="319"/>
      <c r="H115" s="319"/>
      <c r="I115" s="319"/>
      <c r="J115" s="319"/>
      <c r="K115" s="319"/>
      <c r="L115" s="319"/>
      <c r="M115" s="319"/>
      <c r="N115" s="319">
        <f>N114</f>
        <v>0</v>
      </c>
      <c r="O115" s="319"/>
      <c r="P115" s="319"/>
      <c r="Q115" s="319"/>
      <c r="R115" s="319"/>
      <c r="S115" s="319"/>
      <c r="T115" s="319"/>
      <c r="U115" s="319"/>
      <c r="V115" s="319"/>
      <c r="W115" s="319"/>
      <c r="X115" s="319"/>
      <c r="Y115" s="434">
        <f>Y114</f>
        <v>0</v>
      </c>
      <c r="Z115" s="434">
        <f t="shared" ref="Z115:AL115" si="29">Z114</f>
        <v>0</v>
      </c>
      <c r="AA115" s="434">
        <f t="shared" si="29"/>
        <v>0</v>
      </c>
      <c r="AB115" s="434">
        <f t="shared" si="29"/>
        <v>0</v>
      </c>
      <c r="AC115" s="434">
        <f t="shared" si="29"/>
        <v>0</v>
      </c>
      <c r="AD115" s="434">
        <f t="shared" si="29"/>
        <v>0</v>
      </c>
      <c r="AE115" s="434">
        <f t="shared" si="29"/>
        <v>0</v>
      </c>
      <c r="AF115" s="434">
        <f t="shared" si="29"/>
        <v>0</v>
      </c>
      <c r="AG115" s="434">
        <f t="shared" si="29"/>
        <v>0</v>
      </c>
      <c r="AH115" s="434">
        <f t="shared" si="29"/>
        <v>0</v>
      </c>
      <c r="AI115" s="434">
        <f t="shared" si="29"/>
        <v>0</v>
      </c>
      <c r="AJ115" s="434">
        <f t="shared" si="29"/>
        <v>0</v>
      </c>
      <c r="AK115" s="434">
        <f t="shared" si="29"/>
        <v>0</v>
      </c>
      <c r="AL115" s="434">
        <f t="shared" si="29"/>
        <v>0</v>
      </c>
      <c r="AM115" s="529"/>
    </row>
    <row r="116" spans="1:39" s="307" customFormat="1" ht="15" hidden="1" outlineLevel="1">
      <c r="A116" s="533"/>
      <c r="B116" s="347"/>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435"/>
      <c r="AA116" s="435"/>
      <c r="AB116" s="435"/>
      <c r="AC116" s="435"/>
      <c r="AD116" s="435"/>
      <c r="AE116" s="439"/>
      <c r="AF116" s="439"/>
      <c r="AG116" s="439"/>
      <c r="AH116" s="439"/>
      <c r="AI116" s="439"/>
      <c r="AJ116" s="439"/>
      <c r="AK116" s="439"/>
      <c r="AL116" s="439"/>
      <c r="AM116" s="337"/>
    </row>
    <row r="117" spans="1:39" s="307" customFormat="1" ht="15.6" hidden="1" outlineLevel="1">
      <c r="A117" s="533"/>
      <c r="B117" s="312" t="s">
        <v>502</v>
      </c>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435"/>
      <c r="AA117" s="435"/>
      <c r="AB117" s="435"/>
      <c r="AC117" s="435"/>
      <c r="AD117" s="435"/>
      <c r="AE117" s="439"/>
      <c r="AF117" s="439"/>
      <c r="AG117" s="439"/>
      <c r="AH117" s="439"/>
      <c r="AI117" s="439"/>
      <c r="AJ117" s="439"/>
      <c r="AK117" s="439"/>
      <c r="AL117" s="439"/>
      <c r="AM117" s="337"/>
    </row>
    <row r="118" spans="1:39" s="307" customFormat="1" ht="15" hidden="1" outlineLevel="1">
      <c r="A118" s="533">
        <v>31</v>
      </c>
      <c r="B118" s="347" t="s">
        <v>503</v>
      </c>
      <c r="C118" s="315" t="s">
        <v>25</v>
      </c>
      <c r="D118" s="319"/>
      <c r="E118" s="319"/>
      <c r="F118" s="319"/>
      <c r="G118" s="319"/>
      <c r="H118" s="319"/>
      <c r="I118" s="319"/>
      <c r="J118" s="319"/>
      <c r="K118" s="319"/>
      <c r="L118" s="319"/>
      <c r="M118" s="319"/>
      <c r="N118" s="319">
        <v>0</v>
      </c>
      <c r="O118" s="319"/>
      <c r="P118" s="319"/>
      <c r="Q118" s="319"/>
      <c r="R118" s="319"/>
      <c r="S118" s="319"/>
      <c r="T118" s="319"/>
      <c r="U118" s="319"/>
      <c r="V118" s="319"/>
      <c r="W118" s="319"/>
      <c r="X118" s="319"/>
      <c r="Y118" s="433"/>
      <c r="Z118" s="433"/>
      <c r="AA118" s="433"/>
      <c r="AB118" s="433"/>
      <c r="AC118" s="433"/>
      <c r="AD118" s="433"/>
      <c r="AE118" s="438"/>
      <c r="AF118" s="438"/>
      <c r="AG118" s="438"/>
      <c r="AH118" s="438"/>
      <c r="AI118" s="438"/>
      <c r="AJ118" s="438"/>
      <c r="AK118" s="438"/>
      <c r="AL118" s="438"/>
      <c r="AM118" s="320">
        <f>SUM(Y118:AL118)</f>
        <v>0</v>
      </c>
    </row>
    <row r="119" spans="1:39" s="307" customFormat="1" ht="15" hidden="1" outlineLevel="1">
      <c r="A119" s="533"/>
      <c r="B119" s="347" t="s">
        <v>216</v>
      </c>
      <c r="C119" s="315" t="s">
        <v>164</v>
      </c>
      <c r="D119" s="319"/>
      <c r="E119" s="319"/>
      <c r="F119" s="319"/>
      <c r="G119" s="319"/>
      <c r="H119" s="319"/>
      <c r="I119" s="319"/>
      <c r="J119" s="319"/>
      <c r="K119" s="319"/>
      <c r="L119" s="319"/>
      <c r="M119" s="319"/>
      <c r="N119" s="319">
        <f>N118</f>
        <v>0</v>
      </c>
      <c r="O119" s="319"/>
      <c r="P119" s="319"/>
      <c r="Q119" s="319"/>
      <c r="R119" s="319"/>
      <c r="S119" s="319"/>
      <c r="T119" s="319"/>
      <c r="U119" s="319"/>
      <c r="V119" s="319"/>
      <c r="W119" s="319"/>
      <c r="X119" s="319"/>
      <c r="Y119" s="434">
        <f>Y118</f>
        <v>0</v>
      </c>
      <c r="Z119" s="434">
        <f t="shared" ref="Z119:AL119" si="30">Z118</f>
        <v>0</v>
      </c>
      <c r="AA119" s="434">
        <f t="shared" si="30"/>
        <v>0</v>
      </c>
      <c r="AB119" s="434">
        <f t="shared" si="30"/>
        <v>0</v>
      </c>
      <c r="AC119" s="434">
        <f t="shared" si="30"/>
        <v>0</v>
      </c>
      <c r="AD119" s="434">
        <f t="shared" si="30"/>
        <v>0</v>
      </c>
      <c r="AE119" s="434">
        <f t="shared" si="30"/>
        <v>0</v>
      </c>
      <c r="AF119" s="434">
        <f t="shared" si="30"/>
        <v>0</v>
      </c>
      <c r="AG119" s="434">
        <f t="shared" si="30"/>
        <v>0</v>
      </c>
      <c r="AH119" s="434">
        <f t="shared" si="30"/>
        <v>0</v>
      </c>
      <c r="AI119" s="434">
        <f t="shared" si="30"/>
        <v>0</v>
      </c>
      <c r="AJ119" s="434">
        <f t="shared" si="30"/>
        <v>0</v>
      </c>
      <c r="AK119" s="434">
        <f t="shared" si="30"/>
        <v>0</v>
      </c>
      <c r="AL119" s="434">
        <f t="shared" si="30"/>
        <v>0</v>
      </c>
      <c r="AM119" s="529"/>
    </row>
    <row r="120" spans="1:39" s="307" customFormat="1" ht="15" hidden="1" outlineLevel="1">
      <c r="A120" s="533"/>
      <c r="B120" s="347"/>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435"/>
      <c r="Z120" s="435"/>
      <c r="AA120" s="435"/>
      <c r="AB120" s="435"/>
      <c r="AC120" s="435"/>
      <c r="AD120" s="435"/>
      <c r="AE120" s="439"/>
      <c r="AF120" s="439"/>
      <c r="AG120" s="439"/>
      <c r="AH120" s="439"/>
      <c r="AI120" s="439"/>
      <c r="AJ120" s="439"/>
      <c r="AK120" s="439"/>
      <c r="AL120" s="439"/>
      <c r="AM120" s="337"/>
    </row>
    <row r="121" spans="1:39" s="307" customFormat="1" ht="15" hidden="1" outlineLevel="1">
      <c r="A121" s="533">
        <v>32</v>
      </c>
      <c r="B121" s="347" t="s">
        <v>504</v>
      </c>
      <c r="C121" s="315" t="s">
        <v>25</v>
      </c>
      <c r="D121" s="319"/>
      <c r="E121" s="319"/>
      <c r="F121" s="319"/>
      <c r="G121" s="319"/>
      <c r="H121" s="319"/>
      <c r="I121" s="319"/>
      <c r="J121" s="319"/>
      <c r="K121" s="319"/>
      <c r="L121" s="319"/>
      <c r="M121" s="319"/>
      <c r="N121" s="319">
        <v>0</v>
      </c>
      <c r="O121" s="319"/>
      <c r="P121" s="319"/>
      <c r="Q121" s="319"/>
      <c r="R121" s="319"/>
      <c r="S121" s="319"/>
      <c r="T121" s="319"/>
      <c r="U121" s="319"/>
      <c r="V121" s="319"/>
      <c r="W121" s="319"/>
      <c r="X121" s="319"/>
      <c r="Y121" s="433"/>
      <c r="Z121" s="433"/>
      <c r="AA121" s="433"/>
      <c r="AB121" s="433"/>
      <c r="AC121" s="433"/>
      <c r="AD121" s="433"/>
      <c r="AE121" s="438"/>
      <c r="AF121" s="438"/>
      <c r="AG121" s="438"/>
      <c r="AH121" s="438"/>
      <c r="AI121" s="438"/>
      <c r="AJ121" s="438"/>
      <c r="AK121" s="438"/>
      <c r="AL121" s="438"/>
      <c r="AM121" s="320">
        <f>SUM(Y121:AL121)</f>
        <v>0</v>
      </c>
    </row>
    <row r="122" spans="1:39" s="307" customFormat="1" ht="15" hidden="1" outlineLevel="1">
      <c r="A122" s="533"/>
      <c r="B122" s="347" t="s">
        <v>216</v>
      </c>
      <c r="C122" s="315" t="s">
        <v>164</v>
      </c>
      <c r="D122" s="319"/>
      <c r="E122" s="319"/>
      <c r="F122" s="319"/>
      <c r="G122" s="319"/>
      <c r="H122" s="319"/>
      <c r="I122" s="319"/>
      <c r="J122" s="319"/>
      <c r="K122" s="319"/>
      <c r="L122" s="319"/>
      <c r="M122" s="319"/>
      <c r="N122" s="319">
        <f>N121</f>
        <v>0</v>
      </c>
      <c r="O122" s="319"/>
      <c r="P122" s="319"/>
      <c r="Q122" s="319"/>
      <c r="R122" s="319"/>
      <c r="S122" s="319"/>
      <c r="T122" s="319"/>
      <c r="U122" s="319"/>
      <c r="V122" s="319"/>
      <c r="W122" s="319"/>
      <c r="X122" s="319"/>
      <c r="Y122" s="434">
        <f>Y121</f>
        <v>0</v>
      </c>
      <c r="Z122" s="434">
        <f t="shared" ref="Z122:AL122" si="31">Z121</f>
        <v>0</v>
      </c>
      <c r="AA122" s="434">
        <f t="shared" si="31"/>
        <v>0</v>
      </c>
      <c r="AB122" s="434">
        <f t="shared" si="31"/>
        <v>0</v>
      </c>
      <c r="AC122" s="434">
        <f t="shared" si="31"/>
        <v>0</v>
      </c>
      <c r="AD122" s="434">
        <f t="shared" si="31"/>
        <v>0</v>
      </c>
      <c r="AE122" s="434">
        <f t="shared" si="31"/>
        <v>0</v>
      </c>
      <c r="AF122" s="434">
        <f t="shared" si="31"/>
        <v>0</v>
      </c>
      <c r="AG122" s="434">
        <f t="shared" si="31"/>
        <v>0</v>
      </c>
      <c r="AH122" s="434">
        <f t="shared" si="31"/>
        <v>0</v>
      </c>
      <c r="AI122" s="434">
        <f t="shared" si="31"/>
        <v>0</v>
      </c>
      <c r="AJ122" s="434">
        <f t="shared" si="31"/>
        <v>0</v>
      </c>
      <c r="AK122" s="434">
        <f t="shared" si="31"/>
        <v>0</v>
      </c>
      <c r="AL122" s="434">
        <f t="shared" si="31"/>
        <v>0</v>
      </c>
      <c r="AM122" s="529"/>
    </row>
    <row r="123" spans="1:39" s="307" customFormat="1" ht="15" hidden="1" outlineLevel="1">
      <c r="A123" s="533"/>
      <c r="B123" s="347"/>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435"/>
      <c r="Z123" s="435"/>
      <c r="AA123" s="435"/>
      <c r="AB123" s="435"/>
      <c r="AC123" s="435"/>
      <c r="AD123" s="435"/>
      <c r="AE123" s="439"/>
      <c r="AF123" s="439"/>
      <c r="AG123" s="439"/>
      <c r="AH123" s="439"/>
      <c r="AI123" s="439"/>
      <c r="AJ123" s="439"/>
      <c r="AK123" s="439"/>
      <c r="AL123" s="439"/>
      <c r="AM123" s="337"/>
    </row>
    <row r="124" spans="1:39" s="307" customFormat="1" ht="15" hidden="1" outlineLevel="1">
      <c r="A124" s="533">
        <v>33</v>
      </c>
      <c r="B124" s="347" t="s">
        <v>505</v>
      </c>
      <c r="C124" s="315" t="s">
        <v>25</v>
      </c>
      <c r="D124" s="319"/>
      <c r="E124" s="319"/>
      <c r="F124" s="319"/>
      <c r="G124" s="319"/>
      <c r="H124" s="319"/>
      <c r="I124" s="319"/>
      <c r="J124" s="319"/>
      <c r="K124" s="319"/>
      <c r="L124" s="319"/>
      <c r="M124" s="319"/>
      <c r="N124" s="319">
        <v>0</v>
      </c>
      <c r="O124" s="319"/>
      <c r="P124" s="319"/>
      <c r="Q124" s="319"/>
      <c r="R124" s="319"/>
      <c r="S124" s="319"/>
      <c r="T124" s="319"/>
      <c r="U124" s="319"/>
      <c r="V124" s="319"/>
      <c r="W124" s="319"/>
      <c r="X124" s="319"/>
      <c r="Y124" s="433"/>
      <c r="Z124" s="433"/>
      <c r="AA124" s="433"/>
      <c r="AB124" s="433"/>
      <c r="AC124" s="433"/>
      <c r="AD124" s="433"/>
      <c r="AE124" s="438"/>
      <c r="AF124" s="438"/>
      <c r="AG124" s="438"/>
      <c r="AH124" s="438"/>
      <c r="AI124" s="438"/>
      <c r="AJ124" s="438"/>
      <c r="AK124" s="438"/>
      <c r="AL124" s="438"/>
      <c r="AM124" s="320">
        <f>SUM(Y124:AL124)</f>
        <v>0</v>
      </c>
    </row>
    <row r="125" spans="1:39" s="307" customFormat="1" ht="15" hidden="1" outlineLevel="1">
      <c r="A125" s="533"/>
      <c r="B125" s="347" t="s">
        <v>216</v>
      </c>
      <c r="C125" s="315" t="s">
        <v>164</v>
      </c>
      <c r="D125" s="319"/>
      <c r="E125" s="319"/>
      <c r="F125" s="319"/>
      <c r="G125" s="319"/>
      <c r="H125" s="319"/>
      <c r="I125" s="319"/>
      <c r="J125" s="319"/>
      <c r="K125" s="319"/>
      <c r="L125" s="319"/>
      <c r="M125" s="319"/>
      <c r="N125" s="319">
        <f>N124</f>
        <v>0</v>
      </c>
      <c r="O125" s="319"/>
      <c r="P125" s="319"/>
      <c r="Q125" s="319"/>
      <c r="R125" s="319"/>
      <c r="S125" s="319"/>
      <c r="T125" s="319"/>
      <c r="U125" s="319"/>
      <c r="V125" s="319"/>
      <c r="W125" s="319"/>
      <c r="X125" s="319"/>
      <c r="Y125" s="434">
        <f>Y124</f>
        <v>0</v>
      </c>
      <c r="Z125" s="434">
        <f t="shared" ref="Z125:AL125" si="32">Z124</f>
        <v>0</v>
      </c>
      <c r="AA125" s="434">
        <f t="shared" si="32"/>
        <v>0</v>
      </c>
      <c r="AB125" s="434">
        <f t="shared" si="32"/>
        <v>0</v>
      </c>
      <c r="AC125" s="434">
        <f t="shared" si="32"/>
        <v>0</v>
      </c>
      <c r="AD125" s="434">
        <f t="shared" si="32"/>
        <v>0</v>
      </c>
      <c r="AE125" s="434">
        <f t="shared" si="32"/>
        <v>0</v>
      </c>
      <c r="AF125" s="434">
        <f t="shared" si="32"/>
        <v>0</v>
      </c>
      <c r="AG125" s="434">
        <f t="shared" si="32"/>
        <v>0</v>
      </c>
      <c r="AH125" s="434">
        <f t="shared" si="32"/>
        <v>0</v>
      </c>
      <c r="AI125" s="434">
        <f t="shared" si="32"/>
        <v>0</v>
      </c>
      <c r="AJ125" s="434">
        <f t="shared" si="32"/>
        <v>0</v>
      </c>
      <c r="AK125" s="434">
        <f t="shared" si="32"/>
        <v>0</v>
      </c>
      <c r="AL125" s="434">
        <f t="shared" si="32"/>
        <v>0</v>
      </c>
      <c r="AM125" s="529"/>
    </row>
    <row r="126" spans="1:39" s="307" customFormat="1" ht="15" hidden="1" outlineLevel="1">
      <c r="A126" s="533"/>
      <c r="B126" s="339"/>
      <c r="C126" s="348"/>
      <c r="D126" s="349"/>
      <c r="E126" s="349"/>
      <c r="F126" s="349"/>
      <c r="G126" s="349"/>
      <c r="H126" s="349"/>
      <c r="I126" s="349"/>
      <c r="J126" s="349"/>
      <c r="K126" s="349"/>
      <c r="L126" s="349"/>
      <c r="M126" s="349"/>
      <c r="N126" s="349"/>
      <c r="O126" s="349"/>
      <c r="P126" s="349"/>
      <c r="Q126" s="349"/>
      <c r="R126" s="349"/>
      <c r="S126" s="349"/>
      <c r="T126" s="349"/>
      <c r="U126" s="349"/>
      <c r="V126" s="349"/>
      <c r="W126" s="349"/>
      <c r="X126" s="349"/>
      <c r="Y126" s="435"/>
      <c r="Z126" s="435"/>
      <c r="AA126" s="435"/>
      <c r="AB126" s="435"/>
      <c r="AC126" s="435"/>
      <c r="AD126" s="435"/>
      <c r="AE126" s="435"/>
      <c r="AF126" s="435"/>
      <c r="AG126" s="435"/>
      <c r="AH126" s="435"/>
      <c r="AI126" s="435"/>
      <c r="AJ126" s="435"/>
      <c r="AK126" s="435"/>
      <c r="AL126" s="435"/>
      <c r="AM126" s="330"/>
    </row>
    <row r="127" spans="1:39" s="307" customFormat="1" ht="15.6" collapsed="1">
      <c r="A127" s="533"/>
      <c r="B127" s="350" t="s">
        <v>240</v>
      </c>
      <c r="C127" s="351"/>
      <c r="D127" s="351">
        <f>SUM(D22:D125)</f>
        <v>34567923</v>
      </c>
      <c r="E127" s="351">
        <f t="shared" ref="E127:M127" si="33">SUM(E22:E125)</f>
        <v>34338809.76376</v>
      </c>
      <c r="F127" s="351">
        <f t="shared" si="33"/>
        <v>34260042.76376</v>
      </c>
      <c r="G127" s="351">
        <f t="shared" si="33"/>
        <v>33988640.889169998</v>
      </c>
      <c r="H127" s="351">
        <f t="shared" si="33"/>
        <v>33157995.234569997</v>
      </c>
      <c r="I127" s="351">
        <f t="shared" si="33"/>
        <v>32113175.198030002</v>
      </c>
      <c r="J127" s="351">
        <f t="shared" si="33"/>
        <v>30532442.518902995</v>
      </c>
      <c r="K127" s="351">
        <f t="shared" si="33"/>
        <v>30227675.950103</v>
      </c>
      <c r="L127" s="351">
        <f t="shared" si="33"/>
        <v>30230484.950103</v>
      </c>
      <c r="M127" s="351">
        <f t="shared" si="33"/>
        <v>29145782.675485</v>
      </c>
      <c r="N127" s="351"/>
      <c r="O127" s="351">
        <f>SUM(O22:O125)</f>
        <v>12220</v>
      </c>
      <c r="P127" s="351">
        <f t="shared" ref="P127:X127" si="34">SUM(P22:P125)</f>
        <v>7091.4877141349998</v>
      </c>
      <c r="Q127" s="351">
        <f t="shared" si="34"/>
        <v>7063.8327378000004</v>
      </c>
      <c r="R127" s="351">
        <f t="shared" si="34"/>
        <v>6956.1258258000007</v>
      </c>
      <c r="S127" s="351">
        <f t="shared" si="34"/>
        <v>6832.1581498000005</v>
      </c>
      <c r="T127" s="351">
        <f t="shared" si="34"/>
        <v>6710.0042894999997</v>
      </c>
      <c r="U127" s="351">
        <f t="shared" si="34"/>
        <v>6226.8739078999997</v>
      </c>
      <c r="V127" s="351">
        <f t="shared" si="34"/>
        <v>6176.8653957999995</v>
      </c>
      <c r="W127" s="351">
        <f t="shared" si="34"/>
        <v>6112.3362957999998</v>
      </c>
      <c r="X127" s="351">
        <f t="shared" si="34"/>
        <v>6062.1114353999992</v>
      </c>
      <c r="Y127" s="352">
        <f>IF(Y21="kWh",SUMPRODUCT(D22:D125,Y22:Y125))</f>
        <v>5885657</v>
      </c>
      <c r="Z127" s="352">
        <f>IF(Z21="kWh",SUMPRODUCT(D22:D125,Z22:Z125))</f>
        <v>2018176</v>
      </c>
      <c r="AA127" s="352">
        <f>IF(AA21="kW",SUMPRODUCT(N22:N125,O22:O125,AA22:AA125),SUMPRODUCT(D22:D125,AA22:AA125))</f>
        <v>32551.800000000003</v>
      </c>
      <c r="AB127" s="352">
        <f>IF(AB21="kW",SUMPRODUCT(N22:N125,O22:O125,AB22:AB125),SUMPRODUCT(D22:D125,AB22:AB125))</f>
        <v>23152.199999999997</v>
      </c>
      <c r="AC127" s="352">
        <f>IF(AC21="kW",SUMPRODUCT(N22:N125,O22:O125,AC22:AC125),SUMPRODUCT(D22:D125,AC22:AC125))</f>
        <v>0</v>
      </c>
      <c r="AD127" s="352">
        <f>IF(AD21="kW",SUMPRODUCT(N22:N125,O22:O125,AD22:AD125),SUMPRODUCT(D22:D125,AD22:AD125))</f>
        <v>0</v>
      </c>
      <c r="AE127" s="352">
        <f>IF(AE21="kW",SUMPRODUCT(N22:N125,O22:O125,AE22:AE125),SUMPRODUCT(D22:D125,AE22:AE125))</f>
        <v>0</v>
      </c>
      <c r="AF127" s="352">
        <f>IF(AF21="kW",SUMPRODUCT(N22:N125,O22:O125,AF22:AF125),SUMPRODUCT(D22:D125,AF22:AF125))</f>
        <v>0</v>
      </c>
      <c r="AG127" s="352">
        <f>IF(AG21="kW",SUMPRODUCT(N22:N125,O22:O125,AG22:AG125),SUMPRODUCT(D22:D125,AG22:AG125))</f>
        <v>0</v>
      </c>
      <c r="AH127" s="352">
        <f>IF(AH21="kW",SUMPRODUCT(N22:N125,O22:O125,AH22:AH125),SUMPRODUCT(D22:D125,AH22:AH125))</f>
        <v>0</v>
      </c>
      <c r="AI127" s="352">
        <f>IF(AI21="kW",SUMPRODUCT(N22:N125,O22:O125,AI22:AI125),SUMPRODUCT(D22:D125,AI22:AI125))</f>
        <v>0</v>
      </c>
      <c r="AJ127" s="352">
        <f>IF(AJ21="kW",SUMPRODUCT(N22:N125,O22:O125,AJ22:AJ125),SUMPRODUCT(D22:D125,AJ22:AJ125))</f>
        <v>0</v>
      </c>
      <c r="AK127" s="352">
        <f>IF(AK21="kW",SUMPRODUCT(N22:N125,O22:O125,AK22:AK125),SUMPRODUCT(D22:D125,AK22:AK125))</f>
        <v>0</v>
      </c>
      <c r="AL127" s="352">
        <f>IF(AL21="kW",SUMPRODUCT(N22:N125,O22:O125,AL22:AL125),SUMPRODUCT(D22:D125,AL22:AL125))</f>
        <v>0</v>
      </c>
      <c r="AM127" s="353"/>
    </row>
    <row r="128" spans="1:39" s="307" customFormat="1" ht="15.6">
      <c r="A128" s="533"/>
      <c r="B128" s="354" t="s">
        <v>241</v>
      </c>
      <c r="C128" s="351"/>
      <c r="D128" s="351"/>
      <c r="E128" s="351"/>
      <c r="F128" s="351"/>
      <c r="G128" s="351"/>
      <c r="H128" s="351"/>
      <c r="I128" s="351"/>
      <c r="J128" s="351"/>
      <c r="K128" s="351"/>
      <c r="L128" s="351"/>
      <c r="M128" s="351"/>
      <c r="N128" s="351"/>
      <c r="O128" s="351"/>
      <c r="P128" s="351"/>
      <c r="Q128" s="351"/>
      <c r="R128" s="351"/>
      <c r="S128" s="351"/>
      <c r="T128" s="351"/>
      <c r="U128" s="351"/>
      <c r="V128" s="351"/>
      <c r="W128" s="351"/>
      <c r="X128" s="351"/>
      <c r="Y128" s="351">
        <f>HLOOKUP(Y20,'2. LRAMVA Threshold'!$B$27:$Q$38,3,FALSE)</f>
        <v>0</v>
      </c>
      <c r="Z128" s="351">
        <f>HLOOKUP(Z20,'2. LRAMVA Threshold'!$B$27:$Q$38,3,FALSE)</f>
        <v>0</v>
      </c>
      <c r="AA128" s="351">
        <f>HLOOKUP(AA20,'2. LRAMVA Threshold'!$B$27:$Q$38,3,FALSE)</f>
        <v>0</v>
      </c>
      <c r="AB128" s="351">
        <f>HLOOKUP(AB20,'2. LRAMVA Threshold'!$B$27:$Q$38,3,FALSE)</f>
        <v>0</v>
      </c>
      <c r="AC128" s="351">
        <f>HLOOKUP(AC20,'2. LRAMVA Threshold'!$B$27:$Q$38,3,FALSE)</f>
        <v>0</v>
      </c>
      <c r="AD128" s="351">
        <f>HLOOKUP(AD20,'2. LRAMVA Threshold'!$B$27:$Q$38,3,FALSE)</f>
        <v>0</v>
      </c>
      <c r="AE128" s="351">
        <f>HLOOKUP(AE20,'2. LRAMVA Threshold'!$B$27:$Q$38,3,FALSE)</f>
        <v>0</v>
      </c>
      <c r="AF128" s="351">
        <f>HLOOKUP(AF20,'2. LRAMVA Threshold'!$B$27:$Q$38,3,FALSE)</f>
        <v>0</v>
      </c>
      <c r="AG128" s="351">
        <f>HLOOKUP(AG20,'2. LRAMVA Threshold'!$B$27:$Q$38,3,FALSE)</f>
        <v>0</v>
      </c>
      <c r="AH128" s="351">
        <f>HLOOKUP(AH20,'2. LRAMVA Threshold'!$B$27:$Q$38,3,FALSE)</f>
        <v>0</v>
      </c>
      <c r="AI128" s="351">
        <f>HLOOKUP(AI20,'2. LRAMVA Threshold'!$B$27:$Q$38,3,FALSE)</f>
        <v>0</v>
      </c>
      <c r="AJ128" s="351">
        <f>HLOOKUP(AJ20,'2. LRAMVA Threshold'!$B$27:$Q$38,3,FALSE)</f>
        <v>0</v>
      </c>
      <c r="AK128" s="351">
        <f>HLOOKUP(AK20,'2. LRAMVA Threshold'!$B$27:$Q$38,3,FALSE)</f>
        <v>0</v>
      </c>
      <c r="AL128" s="351">
        <f>HLOOKUP(AL20,'2. LRAMVA Threshold'!$B$27:$Q$38,3,FALSE)</f>
        <v>0</v>
      </c>
      <c r="AM128" s="355"/>
    </row>
    <row r="129" spans="1:40" s="327" customFormat="1" ht="15">
      <c r="A129" s="535"/>
      <c r="B129" s="347"/>
      <c r="C129" s="356"/>
      <c r="D129" s="357"/>
      <c r="E129" s="357"/>
      <c r="F129" s="357"/>
      <c r="G129" s="357"/>
      <c r="H129" s="357"/>
      <c r="I129" s="357"/>
      <c r="J129" s="357"/>
      <c r="K129" s="357"/>
      <c r="L129" s="357"/>
      <c r="M129" s="357"/>
      <c r="N129" s="357"/>
      <c r="O129" s="358"/>
      <c r="P129" s="357"/>
      <c r="Q129" s="357"/>
      <c r="R129" s="357"/>
      <c r="S129" s="359"/>
      <c r="T129" s="359"/>
      <c r="U129" s="359"/>
      <c r="V129" s="359"/>
      <c r="W129" s="357"/>
      <c r="X129" s="357"/>
      <c r="Y129" s="324"/>
      <c r="Z129" s="324"/>
      <c r="AA129" s="324"/>
      <c r="AB129" s="324"/>
      <c r="AC129" s="324"/>
      <c r="AD129" s="324"/>
      <c r="AE129" s="324"/>
      <c r="AF129" s="324"/>
      <c r="AG129" s="324"/>
      <c r="AH129" s="324"/>
      <c r="AI129" s="324"/>
      <c r="AJ129" s="324"/>
      <c r="AK129" s="324"/>
      <c r="AL129" s="324"/>
      <c r="AM129" s="360"/>
    </row>
    <row r="130" spans="1:40" s="367" customFormat="1" ht="15">
      <c r="A130" s="532"/>
      <c r="B130" s="347" t="s">
        <v>165</v>
      </c>
      <c r="C130" s="361"/>
      <c r="D130" s="361"/>
      <c r="E130" s="361"/>
      <c r="F130" s="361"/>
      <c r="G130" s="361"/>
      <c r="H130" s="361"/>
      <c r="I130" s="361"/>
      <c r="J130" s="361"/>
      <c r="K130" s="361"/>
      <c r="L130" s="361"/>
      <c r="M130" s="361"/>
      <c r="N130" s="361"/>
      <c r="O130" s="361"/>
      <c r="P130" s="361"/>
      <c r="Q130" s="361"/>
      <c r="R130" s="361"/>
      <c r="S130" s="361"/>
      <c r="T130" s="362"/>
      <c r="U130" s="362"/>
      <c r="V130" s="362"/>
      <c r="W130" s="363"/>
      <c r="X130" s="363"/>
      <c r="Y130" s="364">
        <f>HLOOKUP(Y$20,'3.  Distribution Rates'!$C$122:$P$133,3,FALSE)</f>
        <v>0</v>
      </c>
      <c r="Z130" s="364">
        <f>HLOOKUP(Z$20,'3.  Distribution Rates'!$C$122:$P$133,3,FALSE)</f>
        <v>0</v>
      </c>
      <c r="AA130" s="364">
        <f>HLOOKUP(AA$20,'3.  Distribution Rates'!$C$122:$P$133,3,FALSE)</f>
        <v>0</v>
      </c>
      <c r="AB130" s="364">
        <f>HLOOKUP(AB$20,'3.  Distribution Rates'!$C$122:$P$133,3,FALSE)</f>
        <v>0</v>
      </c>
      <c r="AC130" s="364">
        <f>HLOOKUP(AC$20,'3.  Distribution Rates'!$C$122:$P$133,3,FALSE)</f>
        <v>0</v>
      </c>
      <c r="AD130" s="364">
        <f>HLOOKUP(AD$20,'3.  Distribution Rates'!$C$122:$P$133,3,FALSE)</f>
        <v>0</v>
      </c>
      <c r="AE130" s="364">
        <f>HLOOKUP(AE$20,'3.  Distribution Rates'!$C$122:$P$133,3,FALSE)</f>
        <v>0</v>
      </c>
      <c r="AF130" s="364">
        <f>HLOOKUP(AF$20,'3.  Distribution Rates'!$C$122:$P$133,3,FALSE)</f>
        <v>0</v>
      </c>
      <c r="AG130" s="364">
        <f>HLOOKUP(AG$20,'3.  Distribution Rates'!$C$122:$P$133,3,FALSE)</f>
        <v>0</v>
      </c>
      <c r="AH130" s="364">
        <f>HLOOKUP(AH$20,'3.  Distribution Rates'!$C$122:$P$133,3,FALSE)</f>
        <v>0</v>
      </c>
      <c r="AI130" s="364">
        <f>HLOOKUP(AI$20,'3.  Distribution Rates'!$C$122:$P$133,3,FALSE)</f>
        <v>0</v>
      </c>
      <c r="AJ130" s="364">
        <f>HLOOKUP(AJ$20,'3.  Distribution Rates'!$C$122:$P$133,3,FALSE)</f>
        <v>0</v>
      </c>
      <c r="AK130" s="364">
        <f>HLOOKUP(AK$20,'3.  Distribution Rates'!$C$122:$P$133,3,FALSE)</f>
        <v>0</v>
      </c>
      <c r="AL130" s="364">
        <f>HLOOKUP(AL$20,'3.  Distribution Rates'!$C$122:$P$133,3,FALSE)</f>
        <v>0</v>
      </c>
      <c r="AM130" s="365"/>
      <c r="AN130" s="366"/>
    </row>
    <row r="131" spans="1:40" s="327" customFormat="1" ht="15.6">
      <c r="A131" s="535"/>
      <c r="B131" s="322" t="s">
        <v>256</v>
      </c>
      <c r="C131" s="368"/>
      <c r="D131" s="652"/>
      <c r="E131" s="357"/>
      <c r="F131" s="357"/>
      <c r="G131" s="357"/>
      <c r="H131" s="357"/>
      <c r="I131" s="357"/>
      <c r="J131" s="357"/>
      <c r="K131" s="357"/>
      <c r="L131" s="357"/>
      <c r="M131" s="357"/>
      <c r="N131" s="357"/>
      <c r="O131" s="324"/>
      <c r="P131" s="357"/>
      <c r="Q131" s="357"/>
      <c r="R131" s="357"/>
      <c r="S131" s="359"/>
      <c r="T131" s="359"/>
      <c r="U131" s="359"/>
      <c r="V131" s="359"/>
      <c r="W131" s="357"/>
      <c r="X131" s="357"/>
      <c r="Y131" s="369">
        <f>Y127*Y130*0</f>
        <v>0</v>
      </c>
      <c r="Z131" s="369">
        <f>Z127*Z130*0</f>
        <v>0</v>
      </c>
      <c r="AA131" s="370">
        <f>AA127*AA130*0</f>
        <v>0</v>
      </c>
      <c r="AB131" s="370">
        <f>AB127*AB130*0</f>
        <v>0</v>
      </c>
      <c r="AC131" s="370">
        <f t="shared" ref="AC131:AD131" si="35">AC127*AC130</f>
        <v>0</v>
      </c>
      <c r="AD131" s="370">
        <f t="shared" si="35"/>
        <v>0</v>
      </c>
      <c r="AE131" s="370">
        <f>AE127*AE130</f>
        <v>0</v>
      </c>
      <c r="AF131" s="370">
        <f t="shared" ref="AF131:AL131" si="36">AF127*AF130</f>
        <v>0</v>
      </c>
      <c r="AG131" s="370">
        <f t="shared" si="36"/>
        <v>0</v>
      </c>
      <c r="AH131" s="370">
        <f t="shared" si="36"/>
        <v>0</v>
      </c>
      <c r="AI131" s="370">
        <f t="shared" si="36"/>
        <v>0</v>
      </c>
      <c r="AJ131" s="370">
        <f t="shared" si="36"/>
        <v>0</v>
      </c>
      <c r="AK131" s="370">
        <f t="shared" si="36"/>
        <v>0</v>
      </c>
      <c r="AL131" s="370">
        <f t="shared" si="36"/>
        <v>0</v>
      </c>
      <c r="AM131" s="371">
        <f>SUM(Y131:AL131)</f>
        <v>0</v>
      </c>
    </row>
    <row r="132" spans="1:40" s="327" customFormat="1" ht="15.6">
      <c r="A132" s="535"/>
      <c r="B132" s="372" t="s">
        <v>212</v>
      </c>
      <c r="C132" s="368"/>
      <c r="D132" s="373"/>
      <c r="E132" s="357"/>
      <c r="F132" s="357"/>
      <c r="G132" s="357"/>
      <c r="H132" s="357"/>
      <c r="I132" s="357"/>
      <c r="J132" s="357"/>
      <c r="K132" s="357"/>
      <c r="L132" s="357"/>
      <c r="M132" s="357"/>
      <c r="N132" s="357"/>
      <c r="O132" s="324"/>
      <c r="P132" s="357"/>
      <c r="Q132" s="357"/>
      <c r="R132" s="357"/>
      <c r="S132" s="359"/>
      <c r="T132" s="359"/>
      <c r="U132" s="359"/>
      <c r="V132" s="359"/>
      <c r="W132" s="357"/>
      <c r="X132" s="357"/>
      <c r="Y132" s="370">
        <f t="shared" ref="Y132:AD132" si="37">Y128*Y130</f>
        <v>0</v>
      </c>
      <c r="Z132" s="370">
        <f t="shared" si="37"/>
        <v>0</v>
      </c>
      <c r="AA132" s="370">
        <f t="shared" si="37"/>
        <v>0</v>
      </c>
      <c r="AB132" s="370">
        <f t="shared" si="37"/>
        <v>0</v>
      </c>
      <c r="AC132" s="370">
        <f t="shared" si="37"/>
        <v>0</v>
      </c>
      <c r="AD132" s="370">
        <f t="shared" si="37"/>
        <v>0</v>
      </c>
      <c r="AE132" s="370">
        <f>AE128*AE130</f>
        <v>0</v>
      </c>
      <c r="AF132" s="370">
        <f t="shared" ref="AF132:AL132" si="38">AF128*AF130</f>
        <v>0</v>
      </c>
      <c r="AG132" s="370">
        <f t="shared" si="38"/>
        <v>0</v>
      </c>
      <c r="AH132" s="370">
        <f t="shared" si="38"/>
        <v>0</v>
      </c>
      <c r="AI132" s="370">
        <f t="shared" si="38"/>
        <v>0</v>
      </c>
      <c r="AJ132" s="370">
        <f t="shared" si="38"/>
        <v>0</v>
      </c>
      <c r="AK132" s="370">
        <f t="shared" si="38"/>
        <v>0</v>
      </c>
      <c r="AL132" s="370">
        <f t="shared" si="38"/>
        <v>0</v>
      </c>
      <c r="AM132" s="371">
        <f>SUM(Y132:AL132)</f>
        <v>0</v>
      </c>
    </row>
    <row r="133" spans="1:40" s="373" customFormat="1" ht="17.25" customHeight="1">
      <c r="A133" s="537"/>
      <c r="B133" s="372" t="s">
        <v>259</v>
      </c>
      <c r="C133" s="368"/>
      <c r="E133" s="357"/>
      <c r="F133" s="357"/>
      <c r="G133" s="357"/>
      <c r="H133" s="357"/>
      <c r="I133" s="357"/>
      <c r="J133" s="357"/>
      <c r="K133" s="357"/>
      <c r="L133" s="357"/>
      <c r="M133" s="357"/>
      <c r="N133" s="357"/>
      <c r="O133" s="324"/>
      <c r="P133" s="357"/>
      <c r="Q133" s="357"/>
      <c r="R133" s="357"/>
      <c r="W133" s="357"/>
      <c r="X133" s="357"/>
      <c r="Y133" s="374"/>
      <c r="Z133" s="374"/>
      <c r="AA133" s="374"/>
      <c r="AB133" s="374"/>
      <c r="AC133" s="374"/>
      <c r="AD133" s="374"/>
      <c r="AE133" s="374"/>
      <c r="AF133" s="374"/>
      <c r="AG133" s="374"/>
      <c r="AH133" s="374"/>
      <c r="AI133" s="374"/>
      <c r="AJ133" s="374"/>
      <c r="AK133" s="374"/>
      <c r="AL133" s="374"/>
      <c r="AM133" s="371">
        <f>AM131-AM132</f>
        <v>0</v>
      </c>
    </row>
    <row r="134" spans="1:40" s="377" customFormat="1" ht="19.5" customHeight="1">
      <c r="A134" s="532"/>
      <c r="B134" s="347"/>
      <c r="C134" s="373"/>
      <c r="D134" s="373"/>
      <c r="E134" s="357"/>
      <c r="F134" s="357"/>
      <c r="G134" s="357"/>
      <c r="H134" s="357"/>
      <c r="I134" s="357"/>
      <c r="J134" s="357"/>
      <c r="K134" s="357"/>
      <c r="L134" s="357"/>
      <c r="M134" s="357"/>
      <c r="N134" s="357"/>
      <c r="O134" s="324"/>
      <c r="P134" s="357"/>
      <c r="Q134" s="357"/>
      <c r="R134" s="357"/>
      <c r="S134" s="373"/>
      <c r="T134" s="368"/>
      <c r="U134" s="373"/>
      <c r="V134" s="373"/>
      <c r="W134" s="357"/>
      <c r="X134" s="357"/>
      <c r="Y134" s="375"/>
      <c r="Z134" s="375"/>
      <c r="AA134" s="375"/>
      <c r="AB134" s="375"/>
      <c r="AC134" s="375"/>
      <c r="AD134" s="375"/>
      <c r="AE134" s="375"/>
      <c r="AF134" s="375"/>
      <c r="AG134" s="375"/>
      <c r="AH134" s="375"/>
      <c r="AI134" s="375"/>
      <c r="AJ134" s="375"/>
      <c r="AK134" s="375"/>
      <c r="AL134" s="375"/>
      <c r="AM134" s="376"/>
    </row>
    <row r="135" spans="1:40" s="307" customFormat="1" ht="15">
      <c r="A135" s="533"/>
      <c r="B135" s="378" t="s">
        <v>217</v>
      </c>
      <c r="C135" s="379"/>
      <c r="D135" s="303"/>
      <c r="E135" s="303"/>
      <c r="F135" s="303"/>
      <c r="G135" s="303"/>
      <c r="H135" s="303"/>
      <c r="I135" s="303"/>
      <c r="J135" s="303"/>
      <c r="K135" s="303"/>
      <c r="L135" s="303"/>
      <c r="M135" s="303"/>
      <c r="N135" s="303"/>
      <c r="O135" s="380"/>
      <c r="P135" s="303"/>
      <c r="Q135" s="303"/>
      <c r="R135" s="303"/>
      <c r="S135" s="328"/>
      <c r="T135" s="333"/>
      <c r="U135" s="333"/>
      <c r="V135" s="303"/>
      <c r="W135" s="303"/>
      <c r="X135" s="333"/>
      <c r="Y135" s="315">
        <v>0</v>
      </c>
      <c r="Z135" s="315">
        <v>0</v>
      </c>
      <c r="AA135" s="315">
        <v>0</v>
      </c>
      <c r="AB135" s="315">
        <v>0</v>
      </c>
      <c r="AC135" s="315">
        <f>IF(AC21="kW",SUMPRODUCT(N22:N125,P22:P125,AC22:AC125),SUMPRODUCT(E22:E125,AC22:AC125))</f>
        <v>0</v>
      </c>
      <c r="AD135" s="315">
        <f>IF(AD21="kW",SUMPRODUCT(N22:N125,P22:P125,AD22:AD125),SUMPRODUCT(E22:E125, AD22:AD125))</f>
        <v>0</v>
      </c>
      <c r="AE135" s="315">
        <f>IF(AE21="kW",SUMPRODUCT(N22:N125,P22:P125,AE22:AE125),SUMPRODUCT(E22:E125,AE22:AE125))</f>
        <v>0</v>
      </c>
      <c r="AF135" s="315">
        <f>IF(AF21="kW",SUMPRODUCT(N22:N125,P22:P125,AF22:AF125),SUMPRODUCT(E22:E125,AF22:AF125))</f>
        <v>0</v>
      </c>
      <c r="AG135" s="315">
        <f>IF(AG21="kW",SUMPRODUCT(N22:N125,P22:P125,AG22:AG125),SUMPRODUCT(E22:E125,AG22:AG125))</f>
        <v>0</v>
      </c>
      <c r="AH135" s="315">
        <f>IF(AH21="kW",SUMPRODUCT(N22:N125,P22:P125,AH22:AH125),SUMPRODUCT(E22:E125,AH22:AH125))</f>
        <v>0</v>
      </c>
      <c r="AI135" s="315">
        <f>IF(AI21="kW",SUMPRODUCT(N22:N125,P22:P125,AI22:AI125),SUMPRODUCT(E22:E125,AI22:AI125))</f>
        <v>0</v>
      </c>
      <c r="AJ135" s="315">
        <f>IF(AJ21="kW",SUMPRODUCT(N22:N125,P22:P125,AJ22:AJ125),SUMPRODUCT(E22:E125,AJ22:AJ125))</f>
        <v>0</v>
      </c>
      <c r="AK135" s="315">
        <f>IF(AK21="kW",SUMPRODUCT(N22:N125,P22:P125,AK22:AK125),SUMPRODUCT(E22:E125,AK22:AK125))</f>
        <v>0</v>
      </c>
      <c r="AL135" s="315">
        <f>IF(AL21="kW",SUMPRODUCT(N22:N125,P22:P125,AL22:AL125),SUMPRODUCT(E22:E125,AL22:AL125))</f>
        <v>0</v>
      </c>
      <c r="AM135" s="360"/>
    </row>
    <row r="136" spans="1:40" s="307" customFormat="1" ht="15">
      <c r="A136" s="533"/>
      <c r="B136" s="378" t="s">
        <v>218</v>
      </c>
      <c r="C136" s="379"/>
      <c r="D136" s="303"/>
      <c r="E136" s="303"/>
      <c r="F136" s="303"/>
      <c r="G136" s="303"/>
      <c r="H136" s="303"/>
      <c r="I136" s="303"/>
      <c r="J136" s="303"/>
      <c r="K136" s="303"/>
      <c r="L136" s="303"/>
      <c r="M136" s="303"/>
      <c r="N136" s="303"/>
      <c r="O136" s="380"/>
      <c r="P136" s="303"/>
      <c r="Q136" s="303"/>
      <c r="R136" s="303"/>
      <c r="S136" s="328"/>
      <c r="T136" s="333"/>
      <c r="U136" s="333"/>
      <c r="V136" s="303"/>
      <c r="W136" s="303"/>
      <c r="X136" s="333"/>
      <c r="Y136" s="315">
        <f>SUMPRODUCT(F22:F125,Y22:Y125)</f>
        <v>5882827.05535</v>
      </c>
      <c r="Z136" s="315">
        <f>SUMPRODUCT(F22:F125,Z22:Z125)</f>
        <v>1939408.58421</v>
      </c>
      <c r="AA136" s="315">
        <f>IF(AA21="kW",SUMPRODUCT(N22:N125,Q22:Q125,AA22:AA125),SUMPRODUCT(F22:F125,AA22:AA125))</f>
        <v>32546.329452000005</v>
      </c>
      <c r="AB136" s="315">
        <f>IF(AB21="kW",SUMPRODUCT(N22:N125,Q22:Q125,AB22:AB125),SUMPRODUCT(F22:F125,AB22:AB125))</f>
        <v>23147.449428</v>
      </c>
      <c r="AC136" s="315">
        <f>IF(AC21="kW",SUMPRODUCT(N22:N125,Q22:Q125,AC22:AC125),SUMPRODUCT(F22:F125, AC22:AC125))</f>
        <v>0</v>
      </c>
      <c r="AD136" s="315">
        <f>IF(AD21="kW",SUMPRODUCT(N22:N125,Q22:Q125,AD22:AD125),SUMPRODUCT(F22:F125, AD22:AD125))</f>
        <v>0</v>
      </c>
      <c r="AE136" s="315">
        <f>IF(AE21="kW",SUMPRODUCT(N22:N125,Q22:Q125,AE22:AE125),SUMPRODUCT(F22:F125,AE22:AE125))</f>
        <v>0</v>
      </c>
      <c r="AF136" s="315">
        <f>IF(AF21="kW",SUMPRODUCT(N22:N125,Q22:Q125,AF22:AF125),SUMPRODUCT(F22:F125,AF22:AF125))</f>
        <v>0</v>
      </c>
      <c r="AG136" s="315">
        <f>IF(AG21="kW",SUMPRODUCT(N22:N125,Q22:Q125,AG22:AG125),SUMPRODUCT(F22:F125,AG22:AG125))</f>
        <v>0</v>
      </c>
      <c r="AH136" s="315">
        <f>IF(AH21="kW",SUMPRODUCT(N22:N125,Q22:Q125,AH22:AH125),SUMPRODUCT(F22:F125,AH22:AH125))</f>
        <v>0</v>
      </c>
      <c r="AI136" s="315">
        <f>IF(AI21="kW",SUMPRODUCT(N22:N125,Q22:Q125,AI22:AI125),SUMPRODUCT(F22:F125,AI22:AI125))</f>
        <v>0</v>
      </c>
      <c r="AJ136" s="315">
        <f>IF(AJ21="kW",SUMPRODUCT(N22:N125,Q22:Q125,AJ22:AJ125),SUMPRODUCT(F22:F125,AJ22:AJ125))</f>
        <v>0</v>
      </c>
      <c r="AK136" s="315">
        <f>IF(AK21="kW",SUMPRODUCT(N22:N125,Q22:Q125,AK22:AK125),SUMPRODUCT(F22:F125,AK22:AK125))</f>
        <v>0</v>
      </c>
      <c r="AL136" s="315">
        <f>IF(AL21="kW",SUMPRODUCT(N22:N125,Q22:Q125,AL22:AL125),SUMPRODUCT(F22:F125,AL22:AL125))</f>
        <v>0</v>
      </c>
      <c r="AM136" s="360"/>
    </row>
    <row r="137" spans="1:40" s="307" customFormat="1" ht="15">
      <c r="A137" s="533"/>
      <c r="B137" s="378" t="s">
        <v>219</v>
      </c>
      <c r="C137" s="379"/>
      <c r="D137" s="303"/>
      <c r="E137" s="303"/>
      <c r="F137" s="303"/>
      <c r="G137" s="303"/>
      <c r="H137" s="303"/>
      <c r="I137" s="303"/>
      <c r="J137" s="303"/>
      <c r="K137" s="303"/>
      <c r="L137" s="303"/>
      <c r="M137" s="303"/>
      <c r="N137" s="303"/>
      <c r="O137" s="380"/>
      <c r="P137" s="303"/>
      <c r="Q137" s="303"/>
      <c r="R137" s="303"/>
      <c r="S137" s="328"/>
      <c r="T137" s="333"/>
      <c r="U137" s="333"/>
      <c r="V137" s="303"/>
      <c r="W137" s="303"/>
      <c r="X137" s="333"/>
      <c r="Y137" s="315">
        <f>SUMPRODUCT(G22:G125,Y22:Y125)</f>
        <v>5867795.7553500002</v>
      </c>
      <c r="Z137" s="315">
        <f>SUMPRODUCT(G22:G125,Z22:Z125)</f>
        <v>1683038.0096200001</v>
      </c>
      <c r="AA137" s="315">
        <f>IF(AA21="kW",SUMPRODUCT(N22:N125,R22:R125,AA22:AA125),SUMPRODUCT(G22:G125,AA22:AA125))</f>
        <v>32546.329452000005</v>
      </c>
      <c r="AB137" s="315">
        <f>IF(AB21="kW",SUMPRODUCT(N22:N125,R22:R125,AB22:AB125),SUMPRODUCT(G22:G125,AB22:AB125))</f>
        <v>23147.449428</v>
      </c>
      <c r="AC137" s="315">
        <f>IF(AC21="kW",SUMPRODUCT(N22:N125,R22:R125,AC22:AC125),SUMPRODUCT(G22:G125, AC22:AC125))</f>
        <v>0</v>
      </c>
      <c r="AD137" s="315">
        <f>IF(AD21="kW",SUMPRODUCT(N22:N125,R22:R125,AD22:AD125),SUMPRODUCT(G22:G125, AD22:AD125))</f>
        <v>0</v>
      </c>
      <c r="AE137" s="315">
        <f>IF(AE21="kW",SUMPRODUCT(N22:N125,R22:R125,AE22:AE125),SUMPRODUCT(G22:G125,AE22:AE125))</f>
        <v>0</v>
      </c>
      <c r="AF137" s="315">
        <f>IF(AF21="kW",SUMPRODUCT(N22:N125,R22:R125,AF22:AF125),SUMPRODUCT(G22:G125,AF22:AF125))</f>
        <v>0</v>
      </c>
      <c r="AG137" s="315">
        <f>IF(AG21="kW",SUMPRODUCT(N22:N125,R22:R125,AG22:AG125),SUMPRODUCT(G22:G125,AG22:AG125))</f>
        <v>0</v>
      </c>
      <c r="AH137" s="315">
        <f>IF(AH21="kW",SUMPRODUCT(N22:N125,R22:R125,AH22:AH125),SUMPRODUCT(G22:G125,AH22:AH125))</f>
        <v>0</v>
      </c>
      <c r="AI137" s="315">
        <f>IF(AI21="kW",SUMPRODUCT(N22:N125,R22:R125,AI22:AI125),SUMPRODUCT(G22:G125,AI22:AI125))</f>
        <v>0</v>
      </c>
      <c r="AJ137" s="315">
        <f>IF(AJ21="kW",SUMPRODUCT(N22:N125,R22:R125,AJ22:AJ125),SUMPRODUCT(G22:G125,AJ22:AJ125))</f>
        <v>0</v>
      </c>
      <c r="AK137" s="315">
        <f>IF(AK21="kW",SUMPRODUCT(N22:N125,R22:R125,AK22:AK125),SUMPRODUCT(G22:G125,AK22:AK125))</f>
        <v>0</v>
      </c>
      <c r="AL137" s="315">
        <f>IF(AL21="kW",SUMPRODUCT(N22:N125,R22:R125,AL22:AL125),SUMPRODUCT(G22:G125,AL22:AL125))</f>
        <v>0</v>
      </c>
      <c r="AM137" s="360"/>
    </row>
    <row r="138" spans="1:40" s="307" customFormat="1" ht="15">
      <c r="A138" s="533"/>
      <c r="B138" s="378" t="s">
        <v>220</v>
      </c>
      <c r="C138" s="379"/>
      <c r="D138" s="303"/>
      <c r="E138" s="303"/>
      <c r="F138" s="303"/>
      <c r="G138" s="303"/>
      <c r="H138" s="303"/>
      <c r="I138" s="303"/>
      <c r="J138" s="303"/>
      <c r="K138" s="303"/>
      <c r="L138" s="303"/>
      <c r="M138" s="303"/>
      <c r="N138" s="303"/>
      <c r="O138" s="380"/>
      <c r="P138" s="303"/>
      <c r="Q138" s="303"/>
      <c r="R138" s="303"/>
      <c r="S138" s="328"/>
      <c r="T138" s="333"/>
      <c r="U138" s="333"/>
      <c r="V138" s="303"/>
      <c r="W138" s="303"/>
      <c r="X138" s="333"/>
      <c r="Y138" s="315">
        <f>SUMPRODUCT(H22:H125,Y22:Y125)</f>
        <v>5301530.055350001</v>
      </c>
      <c r="Z138" s="315">
        <f>SUMPRODUCT(H22:H125,Z22:Z125)</f>
        <v>1418658.0550200001</v>
      </c>
      <c r="AA138" s="315">
        <f>IF(AA21="kW",SUMPRODUCT(N22:N125,S22:S125,AA22:AA125),SUMPRODUCT(H22:H125,AA22:AA125))</f>
        <v>32546.329452000005</v>
      </c>
      <c r="AB138" s="315">
        <f>IF(AB21="kW",SUMPRODUCT(N22:N125,S22:S125,AB22:AB125),SUMPRODUCT(H22:H125,AB22:AB125))</f>
        <v>23147.449428</v>
      </c>
      <c r="AC138" s="315">
        <f>IF(AC21="kW",SUMPRODUCT(N22:N125,S22:S125,AC22:AC125),SUMPRODUCT(H22:H125, AC22:AC125))</f>
        <v>0</v>
      </c>
      <c r="AD138" s="315">
        <f>IF(AD21="kW",SUMPRODUCT(N22:N125,S22:S125,AD22:AD125),SUMPRODUCT(H22:H125, AD22:AD125))</f>
        <v>0</v>
      </c>
      <c r="AE138" s="315">
        <f>IF(AE21="kW",SUMPRODUCT(N22:N125,S22:S125,AE22:AE125),SUMPRODUCT(H22:H125,AE22:AE125))</f>
        <v>0</v>
      </c>
      <c r="AF138" s="315">
        <f>IF(AF21="kW",SUMPRODUCT(N22:N125,S22:S125,AF22:AF125),SUMPRODUCT(H22:H125,AF22:AF125))</f>
        <v>0</v>
      </c>
      <c r="AG138" s="315">
        <f>IF(AG21="kW",SUMPRODUCT(N22:N125,S22:S125,AG22:AG125),SUMPRODUCT(H22:H125,AG22:AG125))</f>
        <v>0</v>
      </c>
      <c r="AH138" s="315">
        <f>IF(AH21="kW",SUMPRODUCT(N22:N125,S22:S125,AH22:AH125),SUMPRODUCT(H22:H125,AH22:AH125))</f>
        <v>0</v>
      </c>
      <c r="AI138" s="315">
        <f>IF(AI21="kW",SUMPRODUCT(N22:N125,S22:S125,AI22:AI125),SUMPRODUCT(H22:H125,AI22:AI125))</f>
        <v>0</v>
      </c>
      <c r="AJ138" s="315">
        <f>IF(AJ21="kW",SUMPRODUCT(N22:N125,S22:S125,AJ22:AJ125),SUMPRODUCT(H22:H125,AJ22:AJ125))</f>
        <v>0</v>
      </c>
      <c r="AK138" s="315">
        <f>IF(AK21="kW",SUMPRODUCT(N22:N125,S22:S125,AK22:AK125),SUMPRODUCT(H22:H125,AK22:AK125))</f>
        <v>0</v>
      </c>
      <c r="AL138" s="315">
        <f>IF(AL21="kW",SUMPRODUCT(N22:N125,S22:S125,AL22:AL125),SUMPRODUCT(H22:H125,AL22:AL125))</f>
        <v>0</v>
      </c>
      <c r="AM138" s="360"/>
    </row>
    <row r="139" spans="1:40" s="307" customFormat="1" ht="15">
      <c r="A139" s="533"/>
      <c r="B139" s="378" t="s">
        <v>221</v>
      </c>
      <c r="C139" s="379"/>
      <c r="D139" s="303"/>
      <c r="E139" s="303"/>
      <c r="F139" s="303"/>
      <c r="G139" s="303"/>
      <c r="H139" s="303"/>
      <c r="I139" s="303"/>
      <c r="J139" s="303"/>
      <c r="K139" s="303"/>
      <c r="L139" s="303"/>
      <c r="M139" s="303"/>
      <c r="N139" s="303"/>
      <c r="O139" s="380"/>
      <c r="P139" s="303"/>
      <c r="Q139" s="303"/>
      <c r="R139" s="303"/>
      <c r="S139" s="328"/>
      <c r="T139" s="333"/>
      <c r="U139" s="333"/>
      <c r="V139" s="303"/>
      <c r="W139" s="303"/>
      <c r="X139" s="333"/>
      <c r="Y139" s="315">
        <f>SUMPRODUCT(I22:I125,Y22:Y125)</f>
        <v>4264693.1036100006</v>
      </c>
      <c r="Z139" s="315">
        <f>SUMPRODUCT(I22:I125,Z22:Z125)</f>
        <v>1414629.0550200001</v>
      </c>
      <c r="AA139" s="315">
        <f>IF(AA21="kW",SUMPRODUCT(N22:N125,T22:T125,AA22:AA125),SUMPRODUCT(I22:I125,AA22:AA125))</f>
        <v>32542.812308400004</v>
      </c>
      <c r="AB139" s="315">
        <f>IF(AB21="kW",SUMPRODUCT(N22:N125,T22:T125,AB22:AB125),SUMPRODUCT(I22:I125,AB22:AB125))</f>
        <v>23144.330451599999</v>
      </c>
      <c r="AC139" s="315">
        <f>IF(AC21="kW",SUMPRODUCT(N22:N125,T22:T125,AC22:AC125),SUMPRODUCT(I22:I125, AC22:AC125))</f>
        <v>0</v>
      </c>
      <c r="AD139" s="315">
        <f>IF(AD21="kW",SUMPRODUCT(N22:N125,T22:T125,AD22:AD125),SUMPRODUCT(I22:I125, AD22:AD125))</f>
        <v>0</v>
      </c>
      <c r="AE139" s="315">
        <f>IF(AE21="kW",SUMPRODUCT(N22:N125,T22:T125,AE22:AE125),SUMPRODUCT(I22:I125,AE22:AE125))</f>
        <v>0</v>
      </c>
      <c r="AF139" s="315">
        <f>IF(AF21="kW",SUMPRODUCT(N22:N125,T22:T125,AF22:AF125),SUMPRODUCT(I22:I125,AF22:AF125))</f>
        <v>0</v>
      </c>
      <c r="AG139" s="315">
        <f>IF(AG21="kW",SUMPRODUCT(N22:N125,T22:T125,AG22:AG125),SUMPRODUCT(I22:I125,AG22:AG125))</f>
        <v>0</v>
      </c>
      <c r="AH139" s="315">
        <f>IF(AH21="kW",SUMPRODUCT(N22:N125,T22:T125,AH22:AH125),SUMPRODUCT(I22:I125,AH22:AH125))</f>
        <v>0</v>
      </c>
      <c r="AI139" s="315">
        <f>IF(AI21="kW",SUMPRODUCT(N22:N125,T22:T125,AI22:AI125),SUMPRODUCT(I22:I125,AI22:AI125))</f>
        <v>0</v>
      </c>
      <c r="AJ139" s="315">
        <f>IF(AJ21="kW",SUMPRODUCT(N22:N125,T22:T125,AJ22:AJ125),SUMPRODUCT(I22:I125,AJ22:AJ125))</f>
        <v>0</v>
      </c>
      <c r="AK139" s="315">
        <f>IF(AK21="kW",SUMPRODUCT(N22:N125,T22:T125,AK22:AK125),SUMPRODUCT(I22:I125,AK22:AK125))</f>
        <v>0</v>
      </c>
      <c r="AL139" s="315">
        <f>IF(AL21="kW",SUMPRODUCT(N22:N125,T22:T125,AL22:AL125),SUMPRODUCT(I22:I125,AL22:AL125))</f>
        <v>0</v>
      </c>
      <c r="AM139" s="360"/>
    </row>
    <row r="140" spans="1:40" s="307" customFormat="1" ht="15">
      <c r="A140" s="533"/>
      <c r="B140" s="378" t="s">
        <v>222</v>
      </c>
      <c r="C140" s="379"/>
      <c r="D140" s="333"/>
      <c r="E140" s="333"/>
      <c r="F140" s="333"/>
      <c r="G140" s="333"/>
      <c r="H140" s="333"/>
      <c r="I140" s="333"/>
      <c r="J140" s="333"/>
      <c r="K140" s="333"/>
      <c r="L140" s="333"/>
      <c r="M140" s="333"/>
      <c r="N140" s="333"/>
      <c r="O140" s="380"/>
      <c r="P140" s="333"/>
      <c r="Q140" s="333"/>
      <c r="R140" s="333"/>
      <c r="S140" s="328"/>
      <c r="T140" s="333"/>
      <c r="U140" s="333"/>
      <c r="V140" s="333"/>
      <c r="W140" s="333"/>
      <c r="X140" s="333"/>
      <c r="Y140" s="315">
        <f>SUMPRODUCT(J22:J125,Y22:Y125)</f>
        <v>3842931.5567729999</v>
      </c>
      <c r="Z140" s="315">
        <f>SUMPRODUCT(J22:J125,Z22:Z125)</f>
        <v>321743.70003000001</v>
      </c>
      <c r="AA140" s="315">
        <f>IF(AA21="kW",SUMPRODUCT(N22:N125,U22:U125,AA22:AA125),SUMPRODUCT(J22:J125,AA22:AA125))</f>
        <v>32447.840024760004</v>
      </c>
      <c r="AB140" s="315">
        <f>IF(AB21="kW",SUMPRODUCT(N22:N125,U22:U125,AB22:AB125),SUMPRODUCT(J22:J125,AB22:AB125))</f>
        <v>23060.10974724</v>
      </c>
      <c r="AC140" s="315">
        <f>IF(AC21="kW",SUMPRODUCT(N22:N125,U22:U125,AC22:AC125),SUMPRODUCT(J22:J125, AC22:AC125))</f>
        <v>0</v>
      </c>
      <c r="AD140" s="315">
        <f>IF(AD21="kW",SUMPRODUCT(N22:N125,U22:U125,AD22:AD125),SUMPRODUCT(J22:J125, AD22:AD125))</f>
        <v>0</v>
      </c>
      <c r="AE140" s="315">
        <f>IF(AE21="kW",SUMPRODUCT(N22:N125,U22:U125,AE22:AE125),SUMPRODUCT(J22:J125,AE22:AE125))</f>
        <v>0</v>
      </c>
      <c r="AF140" s="315">
        <f>IF(AF21="kW",SUMPRODUCT(N22:N125,U22:U125,AF22:AF125),SUMPRODUCT(J22:J125,AF22:AF125))</f>
        <v>0</v>
      </c>
      <c r="AG140" s="315">
        <f>IF(AG21="kW",SUMPRODUCT(N22:N125,U22:U125,AG22:AG125),SUMPRODUCT(J22:J125,AG22:AG125))</f>
        <v>0</v>
      </c>
      <c r="AH140" s="315">
        <f>IF(AH21="kW",SUMPRODUCT(N22:N125,U22:U125,AH22:AH125),SUMPRODUCT(J22:J125,AH22:AH125))</f>
        <v>0</v>
      </c>
      <c r="AI140" s="315">
        <f>IF(AI21="kW",SUMPRODUCT(N22:N125,U22:U125,AI22:AI125),SUMPRODUCT(J22:J125,AI22:AI125))</f>
        <v>0</v>
      </c>
      <c r="AJ140" s="315">
        <f>IF(AJ21="kW",SUMPRODUCT(N22:N125,U22:U125,AJ22:AJ125),SUMPRODUCT(J22:J125,AJ22:AJ125))</f>
        <v>0</v>
      </c>
      <c r="AK140" s="315">
        <f>IF(AK21="kW",SUMPRODUCT(N22:N125,U22:U125,AK22:AK125),SUMPRODUCT(J22:J125,AK22:AK125))</f>
        <v>0</v>
      </c>
      <c r="AL140" s="315">
        <f>IF(AL21="kW",SUMPRODUCT(N22:N125,U22:U125,AL22:AL125),SUMPRODUCT(J22:J125,AL22:AL125))</f>
        <v>0</v>
      </c>
      <c r="AM140" s="360"/>
    </row>
    <row r="141" spans="1:40" s="307" customFormat="1" ht="15">
      <c r="A141" s="533"/>
      <c r="B141" s="378" t="s">
        <v>223</v>
      </c>
      <c r="C141" s="379"/>
      <c r="D141" s="358"/>
      <c r="E141" s="358"/>
      <c r="F141" s="358"/>
      <c r="G141" s="358"/>
      <c r="H141" s="358"/>
      <c r="I141" s="358"/>
      <c r="J141" s="358"/>
      <c r="K141" s="358"/>
      <c r="L141" s="358"/>
      <c r="M141" s="358"/>
      <c r="N141" s="358"/>
      <c r="O141" s="333"/>
      <c r="P141" s="303"/>
      <c r="Q141" s="303"/>
      <c r="R141" s="333"/>
      <c r="S141" s="328"/>
      <c r="T141" s="333"/>
      <c r="U141" s="333"/>
      <c r="V141" s="380"/>
      <c r="W141" s="380"/>
      <c r="X141" s="333"/>
      <c r="Y141" s="315">
        <f>SUMPRODUCT(K22:K125,Y22:Y125)</f>
        <v>3836956.2290730001</v>
      </c>
      <c r="Z141" s="315">
        <f>SUMPRODUCT(K22:K125,Z22:Z125)</f>
        <v>320699.70003000001</v>
      </c>
      <c r="AA141" s="315">
        <f>IF(AA21="kW",SUMPRODUCT(N22:N125,V22:V125,AA22:AA125),SUMPRODUCT(K22:K125,AA22:AA125))</f>
        <v>32142.976388520005</v>
      </c>
      <c r="AB141" s="315">
        <f>IF(AB21="kW",SUMPRODUCT(N22:N125,V22:V125,AB22:AB125),SUMPRODUCT(K22:K125,AB22:AB125))</f>
        <v>22789.758975479999</v>
      </c>
      <c r="AC141" s="315">
        <f>IF(AC21="kW",SUMPRODUCT(N22:N125,V22:V125,AC22:AC125),SUMPRODUCT(K22:K125, AC22:AC125))</f>
        <v>0</v>
      </c>
      <c r="AD141" s="315">
        <f>IF(AD21="kW",SUMPRODUCT(N22:N125,V22:V125,AD22:AD125),SUMPRODUCT(K22:K125, AD22:AD125))</f>
        <v>0</v>
      </c>
      <c r="AE141" s="315">
        <f>IF(AE21="kW",SUMPRODUCT(N22:N125,V22:V125,AE22:AE125),SUMPRODUCT(K22:K125,AE22:AE125))</f>
        <v>0</v>
      </c>
      <c r="AF141" s="315">
        <f>IF(AF21="kW",SUMPRODUCT(N22:N125,V22:V125,AF22:AF125),SUMPRODUCT(K22:K125,AF22:AF125))</f>
        <v>0</v>
      </c>
      <c r="AG141" s="315">
        <f>IF(AG21="kW",SUMPRODUCT(N22:N125,V22:V125,AG22:AG125),SUMPRODUCT(K22:K125,AG22:AG125))</f>
        <v>0</v>
      </c>
      <c r="AH141" s="315">
        <f>IF(AH21="kW",SUMPRODUCT(N22:N125,V22:V125,AH22:AH125),SUMPRODUCT(K22:K125,AH22:AH125))</f>
        <v>0</v>
      </c>
      <c r="AI141" s="315">
        <f>IF(AI21="kW",SUMPRODUCT(N22:N125,V22:V125,AI22:AI125),SUMPRODUCT(K22:K125,AI22:AI125))</f>
        <v>0</v>
      </c>
      <c r="AJ141" s="315">
        <f>IF(AJ21="kW",SUMPRODUCT(N22:N125,V22:V125,AJ22:AJ125),SUMPRODUCT(K22:K125,AJ22:AJ125))</f>
        <v>0</v>
      </c>
      <c r="AK141" s="315">
        <f>IF(AK21="kW",SUMPRODUCT(N22:N125,V22:V125,AK22:AK125),SUMPRODUCT(K22:K125,AK22:AK125))</f>
        <v>0</v>
      </c>
      <c r="AL141" s="315">
        <f>IF(AL21="kW",SUMPRODUCT(N22:N125,V22:V125,AL22:AL125),SUMPRODUCT(K22:K125,AL22:AL125))</f>
        <v>0</v>
      </c>
      <c r="AM141" s="360"/>
    </row>
    <row r="142" spans="1:40" s="307" customFormat="1" ht="15">
      <c r="A142" s="533"/>
      <c r="B142" s="378" t="s">
        <v>224</v>
      </c>
      <c r="C142" s="379"/>
      <c r="D142" s="358"/>
      <c r="E142" s="358"/>
      <c r="F142" s="358"/>
      <c r="G142" s="358"/>
      <c r="H142" s="358"/>
      <c r="I142" s="358"/>
      <c r="J142" s="358"/>
      <c r="K142" s="358"/>
      <c r="L142" s="358"/>
      <c r="M142" s="358"/>
      <c r="N142" s="358"/>
      <c r="O142" s="380"/>
      <c r="P142" s="303"/>
      <c r="Q142" s="303"/>
      <c r="R142" s="333"/>
      <c r="S142" s="328"/>
      <c r="T142" s="333"/>
      <c r="U142" s="333"/>
      <c r="V142" s="380"/>
      <c r="W142" s="380"/>
      <c r="X142" s="333"/>
      <c r="Y142" s="315">
        <f>SUMPRODUCT(L22:L125,Y22:Y125)</f>
        <v>4185769.2290730001</v>
      </c>
      <c r="Z142" s="315">
        <f>SUMPRODUCT(L22:L125,Z22:Z125)</f>
        <v>320699.70003000001</v>
      </c>
      <c r="AA142" s="315">
        <f>IF(AA21="kW",SUMPRODUCT(N22:N125,W22:W125,AA22:AA125),SUMPRODUCT(L22:L125,AA22:AA125))</f>
        <v>31629.850952520006</v>
      </c>
      <c r="AB142" s="315">
        <f>IF(AB21="kW",SUMPRODUCT(N22:N125,W22:W125,AB22:AB125),SUMPRODUCT(L22:L125,AB22:AB125))</f>
        <v>22334.723211479999</v>
      </c>
      <c r="AC142" s="315">
        <f>IF(AC21="kW",SUMPRODUCT(N22:N125,W22:W125,AC22:AC125),SUMPRODUCT(L22:L125, AC22:AC125))</f>
        <v>0</v>
      </c>
      <c r="AD142" s="315">
        <f>IF(AD21="kW",SUMPRODUCT(N22:N125,W22:W125,AD22:AD125),SUMPRODUCT(L22:L125, AD22:AD125))</f>
        <v>0</v>
      </c>
      <c r="AE142" s="315">
        <f>IF(AE21="kW",SUMPRODUCT(N22:N125,W22:W125,AE22:AE125),SUMPRODUCT(L22:L125,AE22:AE125))</f>
        <v>0</v>
      </c>
      <c r="AF142" s="315">
        <f>IF(AF21="kW",SUMPRODUCT(N22:N125,W22:W125,AF22:AF125),SUMPRODUCT(L22:L125,AF22:AF125))</f>
        <v>0</v>
      </c>
      <c r="AG142" s="315">
        <f>IF(AG21="kW",SUMPRODUCT(N22:N125,W22:W125,AG22:AG125),SUMPRODUCT(L22:L125,AG22:AG125))</f>
        <v>0</v>
      </c>
      <c r="AH142" s="315">
        <f>IF(AH21="kW",SUMPRODUCT(N22:N125,W22:W125,AH22:AH125),SUMPRODUCT(L22:L125,AH22:AH125))</f>
        <v>0</v>
      </c>
      <c r="AI142" s="315">
        <f>IF(AI21="kW",SUMPRODUCT(N22:N125,W22:W125,AI22:AI125),SUMPRODUCT(L22:L125,AI22:AI125))</f>
        <v>0</v>
      </c>
      <c r="AJ142" s="315">
        <f>IF(AJ21="kW",SUMPRODUCT(N22:N125,W22:W125,AJ22:AJ125),SUMPRODUCT(L22:L125,AJ22:AJ125))</f>
        <v>0</v>
      </c>
      <c r="AK142" s="315">
        <f>IF(AK21="kW",SUMPRODUCT(N22:N125,W22:W125,AK22:AK125),SUMPRODUCT(L22:L125,AK22:AK125))</f>
        <v>0</v>
      </c>
      <c r="AL142" s="315">
        <f>IF(AL21="kW",SUMPRODUCT(N22:N125,W22:W125,AL22:AL125),SUMPRODUCT(L22:L125,AL22:AL125))</f>
        <v>0</v>
      </c>
      <c r="AM142" s="360"/>
    </row>
    <row r="143" spans="1:40" ht="15">
      <c r="B143" s="381" t="s">
        <v>225</v>
      </c>
      <c r="C143" s="382"/>
      <c r="D143" s="383"/>
      <c r="E143" s="383"/>
      <c r="F143" s="383"/>
      <c r="G143" s="383"/>
      <c r="H143" s="383"/>
      <c r="I143" s="383"/>
      <c r="J143" s="383"/>
      <c r="K143" s="383"/>
      <c r="L143" s="383"/>
      <c r="M143" s="383"/>
      <c r="N143" s="383"/>
      <c r="O143" s="384"/>
      <c r="P143" s="385"/>
      <c r="Q143" s="386"/>
      <c r="R143" s="384"/>
      <c r="S143" s="387"/>
      <c r="T143" s="388"/>
      <c r="U143" s="388"/>
      <c r="V143" s="384"/>
      <c r="W143" s="384"/>
      <c r="X143" s="388"/>
      <c r="Y143" s="349">
        <f>SUMPRODUCT(M22:M125,Y22:Y125)</f>
        <v>3101066.9544550003</v>
      </c>
      <c r="Z143" s="349">
        <f>SUMPRODUCT(M22:M125,Z22:Z125)</f>
        <v>320699.70003000001</v>
      </c>
      <c r="AA143" s="349">
        <f>IF(AA21="kW",SUMPRODUCT(N22:N125,X22:X125,AA22:AA125),SUMPRODUCT(M22:M125,AA22:AA125))</f>
        <v>31629.850952520006</v>
      </c>
      <c r="AB143" s="349">
        <f>IF(AB21="kW",SUMPRODUCT(N22:N125,X22:X125,AB22:AB125),SUMPRODUCT(M22:M125, AB22:AB125))</f>
        <v>22334.723211479999</v>
      </c>
      <c r="AC143" s="349">
        <f>IF(AC21="kW",SUMPRODUCT(N22:N125,X22:X125,AC22:AC125),SUMPRODUCT(M22:M125, AC22:AC125))</f>
        <v>0</v>
      </c>
      <c r="AD143" s="349">
        <f>IF(AD21="kW",SUMPRODUCT(N22:N125,X22:X125,AD22:AD125),SUMPRODUCT(M22:M125, AD22:AD125))</f>
        <v>0</v>
      </c>
      <c r="AE143" s="349">
        <f>IF(AE21="kW",SUMPRODUCT(N22:N125,X22:X125, AE22:AE125),SUMPRODUCT(M22:M125,AE22:AE125))</f>
        <v>0</v>
      </c>
      <c r="AF143" s="349">
        <f>IF(AF21="kW",SUMPRODUCT(N22:N125,X22:X125, AF22:AF125),SUMPRODUCT(M22:M125,AF22:AF125))</f>
        <v>0</v>
      </c>
      <c r="AG143" s="349">
        <f>IF(AG21="kW",SUMPRODUCT(N22:N125,X22:X125, AG22:AG125),SUMPRODUCT(M22:M125,AG22:AG125))</f>
        <v>0</v>
      </c>
      <c r="AH143" s="349">
        <f>IF(AH21="kW",SUMPRODUCT(N22:N125,X22:X125, AH22:AH125),SUMPRODUCT(M22:M125,AH22:AH125))</f>
        <v>0</v>
      </c>
      <c r="AI143" s="349">
        <f>IF(AI21="kW",SUMPRODUCT(N22:N125,X22:X125, AI22:AI125),SUMPRODUCT(M22:M125,AI22:AI125))</f>
        <v>0</v>
      </c>
      <c r="AJ143" s="349">
        <f>IF(AJ21="kW",SUMPRODUCT(N22:N125,X22:X125, AJ22:AJ125),SUMPRODUCT(M22:M125,AJ22:AJ125))</f>
        <v>0</v>
      </c>
      <c r="AK143" s="349">
        <f>IF(AK21="kW",SUMPRODUCT(N22:N125,X22:X125, AK22:AK125),SUMPRODUCT(M22:M125,AK22:AK125))</f>
        <v>0</v>
      </c>
      <c r="AL143" s="349">
        <f>IF(AL21="kW",SUMPRODUCT(N22:N125,X22:X125, AL22:AL125),SUMPRODUCT(M22:M125,AL22:AL125))</f>
        <v>0</v>
      </c>
      <c r="AM143" s="389"/>
      <c r="AN143" s="390"/>
    </row>
    <row r="144" spans="1:40" ht="21.75" customHeight="1">
      <c r="B144" s="391" t="s">
        <v>226</v>
      </c>
      <c r="C144" s="392"/>
      <c r="D144" s="393"/>
      <c r="E144" s="393"/>
      <c r="F144" s="393"/>
      <c r="G144" s="393"/>
      <c r="H144" s="393"/>
      <c r="I144" s="393"/>
      <c r="J144" s="393"/>
      <c r="K144" s="393"/>
      <c r="L144" s="393"/>
      <c r="M144" s="393"/>
      <c r="N144" s="393"/>
      <c r="O144" s="393"/>
      <c r="P144" s="393"/>
      <c r="Q144" s="393"/>
      <c r="R144" s="393"/>
      <c r="S144" s="394"/>
      <c r="T144" s="395"/>
      <c r="U144" s="393"/>
      <c r="V144" s="393"/>
      <c r="W144" s="393"/>
      <c r="X144" s="393"/>
      <c r="Y144" s="396"/>
      <c r="Z144" s="396"/>
      <c r="AA144" s="396"/>
      <c r="AB144" s="396"/>
      <c r="AC144" s="396"/>
      <c r="AD144" s="396"/>
      <c r="AE144" s="396"/>
      <c r="AF144" s="396"/>
      <c r="AG144" s="396"/>
      <c r="AH144" s="396"/>
      <c r="AI144" s="396"/>
      <c r="AJ144" s="396"/>
      <c r="AK144" s="396"/>
      <c r="AL144" s="396"/>
      <c r="AM144" s="397"/>
      <c r="AN144" s="390"/>
    </row>
    <row r="146" spans="1:39" ht="15.6">
      <c r="B146" s="304" t="s">
        <v>245</v>
      </c>
      <c r="C146" s="305"/>
      <c r="D146" s="601" t="s">
        <v>576</v>
      </c>
      <c r="F146" s="601" t="s">
        <v>587</v>
      </c>
      <c r="O146" s="305"/>
      <c r="Y146" s="294"/>
      <c r="Z146" s="291"/>
      <c r="AA146" s="291"/>
      <c r="AB146" s="291"/>
      <c r="AC146" s="291"/>
      <c r="AD146" s="291"/>
      <c r="AE146" s="291"/>
      <c r="AF146" s="291"/>
      <c r="AG146" s="291"/>
      <c r="AH146" s="291"/>
      <c r="AI146" s="291"/>
      <c r="AJ146" s="291"/>
      <c r="AK146" s="291"/>
      <c r="AL146" s="291"/>
      <c r="AM146" s="306"/>
    </row>
    <row r="147" spans="1:39" ht="34.5" customHeight="1">
      <c r="B147" s="815" t="s">
        <v>213</v>
      </c>
      <c r="C147" s="817" t="s">
        <v>33</v>
      </c>
      <c r="D147" s="308" t="s">
        <v>425</v>
      </c>
      <c r="E147" s="819" t="s">
        <v>211</v>
      </c>
      <c r="F147" s="820"/>
      <c r="G147" s="820"/>
      <c r="H147" s="820"/>
      <c r="I147" s="820"/>
      <c r="J147" s="820"/>
      <c r="K147" s="820"/>
      <c r="L147" s="820"/>
      <c r="M147" s="821"/>
      <c r="N147" s="822" t="s">
        <v>215</v>
      </c>
      <c r="O147" s="308" t="s">
        <v>426</v>
      </c>
      <c r="P147" s="819" t="s">
        <v>214</v>
      </c>
      <c r="Q147" s="820"/>
      <c r="R147" s="820"/>
      <c r="S147" s="820"/>
      <c r="T147" s="820"/>
      <c r="U147" s="820"/>
      <c r="V147" s="820"/>
      <c r="W147" s="820"/>
      <c r="X147" s="821"/>
      <c r="Y147" s="812" t="s">
        <v>246</v>
      </c>
      <c r="Z147" s="813"/>
      <c r="AA147" s="813"/>
      <c r="AB147" s="813"/>
      <c r="AC147" s="813"/>
      <c r="AD147" s="813"/>
      <c r="AE147" s="813"/>
      <c r="AF147" s="813"/>
      <c r="AG147" s="813"/>
      <c r="AH147" s="813"/>
      <c r="AI147" s="813"/>
      <c r="AJ147" s="813"/>
      <c r="AK147" s="813"/>
      <c r="AL147" s="813"/>
      <c r="AM147" s="814"/>
    </row>
    <row r="148" spans="1:39" ht="60.75" customHeight="1">
      <c r="B148" s="816"/>
      <c r="C148" s="818"/>
      <c r="D148" s="309">
        <v>2012</v>
      </c>
      <c r="E148" s="309">
        <v>2013</v>
      </c>
      <c r="F148" s="309">
        <v>2014</v>
      </c>
      <c r="G148" s="309">
        <v>2015</v>
      </c>
      <c r="H148" s="309">
        <v>2016</v>
      </c>
      <c r="I148" s="309">
        <v>2017</v>
      </c>
      <c r="J148" s="309">
        <v>2018</v>
      </c>
      <c r="K148" s="309">
        <v>2019</v>
      </c>
      <c r="L148" s="309">
        <v>2020</v>
      </c>
      <c r="M148" s="309">
        <v>2021</v>
      </c>
      <c r="N148" s="823"/>
      <c r="O148" s="309">
        <v>2012</v>
      </c>
      <c r="P148" s="309">
        <v>2013</v>
      </c>
      <c r="Q148" s="309">
        <v>2014</v>
      </c>
      <c r="R148" s="309">
        <v>2015</v>
      </c>
      <c r="S148" s="309">
        <v>2016</v>
      </c>
      <c r="T148" s="309">
        <v>2017</v>
      </c>
      <c r="U148" s="309">
        <v>2018</v>
      </c>
      <c r="V148" s="309">
        <v>2019</v>
      </c>
      <c r="W148" s="309">
        <v>2020</v>
      </c>
      <c r="X148" s="309">
        <v>2021</v>
      </c>
      <c r="Y148" s="309" t="str">
        <f>'1.  LRAMVA Summary'!D51</f>
        <v>Residential</v>
      </c>
      <c r="Z148" s="309" t="str">
        <f>'1.  LRAMVA Summary'!E51</f>
        <v>GS&lt;50 kW</v>
      </c>
      <c r="AA148" s="309" t="str">
        <f>'1.  LRAMVA Summary'!F51</f>
        <v>General Service 50 to 4,999 kW</v>
      </c>
      <c r="AB148" s="309" t="str">
        <f>'1.  LRAMVA Summary'!G51</f>
        <v>Large Use</v>
      </c>
      <c r="AC148" s="309" t="str">
        <f>'1.  LRAMVA Summary'!H51</f>
        <v>Large Use</v>
      </c>
      <c r="AD148" s="309" t="str">
        <f>'1.  LRAMVA Summary'!I51</f>
        <v>Street Lighting</v>
      </c>
      <c r="AE148" s="309" t="str">
        <f>'1.  LRAMVA Summary'!J51</f>
        <v>Unmetered Scattered Load</v>
      </c>
      <c r="AF148" s="309" t="str">
        <f>'1.  LRAMVA Summary'!K51</f>
        <v/>
      </c>
      <c r="AG148" s="309" t="str">
        <f>'1.  LRAMVA Summary'!L51</f>
        <v/>
      </c>
      <c r="AH148" s="309" t="str">
        <f>'1.  LRAMVA Summary'!M51</f>
        <v/>
      </c>
      <c r="AI148" s="309" t="str">
        <f>'1.  LRAMVA Summary'!N51</f>
        <v/>
      </c>
      <c r="AJ148" s="309" t="str">
        <f>'1.  LRAMVA Summary'!O51</f>
        <v/>
      </c>
      <c r="AK148" s="309" t="str">
        <f>'1.  LRAMVA Summary'!P51</f>
        <v/>
      </c>
      <c r="AL148" s="309" t="str">
        <f>'1.  LRAMVA Summary'!Q51</f>
        <v/>
      </c>
      <c r="AM148" s="311" t="str">
        <f>'1.  LRAMVA Summary'!R51</f>
        <v>Total</v>
      </c>
    </row>
    <row r="149" spans="1:39" ht="15.75" customHeight="1">
      <c r="A149" s="534"/>
      <c r="B149" s="312" t="s">
        <v>0</v>
      </c>
      <c r="C149" s="313"/>
      <c r="D149" s="313"/>
      <c r="E149" s="313"/>
      <c r="F149" s="313"/>
      <c r="G149" s="313"/>
      <c r="H149" s="313"/>
      <c r="I149" s="313"/>
      <c r="J149" s="313"/>
      <c r="K149" s="313"/>
      <c r="L149" s="313"/>
      <c r="M149" s="313"/>
      <c r="N149" s="314"/>
      <c r="O149" s="313"/>
      <c r="P149" s="313"/>
      <c r="Q149" s="313"/>
      <c r="R149" s="313"/>
      <c r="S149" s="313"/>
      <c r="T149" s="313"/>
      <c r="U149" s="313"/>
      <c r="V149" s="313"/>
      <c r="W149" s="313"/>
      <c r="X149" s="313"/>
      <c r="Y149" s="315" t="str">
        <f>'1.  LRAMVA Summary'!D52</f>
        <v>kWh</v>
      </c>
      <c r="Z149" s="315" t="str">
        <f>'1.  LRAMVA Summary'!E52</f>
        <v>kWh</v>
      </c>
      <c r="AA149" s="315" t="str">
        <f>'1.  LRAMVA Summary'!F52</f>
        <v>kW</v>
      </c>
      <c r="AB149" s="315" t="str">
        <f>'1.  LRAMVA Summary'!G52</f>
        <v>kW</v>
      </c>
      <c r="AC149" s="315" t="str">
        <f>'1.  LRAMVA Summary'!H52</f>
        <v>kW</v>
      </c>
      <c r="AD149" s="315" t="str">
        <f>'1.  LRAMVA Summary'!I52</f>
        <v>kW</v>
      </c>
      <c r="AE149" s="315" t="str">
        <f>'1.  LRAMVA Summary'!J52</f>
        <v>kWh</v>
      </c>
      <c r="AF149" s="315" t="str">
        <f>'1.  LRAMVA Summary'!K52</f>
        <v/>
      </c>
      <c r="AG149" s="315" t="str">
        <f>'1.  LRAMVA Summary'!L52</f>
        <v/>
      </c>
      <c r="AH149" s="315" t="str">
        <f>'1.  LRAMVA Summary'!M52</f>
        <v/>
      </c>
      <c r="AI149" s="315" t="str">
        <f>'1.  LRAMVA Summary'!N52</f>
        <v/>
      </c>
      <c r="AJ149" s="315" t="str">
        <f>'1.  LRAMVA Summary'!O52</f>
        <v/>
      </c>
      <c r="AK149" s="315" t="str">
        <f>'1.  LRAMVA Summary'!P52</f>
        <v/>
      </c>
      <c r="AL149" s="315" t="str">
        <f>'1.  LRAMVA Summary'!Q52</f>
        <v/>
      </c>
      <c r="AM149" s="398"/>
    </row>
    <row r="150" spans="1:39" ht="15" hidden="1" outlineLevel="1">
      <c r="A150" s="533">
        <v>1</v>
      </c>
      <c r="B150" s="318" t="s">
        <v>1</v>
      </c>
      <c r="C150" s="315" t="s">
        <v>25</v>
      </c>
      <c r="D150" s="319">
        <v>669778</v>
      </c>
      <c r="E150" s="319">
        <f>+'7-b.  2012'!AY29</f>
        <v>669778.14720000001</v>
      </c>
      <c r="F150" s="319">
        <f>+'7-b.  2012'!AZ29</f>
        <v>669778.14720000001</v>
      </c>
      <c r="G150" s="319">
        <f>+'7-b.  2012'!BA29</f>
        <v>667420.99100000004</v>
      </c>
      <c r="H150" s="319">
        <f>+'7-b.  2012'!BB29</f>
        <v>389534.70510000002</v>
      </c>
      <c r="I150" s="319">
        <f>+'7-b.  2012'!BC29</f>
        <v>0</v>
      </c>
      <c r="J150" s="319">
        <f>+'7-b.  2012'!BD29</f>
        <v>0</v>
      </c>
      <c r="K150" s="319">
        <f>+'7-b.  2012'!BE29</f>
        <v>0</v>
      </c>
      <c r="L150" s="319">
        <f>+'7-b.  2012'!BF29</f>
        <v>0</v>
      </c>
      <c r="M150" s="319">
        <f>+'7-b.  2012'!BG29</f>
        <v>0</v>
      </c>
      <c r="N150" s="315"/>
      <c r="O150" s="319">
        <v>96</v>
      </c>
      <c r="P150" s="319">
        <f>+'7-b.  2012'!T29</f>
        <v>95.591792999999996</v>
      </c>
      <c r="Q150" s="319">
        <f>+'7-b.  2012'!U29</f>
        <v>95.591792999999996</v>
      </c>
      <c r="R150" s="319">
        <f>+'7-b.  2012'!V29</f>
        <v>92.955903000000006</v>
      </c>
      <c r="S150" s="319">
        <f>+'7-b.  2012'!W29</f>
        <v>51.215915000000003</v>
      </c>
      <c r="T150" s="319">
        <f>+'7-b.  2012'!X29</f>
        <v>0</v>
      </c>
      <c r="U150" s="319">
        <f>+'7-b.  2012'!Y29</f>
        <v>0</v>
      </c>
      <c r="V150" s="319">
        <f>+'7-b.  2012'!Z29</f>
        <v>0</v>
      </c>
      <c r="W150" s="319">
        <f>+'7-b.  2012'!AA29</f>
        <v>0</v>
      </c>
      <c r="X150" s="319">
        <f>+'7-b.  2012'!AB29</f>
        <v>0</v>
      </c>
      <c r="Y150" s="433">
        <v>1</v>
      </c>
      <c r="Z150" s="433"/>
      <c r="AA150" s="433"/>
      <c r="AB150" s="433"/>
      <c r="AC150" s="433"/>
      <c r="AD150" s="433"/>
      <c r="AE150" s="433"/>
      <c r="AF150" s="433"/>
      <c r="AG150" s="433"/>
      <c r="AH150" s="433"/>
      <c r="AI150" s="433"/>
      <c r="AJ150" s="433"/>
      <c r="AK150" s="433"/>
      <c r="AL150" s="433"/>
      <c r="AM150" s="320">
        <f>SUM(Y150:AL150)</f>
        <v>1</v>
      </c>
    </row>
    <row r="151" spans="1:39" ht="15" hidden="1" outlineLevel="1">
      <c r="B151" s="318" t="s">
        <v>247</v>
      </c>
      <c r="C151" s="315" t="s">
        <v>164</v>
      </c>
      <c r="D151" s="319"/>
      <c r="E151" s="319"/>
      <c r="F151" s="319"/>
      <c r="G151" s="319"/>
      <c r="H151" s="319"/>
      <c r="I151" s="319"/>
      <c r="J151" s="319"/>
      <c r="K151" s="319"/>
      <c r="L151" s="319"/>
      <c r="M151" s="319"/>
      <c r="N151" s="484"/>
      <c r="O151" s="319"/>
      <c r="P151" s="319"/>
      <c r="Q151" s="319"/>
      <c r="R151" s="319"/>
      <c r="S151" s="319"/>
      <c r="T151" s="319"/>
      <c r="U151" s="319"/>
      <c r="V151" s="319"/>
      <c r="W151" s="319"/>
      <c r="X151" s="319"/>
      <c r="Y151" s="434">
        <f>Y150</f>
        <v>1</v>
      </c>
      <c r="Z151" s="434">
        <f>Z150</f>
        <v>0</v>
      </c>
      <c r="AA151" s="434">
        <f t="shared" ref="AA151:AL151" si="39">AA150</f>
        <v>0</v>
      </c>
      <c r="AB151" s="434">
        <f t="shared" si="39"/>
        <v>0</v>
      </c>
      <c r="AC151" s="434">
        <f t="shared" si="39"/>
        <v>0</v>
      </c>
      <c r="AD151" s="434">
        <f t="shared" si="39"/>
        <v>0</v>
      </c>
      <c r="AE151" s="434">
        <f t="shared" si="39"/>
        <v>0</v>
      </c>
      <c r="AF151" s="434">
        <f t="shared" si="39"/>
        <v>0</v>
      </c>
      <c r="AG151" s="434">
        <f t="shared" si="39"/>
        <v>0</v>
      </c>
      <c r="AH151" s="434">
        <f t="shared" si="39"/>
        <v>0</v>
      </c>
      <c r="AI151" s="434">
        <f t="shared" si="39"/>
        <v>0</v>
      </c>
      <c r="AJ151" s="434">
        <f t="shared" si="39"/>
        <v>0</v>
      </c>
      <c r="AK151" s="434">
        <f t="shared" si="39"/>
        <v>0</v>
      </c>
      <c r="AL151" s="434">
        <f t="shared" si="39"/>
        <v>0</v>
      </c>
      <c r="AM151" s="529"/>
    </row>
    <row r="152" spans="1:39" ht="15.6" hidden="1" outlineLevel="1">
      <c r="A152" s="535"/>
      <c r="B152" s="322"/>
      <c r="C152" s="323"/>
      <c r="D152" s="323"/>
      <c r="E152" s="323"/>
      <c r="F152" s="323"/>
      <c r="G152" s="323"/>
      <c r="H152" s="323"/>
      <c r="I152" s="323"/>
      <c r="J152" s="323"/>
      <c r="K152" s="323"/>
      <c r="L152" s="323"/>
      <c r="M152" s="323"/>
      <c r="N152" s="327"/>
      <c r="O152" s="323"/>
      <c r="P152" s="323"/>
      <c r="Q152" s="323"/>
      <c r="R152" s="323"/>
      <c r="S152" s="323"/>
      <c r="T152" s="323"/>
      <c r="U152" s="323"/>
      <c r="V152" s="323"/>
      <c r="W152" s="323"/>
      <c r="X152" s="323"/>
      <c r="Y152" s="435"/>
      <c r="Z152" s="436"/>
      <c r="AA152" s="436"/>
      <c r="AB152" s="436"/>
      <c r="AC152" s="436"/>
      <c r="AD152" s="436"/>
      <c r="AE152" s="436"/>
      <c r="AF152" s="436"/>
      <c r="AG152" s="436"/>
      <c r="AH152" s="436"/>
      <c r="AI152" s="436"/>
      <c r="AJ152" s="436"/>
      <c r="AK152" s="436"/>
      <c r="AL152" s="436"/>
      <c r="AM152" s="326"/>
    </row>
    <row r="153" spans="1:39" ht="15" hidden="1" outlineLevel="1">
      <c r="A153" s="533">
        <v>2</v>
      </c>
      <c r="B153" s="318" t="s">
        <v>2</v>
      </c>
      <c r="C153" s="315" t="s">
        <v>25</v>
      </c>
      <c r="D153" s="319">
        <v>33812</v>
      </c>
      <c r="E153" s="319">
        <f>+'7-b.  2012'!AY28</f>
        <v>33812.339469999999</v>
      </c>
      <c r="F153" s="319">
        <f>+'7-b.  2012'!AZ28</f>
        <v>33812.339469999999</v>
      </c>
      <c r="G153" s="319">
        <f>+'7-b.  2012'!BA28</f>
        <v>33507.349829999999</v>
      </c>
      <c r="H153" s="319">
        <f>+'7-b.  2012'!BB28</f>
        <v>0</v>
      </c>
      <c r="I153" s="319">
        <f>+'7-b.  2012'!BC28</f>
        <v>0</v>
      </c>
      <c r="J153" s="319">
        <f>+'7-b.  2012'!BD28</f>
        <v>0</v>
      </c>
      <c r="K153" s="319">
        <f>+'7-b.  2012'!BE28</f>
        <v>0</v>
      </c>
      <c r="L153" s="319">
        <f>+'7-b.  2012'!BF28</f>
        <v>0</v>
      </c>
      <c r="M153" s="319">
        <f>+'7-b.  2012'!BG28</f>
        <v>0</v>
      </c>
      <c r="N153" s="315"/>
      <c r="O153" s="319">
        <v>19</v>
      </c>
      <c r="P153" s="319">
        <f>+'7-b.  2012'!T28</f>
        <v>19.133084</v>
      </c>
      <c r="Q153" s="319">
        <f>+'7-b.  2012'!U28</f>
        <v>19.133084</v>
      </c>
      <c r="R153" s="319">
        <f>+'7-b.  2012'!V28</f>
        <v>18.79203</v>
      </c>
      <c r="S153" s="319">
        <f>+'7-b.  2012'!W28</f>
        <v>0</v>
      </c>
      <c r="T153" s="319">
        <f>+'7-b.  2012'!X28</f>
        <v>0</v>
      </c>
      <c r="U153" s="319">
        <f>+'7-b.  2012'!Y28</f>
        <v>0</v>
      </c>
      <c r="V153" s="319">
        <f>+'7-b.  2012'!Z28</f>
        <v>0</v>
      </c>
      <c r="W153" s="319">
        <f>+'7-b.  2012'!AA28</f>
        <v>0</v>
      </c>
      <c r="X153" s="319">
        <f>+'7-b.  2012'!AB28</f>
        <v>0</v>
      </c>
      <c r="Y153" s="433">
        <v>1</v>
      </c>
      <c r="Z153" s="433"/>
      <c r="AA153" s="433"/>
      <c r="AB153" s="433"/>
      <c r="AC153" s="433"/>
      <c r="AD153" s="433"/>
      <c r="AE153" s="433"/>
      <c r="AF153" s="433"/>
      <c r="AG153" s="433"/>
      <c r="AH153" s="433"/>
      <c r="AI153" s="433"/>
      <c r="AJ153" s="433"/>
      <c r="AK153" s="433"/>
      <c r="AL153" s="433"/>
      <c r="AM153" s="320">
        <f>SUM(Y153:AL153)</f>
        <v>1</v>
      </c>
    </row>
    <row r="154" spans="1:39" ht="15" hidden="1" outlineLevel="1">
      <c r="B154" s="318" t="s">
        <v>247</v>
      </c>
      <c r="C154" s="315" t="s">
        <v>164</v>
      </c>
      <c r="D154" s="319"/>
      <c r="E154" s="319"/>
      <c r="F154" s="319"/>
      <c r="G154" s="319"/>
      <c r="H154" s="319"/>
      <c r="I154" s="319"/>
      <c r="J154" s="319"/>
      <c r="K154" s="319"/>
      <c r="L154" s="319"/>
      <c r="M154" s="319"/>
      <c r="N154" s="484"/>
      <c r="O154" s="319"/>
      <c r="P154" s="319"/>
      <c r="Q154" s="319"/>
      <c r="R154" s="319"/>
      <c r="S154" s="319"/>
      <c r="T154" s="319"/>
      <c r="U154" s="319"/>
      <c r="V154" s="319"/>
      <c r="W154" s="319"/>
      <c r="X154" s="319"/>
      <c r="Y154" s="434">
        <f>Y153</f>
        <v>1</v>
      </c>
      <c r="Z154" s="434">
        <f>Z153</f>
        <v>0</v>
      </c>
      <c r="AA154" s="434">
        <f t="shared" ref="AA154:AL154" si="40">AA153</f>
        <v>0</v>
      </c>
      <c r="AB154" s="434">
        <f t="shared" si="40"/>
        <v>0</v>
      </c>
      <c r="AC154" s="434">
        <f t="shared" si="40"/>
        <v>0</v>
      </c>
      <c r="AD154" s="434">
        <f t="shared" si="40"/>
        <v>0</v>
      </c>
      <c r="AE154" s="434">
        <f t="shared" si="40"/>
        <v>0</v>
      </c>
      <c r="AF154" s="434">
        <f t="shared" si="40"/>
        <v>0</v>
      </c>
      <c r="AG154" s="434">
        <f t="shared" si="40"/>
        <v>0</v>
      </c>
      <c r="AH154" s="434">
        <f t="shared" si="40"/>
        <v>0</v>
      </c>
      <c r="AI154" s="434">
        <f t="shared" si="40"/>
        <v>0</v>
      </c>
      <c r="AJ154" s="434">
        <f t="shared" si="40"/>
        <v>0</v>
      </c>
      <c r="AK154" s="434">
        <f t="shared" si="40"/>
        <v>0</v>
      </c>
      <c r="AL154" s="434">
        <f t="shared" si="40"/>
        <v>0</v>
      </c>
      <c r="AM154" s="529"/>
    </row>
    <row r="155" spans="1:39" ht="15.6" hidden="1" outlineLevel="1">
      <c r="A155" s="535"/>
      <c r="B155" s="322"/>
      <c r="C155" s="323"/>
      <c r="D155" s="328"/>
      <c r="E155" s="328"/>
      <c r="F155" s="328"/>
      <c r="G155" s="328"/>
      <c r="H155" s="328"/>
      <c r="I155" s="328"/>
      <c r="J155" s="328"/>
      <c r="K155" s="328"/>
      <c r="L155" s="328"/>
      <c r="M155" s="328"/>
      <c r="N155" s="327"/>
      <c r="O155" s="328"/>
      <c r="P155" s="328"/>
      <c r="Q155" s="328"/>
      <c r="R155" s="328"/>
      <c r="S155" s="328"/>
      <c r="T155" s="328"/>
      <c r="U155" s="328"/>
      <c r="V155" s="328"/>
      <c r="W155" s="328"/>
      <c r="X155" s="328"/>
      <c r="Y155" s="435"/>
      <c r="Z155" s="436"/>
      <c r="AA155" s="436"/>
      <c r="AB155" s="436"/>
      <c r="AC155" s="436"/>
      <c r="AD155" s="436"/>
      <c r="AE155" s="436"/>
      <c r="AF155" s="436"/>
      <c r="AG155" s="436"/>
      <c r="AH155" s="436"/>
      <c r="AI155" s="436"/>
      <c r="AJ155" s="436"/>
      <c r="AK155" s="436"/>
      <c r="AL155" s="436"/>
      <c r="AM155" s="326"/>
    </row>
    <row r="156" spans="1:39" ht="15" hidden="1" outlineLevel="1">
      <c r="A156" s="533">
        <v>3</v>
      </c>
      <c r="B156" s="318" t="s">
        <v>3</v>
      </c>
      <c r="C156" s="315" t="s">
        <v>25</v>
      </c>
      <c r="D156" s="319">
        <v>1843136</v>
      </c>
      <c r="E156" s="319">
        <f>+'7-b.  2012'!AY32</f>
        <v>1843135.9450000001</v>
      </c>
      <c r="F156" s="319">
        <f>+'7-b.  2012'!AZ32</f>
        <v>1843135.9450000001</v>
      </c>
      <c r="G156" s="319">
        <f>+'7-b.  2012'!BA32</f>
        <v>1843135.9450000001</v>
      </c>
      <c r="H156" s="319">
        <f>+'7-b.  2012'!BB32</f>
        <v>1843135.9450000001</v>
      </c>
      <c r="I156" s="319">
        <f>+'7-b.  2012'!BC32</f>
        <v>1843135.9450000001</v>
      </c>
      <c r="J156" s="319">
        <f>+'7-b.  2012'!BD32</f>
        <v>1843135.9450000001</v>
      </c>
      <c r="K156" s="319">
        <f>+'7-b.  2012'!BE32</f>
        <v>1843135.9450000001</v>
      </c>
      <c r="L156" s="319">
        <f>+'7-b.  2012'!BF32</f>
        <v>1843135.9450000001</v>
      </c>
      <c r="M156" s="319">
        <f>+'7-b.  2012'!BG32</f>
        <v>1843135.9450000001</v>
      </c>
      <c r="N156" s="315"/>
      <c r="O156" s="319">
        <v>1091</v>
      </c>
      <c r="P156" s="319">
        <f>+'7-b.  2012'!T32</f>
        <v>1091.2147</v>
      </c>
      <c r="Q156" s="319">
        <f>+'7-b.  2012'!U32</f>
        <v>1091.2147</v>
      </c>
      <c r="R156" s="319">
        <f>+'7-b.  2012'!V32</f>
        <v>1091.2147</v>
      </c>
      <c r="S156" s="319">
        <f>+'7-b.  2012'!W32</f>
        <v>1091.2147</v>
      </c>
      <c r="T156" s="319">
        <f>+'7-b.  2012'!X32</f>
        <v>1091.2147</v>
      </c>
      <c r="U156" s="319">
        <f>+'7-b.  2012'!Y32</f>
        <v>1091.2147</v>
      </c>
      <c r="V156" s="319">
        <f>+'7-b.  2012'!Z32</f>
        <v>1091.2147</v>
      </c>
      <c r="W156" s="319">
        <f>+'7-b.  2012'!AA32</f>
        <v>1091.2147</v>
      </c>
      <c r="X156" s="319">
        <f>+'7-b.  2012'!AB32</f>
        <v>1091.2147</v>
      </c>
      <c r="Y156" s="433">
        <v>1</v>
      </c>
      <c r="Z156" s="433"/>
      <c r="AA156" s="433"/>
      <c r="AB156" s="433"/>
      <c r="AC156" s="433"/>
      <c r="AD156" s="433"/>
      <c r="AE156" s="433"/>
      <c r="AF156" s="433"/>
      <c r="AG156" s="433"/>
      <c r="AH156" s="433"/>
      <c r="AI156" s="433"/>
      <c r="AJ156" s="433"/>
      <c r="AK156" s="433"/>
      <c r="AL156" s="433"/>
      <c r="AM156" s="320">
        <f>SUM(Y156:AL156)</f>
        <v>1</v>
      </c>
    </row>
    <row r="157" spans="1:39" ht="15" hidden="1" outlineLevel="1">
      <c r="B157" s="318" t="s">
        <v>247</v>
      </c>
      <c r="C157" s="315" t="s">
        <v>164</v>
      </c>
      <c r="D157" s="319">
        <v>33877</v>
      </c>
      <c r="E157" s="319">
        <f>+'7-c.  2013'!AY42+'7-c.  2013'!AY66+'7-d.  2014'!AY50</f>
        <v>33876.82</v>
      </c>
      <c r="F157" s="319">
        <f>+'7-c.  2013'!AZ42+'7-c.  2013'!AZ66+'7-d.  2014'!AZ50</f>
        <v>33876.82</v>
      </c>
      <c r="G157" s="319">
        <f>+'7-c.  2013'!BA42+'7-c.  2013'!BA66+'7-d.  2014'!BA50</f>
        <v>33876.82</v>
      </c>
      <c r="H157" s="319">
        <f>+'7-c.  2013'!BB42+'7-c.  2013'!BB66+'7-d.  2014'!BB50</f>
        <v>33876.82</v>
      </c>
      <c r="I157" s="319">
        <f>+'7-c.  2013'!BC42+'7-c.  2013'!BC66+'7-d.  2014'!BC50</f>
        <v>33876.82</v>
      </c>
      <c r="J157" s="319">
        <f>+'7-c.  2013'!BD42+'7-c.  2013'!BD66+'7-d.  2014'!BD50</f>
        <v>33876.82</v>
      </c>
      <c r="K157" s="319">
        <f>+'7-c.  2013'!BE42+'7-c.  2013'!BE66+'7-d.  2014'!BE50</f>
        <v>33876.82</v>
      </c>
      <c r="L157" s="319">
        <f>+'7-c.  2013'!BF42+'7-c.  2013'!BF66+'7-d.  2014'!BF50</f>
        <v>33876.82</v>
      </c>
      <c r="M157" s="319">
        <f>+'7-c.  2013'!BG42+'7-c.  2013'!BG66+'7-d.  2014'!BG50</f>
        <v>33876.82</v>
      </c>
      <c r="N157" s="484"/>
      <c r="O157" s="319">
        <v>18</v>
      </c>
      <c r="P157" s="319">
        <f>+'7-c.  2013'!T42+'7-c.  2013'!T66+'7-d.  2014'!T50</f>
        <v>17.980000000000004</v>
      </c>
      <c r="Q157" s="319">
        <f>+'7-c.  2013'!U42+'7-c.  2013'!U66+'7-d.  2014'!U50</f>
        <v>17.980000000000004</v>
      </c>
      <c r="R157" s="319">
        <f>+'7-c.  2013'!V42+'7-c.  2013'!V66+'7-d.  2014'!V50</f>
        <v>17.980000000000004</v>
      </c>
      <c r="S157" s="319">
        <f>+'7-c.  2013'!W42+'7-c.  2013'!W66+'7-d.  2014'!W50</f>
        <v>17.980000000000004</v>
      </c>
      <c r="T157" s="319">
        <f>+'7-c.  2013'!X42+'7-c.  2013'!X66+'7-d.  2014'!X50</f>
        <v>17.980000000000004</v>
      </c>
      <c r="U157" s="319">
        <f>+'7-c.  2013'!Y42+'7-c.  2013'!Y66+'7-d.  2014'!Y50</f>
        <v>17.980000000000004</v>
      </c>
      <c r="V157" s="319">
        <f>+'7-c.  2013'!Z42+'7-c.  2013'!Z66+'7-d.  2014'!Z50</f>
        <v>17.980000000000004</v>
      </c>
      <c r="W157" s="319">
        <f>+'7-c.  2013'!AA42+'7-c.  2013'!AA66+'7-d.  2014'!AA50</f>
        <v>17.980000000000004</v>
      </c>
      <c r="X157" s="319">
        <f>+'7-c.  2013'!AB42+'7-c.  2013'!AB66+'7-d.  2014'!AB50</f>
        <v>17.980000000000004</v>
      </c>
      <c r="Y157" s="434">
        <f>Y156</f>
        <v>1</v>
      </c>
      <c r="Z157" s="434">
        <f>Z156</f>
        <v>0</v>
      </c>
      <c r="AA157" s="434">
        <f t="shared" ref="AA157:AL157" si="41">AA156</f>
        <v>0</v>
      </c>
      <c r="AB157" s="434">
        <f t="shared" si="41"/>
        <v>0</v>
      </c>
      <c r="AC157" s="434">
        <f t="shared" si="41"/>
        <v>0</v>
      </c>
      <c r="AD157" s="434">
        <f t="shared" si="41"/>
        <v>0</v>
      </c>
      <c r="AE157" s="434">
        <f t="shared" si="41"/>
        <v>0</v>
      </c>
      <c r="AF157" s="434">
        <f t="shared" si="41"/>
        <v>0</v>
      </c>
      <c r="AG157" s="434">
        <f t="shared" si="41"/>
        <v>0</v>
      </c>
      <c r="AH157" s="434">
        <f t="shared" si="41"/>
        <v>0</v>
      </c>
      <c r="AI157" s="434">
        <f t="shared" si="41"/>
        <v>0</v>
      </c>
      <c r="AJ157" s="434">
        <f t="shared" si="41"/>
        <v>0</v>
      </c>
      <c r="AK157" s="434">
        <f t="shared" si="41"/>
        <v>0</v>
      </c>
      <c r="AL157" s="434">
        <f t="shared" si="41"/>
        <v>0</v>
      </c>
      <c r="AM157" s="529"/>
    </row>
    <row r="158" spans="1:39" ht="15" hidden="1" outlineLevel="1">
      <c r="B158" s="318"/>
      <c r="C158" s="329"/>
      <c r="D158" s="315"/>
      <c r="E158" s="315"/>
      <c r="F158" s="315"/>
      <c r="G158" s="315"/>
      <c r="H158" s="315"/>
      <c r="I158" s="315"/>
      <c r="J158" s="315"/>
      <c r="K158" s="315"/>
      <c r="L158" s="315"/>
      <c r="M158" s="315"/>
      <c r="N158" s="307"/>
      <c r="O158" s="315"/>
      <c r="P158" s="315"/>
      <c r="Q158" s="315"/>
      <c r="R158" s="315"/>
      <c r="S158" s="315"/>
      <c r="T158" s="315"/>
      <c r="U158" s="315"/>
      <c r="V158" s="315"/>
      <c r="W158" s="315"/>
      <c r="X158" s="315"/>
      <c r="Y158" s="435"/>
      <c r="Z158" s="435"/>
      <c r="AA158" s="435"/>
      <c r="AB158" s="435"/>
      <c r="AC158" s="435"/>
      <c r="AD158" s="435"/>
      <c r="AE158" s="435"/>
      <c r="AF158" s="435"/>
      <c r="AG158" s="435"/>
      <c r="AH158" s="435"/>
      <c r="AI158" s="435"/>
      <c r="AJ158" s="435"/>
      <c r="AK158" s="435"/>
      <c r="AL158" s="435"/>
      <c r="AM158" s="330"/>
    </row>
    <row r="159" spans="1:39" ht="15" hidden="1" outlineLevel="1">
      <c r="A159" s="533">
        <v>4</v>
      </c>
      <c r="B159" s="318" t="s">
        <v>4</v>
      </c>
      <c r="C159" s="315" t="s">
        <v>25</v>
      </c>
      <c r="D159" s="319">
        <v>56527</v>
      </c>
      <c r="E159" s="319">
        <f>+'7-b.  2012'!AY31</f>
        <v>56527.205139999998</v>
      </c>
      <c r="F159" s="319">
        <f>+'7-b.  2012'!AZ31</f>
        <v>56527.205139999998</v>
      </c>
      <c r="G159" s="319">
        <f>+'7-b.  2012'!BA31</f>
        <v>56527.205139999998</v>
      </c>
      <c r="H159" s="319">
        <f>+'7-b.  2012'!BB31</f>
        <v>55677.969270000001</v>
      </c>
      <c r="I159" s="319">
        <f>+'7-b.  2012'!BC31</f>
        <v>55677.969270000001</v>
      </c>
      <c r="J159" s="319">
        <f>+'7-b.  2012'!BD31</f>
        <v>26218.566459999998</v>
      </c>
      <c r="K159" s="319">
        <f>+'7-b.  2012'!BE31</f>
        <v>26073.865389999999</v>
      </c>
      <c r="L159" s="319">
        <f>+'7-b.  2012'!BF31</f>
        <v>26073.865389999999</v>
      </c>
      <c r="M159" s="319">
        <f>+'7-b.  2012'!BG31</f>
        <v>26073.865389999999</v>
      </c>
      <c r="N159" s="315"/>
      <c r="O159" s="319">
        <v>9</v>
      </c>
      <c r="P159" s="319">
        <f>+'7-b.  2012'!T31</f>
        <v>9.3153559000000001</v>
      </c>
      <c r="Q159" s="319">
        <f>+'7-b.  2012'!U31</f>
        <v>9.3153559000000001</v>
      </c>
      <c r="R159" s="319">
        <f>+'7-b.  2012'!V31</f>
        <v>9.3153559000000001</v>
      </c>
      <c r="S159" s="319">
        <f>+'7-b.  2012'!W31</f>
        <v>9.2760338000000004</v>
      </c>
      <c r="T159" s="319">
        <f>+'7-b.  2012'!X31</f>
        <v>9.2760338000000004</v>
      </c>
      <c r="U159" s="319">
        <f>+'7-b.  2012'!Y31</f>
        <v>7.9119766</v>
      </c>
      <c r="V159" s="319">
        <f>+'7-b.  2012'!Z31</f>
        <v>7.8954582000000002</v>
      </c>
      <c r="W159" s="319">
        <f>+'7-b.  2012'!AA31</f>
        <v>7.8954582000000002</v>
      </c>
      <c r="X159" s="319">
        <f>+'7-b.  2012'!AB31</f>
        <v>7.8954582000000002</v>
      </c>
      <c r="Y159" s="433">
        <v>1</v>
      </c>
      <c r="Z159" s="433"/>
      <c r="AA159" s="433"/>
      <c r="AB159" s="433"/>
      <c r="AC159" s="433"/>
      <c r="AD159" s="433"/>
      <c r="AE159" s="433"/>
      <c r="AF159" s="433"/>
      <c r="AG159" s="433"/>
      <c r="AH159" s="433"/>
      <c r="AI159" s="433"/>
      <c r="AJ159" s="433"/>
      <c r="AK159" s="433"/>
      <c r="AL159" s="433"/>
      <c r="AM159" s="320">
        <f>SUM(Y159:AL159)</f>
        <v>1</v>
      </c>
    </row>
    <row r="160" spans="1:39" ht="15" hidden="1" outlineLevel="1">
      <c r="B160" s="318" t="s">
        <v>247</v>
      </c>
      <c r="C160" s="315" t="s">
        <v>164</v>
      </c>
      <c r="D160" s="319"/>
      <c r="E160" s="319"/>
      <c r="F160" s="319"/>
      <c r="G160" s="319"/>
      <c r="H160" s="319"/>
      <c r="I160" s="319"/>
      <c r="J160" s="319"/>
      <c r="K160" s="319"/>
      <c r="L160" s="319"/>
      <c r="M160" s="319"/>
      <c r="N160" s="484"/>
      <c r="O160" s="319"/>
      <c r="P160" s="319"/>
      <c r="Q160" s="319"/>
      <c r="R160" s="319"/>
      <c r="S160" s="319"/>
      <c r="T160" s="319"/>
      <c r="U160" s="319"/>
      <c r="V160" s="319"/>
      <c r="W160" s="319"/>
      <c r="X160" s="319"/>
      <c r="Y160" s="434">
        <f>Y159</f>
        <v>1</v>
      </c>
      <c r="Z160" s="434">
        <f>Z159</f>
        <v>0</v>
      </c>
      <c r="AA160" s="434">
        <f t="shared" ref="AA160:AL160" si="42">AA159</f>
        <v>0</v>
      </c>
      <c r="AB160" s="434">
        <f t="shared" si="42"/>
        <v>0</v>
      </c>
      <c r="AC160" s="434">
        <f t="shared" si="42"/>
        <v>0</v>
      </c>
      <c r="AD160" s="434">
        <f t="shared" si="42"/>
        <v>0</v>
      </c>
      <c r="AE160" s="434">
        <f t="shared" si="42"/>
        <v>0</v>
      </c>
      <c r="AF160" s="434">
        <f t="shared" si="42"/>
        <v>0</v>
      </c>
      <c r="AG160" s="434">
        <f t="shared" si="42"/>
        <v>0</v>
      </c>
      <c r="AH160" s="434">
        <f t="shared" si="42"/>
        <v>0</v>
      </c>
      <c r="AI160" s="434">
        <f t="shared" si="42"/>
        <v>0</v>
      </c>
      <c r="AJ160" s="434">
        <f t="shared" si="42"/>
        <v>0</v>
      </c>
      <c r="AK160" s="434">
        <f t="shared" si="42"/>
        <v>0</v>
      </c>
      <c r="AL160" s="434">
        <f t="shared" si="42"/>
        <v>0</v>
      </c>
      <c r="AM160" s="529"/>
    </row>
    <row r="161" spans="1:39" ht="15" hidden="1" outlineLevel="1">
      <c r="B161" s="318"/>
      <c r="C161" s="329"/>
      <c r="D161" s="328"/>
      <c r="E161" s="328"/>
      <c r="F161" s="328"/>
      <c r="G161" s="328"/>
      <c r="H161" s="328"/>
      <c r="I161" s="328"/>
      <c r="J161" s="328"/>
      <c r="K161" s="328"/>
      <c r="L161" s="328"/>
      <c r="M161" s="328"/>
      <c r="N161" s="315"/>
      <c r="O161" s="328"/>
      <c r="P161" s="328"/>
      <c r="Q161" s="328"/>
      <c r="R161" s="328"/>
      <c r="S161" s="328"/>
      <c r="T161" s="328"/>
      <c r="U161" s="328"/>
      <c r="V161" s="328"/>
      <c r="W161" s="328"/>
      <c r="X161" s="328"/>
      <c r="Y161" s="435"/>
      <c r="Z161" s="435"/>
      <c r="AA161" s="435"/>
      <c r="AB161" s="435"/>
      <c r="AC161" s="435"/>
      <c r="AD161" s="435"/>
      <c r="AE161" s="435"/>
      <c r="AF161" s="435"/>
      <c r="AG161" s="435"/>
      <c r="AH161" s="435"/>
      <c r="AI161" s="435"/>
      <c r="AJ161" s="435"/>
      <c r="AK161" s="435"/>
      <c r="AL161" s="435"/>
      <c r="AM161" s="330"/>
    </row>
    <row r="162" spans="1:39" ht="15" hidden="1" outlineLevel="1">
      <c r="A162" s="533">
        <v>5</v>
      </c>
      <c r="B162" s="318" t="s">
        <v>5</v>
      </c>
      <c r="C162" s="315" t="s">
        <v>25</v>
      </c>
      <c r="D162" s="319">
        <v>1082743</v>
      </c>
      <c r="E162" s="319">
        <f>+'7-b.  2012'!AY30</f>
        <v>1082742.9469999999</v>
      </c>
      <c r="F162" s="319">
        <f>+'7-b.  2012'!AZ30</f>
        <v>1082742.9469999999</v>
      </c>
      <c r="G162" s="319">
        <f>+'7-b.  2012'!BA30</f>
        <v>1082742.9469999999</v>
      </c>
      <c r="H162" s="319">
        <f>+'7-b.  2012'!BB30</f>
        <v>973317.03</v>
      </c>
      <c r="I162" s="319">
        <f>+'7-b.  2012'!BC30</f>
        <v>791445.7683</v>
      </c>
      <c r="J162" s="319">
        <f>+'7-b.  2012'!BD30</f>
        <v>539847.18740000005</v>
      </c>
      <c r="K162" s="319">
        <f>+'7-b.  2012'!BE30</f>
        <v>538725.0159</v>
      </c>
      <c r="L162" s="319">
        <f>+'7-b.  2012'!BF30</f>
        <v>538725.0159</v>
      </c>
      <c r="M162" s="319">
        <f>+'7-b.  2012'!BG30</f>
        <v>273631.31280000001</v>
      </c>
      <c r="N162" s="315"/>
      <c r="O162" s="319">
        <v>60</v>
      </c>
      <c r="P162" s="319">
        <f>+'7-b.  2012'!T30</f>
        <v>59.833508999999999</v>
      </c>
      <c r="Q162" s="319">
        <f>+'7-b.  2012'!U30</f>
        <v>59.833508999999999</v>
      </c>
      <c r="R162" s="319">
        <f>+'7-b.  2012'!V30</f>
        <v>59.833508999999999</v>
      </c>
      <c r="S162" s="319">
        <f>+'7-b.  2012'!W30</f>
        <v>54.766767000000002</v>
      </c>
      <c r="T162" s="319">
        <f>+'7-b.  2012'!X30</f>
        <v>46.345590999999999</v>
      </c>
      <c r="U162" s="319">
        <f>+'7-b.  2012'!Y30</f>
        <v>34.695833999999998</v>
      </c>
      <c r="V162" s="319">
        <f>+'7-b.  2012'!Z30</f>
        <v>34.567731999999999</v>
      </c>
      <c r="W162" s="319">
        <f>+'7-b.  2012'!AA30</f>
        <v>34.567731999999999</v>
      </c>
      <c r="X162" s="319">
        <f>+'7-b.  2012'!AB30</f>
        <v>22.293112000000001</v>
      </c>
      <c r="Y162" s="433">
        <v>1</v>
      </c>
      <c r="Z162" s="433"/>
      <c r="AA162" s="433"/>
      <c r="AB162" s="433"/>
      <c r="AC162" s="433"/>
      <c r="AD162" s="433"/>
      <c r="AE162" s="433"/>
      <c r="AF162" s="433"/>
      <c r="AG162" s="433"/>
      <c r="AH162" s="433"/>
      <c r="AI162" s="433"/>
      <c r="AJ162" s="433"/>
      <c r="AK162" s="433"/>
      <c r="AL162" s="433"/>
      <c r="AM162" s="320">
        <f>SUM(Y162:AL162)</f>
        <v>1</v>
      </c>
    </row>
    <row r="163" spans="1:39" ht="15" hidden="1" outlineLevel="1">
      <c r="B163" s="318" t="s">
        <v>247</v>
      </c>
      <c r="C163" s="315" t="s">
        <v>164</v>
      </c>
      <c r="D163" s="319"/>
      <c r="E163" s="319"/>
      <c r="F163" s="319"/>
      <c r="G163" s="319"/>
      <c r="H163" s="319"/>
      <c r="I163" s="319"/>
      <c r="J163" s="319"/>
      <c r="K163" s="319"/>
      <c r="L163" s="319"/>
      <c r="M163" s="319"/>
      <c r="N163" s="484"/>
      <c r="O163" s="319"/>
      <c r="P163" s="319"/>
      <c r="Q163" s="319"/>
      <c r="R163" s="319"/>
      <c r="S163" s="319"/>
      <c r="T163" s="319"/>
      <c r="U163" s="319"/>
      <c r="V163" s="319"/>
      <c r="W163" s="319"/>
      <c r="X163" s="319"/>
      <c r="Y163" s="434">
        <f>Y162</f>
        <v>1</v>
      </c>
      <c r="Z163" s="434">
        <f>Z162</f>
        <v>0</v>
      </c>
      <c r="AA163" s="434">
        <f t="shared" ref="AA163:AL163" si="43">AA162</f>
        <v>0</v>
      </c>
      <c r="AB163" s="434">
        <f t="shared" si="43"/>
        <v>0</v>
      </c>
      <c r="AC163" s="434">
        <f t="shared" si="43"/>
        <v>0</v>
      </c>
      <c r="AD163" s="434">
        <f t="shared" si="43"/>
        <v>0</v>
      </c>
      <c r="AE163" s="434">
        <f t="shared" si="43"/>
        <v>0</v>
      </c>
      <c r="AF163" s="434">
        <f t="shared" si="43"/>
        <v>0</v>
      </c>
      <c r="AG163" s="434">
        <f t="shared" si="43"/>
        <v>0</v>
      </c>
      <c r="AH163" s="434">
        <f t="shared" si="43"/>
        <v>0</v>
      </c>
      <c r="AI163" s="434">
        <f t="shared" si="43"/>
        <v>0</v>
      </c>
      <c r="AJ163" s="434">
        <f t="shared" si="43"/>
        <v>0</v>
      </c>
      <c r="AK163" s="434">
        <f t="shared" si="43"/>
        <v>0</v>
      </c>
      <c r="AL163" s="434">
        <f t="shared" si="43"/>
        <v>0</v>
      </c>
      <c r="AM163" s="529"/>
    </row>
    <row r="164" spans="1:39" ht="15" hidden="1" outlineLevel="1">
      <c r="B164" s="318"/>
      <c r="C164" s="329"/>
      <c r="D164" s="328"/>
      <c r="E164" s="328"/>
      <c r="F164" s="328"/>
      <c r="G164" s="328"/>
      <c r="H164" s="328"/>
      <c r="I164" s="328"/>
      <c r="J164" s="328"/>
      <c r="K164" s="328"/>
      <c r="L164" s="328"/>
      <c r="M164" s="328"/>
      <c r="N164" s="315"/>
      <c r="O164" s="328"/>
      <c r="P164" s="328"/>
      <c r="Q164" s="328"/>
      <c r="R164" s="328"/>
      <c r="S164" s="328"/>
      <c r="T164" s="328"/>
      <c r="U164" s="328"/>
      <c r="V164" s="328"/>
      <c r="W164" s="328"/>
      <c r="X164" s="328"/>
      <c r="Y164" s="435"/>
      <c r="Z164" s="435"/>
      <c r="AA164" s="435"/>
      <c r="AB164" s="435"/>
      <c r="AC164" s="435"/>
      <c r="AD164" s="435"/>
      <c r="AE164" s="435"/>
      <c r="AF164" s="435"/>
      <c r="AG164" s="435"/>
      <c r="AH164" s="435"/>
      <c r="AI164" s="435"/>
      <c r="AJ164" s="435"/>
      <c r="AK164" s="435"/>
      <c r="AL164" s="435"/>
      <c r="AM164" s="330"/>
    </row>
    <row r="165" spans="1:39" ht="15" hidden="1" outlineLevel="1">
      <c r="A165" s="533">
        <v>6</v>
      </c>
      <c r="B165" s="318" t="s">
        <v>6</v>
      </c>
      <c r="C165" s="315" t="s">
        <v>25</v>
      </c>
      <c r="D165" s="319"/>
      <c r="E165" s="319"/>
      <c r="F165" s="319"/>
      <c r="G165" s="319"/>
      <c r="H165" s="319"/>
      <c r="I165" s="319"/>
      <c r="J165" s="319"/>
      <c r="K165" s="319"/>
      <c r="L165" s="319"/>
      <c r="M165" s="319"/>
      <c r="N165" s="315"/>
      <c r="O165" s="319"/>
      <c r="P165" s="319"/>
      <c r="Q165" s="319"/>
      <c r="R165" s="319"/>
      <c r="S165" s="319"/>
      <c r="T165" s="319"/>
      <c r="U165" s="319"/>
      <c r="V165" s="319"/>
      <c r="W165" s="319"/>
      <c r="X165" s="319"/>
      <c r="Y165" s="433"/>
      <c r="Z165" s="433"/>
      <c r="AA165" s="433"/>
      <c r="AB165" s="433"/>
      <c r="AC165" s="433"/>
      <c r="AD165" s="433"/>
      <c r="AE165" s="433"/>
      <c r="AF165" s="433"/>
      <c r="AG165" s="433"/>
      <c r="AH165" s="433"/>
      <c r="AI165" s="433"/>
      <c r="AJ165" s="433"/>
      <c r="AK165" s="433"/>
      <c r="AL165" s="433"/>
      <c r="AM165" s="320">
        <f>SUM(Y165:AL165)</f>
        <v>0</v>
      </c>
    </row>
    <row r="166" spans="1:39" ht="15" hidden="1" outlineLevel="1">
      <c r="B166" s="318" t="s">
        <v>247</v>
      </c>
      <c r="C166" s="315" t="s">
        <v>164</v>
      </c>
      <c r="D166" s="319"/>
      <c r="E166" s="319"/>
      <c r="F166" s="319"/>
      <c r="G166" s="319"/>
      <c r="H166" s="319"/>
      <c r="I166" s="319"/>
      <c r="J166" s="319"/>
      <c r="K166" s="319"/>
      <c r="L166" s="319"/>
      <c r="M166" s="319"/>
      <c r="N166" s="484"/>
      <c r="O166" s="319"/>
      <c r="P166" s="319"/>
      <c r="Q166" s="319"/>
      <c r="R166" s="319"/>
      <c r="S166" s="319"/>
      <c r="T166" s="319"/>
      <c r="U166" s="319"/>
      <c r="V166" s="319"/>
      <c r="W166" s="319"/>
      <c r="X166" s="319"/>
      <c r="Y166" s="434">
        <f>Y165</f>
        <v>0</v>
      </c>
      <c r="Z166" s="434">
        <f>Z165</f>
        <v>0</v>
      </c>
      <c r="AA166" s="434">
        <f t="shared" ref="AA166:AL166" si="44">AA165</f>
        <v>0</v>
      </c>
      <c r="AB166" s="434">
        <f t="shared" si="44"/>
        <v>0</v>
      </c>
      <c r="AC166" s="434">
        <f t="shared" si="44"/>
        <v>0</v>
      </c>
      <c r="AD166" s="434">
        <f t="shared" si="44"/>
        <v>0</v>
      </c>
      <c r="AE166" s="434">
        <f t="shared" si="44"/>
        <v>0</v>
      </c>
      <c r="AF166" s="434">
        <f t="shared" si="44"/>
        <v>0</v>
      </c>
      <c r="AG166" s="434">
        <f t="shared" si="44"/>
        <v>0</v>
      </c>
      <c r="AH166" s="434">
        <f t="shared" si="44"/>
        <v>0</v>
      </c>
      <c r="AI166" s="434">
        <f t="shared" si="44"/>
        <v>0</v>
      </c>
      <c r="AJ166" s="434">
        <f t="shared" si="44"/>
        <v>0</v>
      </c>
      <c r="AK166" s="434">
        <f t="shared" si="44"/>
        <v>0</v>
      </c>
      <c r="AL166" s="434">
        <f t="shared" si="44"/>
        <v>0</v>
      </c>
      <c r="AM166" s="529"/>
    </row>
    <row r="167" spans="1:39" ht="15" hidden="1" outlineLevel="1">
      <c r="B167" s="318"/>
      <c r="C167" s="329"/>
      <c r="D167" s="328"/>
      <c r="E167" s="328"/>
      <c r="F167" s="328"/>
      <c r="G167" s="328"/>
      <c r="H167" s="328"/>
      <c r="I167" s="328"/>
      <c r="J167" s="328"/>
      <c r="K167" s="328"/>
      <c r="L167" s="328"/>
      <c r="M167" s="328"/>
      <c r="N167" s="315"/>
      <c r="O167" s="328"/>
      <c r="P167" s="328"/>
      <c r="Q167" s="328"/>
      <c r="R167" s="328"/>
      <c r="S167" s="328"/>
      <c r="T167" s="328"/>
      <c r="U167" s="328"/>
      <c r="V167" s="328"/>
      <c r="W167" s="328"/>
      <c r="X167" s="328"/>
      <c r="Y167" s="435"/>
      <c r="Z167" s="435"/>
      <c r="AA167" s="435"/>
      <c r="AB167" s="435"/>
      <c r="AC167" s="435"/>
      <c r="AD167" s="435"/>
      <c r="AE167" s="435"/>
      <c r="AF167" s="435"/>
      <c r="AG167" s="435"/>
      <c r="AH167" s="435"/>
      <c r="AI167" s="435"/>
      <c r="AJ167" s="435"/>
      <c r="AK167" s="435"/>
      <c r="AL167" s="435"/>
      <c r="AM167" s="330"/>
    </row>
    <row r="168" spans="1:39" ht="15" hidden="1" outlineLevel="1">
      <c r="A168" s="533">
        <v>7</v>
      </c>
      <c r="B168" s="318" t="s">
        <v>42</v>
      </c>
      <c r="C168" s="315" t="s">
        <v>25</v>
      </c>
      <c r="D168" s="319">
        <v>13650</v>
      </c>
      <c r="E168" s="319">
        <f>+'7-b.  2012'!AY33</f>
        <v>0</v>
      </c>
      <c r="F168" s="319">
        <f>+'7-b.  2012'!AZ33</f>
        <v>0</v>
      </c>
      <c r="G168" s="319">
        <f>+'7-b.  2012'!BA33</f>
        <v>0</v>
      </c>
      <c r="H168" s="319">
        <f>+'7-b.  2012'!BB33</f>
        <v>0</v>
      </c>
      <c r="I168" s="319">
        <f>+'7-b.  2012'!BC33</f>
        <v>0</v>
      </c>
      <c r="J168" s="319">
        <f>+'7-b.  2012'!BD33</f>
        <v>0</v>
      </c>
      <c r="K168" s="319">
        <f>+'7-b.  2012'!BE33</f>
        <v>0</v>
      </c>
      <c r="L168" s="319">
        <f>+'7-b.  2012'!BF33</f>
        <v>0</v>
      </c>
      <c r="M168" s="319">
        <f>+'7-b.  2012'!BG33</f>
        <v>0</v>
      </c>
      <c r="N168" s="315"/>
      <c r="O168" s="319">
        <v>2699</v>
      </c>
      <c r="P168" s="319">
        <f>+'7-b.  2012'!T33</f>
        <v>0</v>
      </c>
      <c r="Q168" s="319">
        <f>+'7-b.  2012'!U33</f>
        <v>0</v>
      </c>
      <c r="R168" s="319">
        <f>+'7-b.  2012'!V33</f>
        <v>0</v>
      </c>
      <c r="S168" s="319">
        <f>+'7-b.  2012'!W33</f>
        <v>0</v>
      </c>
      <c r="T168" s="319">
        <f>+'7-b.  2012'!X33</f>
        <v>0</v>
      </c>
      <c r="U168" s="319">
        <f>+'7-b.  2012'!Y33</f>
        <v>0</v>
      </c>
      <c r="V168" s="319">
        <f>+'7-b.  2012'!Z33</f>
        <v>0</v>
      </c>
      <c r="W168" s="319">
        <f>+'7-b.  2012'!AA33</f>
        <v>0</v>
      </c>
      <c r="X168" s="319">
        <f>+'7-b.  2012'!AB33</f>
        <v>0</v>
      </c>
      <c r="Y168" s="433">
        <v>1</v>
      </c>
      <c r="Z168" s="433"/>
      <c r="AA168" s="433"/>
      <c r="AB168" s="433"/>
      <c r="AC168" s="433"/>
      <c r="AD168" s="433"/>
      <c r="AE168" s="433"/>
      <c r="AF168" s="433"/>
      <c r="AG168" s="433"/>
      <c r="AH168" s="433"/>
      <c r="AI168" s="433"/>
      <c r="AJ168" s="433"/>
      <c r="AK168" s="433"/>
      <c r="AL168" s="433"/>
      <c r="AM168" s="320">
        <f>SUM(Y168:AL168)</f>
        <v>1</v>
      </c>
    </row>
    <row r="169" spans="1:39" ht="15" hidden="1" outlineLevel="1">
      <c r="B169" s="318" t="s">
        <v>247</v>
      </c>
      <c r="C169" s="315" t="s">
        <v>164</v>
      </c>
      <c r="D169" s="319"/>
      <c r="E169" s="319"/>
      <c r="F169" s="319"/>
      <c r="G169" s="319"/>
      <c r="H169" s="319"/>
      <c r="I169" s="319"/>
      <c r="J169" s="319"/>
      <c r="K169" s="319"/>
      <c r="L169" s="319"/>
      <c r="M169" s="319"/>
      <c r="N169" s="315"/>
      <c r="O169" s="319"/>
      <c r="P169" s="319"/>
      <c r="Q169" s="319"/>
      <c r="R169" s="319"/>
      <c r="S169" s="319"/>
      <c r="T169" s="319"/>
      <c r="U169" s="319"/>
      <c r="V169" s="319"/>
      <c r="W169" s="319"/>
      <c r="X169" s="319"/>
      <c r="Y169" s="434">
        <f>Y168</f>
        <v>1</v>
      </c>
      <c r="Z169" s="434">
        <f>Z168</f>
        <v>0</v>
      </c>
      <c r="AA169" s="434">
        <f t="shared" ref="AA169:AL169" si="45">AA168</f>
        <v>0</v>
      </c>
      <c r="AB169" s="434">
        <f t="shared" si="45"/>
        <v>0</v>
      </c>
      <c r="AC169" s="434">
        <f t="shared" si="45"/>
        <v>0</v>
      </c>
      <c r="AD169" s="434">
        <f t="shared" si="45"/>
        <v>0</v>
      </c>
      <c r="AE169" s="434">
        <f t="shared" si="45"/>
        <v>0</v>
      </c>
      <c r="AF169" s="434">
        <f t="shared" si="45"/>
        <v>0</v>
      </c>
      <c r="AG169" s="434">
        <f t="shared" si="45"/>
        <v>0</v>
      </c>
      <c r="AH169" s="434">
        <f t="shared" si="45"/>
        <v>0</v>
      </c>
      <c r="AI169" s="434">
        <f t="shared" si="45"/>
        <v>0</v>
      </c>
      <c r="AJ169" s="434">
        <f t="shared" si="45"/>
        <v>0</v>
      </c>
      <c r="AK169" s="434">
        <f t="shared" si="45"/>
        <v>0</v>
      </c>
      <c r="AL169" s="434">
        <f t="shared" si="45"/>
        <v>0</v>
      </c>
      <c r="AM169" s="529"/>
    </row>
    <row r="170" spans="1:39" ht="15" hidden="1" outlineLevel="1">
      <c r="B170" s="318"/>
      <c r="C170" s="329"/>
      <c r="D170" s="328"/>
      <c r="E170" s="328"/>
      <c r="F170" s="328"/>
      <c r="G170" s="328"/>
      <c r="H170" s="328"/>
      <c r="I170" s="328"/>
      <c r="J170" s="328"/>
      <c r="K170" s="328"/>
      <c r="L170" s="328"/>
      <c r="M170" s="328"/>
      <c r="N170" s="315"/>
      <c r="O170" s="328"/>
      <c r="P170" s="328"/>
      <c r="Q170" s="328"/>
      <c r="R170" s="328"/>
      <c r="S170" s="328"/>
      <c r="T170" s="328"/>
      <c r="U170" s="328"/>
      <c r="V170" s="328"/>
      <c r="W170" s="328"/>
      <c r="X170" s="328"/>
      <c r="Y170" s="435"/>
      <c r="Z170" s="435"/>
      <c r="AA170" s="435"/>
      <c r="AB170" s="435"/>
      <c r="AC170" s="435"/>
      <c r="AD170" s="435"/>
      <c r="AE170" s="435"/>
      <c r="AF170" s="435"/>
      <c r="AG170" s="435"/>
      <c r="AH170" s="435"/>
      <c r="AI170" s="435"/>
      <c r="AJ170" s="435"/>
      <c r="AK170" s="435"/>
      <c r="AL170" s="435"/>
      <c r="AM170" s="330"/>
    </row>
    <row r="171" spans="1:39" s="307" customFormat="1" ht="15" hidden="1" outlineLevel="1">
      <c r="A171" s="533">
        <v>8</v>
      </c>
      <c r="B171" s="318" t="s">
        <v>497</v>
      </c>
      <c r="C171" s="315" t="s">
        <v>25</v>
      </c>
      <c r="D171" s="319"/>
      <c r="E171" s="319"/>
      <c r="F171" s="319"/>
      <c r="G171" s="319"/>
      <c r="H171" s="319"/>
      <c r="I171" s="319"/>
      <c r="J171" s="319"/>
      <c r="K171" s="319"/>
      <c r="L171" s="319"/>
      <c r="M171" s="319"/>
      <c r="N171" s="315"/>
      <c r="O171" s="319"/>
      <c r="P171" s="319"/>
      <c r="Q171" s="319"/>
      <c r="R171" s="319"/>
      <c r="S171" s="319"/>
      <c r="T171" s="319"/>
      <c r="U171" s="319"/>
      <c r="V171" s="319"/>
      <c r="W171" s="319"/>
      <c r="X171" s="319"/>
      <c r="Y171" s="433"/>
      <c r="Z171" s="433"/>
      <c r="AA171" s="433"/>
      <c r="AB171" s="433"/>
      <c r="AC171" s="433"/>
      <c r="AD171" s="433"/>
      <c r="AE171" s="433"/>
      <c r="AF171" s="433"/>
      <c r="AG171" s="433"/>
      <c r="AH171" s="433"/>
      <c r="AI171" s="433"/>
      <c r="AJ171" s="433"/>
      <c r="AK171" s="433"/>
      <c r="AL171" s="433"/>
      <c r="AM171" s="320">
        <f>SUM(Y171:AL171)</f>
        <v>0</v>
      </c>
    </row>
    <row r="172" spans="1:39" s="307" customFormat="1" ht="15" hidden="1" outlineLevel="1">
      <c r="A172" s="533"/>
      <c r="B172" s="318" t="s">
        <v>247</v>
      </c>
      <c r="C172" s="315" t="s">
        <v>164</v>
      </c>
      <c r="D172" s="319"/>
      <c r="E172" s="319"/>
      <c r="F172" s="319"/>
      <c r="G172" s="319"/>
      <c r="H172" s="319"/>
      <c r="I172" s="319"/>
      <c r="J172" s="319"/>
      <c r="K172" s="319"/>
      <c r="L172" s="319"/>
      <c r="M172" s="319"/>
      <c r="N172" s="315"/>
      <c r="O172" s="319"/>
      <c r="P172" s="319"/>
      <c r="Q172" s="319"/>
      <c r="R172" s="319"/>
      <c r="S172" s="319"/>
      <c r="T172" s="319"/>
      <c r="U172" s="319"/>
      <c r="V172" s="319"/>
      <c r="W172" s="319"/>
      <c r="X172" s="319"/>
      <c r="Y172" s="434">
        <f>Y171</f>
        <v>0</v>
      </c>
      <c r="Z172" s="434">
        <f>Z171</f>
        <v>0</v>
      </c>
      <c r="AA172" s="434">
        <f t="shared" ref="AA172:AL172" si="46">AA171</f>
        <v>0</v>
      </c>
      <c r="AB172" s="434">
        <f t="shared" si="46"/>
        <v>0</v>
      </c>
      <c r="AC172" s="434">
        <f t="shared" si="46"/>
        <v>0</v>
      </c>
      <c r="AD172" s="434">
        <f t="shared" si="46"/>
        <v>0</v>
      </c>
      <c r="AE172" s="434">
        <f t="shared" si="46"/>
        <v>0</v>
      </c>
      <c r="AF172" s="434">
        <f t="shared" si="46"/>
        <v>0</v>
      </c>
      <c r="AG172" s="434">
        <f t="shared" si="46"/>
        <v>0</v>
      </c>
      <c r="AH172" s="434">
        <f t="shared" si="46"/>
        <v>0</v>
      </c>
      <c r="AI172" s="434">
        <f t="shared" si="46"/>
        <v>0</v>
      </c>
      <c r="AJ172" s="434">
        <f t="shared" si="46"/>
        <v>0</v>
      </c>
      <c r="AK172" s="434">
        <f t="shared" si="46"/>
        <v>0</v>
      </c>
      <c r="AL172" s="434">
        <f t="shared" si="46"/>
        <v>0</v>
      </c>
      <c r="AM172" s="529"/>
    </row>
    <row r="173" spans="1:39" s="307" customFormat="1" ht="15" hidden="1" outlineLevel="1">
      <c r="A173" s="533"/>
      <c r="B173" s="318"/>
      <c r="C173" s="329"/>
      <c r="D173" s="328"/>
      <c r="E173" s="328"/>
      <c r="F173" s="328"/>
      <c r="G173" s="328"/>
      <c r="H173" s="328"/>
      <c r="I173" s="328"/>
      <c r="J173" s="328"/>
      <c r="K173" s="328"/>
      <c r="L173" s="328"/>
      <c r="M173" s="328"/>
      <c r="N173" s="315"/>
      <c r="O173" s="328"/>
      <c r="P173" s="328"/>
      <c r="Q173" s="328"/>
      <c r="R173" s="328"/>
      <c r="S173" s="328"/>
      <c r="T173" s="328"/>
      <c r="U173" s="328"/>
      <c r="V173" s="328"/>
      <c r="W173" s="328"/>
      <c r="X173" s="328"/>
      <c r="Y173" s="435"/>
      <c r="Z173" s="435"/>
      <c r="AA173" s="435"/>
      <c r="AB173" s="435"/>
      <c r="AC173" s="435"/>
      <c r="AD173" s="435"/>
      <c r="AE173" s="435"/>
      <c r="AF173" s="435"/>
      <c r="AG173" s="435"/>
      <c r="AH173" s="435"/>
      <c r="AI173" s="435"/>
      <c r="AJ173" s="435"/>
      <c r="AK173" s="435"/>
      <c r="AL173" s="435"/>
      <c r="AM173" s="330"/>
    </row>
    <row r="174" spans="1:39" ht="15" hidden="1" outlineLevel="1">
      <c r="A174" s="533">
        <v>9</v>
      </c>
      <c r="B174" s="318" t="s">
        <v>7</v>
      </c>
      <c r="C174" s="315" t="s">
        <v>25</v>
      </c>
      <c r="D174" s="319"/>
      <c r="E174" s="319"/>
      <c r="F174" s="319"/>
      <c r="G174" s="319"/>
      <c r="H174" s="319"/>
      <c r="I174" s="319"/>
      <c r="J174" s="319"/>
      <c r="K174" s="319"/>
      <c r="L174" s="319"/>
      <c r="M174" s="319"/>
      <c r="N174" s="315"/>
      <c r="O174" s="319"/>
      <c r="P174" s="319"/>
      <c r="Q174" s="319"/>
      <c r="R174" s="319"/>
      <c r="S174" s="319"/>
      <c r="T174" s="319"/>
      <c r="U174" s="319"/>
      <c r="V174" s="319"/>
      <c r="W174" s="319"/>
      <c r="X174" s="319"/>
      <c r="Y174" s="433"/>
      <c r="Z174" s="433"/>
      <c r="AA174" s="433"/>
      <c r="AB174" s="433"/>
      <c r="AC174" s="433"/>
      <c r="AD174" s="433"/>
      <c r="AE174" s="433"/>
      <c r="AF174" s="433"/>
      <c r="AG174" s="433"/>
      <c r="AH174" s="433"/>
      <c r="AI174" s="433"/>
      <c r="AJ174" s="433"/>
      <c r="AK174" s="433"/>
      <c r="AL174" s="433"/>
      <c r="AM174" s="320">
        <f>SUM(Y174:AL174)</f>
        <v>0</v>
      </c>
    </row>
    <row r="175" spans="1:39" ht="15" hidden="1" outlineLevel="1">
      <c r="B175" s="318" t="s">
        <v>247</v>
      </c>
      <c r="C175" s="315" t="s">
        <v>164</v>
      </c>
      <c r="D175" s="319"/>
      <c r="E175" s="319"/>
      <c r="F175" s="319"/>
      <c r="G175" s="319"/>
      <c r="H175" s="319"/>
      <c r="I175" s="319"/>
      <c r="J175" s="319"/>
      <c r="K175" s="319"/>
      <c r="L175" s="319"/>
      <c r="M175" s="319"/>
      <c r="N175" s="315"/>
      <c r="O175" s="319"/>
      <c r="P175" s="319"/>
      <c r="Q175" s="319"/>
      <c r="R175" s="319"/>
      <c r="S175" s="319"/>
      <c r="T175" s="319"/>
      <c r="U175" s="319"/>
      <c r="V175" s="319"/>
      <c r="W175" s="319"/>
      <c r="X175" s="319"/>
      <c r="Y175" s="434">
        <f>Y174</f>
        <v>0</v>
      </c>
      <c r="Z175" s="434">
        <f>Z174</f>
        <v>0</v>
      </c>
      <c r="AA175" s="434">
        <f t="shared" ref="AA175:AL175" si="47">AA174</f>
        <v>0</v>
      </c>
      <c r="AB175" s="434">
        <f t="shared" si="47"/>
        <v>0</v>
      </c>
      <c r="AC175" s="434">
        <f t="shared" si="47"/>
        <v>0</v>
      </c>
      <c r="AD175" s="434">
        <f t="shared" si="47"/>
        <v>0</v>
      </c>
      <c r="AE175" s="434">
        <f t="shared" si="47"/>
        <v>0</v>
      </c>
      <c r="AF175" s="434">
        <f t="shared" si="47"/>
        <v>0</v>
      </c>
      <c r="AG175" s="434">
        <f t="shared" si="47"/>
        <v>0</v>
      </c>
      <c r="AH175" s="434">
        <f t="shared" si="47"/>
        <v>0</v>
      </c>
      <c r="AI175" s="434">
        <f t="shared" si="47"/>
        <v>0</v>
      </c>
      <c r="AJ175" s="434">
        <f t="shared" si="47"/>
        <v>0</v>
      </c>
      <c r="AK175" s="434">
        <f t="shared" si="47"/>
        <v>0</v>
      </c>
      <c r="AL175" s="434">
        <f t="shared" si="47"/>
        <v>0</v>
      </c>
      <c r="AM175" s="529"/>
    </row>
    <row r="176" spans="1:39" ht="15" hidden="1" outlineLevel="1">
      <c r="B176" s="331"/>
      <c r="C176" s="332"/>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435"/>
      <c r="Z176" s="435"/>
      <c r="AA176" s="435"/>
      <c r="AB176" s="435"/>
      <c r="AC176" s="435"/>
      <c r="AD176" s="435"/>
      <c r="AE176" s="435"/>
      <c r="AF176" s="435"/>
      <c r="AG176" s="435"/>
      <c r="AH176" s="435"/>
      <c r="AI176" s="435"/>
      <c r="AJ176" s="435"/>
      <c r="AK176" s="435"/>
      <c r="AL176" s="435"/>
      <c r="AM176" s="330"/>
    </row>
    <row r="177" spans="1:39" ht="15.6" hidden="1" outlineLevel="1">
      <c r="A177" s="534"/>
      <c r="B177" s="312" t="s">
        <v>8</v>
      </c>
      <c r="C177" s="313"/>
      <c r="D177" s="313"/>
      <c r="E177" s="313"/>
      <c r="F177" s="313"/>
      <c r="G177" s="313"/>
      <c r="H177" s="313"/>
      <c r="I177" s="313"/>
      <c r="J177" s="313"/>
      <c r="K177" s="313"/>
      <c r="L177" s="313"/>
      <c r="M177" s="313"/>
      <c r="N177" s="315"/>
      <c r="O177" s="313"/>
      <c r="P177" s="313"/>
      <c r="Q177" s="313"/>
      <c r="R177" s="313"/>
      <c r="S177" s="313"/>
      <c r="T177" s="313"/>
      <c r="U177" s="313"/>
      <c r="V177" s="313"/>
      <c r="W177" s="313"/>
      <c r="X177" s="313"/>
      <c r="Y177" s="437"/>
      <c r="Z177" s="437"/>
      <c r="AA177" s="437"/>
      <c r="AB177" s="437"/>
      <c r="AC177" s="437"/>
      <c r="AD177" s="437"/>
      <c r="AE177" s="437"/>
      <c r="AF177" s="437"/>
      <c r="AG177" s="437"/>
      <c r="AH177" s="437"/>
      <c r="AI177" s="437"/>
      <c r="AJ177" s="437"/>
      <c r="AK177" s="437"/>
      <c r="AL177" s="437"/>
      <c r="AM177" s="316"/>
    </row>
    <row r="178" spans="1:39" ht="15" hidden="1" outlineLevel="1">
      <c r="A178" s="533">
        <v>10</v>
      </c>
      <c r="B178" s="334" t="s">
        <v>22</v>
      </c>
      <c r="C178" s="315" t="s">
        <v>25</v>
      </c>
      <c r="D178" s="319">
        <v>9600471</v>
      </c>
      <c r="E178" s="319">
        <f>+'7-b.  2012'!AY25</f>
        <v>9532534.7170000002</v>
      </c>
      <c r="F178" s="319">
        <f>+'7-b.  2012'!AZ25</f>
        <v>9389578.6699999999</v>
      </c>
      <c r="G178" s="319">
        <f>+'7-b.  2012'!BA25</f>
        <v>9295397.3839999996</v>
      </c>
      <c r="H178" s="319">
        <f>+'7-b.  2012'!BB25</f>
        <v>9282626.2809999995</v>
      </c>
      <c r="I178" s="319">
        <f>+'7-b.  2012'!BC25</f>
        <v>8799101.7379999999</v>
      </c>
      <c r="J178" s="319">
        <f>+'7-b.  2012'!BD25</f>
        <v>8577352.6909999996</v>
      </c>
      <c r="K178" s="319">
        <f>+'7-b.  2012'!BE25</f>
        <v>8546487.8379999995</v>
      </c>
      <c r="L178" s="319">
        <f>+'7-b.  2012'!BF25</f>
        <v>8314197.1720000003</v>
      </c>
      <c r="M178" s="319">
        <f>+'7-b.  2012'!BG25</f>
        <v>6213056.1529999999</v>
      </c>
      <c r="N178" s="319">
        <v>12</v>
      </c>
      <c r="O178" s="319">
        <v>1659</v>
      </c>
      <c r="P178" s="319">
        <f>+'7-b.  2012'!T25</f>
        <v>1640.4593</v>
      </c>
      <c r="Q178" s="319">
        <f>+'7-b.  2012'!U25</f>
        <v>1596.5565999999999</v>
      </c>
      <c r="R178" s="319">
        <f>+'7-b.  2012'!V25</f>
        <v>1567.7062000000001</v>
      </c>
      <c r="S178" s="319">
        <f>+'7-b.  2012'!W25</f>
        <v>1565.0146999999999</v>
      </c>
      <c r="T178" s="319">
        <f>+'7-b.  2012'!X25</f>
        <v>1417.865</v>
      </c>
      <c r="U178" s="319">
        <f>+'7-b.  2012'!Y25</f>
        <v>1389.8258000000001</v>
      </c>
      <c r="V178" s="319">
        <f>+'7-b.  2012'!Z25</f>
        <v>1384.9793999999999</v>
      </c>
      <c r="W178" s="319">
        <f>+'7-b.  2012'!AA25</f>
        <v>1329.8068000000001</v>
      </c>
      <c r="X178" s="319">
        <f>+'7-b.  2012'!AB25</f>
        <v>998.82539999999995</v>
      </c>
      <c r="Y178" s="483"/>
      <c r="Z178" s="485"/>
      <c r="AA178" s="485">
        <v>0.49</v>
      </c>
      <c r="AB178" s="438">
        <v>0.51</v>
      </c>
      <c r="AC178" s="438"/>
      <c r="AD178" s="438"/>
      <c r="AE178" s="438"/>
      <c r="AF178" s="438"/>
      <c r="AG178" s="438"/>
      <c r="AH178" s="438"/>
      <c r="AI178" s="438"/>
      <c r="AJ178" s="438"/>
      <c r="AK178" s="438"/>
      <c r="AL178" s="438"/>
      <c r="AM178" s="320">
        <f>SUM(Y178:AL178)</f>
        <v>1</v>
      </c>
    </row>
    <row r="179" spans="1:39" ht="15" hidden="1" outlineLevel="1">
      <c r="B179" s="318" t="s">
        <v>247</v>
      </c>
      <c r="C179" s="315" t="s">
        <v>164</v>
      </c>
      <c r="D179" s="319">
        <v>1846854</v>
      </c>
      <c r="E179" s="319">
        <f>+'7-c.  2013'!AY34+'7-d.  2014'!AY35</f>
        <v>1846853.7</v>
      </c>
      <c r="F179" s="319">
        <f>+'7-c.  2013'!AZ34+'7-d.  2014'!AZ35</f>
        <v>1816813.81</v>
      </c>
      <c r="G179" s="319">
        <f>+'7-c.  2013'!BA34+'7-d.  2014'!BA35</f>
        <v>1816813.81</v>
      </c>
      <c r="H179" s="319">
        <f>+'7-c.  2013'!BB34+'7-d.  2014'!BB35</f>
        <v>1816813.81</v>
      </c>
      <c r="I179" s="319">
        <f>+'7-c.  2013'!BC34+'7-d.  2014'!BC35</f>
        <v>1757157.9</v>
      </c>
      <c r="J179" s="319">
        <f>+'7-c.  2013'!BD34+'7-d.  2014'!BD35</f>
        <v>1748714.77</v>
      </c>
      <c r="K179" s="319">
        <f>+'7-c.  2013'!BE34+'7-d.  2014'!BE35</f>
        <v>1748714.77</v>
      </c>
      <c r="L179" s="319">
        <f>+'7-c.  2013'!BF34+'7-d.  2014'!BF35</f>
        <v>1721076.88</v>
      </c>
      <c r="M179" s="319">
        <f>+'7-c.  2013'!BG34+'7-d.  2014'!BG35</f>
        <v>1668553.54</v>
      </c>
      <c r="N179" s="319">
        <f>N178</f>
        <v>12</v>
      </c>
      <c r="O179" s="319">
        <v>273</v>
      </c>
      <c r="P179" s="319">
        <f>+'7-c.  2013'!T34+'7-d.  2014'!T35</f>
        <v>273.27</v>
      </c>
      <c r="Q179" s="319">
        <f>+'7-c.  2013'!U34+'7-d.  2014'!U35</f>
        <v>264.04999999999995</v>
      </c>
      <c r="R179" s="319">
        <f>+'7-c.  2013'!V34+'7-d.  2014'!V35</f>
        <v>264.04999999999995</v>
      </c>
      <c r="S179" s="319">
        <f>+'7-c.  2013'!W34+'7-d.  2014'!W35</f>
        <v>264.04999999999995</v>
      </c>
      <c r="T179" s="319">
        <f>+'7-c.  2013'!X34+'7-d.  2014'!X35</f>
        <v>247.14000000000001</v>
      </c>
      <c r="U179" s="319">
        <f>+'7-c.  2013'!Y34+'7-d.  2014'!Y35</f>
        <v>245.2</v>
      </c>
      <c r="V179" s="319">
        <f>+'7-c.  2013'!Z34+'7-d.  2014'!Z35</f>
        <v>245.2</v>
      </c>
      <c r="W179" s="319">
        <f>+'7-c.  2013'!AA34+'7-d.  2014'!AA35</f>
        <v>237.44</v>
      </c>
      <c r="X179" s="319">
        <f>+'7-c.  2013'!AB34+'7-d.  2014'!AB35</f>
        <v>225.56</v>
      </c>
      <c r="Y179" s="434">
        <f>Y178</f>
        <v>0</v>
      </c>
      <c r="Z179" s="434">
        <f>Z178</f>
        <v>0</v>
      </c>
      <c r="AA179" s="434">
        <f t="shared" ref="AA179:AL179" si="48">AA178</f>
        <v>0.49</v>
      </c>
      <c r="AB179" s="434">
        <f t="shared" si="48"/>
        <v>0.51</v>
      </c>
      <c r="AC179" s="434">
        <f t="shared" si="48"/>
        <v>0</v>
      </c>
      <c r="AD179" s="434">
        <f t="shared" si="48"/>
        <v>0</v>
      </c>
      <c r="AE179" s="434">
        <f t="shared" si="48"/>
        <v>0</v>
      </c>
      <c r="AF179" s="434">
        <f t="shared" si="48"/>
        <v>0</v>
      </c>
      <c r="AG179" s="434">
        <f t="shared" si="48"/>
        <v>0</v>
      </c>
      <c r="AH179" s="434">
        <f t="shared" si="48"/>
        <v>0</v>
      </c>
      <c r="AI179" s="434">
        <f t="shared" si="48"/>
        <v>0</v>
      </c>
      <c r="AJ179" s="434">
        <f t="shared" si="48"/>
        <v>0</v>
      </c>
      <c r="AK179" s="434">
        <f t="shared" si="48"/>
        <v>0</v>
      </c>
      <c r="AL179" s="434">
        <f t="shared" si="48"/>
        <v>0</v>
      </c>
      <c r="AM179" s="529"/>
    </row>
    <row r="180" spans="1:39" ht="15" hidden="1" outlineLevel="1">
      <c r="B180" s="334"/>
      <c r="C180" s="336"/>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439"/>
      <c r="Z180" s="439"/>
      <c r="AA180" s="439"/>
      <c r="AB180" s="439"/>
      <c r="AC180" s="439"/>
      <c r="AD180" s="439"/>
      <c r="AE180" s="439"/>
      <c r="AF180" s="439"/>
      <c r="AG180" s="439"/>
      <c r="AH180" s="439"/>
      <c r="AI180" s="439"/>
      <c r="AJ180" s="439"/>
      <c r="AK180" s="439"/>
      <c r="AL180" s="439"/>
      <c r="AM180" s="337"/>
    </row>
    <row r="181" spans="1:39" ht="15" hidden="1" outlineLevel="1">
      <c r="A181" s="533">
        <v>11</v>
      </c>
      <c r="B181" s="338" t="s">
        <v>21</v>
      </c>
      <c r="C181" s="315" t="s">
        <v>25</v>
      </c>
      <c r="D181" s="319">
        <v>1875038</v>
      </c>
      <c r="E181" s="319">
        <f>+'7-b.  2012'!AY24</f>
        <v>1875038.3049999999</v>
      </c>
      <c r="F181" s="319">
        <f>+'7-b.  2012'!AZ24</f>
        <v>1817431.689</v>
      </c>
      <c r="G181" s="319">
        <f>+'7-b.  2012'!BA24</f>
        <v>1557886.906</v>
      </c>
      <c r="H181" s="319">
        <f>+'7-b.  2012'!BB24</f>
        <v>1557886.906</v>
      </c>
      <c r="I181" s="319">
        <f>+'7-b.  2012'!BC24</f>
        <v>508602.15519999998</v>
      </c>
      <c r="J181" s="319">
        <f>+'7-b.  2012'!BD24</f>
        <v>508602.15519999998</v>
      </c>
      <c r="K181" s="319">
        <f>+'7-b.  2012'!BE24</f>
        <v>508459.90730000002</v>
      </c>
      <c r="L181" s="319">
        <f>+'7-b.  2012'!BF24</f>
        <v>508459.90730000002</v>
      </c>
      <c r="M181" s="319">
        <f>+'7-b.  2012'!BG24</f>
        <v>508459.90730000002</v>
      </c>
      <c r="N181" s="319">
        <v>12</v>
      </c>
      <c r="O181" s="319">
        <v>550</v>
      </c>
      <c r="P181" s="319">
        <f>+'7-b.  2012'!T24</f>
        <v>549.89859000000001</v>
      </c>
      <c r="Q181" s="319">
        <f>+'7-b.  2012'!U24</f>
        <v>533.83344</v>
      </c>
      <c r="R181" s="319">
        <f>+'7-b.  2012'!V24</f>
        <v>467.47813000000002</v>
      </c>
      <c r="S181" s="319">
        <f>+'7-b.  2012'!W24</f>
        <v>467.47813000000002</v>
      </c>
      <c r="T181" s="319">
        <f>+'7-b.  2012'!X24</f>
        <v>135.90649999999999</v>
      </c>
      <c r="U181" s="319">
        <f>+'7-b.  2012'!Y24</f>
        <v>135.90649999999999</v>
      </c>
      <c r="V181" s="319">
        <f>+'7-b.  2012'!Z24</f>
        <v>135.76406</v>
      </c>
      <c r="W181" s="319">
        <f>+'7-b.  2012'!AA24</f>
        <v>135.76406</v>
      </c>
      <c r="X181" s="319">
        <f>+'7-b.  2012'!AB24</f>
        <v>135.76406</v>
      </c>
      <c r="Y181" s="438"/>
      <c r="Z181" s="485">
        <v>1</v>
      </c>
      <c r="AA181" s="438"/>
      <c r="AB181" s="438"/>
      <c r="AC181" s="438"/>
      <c r="AD181" s="438"/>
      <c r="AE181" s="438"/>
      <c r="AF181" s="438"/>
      <c r="AG181" s="438"/>
      <c r="AH181" s="438"/>
      <c r="AI181" s="438"/>
      <c r="AJ181" s="438"/>
      <c r="AK181" s="438"/>
      <c r="AL181" s="438"/>
      <c r="AM181" s="320">
        <f>SUM(Y181:AL181)</f>
        <v>1</v>
      </c>
    </row>
    <row r="182" spans="1:39" ht="15" hidden="1" outlineLevel="1">
      <c r="B182" s="318" t="s">
        <v>247</v>
      </c>
      <c r="C182" s="315" t="s">
        <v>164</v>
      </c>
      <c r="D182" s="319"/>
      <c r="E182" s="319"/>
      <c r="F182" s="319"/>
      <c r="G182" s="319"/>
      <c r="H182" s="319"/>
      <c r="I182" s="319"/>
      <c r="J182" s="319"/>
      <c r="K182" s="319"/>
      <c r="L182" s="319"/>
      <c r="M182" s="319"/>
      <c r="N182" s="319">
        <f>N181</f>
        <v>12</v>
      </c>
      <c r="O182" s="319"/>
      <c r="P182" s="319"/>
      <c r="Q182" s="319"/>
      <c r="R182" s="319"/>
      <c r="S182" s="319"/>
      <c r="T182" s="319"/>
      <c r="U182" s="319"/>
      <c r="V182" s="319"/>
      <c r="W182" s="319"/>
      <c r="X182" s="319"/>
      <c r="Y182" s="434">
        <f>Y181</f>
        <v>0</v>
      </c>
      <c r="Z182" s="434">
        <f>Z181</f>
        <v>1</v>
      </c>
      <c r="AA182" s="434">
        <f t="shared" ref="AA182:AL182" si="49">AA181</f>
        <v>0</v>
      </c>
      <c r="AB182" s="434">
        <f t="shared" si="49"/>
        <v>0</v>
      </c>
      <c r="AC182" s="434">
        <f t="shared" si="49"/>
        <v>0</v>
      </c>
      <c r="AD182" s="434">
        <f t="shared" si="49"/>
        <v>0</v>
      </c>
      <c r="AE182" s="434">
        <f t="shared" si="49"/>
        <v>0</v>
      </c>
      <c r="AF182" s="434">
        <f t="shared" si="49"/>
        <v>0</v>
      </c>
      <c r="AG182" s="434">
        <f t="shared" si="49"/>
        <v>0</v>
      </c>
      <c r="AH182" s="434">
        <f t="shared" si="49"/>
        <v>0</v>
      </c>
      <c r="AI182" s="434">
        <f t="shared" si="49"/>
        <v>0</v>
      </c>
      <c r="AJ182" s="434">
        <f t="shared" si="49"/>
        <v>0</v>
      </c>
      <c r="AK182" s="434">
        <f t="shared" si="49"/>
        <v>0</v>
      </c>
      <c r="AL182" s="434">
        <f t="shared" si="49"/>
        <v>0</v>
      </c>
      <c r="AM182" s="529"/>
    </row>
    <row r="183" spans="1:39" ht="15" hidden="1" outlineLevel="1">
      <c r="B183" s="338"/>
      <c r="C183" s="336"/>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439"/>
      <c r="Z183" s="440"/>
      <c r="AA183" s="439"/>
      <c r="AB183" s="439"/>
      <c r="AC183" s="439"/>
      <c r="AD183" s="439"/>
      <c r="AE183" s="439"/>
      <c r="AF183" s="439"/>
      <c r="AG183" s="439"/>
      <c r="AH183" s="439"/>
      <c r="AI183" s="439"/>
      <c r="AJ183" s="439"/>
      <c r="AK183" s="439"/>
      <c r="AL183" s="439"/>
      <c r="AM183" s="337"/>
    </row>
    <row r="184" spans="1:39" ht="15" hidden="1" outlineLevel="1">
      <c r="A184" s="533">
        <v>12</v>
      </c>
      <c r="B184" s="338" t="s">
        <v>23</v>
      </c>
      <c r="C184" s="315" t="s">
        <v>25</v>
      </c>
      <c r="D184" s="319"/>
      <c r="E184" s="319"/>
      <c r="F184" s="319"/>
      <c r="G184" s="319"/>
      <c r="H184" s="319"/>
      <c r="I184" s="319"/>
      <c r="J184" s="319"/>
      <c r="K184" s="319"/>
      <c r="L184" s="319"/>
      <c r="M184" s="319"/>
      <c r="N184" s="319">
        <v>3</v>
      </c>
      <c r="O184" s="319"/>
      <c r="P184" s="319"/>
      <c r="Q184" s="319"/>
      <c r="R184" s="319"/>
      <c r="S184" s="319"/>
      <c r="T184" s="319"/>
      <c r="U184" s="319"/>
      <c r="V184" s="319"/>
      <c r="W184" s="319"/>
      <c r="X184" s="319"/>
      <c r="Y184" s="438"/>
      <c r="Z184" s="438"/>
      <c r="AA184" s="438"/>
      <c r="AB184" s="438"/>
      <c r="AC184" s="438"/>
      <c r="AD184" s="438"/>
      <c r="AE184" s="438"/>
      <c r="AF184" s="438"/>
      <c r="AG184" s="438"/>
      <c r="AH184" s="438"/>
      <c r="AI184" s="438"/>
      <c r="AJ184" s="438"/>
      <c r="AK184" s="438"/>
      <c r="AL184" s="438"/>
      <c r="AM184" s="320">
        <f>SUM(Y184:AL184)</f>
        <v>0</v>
      </c>
    </row>
    <row r="185" spans="1:39" ht="15" hidden="1" outlineLevel="1">
      <c r="B185" s="318" t="s">
        <v>247</v>
      </c>
      <c r="C185" s="315" t="s">
        <v>164</v>
      </c>
      <c r="D185" s="319"/>
      <c r="E185" s="319"/>
      <c r="F185" s="319"/>
      <c r="G185" s="319"/>
      <c r="H185" s="319"/>
      <c r="I185" s="319"/>
      <c r="J185" s="319"/>
      <c r="K185" s="319"/>
      <c r="L185" s="319"/>
      <c r="M185" s="319"/>
      <c r="N185" s="319">
        <f>N184</f>
        <v>3</v>
      </c>
      <c r="O185" s="319"/>
      <c r="P185" s="319"/>
      <c r="Q185" s="319"/>
      <c r="R185" s="319"/>
      <c r="S185" s="319"/>
      <c r="T185" s="319"/>
      <c r="U185" s="319"/>
      <c r="V185" s="319"/>
      <c r="W185" s="319"/>
      <c r="X185" s="319"/>
      <c r="Y185" s="434">
        <f>Y184</f>
        <v>0</v>
      </c>
      <c r="Z185" s="434">
        <f>Z184</f>
        <v>0</v>
      </c>
      <c r="AA185" s="434">
        <f t="shared" ref="AA185:AL185" si="50">AA184</f>
        <v>0</v>
      </c>
      <c r="AB185" s="434">
        <f t="shared" si="50"/>
        <v>0</v>
      </c>
      <c r="AC185" s="434">
        <f t="shared" si="50"/>
        <v>0</v>
      </c>
      <c r="AD185" s="434">
        <f t="shared" si="50"/>
        <v>0</v>
      </c>
      <c r="AE185" s="434">
        <f t="shared" si="50"/>
        <v>0</v>
      </c>
      <c r="AF185" s="434">
        <f t="shared" si="50"/>
        <v>0</v>
      </c>
      <c r="AG185" s="434">
        <f t="shared" si="50"/>
        <v>0</v>
      </c>
      <c r="AH185" s="434">
        <f t="shared" si="50"/>
        <v>0</v>
      </c>
      <c r="AI185" s="434">
        <f t="shared" si="50"/>
        <v>0</v>
      </c>
      <c r="AJ185" s="434">
        <f t="shared" si="50"/>
        <v>0</v>
      </c>
      <c r="AK185" s="434">
        <f t="shared" si="50"/>
        <v>0</v>
      </c>
      <c r="AL185" s="434">
        <f t="shared" si="50"/>
        <v>0</v>
      </c>
      <c r="AM185" s="529"/>
    </row>
    <row r="186" spans="1:39" ht="15" hidden="1" outlineLevel="1">
      <c r="B186" s="338"/>
      <c r="C186" s="336"/>
      <c r="D186" s="340"/>
      <c r="E186" s="340"/>
      <c r="F186" s="340"/>
      <c r="G186" s="340"/>
      <c r="H186" s="340"/>
      <c r="I186" s="340"/>
      <c r="J186" s="340"/>
      <c r="K186" s="340"/>
      <c r="L186" s="340"/>
      <c r="M186" s="340"/>
      <c r="N186" s="315"/>
      <c r="O186" s="340"/>
      <c r="P186" s="340"/>
      <c r="Q186" s="340"/>
      <c r="R186" s="340"/>
      <c r="S186" s="340"/>
      <c r="T186" s="340"/>
      <c r="U186" s="340"/>
      <c r="V186" s="340"/>
      <c r="W186" s="340"/>
      <c r="X186" s="340"/>
      <c r="Y186" s="439"/>
      <c r="Z186" s="440"/>
      <c r="AA186" s="439"/>
      <c r="AB186" s="439"/>
      <c r="AC186" s="439"/>
      <c r="AD186" s="439"/>
      <c r="AE186" s="439"/>
      <c r="AF186" s="439"/>
      <c r="AG186" s="439"/>
      <c r="AH186" s="439"/>
      <c r="AI186" s="439"/>
      <c r="AJ186" s="439"/>
      <c r="AK186" s="439"/>
      <c r="AL186" s="439"/>
      <c r="AM186" s="337"/>
    </row>
    <row r="187" spans="1:39" ht="15" hidden="1" outlineLevel="1">
      <c r="A187" s="533">
        <v>13</v>
      </c>
      <c r="B187" s="338" t="s">
        <v>24</v>
      </c>
      <c r="C187" s="315" t="s">
        <v>25</v>
      </c>
      <c r="D187" s="319">
        <v>1331</v>
      </c>
      <c r="E187" s="319">
        <f>+'7-b.  2012'!AY27</f>
        <v>1330.84</v>
      </c>
      <c r="F187" s="319">
        <f>+'7-b.  2012'!AZ27</f>
        <v>1330.84</v>
      </c>
      <c r="G187" s="319">
        <f>+'7-b.  2012'!BA27</f>
        <v>1330.84</v>
      </c>
      <c r="H187" s="319">
        <f>+'7-b.  2012'!BB27</f>
        <v>1330.84</v>
      </c>
      <c r="I187" s="319">
        <f>+'7-b.  2012'!BC27</f>
        <v>1330.84</v>
      </c>
      <c r="J187" s="319">
        <f>+'7-b.  2012'!BD27</f>
        <v>1330.84</v>
      </c>
      <c r="K187" s="319">
        <f>+'7-b.  2012'!BE27</f>
        <v>1330.84</v>
      </c>
      <c r="L187" s="319">
        <f>+'7-b.  2012'!BF27</f>
        <v>1330.84</v>
      </c>
      <c r="M187" s="319">
        <f>+'7-b.  2012'!BG27</f>
        <v>1330.84</v>
      </c>
      <c r="N187" s="319">
        <v>12</v>
      </c>
      <c r="O187" s="319"/>
      <c r="P187" s="319">
        <f>+'7-b.  2012'!T27</f>
        <v>0.18522</v>
      </c>
      <c r="Q187" s="319">
        <f>+'7-b.  2012'!U27</f>
        <v>0.18522</v>
      </c>
      <c r="R187" s="319">
        <f>+'7-b.  2012'!V27</f>
        <v>0.18522</v>
      </c>
      <c r="S187" s="319">
        <f>+'7-b.  2012'!W27</f>
        <v>0.18522</v>
      </c>
      <c r="T187" s="319">
        <f>+'7-b.  2012'!X27</f>
        <v>0.18522</v>
      </c>
      <c r="U187" s="319">
        <f>+'7-b.  2012'!Y27</f>
        <v>0.18522</v>
      </c>
      <c r="V187" s="319">
        <f>+'7-b.  2012'!Z27</f>
        <v>0.18522</v>
      </c>
      <c r="W187" s="319">
        <f>+'7-b.  2012'!AA27</f>
        <v>0.18522</v>
      </c>
      <c r="X187" s="319">
        <f>+'7-b.  2012'!AB27</f>
        <v>0.18522</v>
      </c>
      <c r="Y187" s="438"/>
      <c r="Z187" s="438"/>
      <c r="AA187" s="438">
        <v>1</v>
      </c>
      <c r="AB187" s="438"/>
      <c r="AC187" s="438"/>
      <c r="AD187" s="438"/>
      <c r="AE187" s="438"/>
      <c r="AF187" s="438"/>
      <c r="AG187" s="438"/>
      <c r="AH187" s="438"/>
      <c r="AI187" s="438"/>
      <c r="AJ187" s="438"/>
      <c r="AK187" s="438"/>
      <c r="AL187" s="438"/>
      <c r="AM187" s="320">
        <f>SUM(Y187:AL187)</f>
        <v>1</v>
      </c>
    </row>
    <row r="188" spans="1:39" ht="15" hidden="1" outlineLevel="1">
      <c r="B188" s="318" t="s">
        <v>247</v>
      </c>
      <c r="C188" s="315" t="s">
        <v>164</v>
      </c>
      <c r="D188" s="319">
        <v>224538</v>
      </c>
      <c r="E188" s="319">
        <f>+'7-d.  2014'!AY32</f>
        <v>224537.79</v>
      </c>
      <c r="F188" s="319">
        <f>+'7-d.  2014'!AZ32</f>
        <v>224537.79</v>
      </c>
      <c r="G188" s="319">
        <f>+'7-d.  2014'!BA32</f>
        <v>224537.79</v>
      </c>
      <c r="H188" s="319">
        <f>+'7-d.  2014'!BB32</f>
        <v>224537.79</v>
      </c>
      <c r="I188" s="319">
        <f>+'7-d.  2014'!BC32</f>
        <v>224388.15</v>
      </c>
      <c r="J188" s="319">
        <f>+'7-d.  2014'!BD32</f>
        <v>224388.15</v>
      </c>
      <c r="K188" s="319">
        <f>+'7-d.  2014'!BE32</f>
        <v>224388.15</v>
      </c>
      <c r="L188" s="319">
        <f>+'7-d.  2014'!BF32</f>
        <v>224388.15</v>
      </c>
      <c r="M188" s="319">
        <f>+'7-d.  2014'!BG32</f>
        <v>224388.15</v>
      </c>
      <c r="N188" s="319">
        <f>N187</f>
        <v>12</v>
      </c>
      <c r="O188" s="319">
        <v>85</v>
      </c>
      <c r="P188" s="319">
        <f>+'7-d.  2014'!T32</f>
        <v>84.95</v>
      </c>
      <c r="Q188" s="319">
        <f>+'7-d.  2014'!U32</f>
        <v>84.95</v>
      </c>
      <c r="R188" s="319">
        <f>+'7-d.  2014'!V32</f>
        <v>84.95</v>
      </c>
      <c r="S188" s="319">
        <f>+'7-d.  2014'!W32</f>
        <v>84.95</v>
      </c>
      <c r="T188" s="319">
        <f>+'7-d.  2014'!X32</f>
        <v>84.9</v>
      </c>
      <c r="U188" s="319">
        <f>+'7-d.  2014'!Y32</f>
        <v>84.9</v>
      </c>
      <c r="V188" s="319">
        <f>+'7-d.  2014'!Z32</f>
        <v>84.9</v>
      </c>
      <c r="W188" s="319">
        <f>+'7-d.  2014'!AA32</f>
        <v>84.9</v>
      </c>
      <c r="X188" s="319">
        <f>+'7-d.  2014'!AB32</f>
        <v>84.9</v>
      </c>
      <c r="Y188" s="434">
        <f>Y187</f>
        <v>0</v>
      </c>
      <c r="Z188" s="434">
        <f>Z187</f>
        <v>0</v>
      </c>
      <c r="AA188" s="434">
        <f t="shared" ref="AA188:AL188" si="51">AA187</f>
        <v>1</v>
      </c>
      <c r="AB188" s="434">
        <f t="shared" si="51"/>
        <v>0</v>
      </c>
      <c r="AC188" s="434">
        <f t="shared" si="51"/>
        <v>0</v>
      </c>
      <c r="AD188" s="434">
        <f t="shared" si="51"/>
        <v>0</v>
      </c>
      <c r="AE188" s="434">
        <f t="shared" si="51"/>
        <v>0</v>
      </c>
      <c r="AF188" s="434">
        <f t="shared" si="51"/>
        <v>0</v>
      </c>
      <c r="AG188" s="434">
        <f t="shared" si="51"/>
        <v>0</v>
      </c>
      <c r="AH188" s="434">
        <f t="shared" si="51"/>
        <v>0</v>
      </c>
      <c r="AI188" s="434">
        <f t="shared" si="51"/>
        <v>0</v>
      </c>
      <c r="AJ188" s="434">
        <f t="shared" si="51"/>
        <v>0</v>
      </c>
      <c r="AK188" s="434">
        <f t="shared" si="51"/>
        <v>0</v>
      </c>
      <c r="AL188" s="434">
        <f t="shared" si="51"/>
        <v>0</v>
      </c>
      <c r="AM188" s="529"/>
    </row>
    <row r="189" spans="1:39" ht="15" hidden="1" outlineLevel="1">
      <c r="B189" s="338"/>
      <c r="C189" s="336"/>
      <c r="D189" s="340"/>
      <c r="E189" s="340"/>
      <c r="F189" s="340"/>
      <c r="G189" s="340"/>
      <c r="H189" s="340"/>
      <c r="I189" s="340"/>
      <c r="J189" s="340"/>
      <c r="K189" s="340"/>
      <c r="L189" s="340"/>
      <c r="M189" s="340"/>
      <c r="N189" s="315"/>
      <c r="O189" s="340"/>
      <c r="P189" s="340"/>
      <c r="Q189" s="340"/>
      <c r="R189" s="340"/>
      <c r="S189" s="340"/>
      <c r="T189" s="340"/>
      <c r="U189" s="340"/>
      <c r="V189" s="340"/>
      <c r="W189" s="340"/>
      <c r="X189" s="340"/>
      <c r="Y189" s="439"/>
      <c r="Z189" s="439"/>
      <c r="AA189" s="439"/>
      <c r="AB189" s="439"/>
      <c r="AC189" s="439"/>
      <c r="AD189" s="439"/>
      <c r="AE189" s="439"/>
      <c r="AF189" s="439"/>
      <c r="AG189" s="439"/>
      <c r="AH189" s="439"/>
      <c r="AI189" s="439"/>
      <c r="AJ189" s="439"/>
      <c r="AK189" s="439"/>
      <c r="AL189" s="439"/>
      <c r="AM189" s="337"/>
    </row>
    <row r="190" spans="1:39" ht="15" hidden="1" outlineLevel="1">
      <c r="A190" s="533">
        <v>14</v>
      </c>
      <c r="B190" s="338" t="s">
        <v>20</v>
      </c>
      <c r="C190" s="315" t="s">
        <v>25</v>
      </c>
      <c r="D190" s="319">
        <v>75529</v>
      </c>
      <c r="E190" s="319">
        <f>+'7-b.  2012'!AY26</f>
        <v>75528.763389999993</v>
      </c>
      <c r="F190" s="319">
        <f>+'7-b.  2012'!AZ26</f>
        <v>75528.763389999993</v>
      </c>
      <c r="G190" s="319">
        <f>+'7-b.  2012'!BA26</f>
        <v>75528.763389999993</v>
      </c>
      <c r="H190" s="319">
        <f>+'7-b.  2012'!BB26</f>
        <v>0</v>
      </c>
      <c r="I190" s="319">
        <f>+'7-b.  2012'!BC26</f>
        <v>0</v>
      </c>
      <c r="J190" s="319">
        <f>+'7-b.  2012'!BD26</f>
        <v>0</v>
      </c>
      <c r="K190" s="319">
        <f>+'7-b.  2012'!BE26</f>
        <v>0</v>
      </c>
      <c r="L190" s="319">
        <f>+'7-b.  2012'!BF26</f>
        <v>0</v>
      </c>
      <c r="M190" s="319">
        <f>+'7-b.  2012'!BG26</f>
        <v>0</v>
      </c>
      <c r="N190" s="319">
        <v>12</v>
      </c>
      <c r="O190" s="319">
        <v>16</v>
      </c>
      <c r="P190" s="319">
        <f>+'7-b.  2012'!T26</f>
        <v>15.531523999999999</v>
      </c>
      <c r="Q190" s="319">
        <f>+'7-b.  2012'!U26</f>
        <v>15.531523999999999</v>
      </c>
      <c r="R190" s="319">
        <f>+'7-b.  2012'!V26</f>
        <v>15.531523999999999</v>
      </c>
      <c r="S190" s="319">
        <f>+'7-b.  2012'!W26</f>
        <v>0</v>
      </c>
      <c r="T190" s="319">
        <f>+'7-b.  2012'!X26</f>
        <v>0</v>
      </c>
      <c r="U190" s="319">
        <f>+'7-b.  2012'!Y26</f>
        <v>0</v>
      </c>
      <c r="V190" s="319">
        <f>+'7-b.  2012'!Z26</f>
        <v>0</v>
      </c>
      <c r="W190" s="319">
        <f>+'7-b.  2012'!AA26</f>
        <v>0</v>
      </c>
      <c r="X190" s="319">
        <f>+'7-b.  2012'!AB26</f>
        <v>0</v>
      </c>
      <c r="Y190" s="438"/>
      <c r="Z190" s="438"/>
      <c r="AA190" s="438">
        <v>1</v>
      </c>
      <c r="AB190" s="438"/>
      <c r="AC190" s="438"/>
      <c r="AD190" s="438"/>
      <c r="AE190" s="438"/>
      <c r="AF190" s="438"/>
      <c r="AG190" s="438"/>
      <c r="AH190" s="438"/>
      <c r="AI190" s="438"/>
      <c r="AJ190" s="438"/>
      <c r="AK190" s="438"/>
      <c r="AL190" s="438"/>
      <c r="AM190" s="320">
        <f>SUM(Y190:AL190)</f>
        <v>1</v>
      </c>
    </row>
    <row r="191" spans="1:39" ht="15" hidden="1" outlineLevel="1">
      <c r="B191" s="318" t="s">
        <v>247</v>
      </c>
      <c r="C191" s="315" t="s">
        <v>164</v>
      </c>
      <c r="D191" s="319">
        <v>28592</v>
      </c>
      <c r="E191" s="319">
        <f>+IFERROR('7-c.  2013'!AY24+'7-d.  2014'!AY27+'7-d.  2014'!AY28,0)</f>
        <v>28592.49</v>
      </c>
      <c r="F191" s="319">
        <f>+IFERROR('7-c.  2013'!AZ24+'7-d.  2014'!AZ27+'7-d.  2014'!AZ28,0)</f>
        <v>28592.49</v>
      </c>
      <c r="G191" s="319">
        <f>+IFERROR('7-c.  2013'!BA24+'7-d.  2014'!BA27+'7-d.  2014'!BA28,0)</f>
        <v>28592.49</v>
      </c>
      <c r="H191" s="319">
        <f>+IFERROR('7-c.  2013'!BB24+'7-d.  2014'!BB27+'7-d.  2014'!BB28,0)</f>
        <v>0</v>
      </c>
      <c r="I191" s="319">
        <f>+IFERROR('7-c.  2013'!BC24+'7-d.  2014'!BC27+'7-d.  2014'!BC28,0)</f>
        <v>0</v>
      </c>
      <c r="J191" s="319">
        <f>+IFERROR('7-c.  2013'!BD24+'7-d.  2014'!BD27+'7-d.  2014'!BD28,0)</f>
        <v>0</v>
      </c>
      <c r="K191" s="319">
        <f>+IFERROR('7-c.  2013'!BE24+'7-d.  2014'!BE27+'7-d.  2014'!BE28,0)</f>
        <v>0</v>
      </c>
      <c r="L191" s="319">
        <f>+IFERROR('7-c.  2013'!BF24+'7-d.  2014'!BF27+'7-d.  2014'!BF28,0)</f>
        <v>0</v>
      </c>
      <c r="M191" s="319">
        <f>+IFERROR('7-c.  2013'!BG24+'7-d.  2014'!BG27+'7-d.  2014'!BG28,0)</f>
        <v>0</v>
      </c>
      <c r="N191" s="319">
        <f>N190</f>
        <v>12</v>
      </c>
      <c r="O191" s="319">
        <v>6</v>
      </c>
      <c r="P191" s="319">
        <f>+IFERROR('7-c.  2013'!T24+'7-d.  2014'!T27+'7-d.  2014'!T28,0)</f>
        <v>5.8699999999999992</v>
      </c>
      <c r="Q191" s="319">
        <f>+IFERROR('7-c.  2013'!U24+'7-d.  2014'!U27+'7-d.  2014'!U28,0)</f>
        <v>5.8699999999999992</v>
      </c>
      <c r="R191" s="319">
        <f>+IFERROR('7-c.  2013'!V24+'7-d.  2014'!V27+'7-d.  2014'!V28,0)</f>
        <v>5.8699999999999992</v>
      </c>
      <c r="S191" s="319">
        <f>+IFERROR('7-c.  2013'!W24+'7-d.  2014'!W27+'7-d.  2014'!W28,0)</f>
        <v>0</v>
      </c>
      <c r="T191" s="319">
        <f>+IFERROR('7-c.  2013'!X24+'7-d.  2014'!X27+'7-d.  2014'!X28,0)</f>
        <v>0</v>
      </c>
      <c r="U191" s="319">
        <f>+IFERROR('7-c.  2013'!Y24+'7-d.  2014'!Y27+'7-d.  2014'!Y28,0)</f>
        <v>0</v>
      </c>
      <c r="V191" s="319">
        <f>+IFERROR('7-c.  2013'!Z24+'7-d.  2014'!Z27+'7-d.  2014'!Z28,0)</f>
        <v>0</v>
      </c>
      <c r="W191" s="319">
        <f>+IFERROR('7-c.  2013'!AA24+'7-d.  2014'!AA27+'7-d.  2014'!AA28,0)</f>
        <v>0</v>
      </c>
      <c r="X191" s="319">
        <f>+IFERROR('7-c.  2013'!AB24+'7-d.  2014'!AB27+'7-d.  2014'!AB28,0)</f>
        <v>0</v>
      </c>
      <c r="Y191" s="434">
        <f>Y190</f>
        <v>0</v>
      </c>
      <c r="Z191" s="434">
        <f>Z190</f>
        <v>0</v>
      </c>
      <c r="AA191" s="434">
        <f t="shared" ref="AA191:AL191" si="52">AA190</f>
        <v>1</v>
      </c>
      <c r="AB191" s="434">
        <f t="shared" si="52"/>
        <v>0</v>
      </c>
      <c r="AC191" s="434">
        <f t="shared" si="52"/>
        <v>0</v>
      </c>
      <c r="AD191" s="434">
        <f t="shared" si="52"/>
        <v>0</v>
      </c>
      <c r="AE191" s="434">
        <f t="shared" si="52"/>
        <v>0</v>
      </c>
      <c r="AF191" s="434">
        <f t="shared" si="52"/>
        <v>0</v>
      </c>
      <c r="AG191" s="434">
        <f t="shared" si="52"/>
        <v>0</v>
      </c>
      <c r="AH191" s="434">
        <f t="shared" si="52"/>
        <v>0</v>
      </c>
      <c r="AI191" s="434">
        <f t="shared" si="52"/>
        <v>0</v>
      </c>
      <c r="AJ191" s="434">
        <f t="shared" si="52"/>
        <v>0</v>
      </c>
      <c r="AK191" s="434">
        <f t="shared" si="52"/>
        <v>0</v>
      </c>
      <c r="AL191" s="434">
        <f t="shared" si="52"/>
        <v>0</v>
      </c>
      <c r="AM191" s="529"/>
    </row>
    <row r="192" spans="1:39" ht="15" hidden="1" outlineLevel="1">
      <c r="B192" s="338"/>
      <c r="C192" s="336"/>
      <c r="D192" s="340"/>
      <c r="E192" s="340"/>
      <c r="F192" s="340"/>
      <c r="G192" s="340"/>
      <c r="H192" s="340"/>
      <c r="I192" s="340"/>
      <c r="J192" s="340"/>
      <c r="K192" s="340"/>
      <c r="L192" s="340"/>
      <c r="M192" s="340"/>
      <c r="N192" s="315"/>
      <c r="O192" s="340"/>
      <c r="P192" s="340"/>
      <c r="Q192" s="340"/>
      <c r="R192" s="340"/>
      <c r="S192" s="340"/>
      <c r="T192" s="340"/>
      <c r="U192" s="340"/>
      <c r="V192" s="340"/>
      <c r="W192" s="340"/>
      <c r="X192" s="340"/>
      <c r="Y192" s="439"/>
      <c r="Z192" s="440"/>
      <c r="AA192" s="439"/>
      <c r="AB192" s="439"/>
      <c r="AC192" s="439"/>
      <c r="AD192" s="439"/>
      <c r="AE192" s="439"/>
      <c r="AF192" s="439"/>
      <c r="AG192" s="439"/>
      <c r="AH192" s="439"/>
      <c r="AI192" s="439"/>
      <c r="AJ192" s="439"/>
      <c r="AK192" s="439"/>
      <c r="AL192" s="439"/>
      <c r="AM192" s="337"/>
    </row>
    <row r="193" spans="1:39" s="307" customFormat="1" ht="15" hidden="1" outlineLevel="1">
      <c r="A193" s="533">
        <v>15</v>
      </c>
      <c r="B193" s="338" t="s">
        <v>498</v>
      </c>
      <c r="C193" s="315" t="s">
        <v>25</v>
      </c>
      <c r="D193" s="319">
        <v>33</v>
      </c>
      <c r="E193" s="319">
        <f>+'7-b.  2012'!AY39</f>
        <v>0</v>
      </c>
      <c r="F193" s="319">
        <f>+'7-b.  2012'!AZ39</f>
        <v>0</v>
      </c>
      <c r="G193" s="319">
        <f>+'7-b.  2012'!BA39</f>
        <v>0</v>
      </c>
      <c r="H193" s="319">
        <f>+'7-b.  2012'!BB39</f>
        <v>0</v>
      </c>
      <c r="I193" s="319">
        <f>+'7-b.  2012'!BC39</f>
        <v>0</v>
      </c>
      <c r="J193" s="319">
        <f>+'7-b.  2012'!BD39</f>
        <v>0</v>
      </c>
      <c r="K193" s="319">
        <f>+'7-b.  2012'!BE39</f>
        <v>0</v>
      </c>
      <c r="L193" s="319">
        <f>+'7-b.  2012'!BF39</f>
        <v>0</v>
      </c>
      <c r="M193" s="319">
        <f>+'7-b.  2012'!BG39</f>
        <v>0</v>
      </c>
      <c r="N193" s="315"/>
      <c r="O193" s="319">
        <v>6</v>
      </c>
      <c r="P193" s="319">
        <f>+'7-b.  2012'!T33</f>
        <v>0</v>
      </c>
      <c r="Q193" s="319">
        <f>+'7-b.  2012'!U33</f>
        <v>0</v>
      </c>
      <c r="R193" s="319">
        <f>+'7-b.  2012'!V33</f>
        <v>0</v>
      </c>
      <c r="S193" s="319">
        <f>+'7-b.  2012'!W33</f>
        <v>0</v>
      </c>
      <c r="T193" s="319">
        <f>+'7-b.  2012'!X33</f>
        <v>0</v>
      </c>
      <c r="U193" s="319">
        <f>+'7-b.  2012'!Y33</f>
        <v>0</v>
      </c>
      <c r="V193" s="319">
        <f>+'7-b.  2012'!Z33</f>
        <v>0</v>
      </c>
      <c r="W193" s="319">
        <f>+'7-b.  2012'!AA33</f>
        <v>0</v>
      </c>
      <c r="X193" s="319">
        <f>+'7-b.  2012'!AB33</f>
        <v>0</v>
      </c>
      <c r="Y193" s="438"/>
      <c r="Z193" s="438"/>
      <c r="AA193" s="438"/>
      <c r="AB193" s="438"/>
      <c r="AC193" s="438"/>
      <c r="AD193" s="438"/>
      <c r="AE193" s="438"/>
      <c r="AF193" s="438"/>
      <c r="AG193" s="438"/>
      <c r="AH193" s="438"/>
      <c r="AI193" s="438"/>
      <c r="AJ193" s="438"/>
      <c r="AK193" s="438"/>
      <c r="AL193" s="438"/>
      <c r="AM193" s="320">
        <f>SUM(Y193:AL193)</f>
        <v>0</v>
      </c>
    </row>
    <row r="194" spans="1:39" s="307" customFormat="1" ht="15" hidden="1" outlineLevel="1">
      <c r="A194" s="533"/>
      <c r="B194" s="339" t="s">
        <v>247</v>
      </c>
      <c r="C194" s="315" t="s">
        <v>164</v>
      </c>
      <c r="D194" s="319"/>
      <c r="E194" s="319"/>
      <c r="F194" s="319"/>
      <c r="G194" s="319"/>
      <c r="H194" s="319"/>
      <c r="I194" s="319"/>
      <c r="J194" s="319"/>
      <c r="K194" s="319"/>
      <c r="L194" s="319"/>
      <c r="M194" s="319"/>
      <c r="N194" s="315"/>
      <c r="O194" s="319"/>
      <c r="P194" s="319"/>
      <c r="Q194" s="319"/>
      <c r="R194" s="319"/>
      <c r="S194" s="319"/>
      <c r="T194" s="319"/>
      <c r="U194" s="319"/>
      <c r="V194" s="319"/>
      <c r="W194" s="319"/>
      <c r="X194" s="319"/>
      <c r="Y194" s="434">
        <f>Y193</f>
        <v>0</v>
      </c>
      <c r="Z194" s="434">
        <f>Z193</f>
        <v>0</v>
      </c>
      <c r="AA194" s="434">
        <f t="shared" ref="AA194:AL194" si="53">AA193</f>
        <v>0</v>
      </c>
      <c r="AB194" s="434">
        <f t="shared" si="53"/>
        <v>0</v>
      </c>
      <c r="AC194" s="434">
        <f t="shared" si="53"/>
        <v>0</v>
      </c>
      <c r="AD194" s="434">
        <f t="shared" si="53"/>
        <v>0</v>
      </c>
      <c r="AE194" s="434">
        <f t="shared" si="53"/>
        <v>0</v>
      </c>
      <c r="AF194" s="434">
        <f t="shared" si="53"/>
        <v>0</v>
      </c>
      <c r="AG194" s="434">
        <f t="shared" si="53"/>
        <v>0</v>
      </c>
      <c r="AH194" s="434">
        <f t="shared" si="53"/>
        <v>0</v>
      </c>
      <c r="AI194" s="434">
        <f t="shared" si="53"/>
        <v>0</v>
      </c>
      <c r="AJ194" s="434">
        <f t="shared" si="53"/>
        <v>0</v>
      </c>
      <c r="AK194" s="434">
        <f t="shared" si="53"/>
        <v>0</v>
      </c>
      <c r="AL194" s="434">
        <f t="shared" si="53"/>
        <v>0</v>
      </c>
      <c r="AM194" s="529"/>
    </row>
    <row r="195" spans="1:39" s="307" customFormat="1" ht="15" hidden="1" outlineLevel="1">
      <c r="A195" s="533"/>
      <c r="B195" s="338"/>
      <c r="C195" s="336"/>
      <c r="D195" s="340"/>
      <c r="E195" s="340"/>
      <c r="F195" s="340"/>
      <c r="G195" s="340"/>
      <c r="H195" s="340"/>
      <c r="I195" s="340"/>
      <c r="J195" s="340"/>
      <c r="K195" s="340"/>
      <c r="L195" s="340"/>
      <c r="M195" s="340"/>
      <c r="N195" s="315"/>
      <c r="O195" s="340"/>
      <c r="P195" s="340"/>
      <c r="Q195" s="340"/>
      <c r="R195" s="340"/>
      <c r="S195" s="340"/>
      <c r="T195" s="340"/>
      <c r="U195" s="340"/>
      <c r="V195" s="340"/>
      <c r="W195" s="340"/>
      <c r="X195" s="340"/>
      <c r="Y195" s="441"/>
      <c r="Z195" s="439"/>
      <c r="AA195" s="439"/>
      <c r="AB195" s="439"/>
      <c r="AC195" s="439"/>
      <c r="AD195" s="439"/>
      <c r="AE195" s="439"/>
      <c r="AF195" s="439"/>
      <c r="AG195" s="439"/>
      <c r="AH195" s="439"/>
      <c r="AI195" s="439"/>
      <c r="AJ195" s="439"/>
      <c r="AK195" s="439"/>
      <c r="AL195" s="439"/>
      <c r="AM195" s="337"/>
    </row>
    <row r="196" spans="1:39" s="307" customFormat="1" ht="30" hidden="1" outlineLevel="1">
      <c r="A196" s="533">
        <v>16</v>
      </c>
      <c r="B196" s="338" t="s">
        <v>499</v>
      </c>
      <c r="C196" s="315" t="s">
        <v>25</v>
      </c>
      <c r="D196" s="319"/>
      <c r="E196" s="319"/>
      <c r="F196" s="319"/>
      <c r="G196" s="319"/>
      <c r="H196" s="319"/>
      <c r="I196" s="319"/>
      <c r="J196" s="319"/>
      <c r="K196" s="319"/>
      <c r="L196" s="319"/>
      <c r="M196" s="319"/>
      <c r="N196" s="315"/>
      <c r="O196" s="319"/>
      <c r="P196" s="319"/>
      <c r="Q196" s="319"/>
      <c r="R196" s="319"/>
      <c r="S196" s="319"/>
      <c r="T196" s="319"/>
      <c r="U196" s="319"/>
      <c r="V196" s="319"/>
      <c r="W196" s="319"/>
      <c r="X196" s="319"/>
      <c r="Y196" s="438"/>
      <c r="Z196" s="438"/>
      <c r="AA196" s="438"/>
      <c r="AB196" s="438"/>
      <c r="AC196" s="438"/>
      <c r="AD196" s="438"/>
      <c r="AE196" s="438"/>
      <c r="AF196" s="438"/>
      <c r="AG196" s="438"/>
      <c r="AH196" s="438"/>
      <c r="AI196" s="438"/>
      <c r="AJ196" s="438"/>
      <c r="AK196" s="438"/>
      <c r="AL196" s="438"/>
      <c r="AM196" s="320">
        <f>SUM(Y196:AL196)</f>
        <v>0</v>
      </c>
    </row>
    <row r="197" spans="1:39" s="307" customFormat="1" ht="15" hidden="1" outlineLevel="1">
      <c r="A197" s="533"/>
      <c r="B197" s="339" t="s">
        <v>247</v>
      </c>
      <c r="C197" s="315" t="s">
        <v>164</v>
      </c>
      <c r="D197" s="319"/>
      <c r="E197" s="319"/>
      <c r="F197" s="319"/>
      <c r="G197" s="319"/>
      <c r="H197" s="319"/>
      <c r="I197" s="319"/>
      <c r="J197" s="319"/>
      <c r="K197" s="319"/>
      <c r="L197" s="319"/>
      <c r="M197" s="319"/>
      <c r="N197" s="315"/>
      <c r="O197" s="319"/>
      <c r="P197" s="319"/>
      <c r="Q197" s="319"/>
      <c r="R197" s="319"/>
      <c r="S197" s="319"/>
      <c r="T197" s="319"/>
      <c r="U197" s="319"/>
      <c r="V197" s="319"/>
      <c r="W197" s="319"/>
      <c r="X197" s="319"/>
      <c r="Y197" s="434">
        <f>Y196</f>
        <v>0</v>
      </c>
      <c r="Z197" s="434">
        <f>Z196</f>
        <v>0</v>
      </c>
      <c r="AA197" s="434">
        <f t="shared" ref="AA197:AL197" si="54">AA196</f>
        <v>0</v>
      </c>
      <c r="AB197" s="434">
        <f t="shared" si="54"/>
        <v>0</v>
      </c>
      <c r="AC197" s="434">
        <f t="shared" si="54"/>
        <v>0</v>
      </c>
      <c r="AD197" s="434">
        <f t="shared" si="54"/>
        <v>0</v>
      </c>
      <c r="AE197" s="434">
        <f t="shared" si="54"/>
        <v>0</v>
      </c>
      <c r="AF197" s="434">
        <f t="shared" si="54"/>
        <v>0</v>
      </c>
      <c r="AG197" s="434">
        <f t="shared" si="54"/>
        <v>0</v>
      </c>
      <c r="AH197" s="434">
        <f t="shared" si="54"/>
        <v>0</v>
      </c>
      <c r="AI197" s="434">
        <f t="shared" si="54"/>
        <v>0</v>
      </c>
      <c r="AJ197" s="434">
        <f t="shared" si="54"/>
        <v>0</v>
      </c>
      <c r="AK197" s="434">
        <f t="shared" si="54"/>
        <v>0</v>
      </c>
      <c r="AL197" s="434">
        <f t="shared" si="54"/>
        <v>0</v>
      </c>
      <c r="AM197" s="529"/>
    </row>
    <row r="198" spans="1:39" s="307" customFormat="1" ht="15" hidden="1" outlineLevel="1">
      <c r="A198" s="533"/>
      <c r="B198" s="338"/>
      <c r="C198" s="336"/>
      <c r="D198" s="340"/>
      <c r="E198" s="340"/>
      <c r="F198" s="340"/>
      <c r="G198" s="340"/>
      <c r="H198" s="340"/>
      <c r="I198" s="340"/>
      <c r="J198" s="340"/>
      <c r="K198" s="340"/>
      <c r="L198" s="340"/>
      <c r="M198" s="340"/>
      <c r="N198" s="315"/>
      <c r="O198" s="340"/>
      <c r="P198" s="340"/>
      <c r="Q198" s="340"/>
      <c r="R198" s="340"/>
      <c r="S198" s="340"/>
      <c r="T198" s="340"/>
      <c r="U198" s="340"/>
      <c r="V198" s="340"/>
      <c r="W198" s="340"/>
      <c r="X198" s="340"/>
      <c r="Y198" s="441"/>
      <c r="Z198" s="439"/>
      <c r="AA198" s="439"/>
      <c r="AB198" s="439"/>
      <c r="AC198" s="439"/>
      <c r="AD198" s="439"/>
      <c r="AE198" s="439"/>
      <c r="AF198" s="439"/>
      <c r="AG198" s="439"/>
      <c r="AH198" s="439"/>
      <c r="AI198" s="439"/>
      <c r="AJ198" s="439"/>
      <c r="AK198" s="439"/>
      <c r="AL198" s="439"/>
      <c r="AM198" s="337"/>
    </row>
    <row r="199" spans="1:39" ht="15" hidden="1" outlineLevel="1">
      <c r="A199" s="533">
        <v>17</v>
      </c>
      <c r="B199" s="338" t="s">
        <v>9</v>
      </c>
      <c r="C199" s="315" t="s">
        <v>25</v>
      </c>
      <c r="D199" s="319">
        <v>7718</v>
      </c>
      <c r="E199" s="319">
        <f>+'7-b.  2012'!AY37</f>
        <v>0</v>
      </c>
      <c r="F199" s="319">
        <f>+'7-b.  2012'!AZ37</f>
        <v>0</v>
      </c>
      <c r="G199" s="319">
        <f>+'7-b.  2012'!BA37</f>
        <v>0</v>
      </c>
      <c r="H199" s="319">
        <f>+'7-b.  2012'!BB37</f>
        <v>0</v>
      </c>
      <c r="I199" s="319">
        <f>+'7-b.  2012'!BC37</f>
        <v>0</v>
      </c>
      <c r="J199" s="319">
        <f>+'7-b.  2012'!BD37</f>
        <v>0</v>
      </c>
      <c r="K199" s="319">
        <f>+'7-b.  2012'!BE37</f>
        <v>0</v>
      </c>
      <c r="L199" s="319">
        <f>+'7-b.  2012'!BF37</f>
        <v>0</v>
      </c>
      <c r="M199" s="319">
        <f>+'7-b.  2012'!BG37</f>
        <v>0</v>
      </c>
      <c r="N199" s="315"/>
      <c r="O199" s="319">
        <v>531</v>
      </c>
      <c r="P199" s="319">
        <f>+'7-b.  2012'!T37</f>
        <v>0</v>
      </c>
      <c r="Q199" s="319">
        <f>+'7-b.  2012'!U37</f>
        <v>0</v>
      </c>
      <c r="R199" s="319">
        <f>+'7-b.  2012'!V37</f>
        <v>0</v>
      </c>
      <c r="S199" s="319">
        <f>+'7-b.  2012'!W37</f>
        <v>0</v>
      </c>
      <c r="T199" s="319">
        <f>+'7-b.  2012'!X37</f>
        <v>0</v>
      </c>
      <c r="U199" s="319">
        <f>+'7-b.  2012'!Y37</f>
        <v>0</v>
      </c>
      <c r="V199" s="319">
        <f>+'7-b.  2012'!Z37</f>
        <v>0</v>
      </c>
      <c r="W199" s="319">
        <f>+'7-b.  2012'!AA37</f>
        <v>0</v>
      </c>
      <c r="X199" s="319">
        <f>+'7-b.  2012'!AB37</f>
        <v>0</v>
      </c>
      <c r="Y199" s="438"/>
      <c r="Z199" s="438"/>
      <c r="AA199" s="438"/>
      <c r="AB199" s="438"/>
      <c r="AC199" s="438"/>
      <c r="AD199" s="438"/>
      <c r="AE199" s="438"/>
      <c r="AF199" s="438"/>
      <c r="AG199" s="438"/>
      <c r="AH199" s="438"/>
      <c r="AI199" s="438"/>
      <c r="AJ199" s="438"/>
      <c r="AK199" s="438"/>
      <c r="AL199" s="438"/>
      <c r="AM199" s="320">
        <f>SUM(Y199:AL199)</f>
        <v>0</v>
      </c>
    </row>
    <row r="200" spans="1:39" ht="15" hidden="1" outlineLevel="1">
      <c r="B200" s="318" t="s">
        <v>247</v>
      </c>
      <c r="C200" s="315" t="s">
        <v>164</v>
      </c>
      <c r="D200" s="319"/>
      <c r="E200" s="319"/>
      <c r="F200" s="319"/>
      <c r="G200" s="319"/>
      <c r="H200" s="319"/>
      <c r="I200" s="319"/>
      <c r="J200" s="319"/>
      <c r="K200" s="319"/>
      <c r="L200" s="319"/>
      <c r="M200" s="319"/>
      <c r="N200" s="315"/>
      <c r="O200" s="319"/>
      <c r="P200" s="319"/>
      <c r="Q200" s="319"/>
      <c r="R200" s="319"/>
      <c r="S200" s="319"/>
      <c r="T200" s="319"/>
      <c r="U200" s="319"/>
      <c r="V200" s="319"/>
      <c r="W200" s="319"/>
      <c r="X200" s="319"/>
      <c r="Y200" s="434">
        <f>Y199</f>
        <v>0</v>
      </c>
      <c r="Z200" s="434">
        <f>Z199</f>
        <v>0</v>
      </c>
      <c r="AA200" s="434">
        <f t="shared" ref="AA200:AL200" si="55">AA199</f>
        <v>0</v>
      </c>
      <c r="AB200" s="434">
        <f t="shared" si="55"/>
        <v>0</v>
      </c>
      <c r="AC200" s="434">
        <f t="shared" si="55"/>
        <v>0</v>
      </c>
      <c r="AD200" s="434">
        <f t="shared" si="55"/>
        <v>0</v>
      </c>
      <c r="AE200" s="434">
        <f t="shared" si="55"/>
        <v>0</v>
      </c>
      <c r="AF200" s="434">
        <f t="shared" si="55"/>
        <v>0</v>
      </c>
      <c r="AG200" s="434">
        <f t="shared" si="55"/>
        <v>0</v>
      </c>
      <c r="AH200" s="434">
        <f t="shared" si="55"/>
        <v>0</v>
      </c>
      <c r="AI200" s="434">
        <f t="shared" si="55"/>
        <v>0</v>
      </c>
      <c r="AJ200" s="434">
        <f t="shared" si="55"/>
        <v>0</v>
      </c>
      <c r="AK200" s="434">
        <f t="shared" si="55"/>
        <v>0</v>
      </c>
      <c r="AL200" s="434">
        <f t="shared" si="55"/>
        <v>0</v>
      </c>
      <c r="AM200" s="529"/>
    </row>
    <row r="201" spans="1:39" ht="15" hidden="1" outlineLevel="1">
      <c r="B201" s="339"/>
      <c r="C201" s="329"/>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442"/>
      <c r="Z201" s="443"/>
      <c r="AA201" s="443"/>
      <c r="AB201" s="443"/>
      <c r="AC201" s="443"/>
      <c r="AD201" s="443"/>
      <c r="AE201" s="443"/>
      <c r="AF201" s="443"/>
      <c r="AG201" s="443"/>
      <c r="AH201" s="443"/>
      <c r="AI201" s="443"/>
      <c r="AJ201" s="443"/>
      <c r="AK201" s="443"/>
      <c r="AL201" s="443"/>
      <c r="AM201" s="341"/>
    </row>
    <row r="202" spans="1:39" ht="15.6" hidden="1" outlineLevel="1">
      <c r="A202" s="534"/>
      <c r="B202" s="312" t="s">
        <v>10</v>
      </c>
      <c r="C202" s="313"/>
      <c r="D202" s="313"/>
      <c r="E202" s="313"/>
      <c r="F202" s="313"/>
      <c r="G202" s="313"/>
      <c r="H202" s="313"/>
      <c r="I202" s="313"/>
      <c r="J202" s="313"/>
      <c r="K202" s="313"/>
      <c r="L202" s="313"/>
      <c r="M202" s="313"/>
      <c r="N202" s="314"/>
      <c r="O202" s="313"/>
      <c r="P202" s="313"/>
      <c r="Q202" s="313"/>
      <c r="R202" s="313"/>
      <c r="S202" s="313"/>
      <c r="T202" s="313"/>
      <c r="U202" s="313"/>
      <c r="V202" s="313"/>
      <c r="W202" s="313"/>
      <c r="X202" s="313"/>
      <c r="Y202" s="437"/>
      <c r="Z202" s="437"/>
      <c r="AA202" s="437"/>
      <c r="AB202" s="437"/>
      <c r="AC202" s="437"/>
      <c r="AD202" s="437"/>
      <c r="AE202" s="437"/>
      <c r="AF202" s="437"/>
      <c r="AG202" s="437"/>
      <c r="AH202" s="437"/>
      <c r="AI202" s="437"/>
      <c r="AJ202" s="437"/>
      <c r="AK202" s="437"/>
      <c r="AL202" s="437"/>
      <c r="AM202" s="316"/>
    </row>
    <row r="203" spans="1:39" ht="15" hidden="1" outlineLevel="1">
      <c r="A203" s="533">
        <v>18</v>
      </c>
      <c r="B203" s="339" t="s">
        <v>11</v>
      </c>
      <c r="C203" s="315" t="s">
        <v>25</v>
      </c>
      <c r="D203" s="319"/>
      <c r="E203" s="319"/>
      <c r="F203" s="319"/>
      <c r="G203" s="319"/>
      <c r="H203" s="319"/>
      <c r="I203" s="319"/>
      <c r="J203" s="319"/>
      <c r="K203" s="319"/>
      <c r="L203" s="319"/>
      <c r="M203" s="319"/>
      <c r="N203" s="319">
        <v>12</v>
      </c>
      <c r="O203" s="319"/>
      <c r="P203" s="319"/>
      <c r="Q203" s="319"/>
      <c r="R203" s="319"/>
      <c r="S203" s="319"/>
      <c r="T203" s="319"/>
      <c r="U203" s="319"/>
      <c r="V203" s="319"/>
      <c r="W203" s="319"/>
      <c r="X203" s="319"/>
      <c r="Y203" s="449"/>
      <c r="Z203" s="438"/>
      <c r="AA203" s="438"/>
      <c r="AB203" s="438"/>
      <c r="AC203" s="438"/>
      <c r="AD203" s="438"/>
      <c r="AE203" s="438"/>
      <c r="AF203" s="438"/>
      <c r="AG203" s="438"/>
      <c r="AH203" s="438"/>
      <c r="AI203" s="438"/>
      <c r="AJ203" s="438"/>
      <c r="AK203" s="438"/>
      <c r="AL203" s="438"/>
      <c r="AM203" s="320">
        <f>SUM(Y203:AL203)</f>
        <v>0</v>
      </c>
    </row>
    <row r="204" spans="1:39" ht="15" hidden="1" outlineLevel="1">
      <c r="B204" s="318" t="s">
        <v>247</v>
      </c>
      <c r="C204" s="315" t="s">
        <v>164</v>
      </c>
      <c r="D204" s="319"/>
      <c r="E204" s="319"/>
      <c r="F204" s="319"/>
      <c r="G204" s="319"/>
      <c r="H204" s="319"/>
      <c r="I204" s="319"/>
      <c r="J204" s="319"/>
      <c r="K204" s="319"/>
      <c r="L204" s="319"/>
      <c r="M204" s="319"/>
      <c r="N204" s="319">
        <f>N203</f>
        <v>12</v>
      </c>
      <c r="O204" s="319"/>
      <c r="P204" s="319"/>
      <c r="Q204" s="319"/>
      <c r="R204" s="319"/>
      <c r="S204" s="319"/>
      <c r="T204" s="319"/>
      <c r="U204" s="319"/>
      <c r="V204" s="319"/>
      <c r="W204" s="319"/>
      <c r="X204" s="319"/>
      <c r="Y204" s="434">
        <f>Y203</f>
        <v>0</v>
      </c>
      <c r="Z204" s="434">
        <f>Z203</f>
        <v>0</v>
      </c>
      <c r="AA204" s="434">
        <f t="shared" ref="AA204:AL204" si="56">AA203</f>
        <v>0</v>
      </c>
      <c r="AB204" s="434">
        <f t="shared" si="56"/>
        <v>0</v>
      </c>
      <c r="AC204" s="434">
        <f t="shared" si="56"/>
        <v>0</v>
      </c>
      <c r="AD204" s="434">
        <f t="shared" si="56"/>
        <v>0</v>
      </c>
      <c r="AE204" s="434">
        <f t="shared" si="56"/>
        <v>0</v>
      </c>
      <c r="AF204" s="434">
        <f t="shared" si="56"/>
        <v>0</v>
      </c>
      <c r="AG204" s="434">
        <f t="shared" si="56"/>
        <v>0</v>
      </c>
      <c r="AH204" s="434">
        <f t="shared" si="56"/>
        <v>0</v>
      </c>
      <c r="AI204" s="434">
        <f t="shared" si="56"/>
        <v>0</v>
      </c>
      <c r="AJ204" s="434">
        <f t="shared" si="56"/>
        <v>0</v>
      </c>
      <c r="AK204" s="434">
        <f t="shared" si="56"/>
        <v>0</v>
      </c>
      <c r="AL204" s="434">
        <f t="shared" si="56"/>
        <v>0</v>
      </c>
      <c r="AM204" s="529"/>
    </row>
    <row r="205" spans="1:39" ht="15" hidden="1" outlineLevel="1">
      <c r="A205" s="536"/>
      <c r="B205" s="339"/>
      <c r="C205" s="329"/>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435"/>
      <c r="Z205" s="444"/>
      <c r="AA205" s="444"/>
      <c r="AB205" s="444"/>
      <c r="AC205" s="444"/>
      <c r="AD205" s="444"/>
      <c r="AE205" s="444"/>
      <c r="AF205" s="444"/>
      <c r="AG205" s="444"/>
      <c r="AH205" s="444"/>
      <c r="AI205" s="444"/>
      <c r="AJ205" s="444"/>
      <c r="AK205" s="444"/>
      <c r="AL205" s="444"/>
      <c r="AM205" s="330"/>
    </row>
    <row r="206" spans="1:39" ht="15" hidden="1" outlineLevel="1">
      <c r="A206" s="533">
        <v>19</v>
      </c>
      <c r="B206" s="339" t="s">
        <v>12</v>
      </c>
      <c r="C206" s="315" t="s">
        <v>25</v>
      </c>
      <c r="D206" s="319"/>
      <c r="E206" s="319"/>
      <c r="F206" s="319"/>
      <c r="G206" s="319"/>
      <c r="H206" s="319"/>
      <c r="I206" s="319"/>
      <c r="J206" s="319"/>
      <c r="K206" s="319"/>
      <c r="L206" s="319"/>
      <c r="M206" s="319"/>
      <c r="N206" s="319">
        <v>12</v>
      </c>
      <c r="O206" s="319"/>
      <c r="P206" s="319"/>
      <c r="Q206" s="319"/>
      <c r="R206" s="319"/>
      <c r="S206" s="319"/>
      <c r="T206" s="319"/>
      <c r="U206" s="319"/>
      <c r="V206" s="319"/>
      <c r="W206" s="319"/>
      <c r="X206" s="319"/>
      <c r="Y206" s="433"/>
      <c r="Z206" s="438"/>
      <c r="AA206" s="438"/>
      <c r="AB206" s="438"/>
      <c r="AC206" s="438"/>
      <c r="AD206" s="438"/>
      <c r="AE206" s="438"/>
      <c r="AF206" s="438"/>
      <c r="AG206" s="438"/>
      <c r="AH206" s="438"/>
      <c r="AI206" s="438"/>
      <c r="AJ206" s="438"/>
      <c r="AK206" s="438"/>
      <c r="AL206" s="438"/>
      <c r="AM206" s="320">
        <f>SUM(Y206:AL206)</f>
        <v>0</v>
      </c>
    </row>
    <row r="207" spans="1:39" ht="15" hidden="1" outlineLevel="1">
      <c r="B207" s="318" t="s">
        <v>247</v>
      </c>
      <c r="C207" s="315" t="s">
        <v>164</v>
      </c>
      <c r="D207" s="319"/>
      <c r="E207" s="319"/>
      <c r="F207" s="319"/>
      <c r="G207" s="319"/>
      <c r="H207" s="319"/>
      <c r="I207" s="319"/>
      <c r="J207" s="319"/>
      <c r="K207" s="319"/>
      <c r="L207" s="319"/>
      <c r="M207" s="319"/>
      <c r="N207" s="319">
        <f>N206</f>
        <v>12</v>
      </c>
      <c r="O207" s="319"/>
      <c r="P207" s="319"/>
      <c r="Q207" s="319"/>
      <c r="R207" s="319"/>
      <c r="S207" s="319"/>
      <c r="T207" s="319"/>
      <c r="U207" s="319"/>
      <c r="V207" s="319"/>
      <c r="W207" s="319"/>
      <c r="X207" s="319"/>
      <c r="Y207" s="434">
        <f>Y206</f>
        <v>0</v>
      </c>
      <c r="Z207" s="434">
        <f>Z206</f>
        <v>0</v>
      </c>
      <c r="AA207" s="434">
        <f t="shared" ref="AA207:AL207" si="57">AA206</f>
        <v>0</v>
      </c>
      <c r="AB207" s="434">
        <f t="shared" si="57"/>
        <v>0</v>
      </c>
      <c r="AC207" s="434">
        <f t="shared" si="57"/>
        <v>0</v>
      </c>
      <c r="AD207" s="434">
        <f t="shared" si="57"/>
        <v>0</v>
      </c>
      <c r="AE207" s="434">
        <f t="shared" si="57"/>
        <v>0</v>
      </c>
      <c r="AF207" s="434">
        <f t="shared" si="57"/>
        <v>0</v>
      </c>
      <c r="AG207" s="434">
        <f t="shared" si="57"/>
        <v>0</v>
      </c>
      <c r="AH207" s="434">
        <f t="shared" si="57"/>
        <v>0</v>
      </c>
      <c r="AI207" s="434">
        <f t="shared" si="57"/>
        <v>0</v>
      </c>
      <c r="AJ207" s="434">
        <f t="shared" si="57"/>
        <v>0</v>
      </c>
      <c r="AK207" s="434">
        <f t="shared" si="57"/>
        <v>0</v>
      </c>
      <c r="AL207" s="434">
        <f t="shared" si="57"/>
        <v>0</v>
      </c>
      <c r="AM207" s="529"/>
    </row>
    <row r="208" spans="1:39" ht="15" hidden="1" outlineLevel="1">
      <c r="B208" s="339"/>
      <c r="C208" s="329"/>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445"/>
      <c r="Z208" s="445"/>
      <c r="AA208" s="435"/>
      <c r="AB208" s="435"/>
      <c r="AC208" s="435"/>
      <c r="AD208" s="435"/>
      <c r="AE208" s="435"/>
      <c r="AF208" s="435"/>
      <c r="AG208" s="435"/>
      <c r="AH208" s="435"/>
      <c r="AI208" s="435"/>
      <c r="AJ208" s="435"/>
      <c r="AK208" s="435"/>
      <c r="AL208" s="435"/>
      <c r="AM208" s="330"/>
    </row>
    <row r="209" spans="1:39" ht="15" hidden="1" outlineLevel="1">
      <c r="A209" s="533">
        <v>20</v>
      </c>
      <c r="B209" s="339" t="s">
        <v>13</v>
      </c>
      <c r="C209" s="315" t="s">
        <v>25</v>
      </c>
      <c r="D209" s="319">
        <v>479921</v>
      </c>
      <c r="E209" s="319">
        <f>+'7-b.  2012'!AY38</f>
        <v>479921.39049999998</v>
      </c>
      <c r="F209" s="319">
        <f>+'7-b.  2012'!AZ38</f>
        <v>479921.39049999998</v>
      </c>
      <c r="G209" s="319">
        <f>+'7-b.  2012'!BA38</f>
        <v>479921.39049999998</v>
      </c>
      <c r="H209" s="319">
        <f>+'7-b.  2012'!BB38</f>
        <v>479921.39049999998</v>
      </c>
      <c r="I209" s="319">
        <f>+'7-b.  2012'!BC38</f>
        <v>479921.39049999998</v>
      </c>
      <c r="J209" s="319">
        <f>+'7-b.  2012'!BD38</f>
        <v>479921.39049999998</v>
      </c>
      <c r="K209" s="319">
        <f>+'7-b.  2012'!BE38</f>
        <v>479921.39049999998</v>
      </c>
      <c r="L209" s="319">
        <f>+'7-b.  2012'!BF38</f>
        <v>479921.39049999998</v>
      </c>
      <c r="M209" s="319">
        <f>+'7-b.  2012'!BG38</f>
        <v>479921.39049999998</v>
      </c>
      <c r="N209" s="319">
        <v>12</v>
      </c>
      <c r="O209" s="319">
        <v>60</v>
      </c>
      <c r="P209" s="319">
        <f>+'7-b.  2012'!T38</f>
        <v>60.261147999999999</v>
      </c>
      <c r="Q209" s="319">
        <f>+'7-b.  2012'!U38</f>
        <v>60.261147999999999</v>
      </c>
      <c r="R209" s="319">
        <f>+'7-b.  2012'!V38</f>
        <v>60.261147999999999</v>
      </c>
      <c r="S209" s="319">
        <f>+'7-b.  2012'!W38</f>
        <v>60.261147999999999</v>
      </c>
      <c r="T209" s="319">
        <f>+'7-b.  2012'!X38</f>
        <v>60.261147999999999</v>
      </c>
      <c r="U209" s="319">
        <f>+'7-b.  2012'!Y38</f>
        <v>60.261147999999999</v>
      </c>
      <c r="V209" s="319">
        <f>+'7-b.  2012'!Z38</f>
        <v>60.261147999999999</v>
      </c>
      <c r="W209" s="319">
        <f>+'7-b.  2012'!AA38</f>
        <v>60.261147999999999</v>
      </c>
      <c r="X209" s="319">
        <f>+'7-b.  2012'!AB38</f>
        <v>60.261147999999999</v>
      </c>
      <c r="Y209" s="433"/>
      <c r="Z209" s="438"/>
      <c r="AA209" s="438">
        <v>1</v>
      </c>
      <c r="AB209" s="438"/>
      <c r="AC209" s="438"/>
      <c r="AD209" s="438"/>
      <c r="AE209" s="438"/>
      <c r="AF209" s="438"/>
      <c r="AG209" s="438"/>
      <c r="AH209" s="438"/>
      <c r="AI209" s="438"/>
      <c r="AJ209" s="438"/>
      <c r="AK209" s="438"/>
      <c r="AL209" s="438"/>
      <c r="AM209" s="320">
        <f>SUM(Y209:AL209)</f>
        <v>1</v>
      </c>
    </row>
    <row r="210" spans="1:39" ht="15" hidden="1" outlineLevel="1">
      <c r="B210" s="318" t="s">
        <v>247</v>
      </c>
      <c r="C210" s="315" t="s">
        <v>164</v>
      </c>
      <c r="D210" s="319">
        <v>5452</v>
      </c>
      <c r="E210" s="319">
        <f>+'7-d.  2014'!AY80</f>
        <v>3877.82</v>
      </c>
      <c r="F210" s="319">
        <f>+'7-d.  2014'!AZ80</f>
        <v>3877.82</v>
      </c>
      <c r="G210" s="319">
        <f>+'7-d.  2014'!BA80</f>
        <v>3877.82</v>
      </c>
      <c r="H210" s="319">
        <f>+'7-d.  2014'!BB80</f>
        <v>3877.82</v>
      </c>
      <c r="I210" s="319">
        <f>+'7-d.  2014'!BC80</f>
        <v>3877.82</v>
      </c>
      <c r="J210" s="319">
        <f>+'7-d.  2014'!BD80</f>
        <v>5452.46</v>
      </c>
      <c r="K210" s="319">
        <f>+'7-d.  2014'!BE80</f>
        <v>5452.46</v>
      </c>
      <c r="L210" s="319">
        <f>+'7-d.  2014'!BF80</f>
        <v>5452.46</v>
      </c>
      <c r="M210" s="319">
        <f>+'7-d.  2014'!BG80</f>
        <v>5452.46</v>
      </c>
      <c r="N210" s="319">
        <f>N209</f>
        <v>12</v>
      </c>
      <c r="O210" s="319">
        <v>7</v>
      </c>
      <c r="P210" s="319">
        <f>+'7-d.  2014'!T80</f>
        <v>5.87</v>
      </c>
      <c r="Q210" s="319">
        <f>+'7-d.  2014'!U80</f>
        <v>5.87</v>
      </c>
      <c r="R210" s="319">
        <f>+'7-d.  2014'!V80</f>
        <v>5.87</v>
      </c>
      <c r="S210" s="319">
        <f>+'7-d.  2014'!W80</f>
        <v>5.87</v>
      </c>
      <c r="T210" s="319">
        <f>+'7-d.  2014'!X80</f>
        <v>5.87</v>
      </c>
      <c r="U210" s="319">
        <f>+'7-d.  2014'!Y80</f>
        <v>6.65</v>
      </c>
      <c r="V210" s="319">
        <f>+'7-d.  2014'!Z80</f>
        <v>6.65</v>
      </c>
      <c r="W210" s="319">
        <f>+'7-d.  2014'!AA80</f>
        <v>6.65</v>
      </c>
      <c r="X210" s="319">
        <f>+'7-d.  2014'!AB80</f>
        <v>6.65</v>
      </c>
      <c r="Y210" s="434">
        <f>Y209</f>
        <v>0</v>
      </c>
      <c r="Z210" s="434">
        <f>Z209</f>
        <v>0</v>
      </c>
      <c r="AA210" s="434">
        <f t="shared" ref="AA210:AL210" si="58">AA209</f>
        <v>1</v>
      </c>
      <c r="AB210" s="434">
        <f t="shared" si="58"/>
        <v>0</v>
      </c>
      <c r="AC210" s="434">
        <f t="shared" si="58"/>
        <v>0</v>
      </c>
      <c r="AD210" s="434">
        <f t="shared" si="58"/>
        <v>0</v>
      </c>
      <c r="AE210" s="434">
        <f t="shared" si="58"/>
        <v>0</v>
      </c>
      <c r="AF210" s="434">
        <f t="shared" si="58"/>
        <v>0</v>
      </c>
      <c r="AG210" s="434">
        <f t="shared" si="58"/>
        <v>0</v>
      </c>
      <c r="AH210" s="434">
        <f t="shared" si="58"/>
        <v>0</v>
      </c>
      <c r="AI210" s="434">
        <f t="shared" si="58"/>
        <v>0</v>
      </c>
      <c r="AJ210" s="434">
        <f t="shared" si="58"/>
        <v>0</v>
      </c>
      <c r="AK210" s="434">
        <f t="shared" si="58"/>
        <v>0</v>
      </c>
      <c r="AL210" s="434">
        <f t="shared" si="58"/>
        <v>0</v>
      </c>
      <c r="AM210" s="529"/>
    </row>
    <row r="211" spans="1:39" ht="15" hidden="1" outlineLevel="1">
      <c r="B211" s="339"/>
      <c r="C211" s="329"/>
      <c r="D211" s="315"/>
      <c r="E211" s="315"/>
      <c r="F211" s="315"/>
      <c r="G211" s="315"/>
      <c r="H211" s="315"/>
      <c r="I211" s="315"/>
      <c r="J211" s="315"/>
      <c r="K211" s="315"/>
      <c r="L211" s="315"/>
      <c r="M211" s="315"/>
      <c r="N211" s="342"/>
      <c r="O211" s="315"/>
      <c r="P211" s="315"/>
      <c r="Q211" s="315"/>
      <c r="R211" s="315"/>
      <c r="S211" s="315"/>
      <c r="T211" s="315"/>
      <c r="U211" s="315"/>
      <c r="V211" s="315"/>
      <c r="W211" s="315"/>
      <c r="X211" s="315"/>
      <c r="Y211" s="435"/>
      <c r="Z211" s="435"/>
      <c r="AA211" s="435"/>
      <c r="AB211" s="435"/>
      <c r="AC211" s="435"/>
      <c r="AD211" s="435"/>
      <c r="AE211" s="435"/>
      <c r="AF211" s="435"/>
      <c r="AG211" s="435"/>
      <c r="AH211" s="435"/>
      <c r="AI211" s="435"/>
      <c r="AJ211" s="435"/>
      <c r="AK211" s="435"/>
      <c r="AL211" s="435"/>
      <c r="AM211" s="330"/>
    </row>
    <row r="212" spans="1:39" ht="15" hidden="1" outlineLevel="1">
      <c r="A212" s="533">
        <v>21</v>
      </c>
      <c r="B212" s="339" t="s">
        <v>22</v>
      </c>
      <c r="C212" s="315" t="s">
        <v>25</v>
      </c>
      <c r="D212" s="319"/>
      <c r="E212" s="319"/>
      <c r="F212" s="319"/>
      <c r="G212" s="319"/>
      <c r="H212" s="319"/>
      <c r="I212" s="319"/>
      <c r="J212" s="319"/>
      <c r="K212" s="319"/>
      <c r="L212" s="319"/>
      <c r="M212" s="319"/>
      <c r="N212" s="319">
        <v>12</v>
      </c>
      <c r="O212" s="319"/>
      <c r="P212" s="319"/>
      <c r="Q212" s="319"/>
      <c r="R212" s="319"/>
      <c r="S212" s="319"/>
      <c r="T212" s="319"/>
      <c r="U212" s="319"/>
      <c r="V212" s="319"/>
      <c r="W212" s="319"/>
      <c r="X212" s="319"/>
      <c r="Y212" s="433"/>
      <c r="Z212" s="438"/>
      <c r="AA212" s="438"/>
      <c r="AB212" s="438"/>
      <c r="AC212" s="438"/>
      <c r="AD212" s="438"/>
      <c r="AE212" s="438"/>
      <c r="AF212" s="438"/>
      <c r="AG212" s="438"/>
      <c r="AH212" s="438"/>
      <c r="AI212" s="438"/>
      <c r="AJ212" s="438"/>
      <c r="AK212" s="438"/>
      <c r="AL212" s="438"/>
      <c r="AM212" s="320">
        <f>SUM(Y212:AL212)</f>
        <v>0</v>
      </c>
    </row>
    <row r="213" spans="1:39" ht="15" hidden="1" outlineLevel="1">
      <c r="B213" s="318" t="s">
        <v>247</v>
      </c>
      <c r="C213" s="315" t="s">
        <v>164</v>
      </c>
      <c r="D213" s="319"/>
      <c r="E213" s="319"/>
      <c r="F213" s="319"/>
      <c r="G213" s="319"/>
      <c r="H213" s="319"/>
      <c r="I213" s="319"/>
      <c r="J213" s="319"/>
      <c r="K213" s="319"/>
      <c r="L213" s="319"/>
      <c r="M213" s="319"/>
      <c r="N213" s="319">
        <f>N212</f>
        <v>12</v>
      </c>
      <c r="O213" s="319"/>
      <c r="P213" s="319"/>
      <c r="Q213" s="319"/>
      <c r="R213" s="319"/>
      <c r="S213" s="319"/>
      <c r="T213" s="319"/>
      <c r="U213" s="319"/>
      <c r="V213" s="319"/>
      <c r="W213" s="319"/>
      <c r="X213" s="319"/>
      <c r="Y213" s="434">
        <f>Y212</f>
        <v>0</v>
      </c>
      <c r="Z213" s="434">
        <f>Z212</f>
        <v>0</v>
      </c>
      <c r="AA213" s="434">
        <f t="shared" ref="AA213:AL213" si="59">AA212</f>
        <v>0</v>
      </c>
      <c r="AB213" s="434">
        <f t="shared" si="59"/>
        <v>0</v>
      </c>
      <c r="AC213" s="434">
        <f t="shared" si="59"/>
        <v>0</v>
      </c>
      <c r="AD213" s="434">
        <f t="shared" si="59"/>
        <v>0</v>
      </c>
      <c r="AE213" s="434">
        <f t="shared" si="59"/>
        <v>0</v>
      </c>
      <c r="AF213" s="434">
        <f t="shared" si="59"/>
        <v>0</v>
      </c>
      <c r="AG213" s="434">
        <f t="shared" si="59"/>
        <v>0</v>
      </c>
      <c r="AH213" s="434">
        <f t="shared" si="59"/>
        <v>0</v>
      </c>
      <c r="AI213" s="434">
        <f t="shared" si="59"/>
        <v>0</v>
      </c>
      <c r="AJ213" s="434">
        <f t="shared" si="59"/>
        <v>0</v>
      </c>
      <c r="AK213" s="434">
        <f t="shared" si="59"/>
        <v>0</v>
      </c>
      <c r="AL213" s="434">
        <f t="shared" si="59"/>
        <v>0</v>
      </c>
      <c r="AM213" s="529"/>
    </row>
    <row r="214" spans="1:39" ht="15" hidden="1" outlineLevel="1">
      <c r="B214" s="339"/>
      <c r="C214" s="329"/>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445"/>
      <c r="Z214" s="435"/>
      <c r="AA214" s="435"/>
      <c r="AB214" s="435"/>
      <c r="AC214" s="435"/>
      <c r="AD214" s="435"/>
      <c r="AE214" s="435"/>
      <c r="AF214" s="435"/>
      <c r="AG214" s="435"/>
      <c r="AH214" s="435"/>
      <c r="AI214" s="435"/>
      <c r="AJ214" s="435"/>
      <c r="AK214" s="435"/>
      <c r="AL214" s="435"/>
      <c r="AM214" s="330"/>
    </row>
    <row r="215" spans="1:39" ht="15" hidden="1" outlineLevel="1">
      <c r="A215" s="533">
        <v>22</v>
      </c>
      <c r="B215" s="339" t="s">
        <v>9</v>
      </c>
      <c r="C215" s="315" t="s">
        <v>25</v>
      </c>
      <c r="D215" s="319">
        <v>155311</v>
      </c>
      <c r="E215" s="319">
        <f>+'7-b.  2012'!AY35</f>
        <v>0</v>
      </c>
      <c r="F215" s="319">
        <f>+'7-b.  2012'!AZ35</f>
        <v>0</v>
      </c>
      <c r="G215" s="319">
        <f>+'7-b.  2012'!BA35</f>
        <v>0</v>
      </c>
      <c r="H215" s="319">
        <f>+'7-b.  2012'!BB35</f>
        <v>0</v>
      </c>
      <c r="I215" s="319">
        <f>+'7-b.  2012'!BC35</f>
        <v>0</v>
      </c>
      <c r="J215" s="319">
        <f>+'7-b.  2012'!BD35</f>
        <v>0</v>
      </c>
      <c r="K215" s="319">
        <f>+'7-b.  2012'!BE35</f>
        <v>0</v>
      </c>
      <c r="L215" s="319">
        <f>+'7-b.  2012'!BF35</f>
        <v>0</v>
      </c>
      <c r="M215" s="319">
        <f>+'7-b.  2012'!BG35</f>
        <v>0</v>
      </c>
      <c r="N215" s="315"/>
      <c r="O215" s="319">
        <v>6445</v>
      </c>
      <c r="P215" s="319">
        <f>+'7-b.  2012'!T35</f>
        <v>0</v>
      </c>
      <c r="Q215" s="319">
        <f>+'7-b.  2012'!U35</f>
        <v>0</v>
      </c>
      <c r="R215" s="319">
        <f>+'7-b.  2012'!V35</f>
        <v>0</v>
      </c>
      <c r="S215" s="319">
        <f>+'7-b.  2012'!W35</f>
        <v>0</v>
      </c>
      <c r="T215" s="319">
        <f>+'7-b.  2012'!X35</f>
        <v>0</v>
      </c>
      <c r="U215" s="319">
        <f>+'7-b.  2012'!Y35</f>
        <v>0</v>
      </c>
      <c r="V215" s="319">
        <f>+'7-b.  2012'!Z35</f>
        <v>0</v>
      </c>
      <c r="W215" s="319">
        <f>+'7-b.  2012'!AA35</f>
        <v>0</v>
      </c>
      <c r="X215" s="319">
        <f>+'7-b.  2012'!AB35</f>
        <v>0</v>
      </c>
      <c r="Y215" s="433"/>
      <c r="Z215" s="438"/>
      <c r="AA215" s="438"/>
      <c r="AB215" s="438"/>
      <c r="AC215" s="438"/>
      <c r="AD215" s="438"/>
      <c r="AE215" s="438"/>
      <c r="AF215" s="438"/>
      <c r="AG215" s="438"/>
      <c r="AH215" s="438"/>
      <c r="AI215" s="438"/>
      <c r="AJ215" s="438"/>
      <c r="AK215" s="438"/>
      <c r="AL215" s="438"/>
      <c r="AM215" s="320">
        <f>SUM(Y215:AL215)</f>
        <v>0</v>
      </c>
    </row>
    <row r="216" spans="1:39" ht="15" hidden="1" outlineLevel="1">
      <c r="B216" s="318" t="s">
        <v>247</v>
      </c>
      <c r="C216" s="315" t="s">
        <v>164</v>
      </c>
      <c r="D216" s="319"/>
      <c r="E216" s="319"/>
      <c r="F216" s="319"/>
      <c r="G216" s="319"/>
      <c r="H216" s="319"/>
      <c r="I216" s="319"/>
      <c r="J216" s="319"/>
      <c r="K216" s="319"/>
      <c r="L216" s="319"/>
      <c r="M216" s="319"/>
      <c r="N216" s="315"/>
      <c r="O216" s="319"/>
      <c r="P216" s="319"/>
      <c r="Q216" s="319"/>
      <c r="R216" s="319"/>
      <c r="S216" s="319"/>
      <c r="T216" s="319"/>
      <c r="U216" s="319"/>
      <c r="V216" s="319"/>
      <c r="W216" s="319"/>
      <c r="X216" s="319"/>
      <c r="Y216" s="434">
        <f>Y215</f>
        <v>0</v>
      </c>
      <c r="Z216" s="434">
        <f>Z215</f>
        <v>0</v>
      </c>
      <c r="AA216" s="434">
        <f t="shared" ref="AA216:AL216" si="60">AA215</f>
        <v>0</v>
      </c>
      <c r="AB216" s="434">
        <f t="shared" si="60"/>
        <v>0</v>
      </c>
      <c r="AC216" s="434">
        <f t="shared" si="60"/>
        <v>0</v>
      </c>
      <c r="AD216" s="434">
        <f t="shared" si="60"/>
        <v>0</v>
      </c>
      <c r="AE216" s="434">
        <f t="shared" si="60"/>
        <v>0</v>
      </c>
      <c r="AF216" s="434">
        <f t="shared" si="60"/>
        <v>0</v>
      </c>
      <c r="AG216" s="434">
        <f t="shared" si="60"/>
        <v>0</v>
      </c>
      <c r="AH216" s="434">
        <f t="shared" si="60"/>
        <v>0</v>
      </c>
      <c r="AI216" s="434">
        <f t="shared" si="60"/>
        <v>0</v>
      </c>
      <c r="AJ216" s="434">
        <f t="shared" si="60"/>
        <v>0</v>
      </c>
      <c r="AK216" s="434">
        <f t="shared" si="60"/>
        <v>0</v>
      </c>
      <c r="AL216" s="434">
        <f t="shared" si="60"/>
        <v>0</v>
      </c>
      <c r="AM216" s="529"/>
    </row>
    <row r="217" spans="1:39" ht="15" hidden="1" outlineLevel="1">
      <c r="B217" s="339"/>
      <c r="C217" s="329"/>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435"/>
      <c r="Z217" s="435"/>
      <c r="AA217" s="435"/>
      <c r="AB217" s="435"/>
      <c r="AC217" s="435"/>
      <c r="AD217" s="435"/>
      <c r="AE217" s="435"/>
      <c r="AF217" s="435"/>
      <c r="AG217" s="435"/>
      <c r="AH217" s="435"/>
      <c r="AI217" s="435"/>
      <c r="AJ217" s="435"/>
      <c r="AK217" s="435"/>
      <c r="AL217" s="435"/>
      <c r="AM217" s="330"/>
    </row>
    <row r="218" spans="1:39" ht="15.6" hidden="1" outlineLevel="1">
      <c r="A218" s="534"/>
      <c r="B218" s="312" t="s">
        <v>14</v>
      </c>
      <c r="C218" s="313"/>
      <c r="D218" s="314"/>
      <c r="E218" s="314"/>
      <c r="F218" s="314"/>
      <c r="G218" s="314"/>
      <c r="H218" s="314"/>
      <c r="I218" s="314"/>
      <c r="J218" s="314"/>
      <c r="K218" s="314"/>
      <c r="L218" s="314"/>
      <c r="M218" s="314"/>
      <c r="N218" s="314"/>
      <c r="O218" s="314"/>
      <c r="P218" s="313"/>
      <c r="Q218" s="313"/>
      <c r="R218" s="313"/>
      <c r="S218" s="313"/>
      <c r="T218" s="313"/>
      <c r="U218" s="313"/>
      <c r="V218" s="313"/>
      <c r="W218" s="313"/>
      <c r="X218" s="313"/>
      <c r="Y218" s="437"/>
      <c r="Z218" s="437"/>
      <c r="AA218" s="437"/>
      <c r="AB218" s="437"/>
      <c r="AC218" s="437"/>
      <c r="AD218" s="437"/>
      <c r="AE218" s="437"/>
      <c r="AF218" s="437"/>
      <c r="AG218" s="437"/>
      <c r="AH218" s="437"/>
      <c r="AI218" s="437"/>
      <c r="AJ218" s="437"/>
      <c r="AK218" s="437"/>
      <c r="AL218" s="437"/>
      <c r="AM218" s="316"/>
    </row>
    <row r="219" spans="1:39" ht="15" hidden="1" outlineLevel="1">
      <c r="A219" s="533">
        <v>23</v>
      </c>
      <c r="B219" s="339" t="s">
        <v>14</v>
      </c>
      <c r="C219" s="315" t="s">
        <v>25</v>
      </c>
      <c r="D219" s="319">
        <v>286839</v>
      </c>
      <c r="E219" s="319">
        <f>+'7-b.  2012'!AY34</f>
        <v>286838.78860000003</v>
      </c>
      <c r="F219" s="319">
        <f>+'7-b.  2012'!AZ34</f>
        <v>286838.78860000003</v>
      </c>
      <c r="G219" s="319">
        <f>+'7-b.  2012'!BA34</f>
        <v>286838.78889999999</v>
      </c>
      <c r="H219" s="319">
        <f>+'7-b.  2012'!BB34</f>
        <v>281079.78889999999</v>
      </c>
      <c r="I219" s="319">
        <f>+'7-b.  2012'!BC34</f>
        <v>281079.78889999999</v>
      </c>
      <c r="J219" s="319">
        <f>+'7-b.  2012'!BD34</f>
        <v>265687.24239999999</v>
      </c>
      <c r="K219" s="319">
        <f>+'7-b.  2012'!BE34</f>
        <v>259543.41620000001</v>
      </c>
      <c r="L219" s="319">
        <f>+'7-b.  2012'!BF34</f>
        <v>71679.416200000007</v>
      </c>
      <c r="M219" s="319">
        <f>+'7-b.  2012'!BG34</f>
        <v>69194.416200000007</v>
      </c>
      <c r="N219" s="315"/>
      <c r="O219" s="319">
        <v>24</v>
      </c>
      <c r="P219" s="319">
        <f>+'7-b.  2012'!T34</f>
        <v>23.966944999999999</v>
      </c>
      <c r="Q219" s="319">
        <f>+'7-b.  2012'!U34</f>
        <v>23.966944999999999</v>
      </c>
      <c r="R219" s="319">
        <f>+'7-b.  2012'!V34</f>
        <v>23.966944999999999</v>
      </c>
      <c r="S219" s="319">
        <f>+'7-b.  2012'!W34</f>
        <v>23.945958999999998</v>
      </c>
      <c r="T219" s="319">
        <f>+'7-b.  2012'!X34</f>
        <v>23.945958999999998</v>
      </c>
      <c r="U219" s="319">
        <f>+'7-b.  2012'!Y34</f>
        <v>23.146373000000001</v>
      </c>
      <c r="V219" s="319">
        <f>+'7-b.  2012'!Z34</f>
        <v>23.146373000000001</v>
      </c>
      <c r="W219" s="319">
        <f>+'7-b.  2012'!AA34</f>
        <v>13.387536000000001</v>
      </c>
      <c r="X219" s="319">
        <f>+'7-b.  2012'!AB34</f>
        <v>10.726761</v>
      </c>
      <c r="Y219" s="486">
        <v>1</v>
      </c>
      <c r="Z219" s="433"/>
      <c r="AA219" s="433"/>
      <c r="AB219" s="433"/>
      <c r="AC219" s="433"/>
      <c r="AD219" s="433"/>
      <c r="AE219" s="433"/>
      <c r="AF219" s="433"/>
      <c r="AG219" s="433"/>
      <c r="AH219" s="433"/>
      <c r="AI219" s="433"/>
      <c r="AJ219" s="433"/>
      <c r="AK219" s="433"/>
      <c r="AL219" s="433"/>
      <c r="AM219" s="320">
        <f>SUM(Y219:AL219)</f>
        <v>1</v>
      </c>
    </row>
    <row r="220" spans="1:39" ht="15" hidden="1" outlineLevel="1">
      <c r="B220" s="318" t="s">
        <v>247</v>
      </c>
      <c r="C220" s="315" t="s">
        <v>164</v>
      </c>
      <c r="D220" s="319">
        <v>13531</v>
      </c>
      <c r="E220" s="319">
        <f>+'7-d.  2014'!AY46</f>
        <v>13531</v>
      </c>
      <c r="F220" s="319">
        <f>+'7-d.  2014'!AZ46</f>
        <v>13099.8</v>
      </c>
      <c r="G220" s="319">
        <f>+'7-d.  2014'!BA46</f>
        <v>12931</v>
      </c>
      <c r="H220" s="319">
        <f>+'7-d.  2014'!BB46</f>
        <v>11245.62</v>
      </c>
      <c r="I220" s="319">
        <f>+'7-d.  2014'!BC46</f>
        <v>10319.93</v>
      </c>
      <c r="J220" s="319">
        <f>+'7-d.  2014'!BD46</f>
        <v>9650.23</v>
      </c>
      <c r="K220" s="319">
        <f>+'7-d.  2014'!BE46</f>
        <v>9180.23</v>
      </c>
      <c r="L220" s="319">
        <f>+'7-d.  2014'!BF46</f>
        <v>8958.23</v>
      </c>
      <c r="M220" s="319">
        <f>+'7-d.  2014'!BG46</f>
        <v>2619</v>
      </c>
      <c r="N220" s="484"/>
      <c r="O220" s="319">
        <v>1</v>
      </c>
      <c r="P220" s="319">
        <f>+'7-d.  2014'!T46</f>
        <v>0.83</v>
      </c>
      <c r="Q220" s="319">
        <f>+'7-d.  2014'!U46</f>
        <v>0.81</v>
      </c>
      <c r="R220" s="319">
        <f>+'7-d.  2014'!V46</f>
        <v>0.8</v>
      </c>
      <c r="S220" s="319">
        <f>+'7-d.  2014'!W46</f>
        <v>0.72</v>
      </c>
      <c r="T220" s="319">
        <f>+'7-d.  2014'!X46</f>
        <v>0.67</v>
      </c>
      <c r="U220" s="319">
        <f>+'7-d.  2014'!Y46</f>
        <v>0.63</v>
      </c>
      <c r="V220" s="319">
        <f>+'7-d.  2014'!Z46</f>
        <v>0.61</v>
      </c>
      <c r="W220" s="319">
        <f>+'7-d.  2014'!AA46</f>
        <v>0.61</v>
      </c>
      <c r="X220" s="319">
        <f>+'7-d.  2014'!AB46</f>
        <v>0.28000000000000003</v>
      </c>
      <c r="Y220" s="434">
        <f>Y219</f>
        <v>1</v>
      </c>
      <c r="Z220" s="434">
        <f>Z219</f>
        <v>0</v>
      </c>
      <c r="AA220" s="434">
        <f t="shared" ref="AA220:AL220" si="61">AA219</f>
        <v>0</v>
      </c>
      <c r="AB220" s="434">
        <f t="shared" si="61"/>
        <v>0</v>
      </c>
      <c r="AC220" s="434">
        <f t="shared" si="61"/>
        <v>0</v>
      </c>
      <c r="AD220" s="434">
        <f t="shared" si="61"/>
        <v>0</v>
      </c>
      <c r="AE220" s="434">
        <f t="shared" si="61"/>
        <v>0</v>
      </c>
      <c r="AF220" s="434">
        <f t="shared" si="61"/>
        <v>0</v>
      </c>
      <c r="AG220" s="434">
        <f t="shared" si="61"/>
        <v>0</v>
      </c>
      <c r="AH220" s="434">
        <f t="shared" si="61"/>
        <v>0</v>
      </c>
      <c r="AI220" s="434">
        <f t="shared" si="61"/>
        <v>0</v>
      </c>
      <c r="AJ220" s="434">
        <f t="shared" si="61"/>
        <v>0</v>
      </c>
      <c r="AK220" s="434">
        <f t="shared" si="61"/>
        <v>0</v>
      </c>
      <c r="AL220" s="434">
        <f t="shared" si="61"/>
        <v>0</v>
      </c>
      <c r="AM220" s="529"/>
    </row>
    <row r="221" spans="1:39" ht="15" hidden="1" outlineLevel="1">
      <c r="B221" s="339"/>
      <c r="C221" s="329"/>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435"/>
      <c r="Z221" s="435"/>
      <c r="AA221" s="435"/>
      <c r="AB221" s="435"/>
      <c r="AC221" s="435"/>
      <c r="AD221" s="435"/>
      <c r="AE221" s="435"/>
      <c r="AF221" s="435"/>
      <c r="AG221" s="435"/>
      <c r="AH221" s="435"/>
      <c r="AI221" s="435"/>
      <c r="AJ221" s="435"/>
      <c r="AK221" s="435"/>
      <c r="AL221" s="435"/>
      <c r="AM221" s="330"/>
    </row>
    <row r="222" spans="1:39" s="317" customFormat="1" ht="15.6" hidden="1" outlineLevel="1">
      <c r="A222" s="534"/>
      <c r="B222" s="312" t="s">
        <v>500</v>
      </c>
      <c r="C222" s="313"/>
      <c r="D222" s="314"/>
      <c r="E222" s="314"/>
      <c r="F222" s="314"/>
      <c r="G222" s="314"/>
      <c r="H222" s="314"/>
      <c r="I222" s="314"/>
      <c r="J222" s="314"/>
      <c r="K222" s="314"/>
      <c r="L222" s="314"/>
      <c r="M222" s="314"/>
      <c r="N222" s="314"/>
      <c r="O222" s="314"/>
      <c r="P222" s="313"/>
      <c r="Q222" s="313"/>
      <c r="R222" s="313"/>
      <c r="S222" s="313"/>
      <c r="T222" s="313"/>
      <c r="U222" s="313"/>
      <c r="V222" s="313"/>
      <c r="W222" s="313"/>
      <c r="X222" s="313"/>
      <c r="Y222" s="437"/>
      <c r="Z222" s="437"/>
      <c r="AA222" s="437"/>
      <c r="AB222" s="437"/>
      <c r="AC222" s="437"/>
      <c r="AD222" s="437"/>
      <c r="AE222" s="437"/>
      <c r="AF222" s="437"/>
      <c r="AG222" s="437"/>
      <c r="AH222" s="437"/>
      <c r="AI222" s="437"/>
      <c r="AJ222" s="437"/>
      <c r="AK222" s="437"/>
      <c r="AL222" s="437"/>
      <c r="AM222" s="316"/>
    </row>
    <row r="223" spans="1:39" s="307" customFormat="1" ht="15" hidden="1" outlineLevel="1">
      <c r="A223" s="533">
        <v>24</v>
      </c>
      <c r="B223" s="339" t="s">
        <v>14</v>
      </c>
      <c r="C223" s="315" t="s">
        <v>25</v>
      </c>
      <c r="D223" s="319"/>
      <c r="E223" s="319"/>
      <c r="F223" s="319"/>
      <c r="G223" s="319"/>
      <c r="H223" s="319"/>
      <c r="I223" s="319"/>
      <c r="J223" s="319"/>
      <c r="K223" s="319"/>
      <c r="L223" s="319"/>
      <c r="M223" s="319"/>
      <c r="N223" s="315"/>
      <c r="O223" s="319"/>
      <c r="P223" s="319"/>
      <c r="Q223" s="319"/>
      <c r="R223" s="319"/>
      <c r="S223" s="319"/>
      <c r="T223" s="319"/>
      <c r="U223" s="319"/>
      <c r="V223" s="319"/>
      <c r="W223" s="319"/>
      <c r="X223" s="319"/>
      <c r="Y223" s="433"/>
      <c r="Z223" s="433"/>
      <c r="AA223" s="433"/>
      <c r="AB223" s="433"/>
      <c r="AC223" s="433"/>
      <c r="AD223" s="433"/>
      <c r="AE223" s="433"/>
      <c r="AF223" s="433"/>
      <c r="AG223" s="433"/>
      <c r="AH223" s="433"/>
      <c r="AI223" s="433"/>
      <c r="AJ223" s="433"/>
      <c r="AK223" s="433"/>
      <c r="AL223" s="433"/>
      <c r="AM223" s="320">
        <f>SUM(Y223:AL223)</f>
        <v>0</v>
      </c>
    </row>
    <row r="224" spans="1:39" s="307" customFormat="1" ht="15" hidden="1" outlineLevel="1">
      <c r="A224" s="533"/>
      <c r="B224" s="339" t="s">
        <v>247</v>
      </c>
      <c r="C224" s="315" t="s">
        <v>164</v>
      </c>
      <c r="D224" s="319"/>
      <c r="E224" s="319"/>
      <c r="F224" s="319"/>
      <c r="G224" s="319"/>
      <c r="H224" s="319"/>
      <c r="I224" s="319"/>
      <c r="J224" s="319"/>
      <c r="K224" s="319"/>
      <c r="L224" s="319"/>
      <c r="M224" s="319"/>
      <c r="N224" s="484"/>
      <c r="O224" s="319"/>
      <c r="P224" s="319"/>
      <c r="Q224" s="319"/>
      <c r="R224" s="319"/>
      <c r="S224" s="319"/>
      <c r="T224" s="319"/>
      <c r="U224" s="319"/>
      <c r="V224" s="319"/>
      <c r="W224" s="319"/>
      <c r="X224" s="319"/>
      <c r="Y224" s="434">
        <f>Y223</f>
        <v>0</v>
      </c>
      <c r="Z224" s="434">
        <f>Z223</f>
        <v>0</v>
      </c>
      <c r="AA224" s="434">
        <f t="shared" ref="AA224:AL224" si="62">AA223</f>
        <v>0</v>
      </c>
      <c r="AB224" s="434">
        <f t="shared" si="62"/>
        <v>0</v>
      </c>
      <c r="AC224" s="434">
        <f t="shared" si="62"/>
        <v>0</v>
      </c>
      <c r="AD224" s="434">
        <f t="shared" si="62"/>
        <v>0</v>
      </c>
      <c r="AE224" s="434">
        <f t="shared" si="62"/>
        <v>0</v>
      </c>
      <c r="AF224" s="434">
        <f t="shared" si="62"/>
        <v>0</v>
      </c>
      <c r="AG224" s="434">
        <f t="shared" si="62"/>
        <v>0</v>
      </c>
      <c r="AH224" s="434">
        <f t="shared" si="62"/>
        <v>0</v>
      </c>
      <c r="AI224" s="434">
        <f t="shared" si="62"/>
        <v>0</v>
      </c>
      <c r="AJ224" s="434">
        <f t="shared" si="62"/>
        <v>0</v>
      </c>
      <c r="AK224" s="434">
        <f t="shared" si="62"/>
        <v>0</v>
      </c>
      <c r="AL224" s="434">
        <f t="shared" si="62"/>
        <v>0</v>
      </c>
      <c r="AM224" s="529"/>
    </row>
    <row r="225" spans="1:39" s="307" customFormat="1" ht="15" hidden="1" outlineLevel="1">
      <c r="A225" s="533"/>
      <c r="B225" s="339"/>
      <c r="C225" s="329"/>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435"/>
      <c r="Z225" s="435"/>
      <c r="AA225" s="435"/>
      <c r="AB225" s="435"/>
      <c r="AC225" s="435"/>
      <c r="AD225" s="435"/>
      <c r="AE225" s="435"/>
      <c r="AF225" s="435"/>
      <c r="AG225" s="435"/>
      <c r="AH225" s="435"/>
      <c r="AI225" s="435"/>
      <c r="AJ225" s="435"/>
      <c r="AK225" s="435"/>
      <c r="AL225" s="435"/>
      <c r="AM225" s="330"/>
    </row>
    <row r="226" spans="1:39" s="307" customFormat="1" ht="15" hidden="1" outlineLevel="1">
      <c r="A226" s="533">
        <v>25</v>
      </c>
      <c r="B226" s="338" t="s">
        <v>21</v>
      </c>
      <c r="C226" s="315" t="s">
        <v>25</v>
      </c>
      <c r="D226" s="319"/>
      <c r="E226" s="319"/>
      <c r="F226" s="319"/>
      <c r="G226" s="319"/>
      <c r="H226" s="319"/>
      <c r="I226" s="319"/>
      <c r="J226" s="319"/>
      <c r="K226" s="319"/>
      <c r="L226" s="319"/>
      <c r="M226" s="319"/>
      <c r="N226" s="319">
        <v>0</v>
      </c>
      <c r="O226" s="319"/>
      <c r="P226" s="319"/>
      <c r="Q226" s="319"/>
      <c r="R226" s="319"/>
      <c r="S226" s="319"/>
      <c r="T226" s="319"/>
      <c r="U226" s="319"/>
      <c r="V226" s="319"/>
      <c r="W226" s="319"/>
      <c r="X226" s="319"/>
      <c r="Y226" s="438"/>
      <c r="Z226" s="438"/>
      <c r="AA226" s="438"/>
      <c r="AB226" s="438"/>
      <c r="AC226" s="438"/>
      <c r="AD226" s="438"/>
      <c r="AE226" s="438"/>
      <c r="AF226" s="438"/>
      <c r="AG226" s="438"/>
      <c r="AH226" s="438"/>
      <c r="AI226" s="438"/>
      <c r="AJ226" s="438"/>
      <c r="AK226" s="438"/>
      <c r="AL226" s="438"/>
      <c r="AM226" s="320">
        <f>SUM(Y226:AL226)</f>
        <v>0</v>
      </c>
    </row>
    <row r="227" spans="1:39" s="307" customFormat="1" ht="15" hidden="1" outlineLevel="1">
      <c r="A227" s="533"/>
      <c r="B227" s="339" t="s">
        <v>247</v>
      </c>
      <c r="C227" s="315" t="s">
        <v>164</v>
      </c>
      <c r="D227" s="319"/>
      <c r="E227" s="319"/>
      <c r="F227" s="319"/>
      <c r="G227" s="319"/>
      <c r="H227" s="319"/>
      <c r="I227" s="319"/>
      <c r="J227" s="319"/>
      <c r="K227" s="319"/>
      <c r="L227" s="319"/>
      <c r="M227" s="319"/>
      <c r="N227" s="319">
        <f>N226</f>
        <v>0</v>
      </c>
      <c r="O227" s="319"/>
      <c r="P227" s="319"/>
      <c r="Q227" s="319"/>
      <c r="R227" s="319"/>
      <c r="S227" s="319"/>
      <c r="T227" s="319"/>
      <c r="U227" s="319"/>
      <c r="V227" s="319"/>
      <c r="W227" s="319"/>
      <c r="X227" s="319"/>
      <c r="Y227" s="434">
        <f>Y226</f>
        <v>0</v>
      </c>
      <c r="Z227" s="434">
        <f>Z226</f>
        <v>0</v>
      </c>
      <c r="AA227" s="434">
        <f t="shared" ref="AA227:AL227" si="63">AA226</f>
        <v>0</v>
      </c>
      <c r="AB227" s="434">
        <f t="shared" si="63"/>
        <v>0</v>
      </c>
      <c r="AC227" s="434">
        <f t="shared" si="63"/>
        <v>0</v>
      </c>
      <c r="AD227" s="434">
        <f t="shared" si="63"/>
        <v>0</v>
      </c>
      <c r="AE227" s="434">
        <f t="shared" si="63"/>
        <v>0</v>
      </c>
      <c r="AF227" s="434">
        <f t="shared" si="63"/>
        <v>0</v>
      </c>
      <c r="AG227" s="434">
        <f t="shared" si="63"/>
        <v>0</v>
      </c>
      <c r="AH227" s="434">
        <f t="shared" si="63"/>
        <v>0</v>
      </c>
      <c r="AI227" s="434">
        <f t="shared" si="63"/>
        <v>0</v>
      </c>
      <c r="AJ227" s="434">
        <f t="shared" si="63"/>
        <v>0</v>
      </c>
      <c r="AK227" s="434">
        <f t="shared" si="63"/>
        <v>0</v>
      </c>
      <c r="AL227" s="434">
        <f t="shared" si="63"/>
        <v>0</v>
      </c>
      <c r="AM227" s="529"/>
    </row>
    <row r="228" spans="1:39" s="307" customFormat="1" ht="15" hidden="1" outlineLevel="1">
      <c r="A228" s="533"/>
      <c r="B228" s="338"/>
      <c r="C228" s="336"/>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439"/>
      <c r="Z228" s="440"/>
      <c r="AA228" s="439"/>
      <c r="AB228" s="439"/>
      <c r="AC228" s="439"/>
      <c r="AD228" s="439"/>
      <c r="AE228" s="439"/>
      <c r="AF228" s="439"/>
      <c r="AG228" s="439"/>
      <c r="AH228" s="439"/>
      <c r="AI228" s="439"/>
      <c r="AJ228" s="439"/>
      <c r="AK228" s="439"/>
      <c r="AL228" s="439"/>
      <c r="AM228" s="337"/>
    </row>
    <row r="229" spans="1:39" ht="15.6" hidden="1" outlineLevel="1">
      <c r="A229" s="534"/>
      <c r="B229" s="312" t="s">
        <v>15</v>
      </c>
      <c r="C229" s="343"/>
      <c r="D229" s="314"/>
      <c r="E229" s="313"/>
      <c r="F229" s="313"/>
      <c r="G229" s="313"/>
      <c r="H229" s="313"/>
      <c r="I229" s="313"/>
      <c r="J229" s="313"/>
      <c r="K229" s="313"/>
      <c r="L229" s="313"/>
      <c r="M229" s="313"/>
      <c r="N229" s="315"/>
      <c r="O229" s="313"/>
      <c r="P229" s="313"/>
      <c r="Q229" s="313"/>
      <c r="R229" s="313"/>
      <c r="S229" s="313"/>
      <c r="T229" s="313"/>
      <c r="U229" s="313"/>
      <c r="V229" s="313"/>
      <c r="W229" s="313"/>
      <c r="X229" s="313"/>
      <c r="Y229" s="437"/>
      <c r="Z229" s="437"/>
      <c r="AA229" s="437"/>
      <c r="AB229" s="437"/>
      <c r="AC229" s="437"/>
      <c r="AD229" s="437"/>
      <c r="AE229" s="437"/>
      <c r="AF229" s="437"/>
      <c r="AG229" s="437"/>
      <c r="AH229" s="437"/>
      <c r="AI229" s="437"/>
      <c r="AJ229" s="437"/>
      <c r="AK229" s="437"/>
      <c r="AL229" s="437"/>
      <c r="AM229" s="316"/>
    </row>
    <row r="230" spans="1:39" ht="15" hidden="1" outlineLevel="1">
      <c r="A230" s="533">
        <v>26</v>
      </c>
      <c r="B230" s="344" t="s">
        <v>16</v>
      </c>
      <c r="C230" s="315" t="s">
        <v>25</v>
      </c>
      <c r="D230" s="319"/>
      <c r="E230" s="319"/>
      <c r="F230" s="319"/>
      <c r="G230" s="319"/>
      <c r="H230" s="319"/>
      <c r="I230" s="319"/>
      <c r="J230" s="319"/>
      <c r="K230" s="319"/>
      <c r="L230" s="319"/>
      <c r="M230" s="319"/>
      <c r="N230" s="319">
        <v>12</v>
      </c>
      <c r="O230" s="319"/>
      <c r="P230" s="319"/>
      <c r="Q230" s="319"/>
      <c r="R230" s="319"/>
      <c r="S230" s="319"/>
      <c r="T230" s="319"/>
      <c r="U230" s="319"/>
      <c r="V230" s="319"/>
      <c r="W230" s="319"/>
      <c r="X230" s="319"/>
      <c r="Y230" s="449"/>
      <c r="Z230" s="438"/>
      <c r="AA230" s="485">
        <v>0.49</v>
      </c>
      <c r="AB230" s="438">
        <v>0.51</v>
      </c>
      <c r="AC230" s="438"/>
      <c r="AD230" s="438"/>
      <c r="AE230" s="438"/>
      <c r="AF230" s="438"/>
      <c r="AG230" s="438"/>
      <c r="AH230" s="438"/>
      <c r="AI230" s="438"/>
      <c r="AJ230" s="438"/>
      <c r="AK230" s="438"/>
      <c r="AL230" s="438"/>
      <c r="AM230" s="320">
        <f>SUM(Y230:AL230)</f>
        <v>1</v>
      </c>
    </row>
    <row r="231" spans="1:39" ht="15" hidden="1" outlineLevel="1">
      <c r="B231" s="318" t="s">
        <v>247</v>
      </c>
      <c r="C231" s="315" t="s">
        <v>164</v>
      </c>
      <c r="D231" s="319"/>
      <c r="E231" s="319"/>
      <c r="F231" s="319"/>
      <c r="G231" s="319"/>
      <c r="H231" s="319"/>
      <c r="I231" s="319"/>
      <c r="J231" s="319"/>
      <c r="K231" s="319"/>
      <c r="L231" s="319"/>
      <c r="M231" s="319"/>
      <c r="N231" s="319">
        <f>N230</f>
        <v>12</v>
      </c>
      <c r="O231" s="319"/>
      <c r="P231" s="319"/>
      <c r="Q231" s="319"/>
      <c r="R231" s="319"/>
      <c r="S231" s="319"/>
      <c r="T231" s="319"/>
      <c r="U231" s="319"/>
      <c r="V231" s="319"/>
      <c r="W231" s="319"/>
      <c r="X231" s="319"/>
      <c r="Y231" s="434">
        <f>Y230</f>
        <v>0</v>
      </c>
      <c r="Z231" s="434">
        <f>Z230</f>
        <v>0</v>
      </c>
      <c r="AA231" s="434">
        <f t="shared" ref="AA231:AL231" si="64">AA230</f>
        <v>0.49</v>
      </c>
      <c r="AB231" s="434">
        <f t="shared" si="64"/>
        <v>0.51</v>
      </c>
      <c r="AC231" s="434">
        <f t="shared" si="64"/>
        <v>0</v>
      </c>
      <c r="AD231" s="434">
        <f t="shared" si="64"/>
        <v>0</v>
      </c>
      <c r="AE231" s="434">
        <f t="shared" si="64"/>
        <v>0</v>
      </c>
      <c r="AF231" s="434">
        <f t="shared" si="64"/>
        <v>0</v>
      </c>
      <c r="AG231" s="434">
        <f t="shared" si="64"/>
        <v>0</v>
      </c>
      <c r="AH231" s="434">
        <f t="shared" si="64"/>
        <v>0</v>
      </c>
      <c r="AI231" s="434">
        <f t="shared" si="64"/>
        <v>0</v>
      </c>
      <c r="AJ231" s="434">
        <f t="shared" si="64"/>
        <v>0</v>
      </c>
      <c r="AK231" s="434">
        <f t="shared" si="64"/>
        <v>0</v>
      </c>
      <c r="AL231" s="434">
        <f t="shared" si="64"/>
        <v>0</v>
      </c>
      <c r="AM231" s="529"/>
    </row>
    <row r="232" spans="1:39" ht="15" hidden="1" outlineLevel="1">
      <c r="A232" s="536"/>
      <c r="B232" s="34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446"/>
      <c r="Z232" s="447"/>
      <c r="AA232" s="447"/>
      <c r="AB232" s="447"/>
      <c r="AC232" s="447"/>
      <c r="AD232" s="447"/>
      <c r="AE232" s="447"/>
      <c r="AF232" s="447"/>
      <c r="AG232" s="447"/>
      <c r="AH232" s="447"/>
      <c r="AI232" s="447"/>
      <c r="AJ232" s="447"/>
      <c r="AK232" s="447"/>
      <c r="AL232" s="447"/>
      <c r="AM232" s="321"/>
    </row>
    <row r="233" spans="1:39" ht="15" hidden="1" outlineLevel="1">
      <c r="A233" s="533">
        <v>27</v>
      </c>
      <c r="B233" s="344" t="s">
        <v>17</v>
      </c>
      <c r="C233" s="315" t="s">
        <v>25</v>
      </c>
      <c r="D233" s="319">
        <v>582164</v>
      </c>
      <c r="E233" s="319">
        <f>+'7-b.  2012'!AY36</f>
        <v>582163.87170000002</v>
      </c>
      <c r="F233" s="319">
        <f>+'7-b.  2012'!AZ36</f>
        <v>582163.87170000002</v>
      </c>
      <c r="G233" s="319">
        <f>+'7-b.  2012'!BA36</f>
        <v>582163.87170000002</v>
      </c>
      <c r="H233" s="319">
        <f>+'7-b.  2012'!BB36</f>
        <v>582163.87170000002</v>
      </c>
      <c r="I233" s="319">
        <f>+'7-b.  2012'!BC36</f>
        <v>582163.87170000002</v>
      </c>
      <c r="J233" s="319">
        <f>+'7-b.  2012'!BD36</f>
        <v>582163.87170000002</v>
      </c>
      <c r="K233" s="319">
        <f>+'7-b.  2012'!BE36</f>
        <v>582163.87170000002</v>
      </c>
      <c r="L233" s="319">
        <f>+'7-b.  2012'!BF36</f>
        <v>582163.87170000002</v>
      </c>
      <c r="M233" s="319">
        <f>+'7-b.  2012'!BG36</f>
        <v>582163.87170000002</v>
      </c>
      <c r="N233" s="319">
        <v>12</v>
      </c>
      <c r="O233" s="319">
        <v>146</v>
      </c>
      <c r="P233" s="319">
        <f>+'7-b.  2012'!T36</f>
        <v>146.28842</v>
      </c>
      <c r="Q233" s="319">
        <f>+'7-b.  2012'!U36</f>
        <v>146.28842</v>
      </c>
      <c r="R233" s="319">
        <f>+'7-b.  2012'!V36</f>
        <v>146.28842</v>
      </c>
      <c r="S233" s="319">
        <f>+'7-b.  2012'!W36</f>
        <v>146.28842</v>
      </c>
      <c r="T233" s="319">
        <f>+'7-b.  2012'!X36</f>
        <v>146.28842</v>
      </c>
      <c r="U233" s="319">
        <f>+'7-b.  2012'!Y36</f>
        <v>146.28842</v>
      </c>
      <c r="V233" s="319">
        <f>+'7-b.  2012'!Z36</f>
        <v>146.28842</v>
      </c>
      <c r="W233" s="319">
        <f>+'7-b.  2012'!AA36</f>
        <v>146.28842</v>
      </c>
      <c r="X233" s="319">
        <f>+'7-b.  2012'!AB36</f>
        <v>146.28842</v>
      </c>
      <c r="Y233" s="449"/>
      <c r="Z233" s="438"/>
      <c r="AA233" s="438">
        <v>1</v>
      </c>
      <c r="AB233" s="438"/>
      <c r="AC233" s="438"/>
      <c r="AD233" s="438"/>
      <c r="AE233" s="438"/>
      <c r="AF233" s="438"/>
      <c r="AG233" s="438"/>
      <c r="AH233" s="438"/>
      <c r="AI233" s="438"/>
      <c r="AJ233" s="438"/>
      <c r="AK233" s="438"/>
      <c r="AL233" s="438"/>
      <c r="AM233" s="320">
        <f>SUM(Y233:AL233)</f>
        <v>1</v>
      </c>
    </row>
    <row r="234" spans="1:39" ht="15" hidden="1" outlineLevel="1">
      <c r="B234" s="318" t="s">
        <v>247</v>
      </c>
      <c r="C234" s="315" t="s">
        <v>164</v>
      </c>
      <c r="D234" s="319">
        <v>2639394</v>
      </c>
      <c r="E234" s="319">
        <f>+'7-d.  2014'!AY53</f>
        <v>2639393.5</v>
      </c>
      <c r="F234" s="319">
        <f>+'7-d.  2014'!AZ53</f>
        <v>2639393.5</v>
      </c>
      <c r="G234" s="319">
        <f>+'7-d.  2014'!BA53</f>
        <v>2639393.5</v>
      </c>
      <c r="H234" s="319">
        <f>+'7-d.  2014'!BB53</f>
        <v>2639393.5</v>
      </c>
      <c r="I234" s="319">
        <f>+'7-d.  2014'!BC53</f>
        <v>2639393.5</v>
      </c>
      <c r="J234" s="319">
        <f>+'7-d.  2014'!BD53</f>
        <v>2639393.5</v>
      </c>
      <c r="K234" s="319">
        <f>+'7-d.  2014'!BE53</f>
        <v>2639393.5</v>
      </c>
      <c r="L234" s="319">
        <f>+'7-d.  2014'!BF53</f>
        <v>2639393.5</v>
      </c>
      <c r="M234" s="319">
        <f>+'7-d.  2014'!BG53</f>
        <v>2639393.5</v>
      </c>
      <c r="N234" s="319">
        <f>N233</f>
        <v>12</v>
      </c>
      <c r="O234" s="319">
        <v>296</v>
      </c>
      <c r="P234" s="319">
        <f>+'7-d.  2014'!T53</f>
        <v>296</v>
      </c>
      <c r="Q234" s="319">
        <f>+'7-d.  2014'!U53</f>
        <v>296</v>
      </c>
      <c r="R234" s="319">
        <f>+'7-d.  2014'!V53</f>
        <v>296</v>
      </c>
      <c r="S234" s="319">
        <f>+'7-d.  2014'!W53</f>
        <v>296</v>
      </c>
      <c r="T234" s="319">
        <f>+'7-d.  2014'!X53</f>
        <v>296</v>
      </c>
      <c r="U234" s="319">
        <f>+'7-d.  2014'!Y53</f>
        <v>296</v>
      </c>
      <c r="V234" s="319">
        <f>+'7-d.  2014'!Z53</f>
        <v>296</v>
      </c>
      <c r="W234" s="319">
        <f>+'7-d.  2014'!AA53</f>
        <v>296</v>
      </c>
      <c r="X234" s="319">
        <f>+'7-d.  2014'!AB53</f>
        <v>296</v>
      </c>
      <c r="Y234" s="434">
        <f>Y233</f>
        <v>0</v>
      </c>
      <c r="Z234" s="434">
        <f>Z233</f>
        <v>0</v>
      </c>
      <c r="AA234" s="434">
        <f t="shared" ref="AA234:AL234" si="65">AA233</f>
        <v>1</v>
      </c>
      <c r="AB234" s="434">
        <f t="shared" si="65"/>
        <v>0</v>
      </c>
      <c r="AC234" s="434">
        <f t="shared" si="65"/>
        <v>0</v>
      </c>
      <c r="AD234" s="434">
        <f t="shared" si="65"/>
        <v>0</v>
      </c>
      <c r="AE234" s="434">
        <f t="shared" si="65"/>
        <v>0</v>
      </c>
      <c r="AF234" s="434">
        <f t="shared" si="65"/>
        <v>0</v>
      </c>
      <c r="AG234" s="434">
        <f t="shared" si="65"/>
        <v>0</v>
      </c>
      <c r="AH234" s="434">
        <f t="shared" si="65"/>
        <v>0</v>
      </c>
      <c r="AI234" s="434">
        <f t="shared" si="65"/>
        <v>0</v>
      </c>
      <c r="AJ234" s="434">
        <f t="shared" si="65"/>
        <v>0</v>
      </c>
      <c r="AK234" s="434">
        <f t="shared" si="65"/>
        <v>0</v>
      </c>
      <c r="AL234" s="434">
        <f t="shared" si="65"/>
        <v>0</v>
      </c>
      <c r="AM234" s="529"/>
    </row>
    <row r="235" spans="1:39" ht="15.6" hidden="1" outlineLevel="1">
      <c r="A235" s="536"/>
      <c r="B235" s="346"/>
      <c r="C235" s="324"/>
      <c r="D235" s="315"/>
      <c r="E235" s="315"/>
      <c r="F235" s="315"/>
      <c r="G235" s="315"/>
      <c r="H235" s="315"/>
      <c r="I235" s="315"/>
      <c r="J235" s="315"/>
      <c r="K235" s="315"/>
      <c r="L235" s="315"/>
      <c r="M235" s="315"/>
      <c r="N235" s="324"/>
      <c r="O235" s="315"/>
      <c r="P235" s="315"/>
      <c r="Q235" s="315"/>
      <c r="R235" s="315"/>
      <c r="S235" s="315"/>
      <c r="T235" s="315"/>
      <c r="U235" s="315"/>
      <c r="V235" s="315"/>
      <c r="W235" s="315"/>
      <c r="X235" s="315"/>
      <c r="Y235" s="435"/>
      <c r="Z235" s="435"/>
      <c r="AA235" s="435"/>
      <c r="AB235" s="435"/>
      <c r="AC235" s="435"/>
      <c r="AD235" s="435"/>
      <c r="AE235" s="435"/>
      <c r="AF235" s="435"/>
      <c r="AG235" s="435"/>
      <c r="AH235" s="435"/>
      <c r="AI235" s="435"/>
      <c r="AJ235" s="435"/>
      <c r="AK235" s="435"/>
      <c r="AL235" s="435"/>
      <c r="AM235" s="330"/>
    </row>
    <row r="236" spans="1:39" ht="15" hidden="1" outlineLevel="1">
      <c r="A236" s="533">
        <v>28</v>
      </c>
      <c r="B236" s="344" t="s">
        <v>18</v>
      </c>
      <c r="C236" s="315" t="s">
        <v>25</v>
      </c>
      <c r="D236" s="319"/>
      <c r="E236" s="319"/>
      <c r="F236" s="319"/>
      <c r="G236" s="319"/>
      <c r="H236" s="319"/>
      <c r="I236" s="319"/>
      <c r="J236" s="319"/>
      <c r="K236" s="319"/>
      <c r="L236" s="319"/>
      <c r="M236" s="319"/>
      <c r="N236" s="319">
        <v>0</v>
      </c>
      <c r="O236" s="319"/>
      <c r="P236" s="319"/>
      <c r="Q236" s="319"/>
      <c r="R236" s="319"/>
      <c r="S236" s="319"/>
      <c r="T236" s="319"/>
      <c r="U236" s="319"/>
      <c r="V236" s="319"/>
      <c r="W236" s="319"/>
      <c r="X236" s="319"/>
      <c r="Y236" s="449"/>
      <c r="Z236" s="438"/>
      <c r="AA236" s="438"/>
      <c r="AB236" s="438"/>
      <c r="AC236" s="438"/>
      <c r="AD236" s="438"/>
      <c r="AE236" s="438"/>
      <c r="AF236" s="438"/>
      <c r="AG236" s="438"/>
      <c r="AH236" s="438"/>
      <c r="AI236" s="438"/>
      <c r="AJ236" s="438"/>
      <c r="AK236" s="438"/>
      <c r="AL236" s="438"/>
      <c r="AM236" s="320">
        <f>SUM(Y236:AL236)</f>
        <v>0</v>
      </c>
    </row>
    <row r="237" spans="1:39" ht="15" hidden="1" outlineLevel="1">
      <c r="B237" s="318" t="s">
        <v>247</v>
      </c>
      <c r="C237" s="315" t="s">
        <v>164</v>
      </c>
      <c r="D237" s="319"/>
      <c r="E237" s="319"/>
      <c r="F237" s="319"/>
      <c r="G237" s="319"/>
      <c r="H237" s="319"/>
      <c r="I237" s="319"/>
      <c r="J237" s="319"/>
      <c r="K237" s="319"/>
      <c r="L237" s="319"/>
      <c r="M237" s="319"/>
      <c r="N237" s="319">
        <f>N236</f>
        <v>0</v>
      </c>
      <c r="O237" s="319"/>
      <c r="P237" s="319"/>
      <c r="Q237" s="319"/>
      <c r="R237" s="319"/>
      <c r="S237" s="319"/>
      <c r="T237" s="319"/>
      <c r="U237" s="319"/>
      <c r="V237" s="319"/>
      <c r="W237" s="319"/>
      <c r="X237" s="319"/>
      <c r="Y237" s="434">
        <f>Y236</f>
        <v>0</v>
      </c>
      <c r="Z237" s="434">
        <f>Z236</f>
        <v>0</v>
      </c>
      <c r="AA237" s="434">
        <f t="shared" ref="AA237:AL237" si="66">AA236</f>
        <v>0</v>
      </c>
      <c r="AB237" s="434">
        <f t="shared" si="66"/>
        <v>0</v>
      </c>
      <c r="AC237" s="434">
        <f t="shared" si="66"/>
        <v>0</v>
      </c>
      <c r="AD237" s="434">
        <f t="shared" si="66"/>
        <v>0</v>
      </c>
      <c r="AE237" s="434">
        <f t="shared" si="66"/>
        <v>0</v>
      </c>
      <c r="AF237" s="434">
        <f t="shared" si="66"/>
        <v>0</v>
      </c>
      <c r="AG237" s="434">
        <f t="shared" si="66"/>
        <v>0</v>
      </c>
      <c r="AH237" s="434">
        <f t="shared" si="66"/>
        <v>0</v>
      </c>
      <c r="AI237" s="434">
        <f t="shared" si="66"/>
        <v>0</v>
      </c>
      <c r="AJ237" s="434">
        <f t="shared" si="66"/>
        <v>0</v>
      </c>
      <c r="AK237" s="434">
        <f t="shared" si="66"/>
        <v>0</v>
      </c>
      <c r="AL237" s="434">
        <f t="shared" si="66"/>
        <v>0</v>
      </c>
      <c r="AM237" s="529"/>
    </row>
    <row r="238" spans="1:39" ht="15" hidden="1" outlineLevel="1">
      <c r="A238" s="536"/>
      <c r="B238" s="34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435"/>
      <c r="Z238" s="435"/>
      <c r="AA238" s="435"/>
      <c r="AB238" s="435"/>
      <c r="AC238" s="435"/>
      <c r="AD238" s="435"/>
      <c r="AE238" s="435"/>
      <c r="AF238" s="435"/>
      <c r="AG238" s="435"/>
      <c r="AH238" s="435"/>
      <c r="AI238" s="435"/>
      <c r="AJ238" s="435"/>
      <c r="AK238" s="435"/>
      <c r="AL238" s="435"/>
      <c r="AM238" s="330"/>
    </row>
    <row r="239" spans="1:39" ht="15" hidden="1" outlineLevel="1">
      <c r="A239" s="533">
        <v>29</v>
      </c>
      <c r="B239" s="347" t="s">
        <v>19</v>
      </c>
      <c r="C239" s="315" t="s">
        <v>25</v>
      </c>
      <c r="D239" s="319"/>
      <c r="E239" s="319"/>
      <c r="F239" s="319"/>
      <c r="G239" s="319"/>
      <c r="H239" s="319"/>
      <c r="I239" s="319"/>
      <c r="J239" s="319"/>
      <c r="K239" s="319"/>
      <c r="L239" s="319"/>
      <c r="M239" s="319"/>
      <c r="N239" s="319">
        <v>0</v>
      </c>
      <c r="O239" s="319"/>
      <c r="P239" s="319"/>
      <c r="Q239" s="319"/>
      <c r="R239" s="319"/>
      <c r="S239" s="319"/>
      <c r="T239" s="319"/>
      <c r="U239" s="319"/>
      <c r="V239" s="319"/>
      <c r="W239" s="319"/>
      <c r="X239" s="319"/>
      <c r="Y239" s="449"/>
      <c r="Z239" s="438"/>
      <c r="AA239" s="438"/>
      <c r="AB239" s="438"/>
      <c r="AC239" s="438"/>
      <c r="AD239" s="438"/>
      <c r="AE239" s="438"/>
      <c r="AF239" s="438"/>
      <c r="AG239" s="438"/>
      <c r="AH239" s="438"/>
      <c r="AI239" s="438"/>
      <c r="AJ239" s="438"/>
      <c r="AK239" s="438"/>
      <c r="AL239" s="438"/>
      <c r="AM239" s="320">
        <f>SUM(Y239:AL239)</f>
        <v>0</v>
      </c>
    </row>
    <row r="240" spans="1:39" ht="15" hidden="1" outlineLevel="1">
      <c r="B240" s="347" t="s">
        <v>247</v>
      </c>
      <c r="C240" s="315" t="s">
        <v>164</v>
      </c>
      <c r="D240" s="319"/>
      <c r="E240" s="319"/>
      <c r="F240" s="319"/>
      <c r="G240" s="319"/>
      <c r="H240" s="319"/>
      <c r="I240" s="319"/>
      <c r="J240" s="319"/>
      <c r="K240" s="319"/>
      <c r="L240" s="319"/>
      <c r="M240" s="319"/>
      <c r="N240" s="319">
        <f>N239</f>
        <v>0</v>
      </c>
      <c r="O240" s="319"/>
      <c r="P240" s="319"/>
      <c r="Q240" s="319"/>
      <c r="R240" s="319"/>
      <c r="S240" s="319"/>
      <c r="T240" s="319"/>
      <c r="U240" s="319"/>
      <c r="V240" s="319"/>
      <c r="W240" s="319"/>
      <c r="X240" s="319"/>
      <c r="Y240" s="434">
        <f>Y239</f>
        <v>0</v>
      </c>
      <c r="Z240" s="434">
        <f t="shared" ref="Z240:AL240" si="67">Z239</f>
        <v>0</v>
      </c>
      <c r="AA240" s="434">
        <f t="shared" si="67"/>
        <v>0</v>
      </c>
      <c r="AB240" s="434">
        <f t="shared" si="67"/>
        <v>0</v>
      </c>
      <c r="AC240" s="434">
        <f t="shared" si="67"/>
        <v>0</v>
      </c>
      <c r="AD240" s="434">
        <f t="shared" si="67"/>
        <v>0</v>
      </c>
      <c r="AE240" s="434">
        <f t="shared" si="67"/>
        <v>0</v>
      </c>
      <c r="AF240" s="434">
        <f t="shared" si="67"/>
        <v>0</v>
      </c>
      <c r="AG240" s="434">
        <f t="shared" si="67"/>
        <v>0</v>
      </c>
      <c r="AH240" s="434">
        <f t="shared" si="67"/>
        <v>0</v>
      </c>
      <c r="AI240" s="434">
        <f t="shared" si="67"/>
        <v>0</v>
      </c>
      <c r="AJ240" s="434">
        <f t="shared" si="67"/>
        <v>0</v>
      </c>
      <c r="AK240" s="434">
        <f t="shared" si="67"/>
        <v>0</v>
      </c>
      <c r="AL240" s="434">
        <f t="shared" si="67"/>
        <v>0</v>
      </c>
      <c r="AM240" s="529"/>
    </row>
    <row r="241" spans="1:39" ht="15" hidden="1" outlineLevel="1">
      <c r="B241" s="347"/>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446"/>
      <c r="Z241" s="446"/>
      <c r="AA241" s="446"/>
      <c r="AB241" s="446"/>
      <c r="AC241" s="446"/>
      <c r="AD241" s="446"/>
      <c r="AE241" s="446"/>
      <c r="AF241" s="446"/>
      <c r="AG241" s="446"/>
      <c r="AH241" s="446"/>
      <c r="AI241" s="446"/>
      <c r="AJ241" s="446"/>
      <c r="AK241" s="446"/>
      <c r="AL241" s="446"/>
      <c r="AM241" s="337"/>
    </row>
    <row r="242" spans="1:39" s="307" customFormat="1" ht="15" hidden="1" outlineLevel="1">
      <c r="A242" s="533">
        <v>30</v>
      </c>
      <c r="B242" s="347" t="s">
        <v>501</v>
      </c>
      <c r="C242" s="315" t="s">
        <v>25</v>
      </c>
      <c r="D242" s="319"/>
      <c r="E242" s="319"/>
      <c r="F242" s="319"/>
      <c r="G242" s="319"/>
      <c r="H242" s="319"/>
      <c r="I242" s="319"/>
      <c r="J242" s="319"/>
      <c r="K242" s="319"/>
      <c r="L242" s="319"/>
      <c r="M242" s="319"/>
      <c r="N242" s="319">
        <v>0</v>
      </c>
      <c r="O242" s="319"/>
      <c r="P242" s="319"/>
      <c r="Q242" s="319"/>
      <c r="R242" s="319"/>
      <c r="S242" s="319"/>
      <c r="T242" s="319"/>
      <c r="U242" s="319"/>
      <c r="V242" s="319"/>
      <c r="W242" s="319"/>
      <c r="X242" s="319"/>
      <c r="Y242" s="433"/>
      <c r="Z242" s="433"/>
      <c r="AA242" s="433"/>
      <c r="AB242" s="433"/>
      <c r="AC242" s="433"/>
      <c r="AD242" s="433"/>
      <c r="AE242" s="433"/>
      <c r="AF242" s="433"/>
      <c r="AG242" s="433"/>
      <c r="AH242" s="433"/>
      <c r="AI242" s="433"/>
      <c r="AJ242" s="433"/>
      <c r="AK242" s="433"/>
      <c r="AL242" s="433"/>
      <c r="AM242" s="320">
        <f>SUM(Y242:AL242)</f>
        <v>0</v>
      </c>
    </row>
    <row r="243" spans="1:39" s="307" customFormat="1" ht="15" hidden="1" outlineLevel="1">
      <c r="A243" s="533"/>
      <c r="B243" s="347" t="s">
        <v>247</v>
      </c>
      <c r="C243" s="315" t="s">
        <v>164</v>
      </c>
      <c r="D243" s="319"/>
      <c r="E243" s="319"/>
      <c r="F243" s="319"/>
      <c r="G243" s="319"/>
      <c r="H243" s="319"/>
      <c r="I243" s="319"/>
      <c r="J243" s="319"/>
      <c r="K243" s="319"/>
      <c r="L243" s="319"/>
      <c r="M243" s="319"/>
      <c r="N243" s="319">
        <f>N242</f>
        <v>0</v>
      </c>
      <c r="O243" s="319"/>
      <c r="P243" s="319"/>
      <c r="Q243" s="319"/>
      <c r="R243" s="319"/>
      <c r="S243" s="319"/>
      <c r="T243" s="319"/>
      <c r="U243" s="319"/>
      <c r="V243" s="319"/>
      <c r="W243" s="319"/>
      <c r="X243" s="319"/>
      <c r="Y243" s="434">
        <f>Y242</f>
        <v>0</v>
      </c>
      <c r="Z243" s="434">
        <f t="shared" ref="Z243:AL243" si="68">Z242</f>
        <v>0</v>
      </c>
      <c r="AA243" s="434">
        <f t="shared" si="68"/>
        <v>0</v>
      </c>
      <c r="AB243" s="434">
        <f t="shared" si="68"/>
        <v>0</v>
      </c>
      <c r="AC243" s="434">
        <f t="shared" si="68"/>
        <v>0</v>
      </c>
      <c r="AD243" s="434">
        <f t="shared" si="68"/>
        <v>0</v>
      </c>
      <c r="AE243" s="434">
        <f t="shared" si="68"/>
        <v>0</v>
      </c>
      <c r="AF243" s="434">
        <f t="shared" si="68"/>
        <v>0</v>
      </c>
      <c r="AG243" s="434">
        <f t="shared" si="68"/>
        <v>0</v>
      </c>
      <c r="AH243" s="434">
        <f t="shared" si="68"/>
        <v>0</v>
      </c>
      <c r="AI243" s="434">
        <f t="shared" si="68"/>
        <v>0</v>
      </c>
      <c r="AJ243" s="434">
        <f t="shared" si="68"/>
        <v>0</v>
      </c>
      <c r="AK243" s="434">
        <f t="shared" si="68"/>
        <v>0</v>
      </c>
      <c r="AL243" s="434">
        <f t="shared" si="68"/>
        <v>0</v>
      </c>
      <c r="AM243" s="529"/>
    </row>
    <row r="244" spans="1:39" s="307" customFormat="1" ht="15" hidden="1" outlineLevel="1">
      <c r="A244" s="533"/>
      <c r="B244" s="347"/>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435"/>
      <c r="Z244" s="435"/>
      <c r="AA244" s="435"/>
      <c r="AB244" s="435"/>
      <c r="AC244" s="435"/>
      <c r="AD244" s="435"/>
      <c r="AE244" s="435"/>
      <c r="AF244" s="435"/>
      <c r="AG244" s="435"/>
      <c r="AH244" s="435"/>
      <c r="AI244" s="435"/>
      <c r="AJ244" s="435"/>
      <c r="AK244" s="435"/>
      <c r="AL244" s="435"/>
      <c r="AM244" s="337"/>
    </row>
    <row r="245" spans="1:39" s="307" customFormat="1" ht="15.6" hidden="1" outlineLevel="1">
      <c r="A245" s="533"/>
      <c r="B245" s="312" t="s">
        <v>502</v>
      </c>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435"/>
      <c r="Z245" s="435"/>
      <c r="AA245" s="435"/>
      <c r="AB245" s="435"/>
      <c r="AC245" s="435"/>
      <c r="AD245" s="435"/>
      <c r="AE245" s="435"/>
      <c r="AF245" s="435"/>
      <c r="AG245" s="435"/>
      <c r="AH245" s="435"/>
      <c r="AI245" s="435"/>
      <c r="AJ245" s="435"/>
      <c r="AK245" s="435"/>
      <c r="AL245" s="435"/>
      <c r="AM245" s="337"/>
    </row>
    <row r="246" spans="1:39" s="307" customFormat="1" ht="15" hidden="1" outlineLevel="1">
      <c r="A246" s="533">
        <v>31</v>
      </c>
      <c r="B246" s="347" t="s">
        <v>503</v>
      </c>
      <c r="C246" s="315" t="s">
        <v>25</v>
      </c>
      <c r="D246" s="319"/>
      <c r="E246" s="319"/>
      <c r="F246" s="319"/>
      <c r="G246" s="319"/>
      <c r="H246" s="319"/>
      <c r="I246" s="319"/>
      <c r="J246" s="319"/>
      <c r="K246" s="319"/>
      <c r="L246" s="319"/>
      <c r="M246" s="319"/>
      <c r="N246" s="319">
        <v>0</v>
      </c>
      <c r="O246" s="319"/>
      <c r="P246" s="319"/>
      <c r="Q246" s="319"/>
      <c r="R246" s="319"/>
      <c r="S246" s="319"/>
      <c r="T246" s="319"/>
      <c r="U246" s="319"/>
      <c r="V246" s="319"/>
      <c r="W246" s="319"/>
      <c r="X246" s="319"/>
      <c r="Y246" s="433"/>
      <c r="Z246" s="433"/>
      <c r="AA246" s="433"/>
      <c r="AB246" s="433"/>
      <c r="AC246" s="433"/>
      <c r="AD246" s="433"/>
      <c r="AE246" s="433"/>
      <c r="AF246" s="433"/>
      <c r="AG246" s="433"/>
      <c r="AH246" s="433"/>
      <c r="AI246" s="433"/>
      <c r="AJ246" s="433"/>
      <c r="AK246" s="433"/>
      <c r="AL246" s="433"/>
      <c r="AM246" s="320">
        <f>SUM(Y246:AL246)</f>
        <v>0</v>
      </c>
    </row>
    <row r="247" spans="1:39" s="307" customFormat="1" ht="15" hidden="1" outlineLevel="1">
      <c r="A247" s="533"/>
      <c r="B247" s="347" t="s">
        <v>247</v>
      </c>
      <c r="C247" s="315" t="s">
        <v>164</v>
      </c>
      <c r="D247" s="319"/>
      <c r="E247" s="319"/>
      <c r="F247" s="319"/>
      <c r="G247" s="319"/>
      <c r="H247" s="319"/>
      <c r="I247" s="319"/>
      <c r="J247" s="319"/>
      <c r="K247" s="319"/>
      <c r="L247" s="319"/>
      <c r="M247" s="319"/>
      <c r="N247" s="319">
        <f>N246</f>
        <v>0</v>
      </c>
      <c r="O247" s="319"/>
      <c r="P247" s="319"/>
      <c r="Q247" s="319"/>
      <c r="R247" s="319"/>
      <c r="S247" s="319"/>
      <c r="T247" s="319"/>
      <c r="U247" s="319"/>
      <c r="V247" s="319"/>
      <c r="W247" s="319"/>
      <c r="X247" s="319"/>
      <c r="Y247" s="434">
        <f>Y246</f>
        <v>0</v>
      </c>
      <c r="Z247" s="434">
        <f t="shared" ref="Z247:AL247" si="69">Z246</f>
        <v>0</v>
      </c>
      <c r="AA247" s="434">
        <f t="shared" si="69"/>
        <v>0</v>
      </c>
      <c r="AB247" s="434">
        <f t="shared" si="69"/>
        <v>0</v>
      </c>
      <c r="AC247" s="434">
        <f t="shared" si="69"/>
        <v>0</v>
      </c>
      <c r="AD247" s="434">
        <f t="shared" si="69"/>
        <v>0</v>
      </c>
      <c r="AE247" s="434">
        <f t="shared" si="69"/>
        <v>0</v>
      </c>
      <c r="AF247" s="434">
        <f t="shared" si="69"/>
        <v>0</v>
      </c>
      <c r="AG247" s="434">
        <f t="shared" si="69"/>
        <v>0</v>
      </c>
      <c r="AH247" s="434">
        <f t="shared" si="69"/>
        <v>0</v>
      </c>
      <c r="AI247" s="434">
        <f t="shared" si="69"/>
        <v>0</v>
      </c>
      <c r="AJ247" s="434">
        <f t="shared" si="69"/>
        <v>0</v>
      </c>
      <c r="AK247" s="434">
        <f t="shared" si="69"/>
        <v>0</v>
      </c>
      <c r="AL247" s="434">
        <f t="shared" si="69"/>
        <v>0</v>
      </c>
      <c r="AM247" s="529"/>
    </row>
    <row r="248" spans="1:39" s="307" customFormat="1" ht="15" hidden="1" outlineLevel="1">
      <c r="A248" s="533"/>
      <c r="B248" s="347"/>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435"/>
      <c r="Z248" s="435"/>
      <c r="AA248" s="435"/>
      <c r="AB248" s="435"/>
      <c r="AC248" s="435"/>
      <c r="AD248" s="435"/>
      <c r="AE248" s="435"/>
      <c r="AF248" s="435"/>
      <c r="AG248" s="435"/>
      <c r="AH248" s="435"/>
      <c r="AI248" s="435"/>
      <c r="AJ248" s="435"/>
      <c r="AK248" s="435"/>
      <c r="AL248" s="435"/>
      <c r="AM248" s="337"/>
    </row>
    <row r="249" spans="1:39" s="307" customFormat="1" ht="15" hidden="1" outlineLevel="1">
      <c r="A249" s="533">
        <v>32</v>
      </c>
      <c r="B249" s="347" t="s">
        <v>504</v>
      </c>
      <c r="C249" s="315" t="s">
        <v>25</v>
      </c>
      <c r="D249" s="319"/>
      <c r="E249" s="319"/>
      <c r="F249" s="319"/>
      <c r="G249" s="319"/>
      <c r="H249" s="319"/>
      <c r="I249" s="319"/>
      <c r="J249" s="319"/>
      <c r="K249" s="319"/>
      <c r="L249" s="319"/>
      <c r="M249" s="319"/>
      <c r="N249" s="319">
        <v>0</v>
      </c>
      <c r="O249" s="319"/>
      <c r="P249" s="319"/>
      <c r="Q249" s="319"/>
      <c r="R249" s="319"/>
      <c r="S249" s="319"/>
      <c r="T249" s="319"/>
      <c r="U249" s="319"/>
      <c r="V249" s="319"/>
      <c r="W249" s="319"/>
      <c r="X249" s="319"/>
      <c r="Y249" s="433"/>
      <c r="Z249" s="433"/>
      <c r="AA249" s="433"/>
      <c r="AB249" s="433"/>
      <c r="AC249" s="433"/>
      <c r="AD249" s="433"/>
      <c r="AE249" s="433"/>
      <c r="AF249" s="433"/>
      <c r="AG249" s="433"/>
      <c r="AH249" s="433"/>
      <c r="AI249" s="433"/>
      <c r="AJ249" s="433"/>
      <c r="AK249" s="433"/>
      <c r="AL249" s="433"/>
      <c r="AM249" s="320">
        <f>SUM(Y249:AL249)</f>
        <v>0</v>
      </c>
    </row>
    <row r="250" spans="1:39" s="307" customFormat="1" ht="15" hidden="1" outlineLevel="1">
      <c r="A250" s="533"/>
      <c r="B250" s="347" t="s">
        <v>247</v>
      </c>
      <c r="C250" s="315" t="s">
        <v>164</v>
      </c>
      <c r="D250" s="319"/>
      <c r="E250" s="319"/>
      <c r="F250" s="319"/>
      <c r="G250" s="319"/>
      <c r="H250" s="319"/>
      <c r="I250" s="319"/>
      <c r="J250" s="319"/>
      <c r="K250" s="319"/>
      <c r="L250" s="319"/>
      <c r="M250" s="319"/>
      <c r="N250" s="319">
        <f>N249</f>
        <v>0</v>
      </c>
      <c r="O250" s="319"/>
      <c r="P250" s="319"/>
      <c r="Q250" s="319"/>
      <c r="R250" s="319"/>
      <c r="S250" s="319"/>
      <c r="T250" s="319"/>
      <c r="U250" s="319"/>
      <c r="V250" s="319"/>
      <c r="W250" s="319"/>
      <c r="X250" s="319"/>
      <c r="Y250" s="434">
        <f>Y249</f>
        <v>0</v>
      </c>
      <c r="Z250" s="434">
        <f t="shared" ref="Z250:AL250" si="70">Z249</f>
        <v>0</v>
      </c>
      <c r="AA250" s="434">
        <f t="shared" si="70"/>
        <v>0</v>
      </c>
      <c r="AB250" s="434">
        <f t="shared" si="70"/>
        <v>0</v>
      </c>
      <c r="AC250" s="434">
        <f t="shared" si="70"/>
        <v>0</v>
      </c>
      <c r="AD250" s="434">
        <f t="shared" si="70"/>
        <v>0</v>
      </c>
      <c r="AE250" s="434">
        <f t="shared" si="70"/>
        <v>0</v>
      </c>
      <c r="AF250" s="434">
        <f t="shared" si="70"/>
        <v>0</v>
      </c>
      <c r="AG250" s="434">
        <f t="shared" si="70"/>
        <v>0</v>
      </c>
      <c r="AH250" s="434">
        <f t="shared" si="70"/>
        <v>0</v>
      </c>
      <c r="AI250" s="434">
        <f t="shared" si="70"/>
        <v>0</v>
      </c>
      <c r="AJ250" s="434">
        <f t="shared" si="70"/>
        <v>0</v>
      </c>
      <c r="AK250" s="434">
        <f t="shared" si="70"/>
        <v>0</v>
      </c>
      <c r="AL250" s="434">
        <f t="shared" si="70"/>
        <v>0</v>
      </c>
      <c r="AM250" s="529"/>
    </row>
    <row r="251" spans="1:39" s="307" customFormat="1" ht="15" hidden="1" outlineLevel="1">
      <c r="A251" s="533"/>
      <c r="B251" s="347"/>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435"/>
      <c r="Z251" s="435"/>
      <c r="AA251" s="435"/>
      <c r="AB251" s="435"/>
      <c r="AC251" s="435"/>
      <c r="AD251" s="435"/>
      <c r="AE251" s="435"/>
      <c r="AF251" s="435"/>
      <c r="AG251" s="435"/>
      <c r="AH251" s="435"/>
      <c r="AI251" s="435"/>
      <c r="AJ251" s="435"/>
      <c r="AK251" s="435"/>
      <c r="AL251" s="435"/>
      <c r="AM251" s="337"/>
    </row>
    <row r="252" spans="1:39" s="307" customFormat="1" ht="15" hidden="1" outlineLevel="1">
      <c r="A252" s="533">
        <v>33</v>
      </c>
      <c r="B252" s="347" t="s">
        <v>505</v>
      </c>
      <c r="C252" s="315" t="s">
        <v>25</v>
      </c>
      <c r="D252" s="319"/>
      <c r="E252" s="319"/>
      <c r="F252" s="319"/>
      <c r="G252" s="319"/>
      <c r="H252" s="319"/>
      <c r="I252" s="319"/>
      <c r="J252" s="319"/>
      <c r="K252" s="319"/>
      <c r="L252" s="319"/>
      <c r="M252" s="319"/>
      <c r="N252" s="319">
        <v>0</v>
      </c>
      <c r="O252" s="319"/>
      <c r="P252" s="319"/>
      <c r="Q252" s="319"/>
      <c r="R252" s="319"/>
      <c r="S252" s="319"/>
      <c r="T252" s="319"/>
      <c r="U252" s="319"/>
      <c r="V252" s="319"/>
      <c r="W252" s="319"/>
      <c r="X252" s="319"/>
      <c r="Y252" s="433"/>
      <c r="Z252" s="433"/>
      <c r="AA252" s="433"/>
      <c r="AB252" s="433"/>
      <c r="AC252" s="433"/>
      <c r="AD252" s="433"/>
      <c r="AE252" s="433"/>
      <c r="AF252" s="433"/>
      <c r="AG252" s="433"/>
      <c r="AH252" s="433"/>
      <c r="AI252" s="433"/>
      <c r="AJ252" s="433"/>
      <c r="AK252" s="433"/>
      <c r="AL252" s="433"/>
      <c r="AM252" s="320">
        <f>SUM(Y252:AL252)</f>
        <v>0</v>
      </c>
    </row>
    <row r="253" spans="1:39" s="307" customFormat="1" ht="15" hidden="1" outlineLevel="1">
      <c r="A253" s="533"/>
      <c r="B253" s="347" t="s">
        <v>247</v>
      </c>
      <c r="C253" s="315" t="s">
        <v>164</v>
      </c>
      <c r="D253" s="319"/>
      <c r="E253" s="319"/>
      <c r="F253" s="319"/>
      <c r="G253" s="319"/>
      <c r="H253" s="319"/>
      <c r="I253" s="319"/>
      <c r="J253" s="319"/>
      <c r="K253" s="319"/>
      <c r="L253" s="319"/>
      <c r="M253" s="319"/>
      <c r="N253" s="319">
        <f>N252</f>
        <v>0</v>
      </c>
      <c r="O253" s="319"/>
      <c r="P253" s="319"/>
      <c r="Q253" s="319"/>
      <c r="R253" s="319"/>
      <c r="S253" s="319"/>
      <c r="T253" s="319"/>
      <c r="U253" s="319"/>
      <c r="V253" s="319"/>
      <c r="W253" s="319"/>
      <c r="X253" s="319"/>
      <c r="Y253" s="434">
        <f>Y252</f>
        <v>0</v>
      </c>
      <c r="Z253" s="434">
        <f t="shared" ref="Z253:AL253" si="71">Z252</f>
        <v>0</v>
      </c>
      <c r="AA253" s="434">
        <f t="shared" si="71"/>
        <v>0</v>
      </c>
      <c r="AB253" s="434">
        <f t="shared" si="71"/>
        <v>0</v>
      </c>
      <c r="AC253" s="434">
        <f t="shared" si="71"/>
        <v>0</v>
      </c>
      <c r="AD253" s="434">
        <f t="shared" si="71"/>
        <v>0</v>
      </c>
      <c r="AE253" s="434">
        <f t="shared" si="71"/>
        <v>0</v>
      </c>
      <c r="AF253" s="434">
        <f t="shared" si="71"/>
        <v>0</v>
      </c>
      <c r="AG253" s="434">
        <f t="shared" si="71"/>
        <v>0</v>
      </c>
      <c r="AH253" s="434">
        <f t="shared" si="71"/>
        <v>0</v>
      </c>
      <c r="AI253" s="434">
        <f t="shared" si="71"/>
        <v>0</v>
      </c>
      <c r="AJ253" s="434">
        <f t="shared" si="71"/>
        <v>0</v>
      </c>
      <c r="AK253" s="434">
        <f t="shared" si="71"/>
        <v>0</v>
      </c>
      <c r="AL253" s="434">
        <f t="shared" si="71"/>
        <v>0</v>
      </c>
      <c r="AM253" s="529"/>
    </row>
    <row r="254" spans="1:39" ht="15" hidden="1" outlineLevel="1">
      <c r="B254" s="339"/>
      <c r="C254" s="348"/>
      <c r="D254" s="349"/>
      <c r="E254" s="349"/>
      <c r="F254" s="349"/>
      <c r="G254" s="349"/>
      <c r="H254" s="349"/>
      <c r="I254" s="349"/>
      <c r="J254" s="349"/>
      <c r="K254" s="349"/>
      <c r="L254" s="349"/>
      <c r="M254" s="349"/>
      <c r="N254" s="349"/>
      <c r="O254" s="349"/>
      <c r="P254" s="349"/>
      <c r="Q254" s="349"/>
      <c r="R254" s="349"/>
      <c r="S254" s="349"/>
      <c r="T254" s="349"/>
      <c r="U254" s="349"/>
      <c r="V254" s="349"/>
      <c r="W254" s="349"/>
      <c r="X254" s="349"/>
      <c r="Y254" s="325"/>
      <c r="Z254" s="325"/>
      <c r="AA254" s="325"/>
      <c r="AB254" s="325"/>
      <c r="AC254" s="325"/>
      <c r="AD254" s="325"/>
      <c r="AE254" s="325"/>
      <c r="AF254" s="325"/>
      <c r="AG254" s="325"/>
      <c r="AH254" s="325"/>
      <c r="AI254" s="325"/>
      <c r="AJ254" s="325"/>
      <c r="AK254" s="325"/>
      <c r="AL254" s="325"/>
      <c r="AM254" s="330"/>
    </row>
    <row r="255" spans="1:39" ht="15.6" collapsed="1">
      <c r="B255" s="350" t="s">
        <v>248</v>
      </c>
      <c r="C255" s="352"/>
      <c r="D255" s="352">
        <f>SUM(D150:D253)</f>
        <v>21556239</v>
      </c>
      <c r="E255" s="352">
        <f t="shared" ref="E255:M255" si="72">SUM(E150:E253)</f>
        <v>21310016.380000003</v>
      </c>
      <c r="F255" s="352">
        <f t="shared" si="72"/>
        <v>21078982.627000004</v>
      </c>
      <c r="G255" s="352">
        <f t="shared" si="72"/>
        <v>20722425.612459999</v>
      </c>
      <c r="H255" s="352">
        <f t="shared" si="72"/>
        <v>20176420.087469999</v>
      </c>
      <c r="I255" s="352">
        <f t="shared" si="72"/>
        <v>18011473.58687</v>
      </c>
      <c r="J255" s="352">
        <f t="shared" si="72"/>
        <v>17485735.819660001</v>
      </c>
      <c r="K255" s="352">
        <f t="shared" si="72"/>
        <v>17446848.019990001</v>
      </c>
      <c r="L255" s="352">
        <f t="shared" si="72"/>
        <v>16998833.463990003</v>
      </c>
      <c r="M255" s="352">
        <f t="shared" si="72"/>
        <v>14571251.171890002</v>
      </c>
      <c r="N255" s="352"/>
      <c r="O255" s="352">
        <f>SUM(O150:O253)</f>
        <v>14097</v>
      </c>
      <c r="P255" s="352">
        <f t="shared" ref="P255:X255" si="73">SUM(P150:P253)</f>
        <v>4396.4495889</v>
      </c>
      <c r="Q255" s="352">
        <f t="shared" si="73"/>
        <v>4327.2417388999993</v>
      </c>
      <c r="R255" s="352">
        <f t="shared" si="73"/>
        <v>4229.0490848999998</v>
      </c>
      <c r="S255" s="352">
        <f t="shared" si="73"/>
        <v>4139.2169928000003</v>
      </c>
      <c r="T255" s="352">
        <f t="shared" si="73"/>
        <v>3583.8485717999997</v>
      </c>
      <c r="U255" s="352">
        <f t="shared" si="73"/>
        <v>3540.7959716</v>
      </c>
      <c r="V255" s="352">
        <f t="shared" si="73"/>
        <v>3535.6425111999997</v>
      </c>
      <c r="W255" s="352">
        <f t="shared" si="73"/>
        <v>3462.9510742000002</v>
      </c>
      <c r="X255" s="352">
        <f t="shared" si="73"/>
        <v>3104.8242791999996</v>
      </c>
      <c r="Y255" s="352">
        <f>IF(Y149="kWh",SUMPRODUCT(D150:D253,Y150:Y253))</f>
        <v>4033893</v>
      </c>
      <c r="Z255" s="352">
        <f>IF(Z149="kWh",SUMPRODUCT(D150:D253,Z150:Z253))</f>
        <v>1875038</v>
      </c>
      <c r="AA255" s="352">
        <f>IF(AA149="kW",SUMPRODUCT(N150:N253,O150:O253,AA150:AA253),SUMPRODUCT(D150:D253,AA150:AA253))</f>
        <v>18752.16</v>
      </c>
      <c r="AB255" s="352">
        <f>IF(AB149="kW",SUMPRODUCT(N150:N253,O150:O253,AB150:AB253),SUMPRODUCT(D150:D253,AB150:AB253))</f>
        <v>11823.84</v>
      </c>
      <c r="AC255" s="352">
        <f>IF(AC149="kW",SUMPRODUCT(N150:N253,O150:O253,AC150:AC253),SUMPRODUCT(D150:D253,AC150:AC253))</f>
        <v>0</v>
      </c>
      <c r="AD255" s="352">
        <f>IF(AD149="kW",SUMPRODUCT(N150:N253,O150:O253,AD150:AD253),SUMPRODUCT(D150:D253,AD150:AD253))</f>
        <v>0</v>
      </c>
      <c r="AE255" s="352">
        <f>IF(AE149="kW",SUMPRODUCT(N150:N253,O150:O253,AE150:AE253),SUMPRODUCT(D150:D253,AE150:AE253))</f>
        <v>0</v>
      </c>
      <c r="AF255" s="352">
        <f>IF(AF149="kW",SUMPRODUCT(N150:N253,O150:O253,AF150:AF253),SUMPRODUCT(D150:D253,AF150:AF253))</f>
        <v>0</v>
      </c>
      <c r="AG255" s="352">
        <f>IF(AG149="kW",SUMPRODUCT(N150:N253,O150:O253,AG150:AG253),SUMPRODUCT(D150:D253,AG150:AG253))</f>
        <v>0</v>
      </c>
      <c r="AH255" s="352">
        <f>IF(AH149="kW",SUMPRODUCT(N150:N253,O150:O253,AH150:AH253),SUMPRODUCT(D150:D253,AH150:AH253))</f>
        <v>0</v>
      </c>
      <c r="AI255" s="352">
        <f>IF(AI149="kW",SUMPRODUCT(N150:N253,O150:O253,AI150:AI253),SUMPRODUCT(D150:D253,AI150:AI253))</f>
        <v>0</v>
      </c>
      <c r="AJ255" s="352">
        <f>IF(AJ149="kW",SUMPRODUCT(N150:N253,O150:O253,AJ150:AJ253),SUMPRODUCT(D150:D253,AJ150:AJ253))</f>
        <v>0</v>
      </c>
      <c r="AK255" s="352">
        <f>IF(AK149="kW",SUMPRODUCT(N150:N253,O150:O253,AK150:AK253),SUMPRODUCT(D150:D253,AK150:AK253))</f>
        <v>0</v>
      </c>
      <c r="AL255" s="352">
        <f>IF(AL149="kW",SUMPRODUCT(N150:N253,O150:O253,AL150:AL253),SUMPRODUCT(D150:D253,AL150:AL253))</f>
        <v>0</v>
      </c>
      <c r="AM255" s="353"/>
    </row>
    <row r="256" spans="1:39" ht="15.6">
      <c r="B256" s="354" t="s">
        <v>249</v>
      </c>
      <c r="C256" s="351"/>
      <c r="D256" s="351"/>
      <c r="E256" s="351"/>
      <c r="F256" s="351"/>
      <c r="G256" s="351"/>
      <c r="H256" s="351"/>
      <c r="I256" s="351"/>
      <c r="J256" s="351"/>
      <c r="K256" s="351"/>
      <c r="L256" s="351"/>
      <c r="M256" s="351"/>
      <c r="N256" s="351"/>
      <c r="O256" s="351"/>
      <c r="P256" s="351"/>
      <c r="Q256" s="351"/>
      <c r="R256" s="351"/>
      <c r="S256" s="351"/>
      <c r="T256" s="351"/>
      <c r="U256" s="351"/>
      <c r="V256" s="351"/>
      <c r="W256" s="351"/>
      <c r="X256" s="351"/>
      <c r="Y256" s="351">
        <f>HLOOKUP(Y148,'2. LRAMVA Threshold'!$B$27:$Q$38,4,FALSE)</f>
        <v>0</v>
      </c>
      <c r="Z256" s="351">
        <f>HLOOKUP(Z148,'2. LRAMVA Threshold'!$B$27:$Q$38,4,FALSE)</f>
        <v>0</v>
      </c>
      <c r="AA256" s="351">
        <f>HLOOKUP(AA148,'2. LRAMVA Threshold'!$B$27:$Q$38,4,FALSE)</f>
        <v>0</v>
      </c>
      <c r="AB256" s="351">
        <f>HLOOKUP(AB148,'2. LRAMVA Threshold'!$B$27:$Q$38,4,FALSE)</f>
        <v>0</v>
      </c>
      <c r="AC256" s="351">
        <f>HLOOKUP(AC148,'2. LRAMVA Threshold'!$B$27:$Q$38,4,FALSE)</f>
        <v>0</v>
      </c>
      <c r="AD256" s="351">
        <f>HLOOKUP(AD148,'2. LRAMVA Threshold'!$B$27:$Q$38,4,FALSE)</f>
        <v>0</v>
      </c>
      <c r="AE256" s="351">
        <f>HLOOKUP(AE148,'2. LRAMVA Threshold'!$B$27:$Q$38,4,FALSE)</f>
        <v>0</v>
      </c>
      <c r="AF256" s="351">
        <f>HLOOKUP(AF148,'2. LRAMVA Threshold'!$B$27:$Q$38,4,FALSE)</f>
        <v>0</v>
      </c>
      <c r="AG256" s="351">
        <f>HLOOKUP(AG148,'2. LRAMVA Threshold'!$B$27:$Q$38,4,FALSE)</f>
        <v>0</v>
      </c>
      <c r="AH256" s="351">
        <f>HLOOKUP(AH148,'2. LRAMVA Threshold'!$B$27:$Q$38,4,FALSE)</f>
        <v>0</v>
      </c>
      <c r="AI256" s="351">
        <f>HLOOKUP(AI148,'2. LRAMVA Threshold'!$B$27:$Q$38,4,FALSE)</f>
        <v>0</v>
      </c>
      <c r="AJ256" s="351">
        <f>HLOOKUP(AJ148,'2. LRAMVA Threshold'!$B$27:$Q$38,4,FALSE)</f>
        <v>0</v>
      </c>
      <c r="AK256" s="351">
        <f>HLOOKUP(AK148,'2. LRAMVA Threshold'!$B$27:$Q$38,4,FALSE)</f>
        <v>0</v>
      </c>
      <c r="AL256" s="351">
        <f>HLOOKUP(AL148,'2. LRAMVA Threshold'!$B$27:$Q$38,4,FALSE)</f>
        <v>0</v>
      </c>
      <c r="AM256" s="355"/>
    </row>
    <row r="257" spans="1:41" ht="15">
      <c r="B257" s="347"/>
      <c r="C257" s="356"/>
      <c r="D257" s="357"/>
      <c r="E257" s="357"/>
      <c r="F257" s="357"/>
      <c r="G257" s="357"/>
      <c r="H257" s="357"/>
      <c r="I257" s="357"/>
      <c r="J257" s="357"/>
      <c r="K257" s="357"/>
      <c r="L257" s="357"/>
      <c r="M257" s="357"/>
      <c r="N257" s="357"/>
      <c r="O257" s="358"/>
      <c r="P257" s="357"/>
      <c r="Q257" s="357"/>
      <c r="R257" s="357"/>
      <c r="S257" s="359"/>
      <c r="T257" s="359"/>
      <c r="U257" s="359"/>
      <c r="V257" s="359"/>
      <c r="W257" s="357"/>
      <c r="X257" s="357"/>
      <c r="Y257" s="324"/>
      <c r="Z257" s="324"/>
      <c r="AA257" s="324"/>
      <c r="AB257" s="324"/>
      <c r="AC257" s="324"/>
      <c r="AD257" s="324"/>
      <c r="AE257" s="324"/>
      <c r="AF257" s="324"/>
      <c r="AG257" s="324"/>
      <c r="AH257" s="324"/>
      <c r="AI257" s="324"/>
      <c r="AJ257" s="324"/>
      <c r="AK257" s="324"/>
      <c r="AL257" s="324"/>
      <c r="AM257" s="360"/>
    </row>
    <row r="258" spans="1:41" ht="15">
      <c r="B258" s="347" t="s">
        <v>166</v>
      </c>
      <c r="C258" s="361"/>
      <c r="D258" s="361"/>
      <c r="E258" s="399"/>
      <c r="F258" s="399"/>
      <c r="G258" s="399"/>
      <c r="H258" s="399"/>
      <c r="I258" s="399"/>
      <c r="J258" s="399"/>
      <c r="K258" s="399"/>
      <c r="L258" s="399"/>
      <c r="M258" s="399"/>
      <c r="N258" s="399"/>
      <c r="O258" s="315"/>
      <c r="P258" s="363"/>
      <c r="Q258" s="363"/>
      <c r="R258" s="363"/>
      <c r="S258" s="362"/>
      <c r="T258" s="362"/>
      <c r="U258" s="362"/>
      <c r="V258" s="362"/>
      <c r="W258" s="363"/>
      <c r="X258" s="363"/>
      <c r="Y258" s="364">
        <f>HLOOKUP(Y$20,'3.  Distribution Rates'!$C$122:$P$133,4,FALSE)</f>
        <v>0</v>
      </c>
      <c r="Z258" s="364">
        <f>HLOOKUP(Z$20,'3.  Distribution Rates'!$C$122:$P$133,4,FALSE)</f>
        <v>0</v>
      </c>
      <c r="AA258" s="364">
        <f>HLOOKUP(AA$20,'3.  Distribution Rates'!$C$122:$P$133,4,FALSE)</f>
        <v>0</v>
      </c>
      <c r="AB258" s="364">
        <f>HLOOKUP(AB$20,'3.  Distribution Rates'!$C$122:$P$133,4,FALSE)</f>
        <v>0</v>
      </c>
      <c r="AC258" s="364">
        <f>HLOOKUP(AC$20,'3.  Distribution Rates'!$C$122:$P$133,4,FALSE)</f>
        <v>0</v>
      </c>
      <c r="AD258" s="364">
        <f>HLOOKUP(AD$20,'3.  Distribution Rates'!$C$122:$P$133,4,FALSE)</f>
        <v>0</v>
      </c>
      <c r="AE258" s="364">
        <f>HLOOKUP(AE$20,'3.  Distribution Rates'!$C$122:$P$133,4,FALSE)</f>
        <v>0</v>
      </c>
      <c r="AF258" s="364">
        <f>HLOOKUP(AF$20,'3.  Distribution Rates'!$C$122:$P$133,4,FALSE)</f>
        <v>0</v>
      </c>
      <c r="AG258" s="364">
        <f>HLOOKUP(AG$20,'3.  Distribution Rates'!$C$122:$P$133,4,FALSE)</f>
        <v>0</v>
      </c>
      <c r="AH258" s="364">
        <f>HLOOKUP(AH$20,'3.  Distribution Rates'!$C$122:$P$133,4,FALSE)</f>
        <v>0</v>
      </c>
      <c r="AI258" s="364">
        <f>HLOOKUP(AI$20,'3.  Distribution Rates'!$C$122:$P$133,4,FALSE)</f>
        <v>0</v>
      </c>
      <c r="AJ258" s="364">
        <f>HLOOKUP(AJ$20,'3.  Distribution Rates'!$C$122:$P$133,4,FALSE)</f>
        <v>0</v>
      </c>
      <c r="AK258" s="364">
        <f>HLOOKUP(AK$20,'3.  Distribution Rates'!$C$122:$P$133,4,FALSE)</f>
        <v>0</v>
      </c>
      <c r="AL258" s="364">
        <f>HLOOKUP(AL$20,'3.  Distribution Rates'!$C$122:$P$133,4,FALSE)</f>
        <v>0</v>
      </c>
      <c r="AM258" s="400"/>
    </row>
    <row r="259" spans="1:41" ht="15">
      <c r="B259" s="318" t="s">
        <v>155</v>
      </c>
      <c r="C259" s="368"/>
      <c r="D259" s="333"/>
      <c r="E259" s="303"/>
      <c r="F259" s="303"/>
      <c r="G259" s="303"/>
      <c r="H259" s="303"/>
      <c r="I259" s="303"/>
      <c r="J259" s="303"/>
      <c r="K259" s="303"/>
      <c r="L259" s="303"/>
      <c r="M259" s="303"/>
      <c r="N259" s="303"/>
      <c r="O259" s="315"/>
      <c r="P259" s="303"/>
      <c r="Q259" s="303"/>
      <c r="R259" s="303"/>
      <c r="S259" s="333"/>
      <c r="T259" s="333"/>
      <c r="U259" s="333"/>
      <c r="V259" s="333"/>
      <c r="W259" s="303"/>
      <c r="X259" s="303"/>
      <c r="Y259" s="401">
        <f t="shared" ref="Y259:AL259" si="74">Y135*Y258</f>
        <v>0</v>
      </c>
      <c r="Z259" s="401">
        <f t="shared" si="74"/>
        <v>0</v>
      </c>
      <c r="AA259" s="401">
        <f t="shared" si="74"/>
        <v>0</v>
      </c>
      <c r="AB259" s="401">
        <f t="shared" si="74"/>
        <v>0</v>
      </c>
      <c r="AC259" s="401">
        <f t="shared" si="74"/>
        <v>0</v>
      </c>
      <c r="AD259" s="401">
        <f t="shared" si="74"/>
        <v>0</v>
      </c>
      <c r="AE259" s="401">
        <f t="shared" si="74"/>
        <v>0</v>
      </c>
      <c r="AF259" s="401">
        <f t="shared" si="74"/>
        <v>0</v>
      </c>
      <c r="AG259" s="401">
        <f t="shared" si="74"/>
        <v>0</v>
      </c>
      <c r="AH259" s="401">
        <f t="shared" si="74"/>
        <v>0</v>
      </c>
      <c r="AI259" s="401">
        <f t="shared" si="74"/>
        <v>0</v>
      </c>
      <c r="AJ259" s="401">
        <f t="shared" si="74"/>
        <v>0</v>
      </c>
      <c r="AK259" s="401">
        <f t="shared" si="74"/>
        <v>0</v>
      </c>
      <c r="AL259" s="401">
        <f t="shared" si="74"/>
        <v>0</v>
      </c>
      <c r="AM259" s="400">
        <f>SUM(Y259:AL259)</f>
        <v>0</v>
      </c>
    </row>
    <row r="260" spans="1:41" ht="15">
      <c r="B260" s="318" t="s">
        <v>156</v>
      </c>
      <c r="C260" s="368"/>
      <c r="D260" s="333"/>
      <c r="E260" s="303"/>
      <c r="F260" s="303"/>
      <c r="G260" s="303"/>
      <c r="H260" s="303"/>
      <c r="I260" s="303"/>
      <c r="J260" s="303"/>
      <c r="K260" s="303"/>
      <c r="L260" s="303"/>
      <c r="M260" s="303"/>
      <c r="N260" s="303"/>
      <c r="O260" s="315"/>
      <c r="P260" s="303"/>
      <c r="Q260" s="303"/>
      <c r="R260" s="303"/>
      <c r="S260" s="333"/>
      <c r="T260" s="333"/>
      <c r="U260" s="333"/>
      <c r="V260" s="333"/>
      <c r="W260" s="303"/>
      <c r="X260" s="303"/>
      <c r="Y260" s="401">
        <f>Y255*Y258*0</f>
        <v>0</v>
      </c>
      <c r="Z260" s="401">
        <f>Z255*Z258*0</f>
        <v>0</v>
      </c>
      <c r="AA260" s="402">
        <f>AA255*AA258*0</f>
        <v>0</v>
      </c>
      <c r="AB260" s="402">
        <f>AB255*AB258*0</f>
        <v>0</v>
      </c>
      <c r="AC260" s="402">
        <f t="shared" ref="AC260:AE260" si="75">AC255*AC258</f>
        <v>0</v>
      </c>
      <c r="AD260" s="402">
        <f t="shared" si="75"/>
        <v>0</v>
      </c>
      <c r="AE260" s="402">
        <f t="shared" si="75"/>
        <v>0</v>
      </c>
      <c r="AF260" s="402">
        <f t="shared" ref="AF260:AL260" si="76">AF255*AF258</f>
        <v>0</v>
      </c>
      <c r="AG260" s="402">
        <f t="shared" si="76"/>
        <v>0</v>
      </c>
      <c r="AH260" s="402">
        <f t="shared" si="76"/>
        <v>0</v>
      </c>
      <c r="AI260" s="402">
        <f t="shared" si="76"/>
        <v>0</v>
      </c>
      <c r="AJ260" s="402">
        <f t="shared" si="76"/>
        <v>0</v>
      </c>
      <c r="AK260" s="402">
        <f t="shared" si="76"/>
        <v>0</v>
      </c>
      <c r="AL260" s="402">
        <f t="shared" si="76"/>
        <v>0</v>
      </c>
      <c r="AM260" s="400">
        <f>SUM(Y260:AL260)</f>
        <v>0</v>
      </c>
    </row>
    <row r="261" spans="1:41" s="403" customFormat="1" ht="15.6">
      <c r="A261" s="535"/>
      <c r="B261" s="372" t="s">
        <v>257</v>
      </c>
      <c r="C261" s="368"/>
      <c r="D261" s="359"/>
      <c r="E261" s="357"/>
      <c r="F261" s="357"/>
      <c r="G261" s="357"/>
      <c r="H261" s="357"/>
      <c r="I261" s="357"/>
      <c r="J261" s="357"/>
      <c r="K261" s="357"/>
      <c r="L261" s="357"/>
      <c r="M261" s="357"/>
      <c r="N261" s="357"/>
      <c r="O261" s="324"/>
      <c r="P261" s="357"/>
      <c r="Q261" s="357"/>
      <c r="R261" s="357"/>
      <c r="S261" s="359"/>
      <c r="T261" s="359"/>
      <c r="U261" s="359"/>
      <c r="V261" s="359"/>
      <c r="W261" s="357"/>
      <c r="X261" s="357"/>
      <c r="Y261" s="369">
        <f>SUM(Y259:Y260)</f>
        <v>0</v>
      </c>
      <c r="Z261" s="369">
        <f t="shared" ref="Z261:AE261" si="77">SUM(Z259:Z260)</f>
        <v>0</v>
      </c>
      <c r="AA261" s="369">
        <f t="shared" si="77"/>
        <v>0</v>
      </c>
      <c r="AB261" s="369">
        <f t="shared" si="77"/>
        <v>0</v>
      </c>
      <c r="AC261" s="369">
        <f t="shared" si="77"/>
        <v>0</v>
      </c>
      <c r="AD261" s="369">
        <f t="shared" si="77"/>
        <v>0</v>
      </c>
      <c r="AE261" s="369">
        <f t="shared" si="77"/>
        <v>0</v>
      </c>
      <c r="AF261" s="369">
        <f t="shared" ref="AF261:AL261" si="78">SUM(AF259:AF260)</f>
        <v>0</v>
      </c>
      <c r="AG261" s="369">
        <f t="shared" si="78"/>
        <v>0</v>
      </c>
      <c r="AH261" s="369">
        <f t="shared" si="78"/>
        <v>0</v>
      </c>
      <c r="AI261" s="369">
        <f t="shared" si="78"/>
        <v>0</v>
      </c>
      <c r="AJ261" s="369">
        <f t="shared" si="78"/>
        <v>0</v>
      </c>
      <c r="AK261" s="369">
        <f t="shared" si="78"/>
        <v>0</v>
      </c>
      <c r="AL261" s="369">
        <f t="shared" si="78"/>
        <v>0</v>
      </c>
      <c r="AM261" s="371">
        <f>SUM(AM259:AM260)</f>
        <v>0</v>
      </c>
    </row>
    <row r="262" spans="1:41" s="403" customFormat="1" ht="15.6">
      <c r="A262" s="535"/>
      <c r="B262" s="372" t="s">
        <v>250</v>
      </c>
      <c r="C262" s="368"/>
      <c r="D262" s="373"/>
      <c r="E262" s="357"/>
      <c r="F262" s="357"/>
      <c r="G262" s="357"/>
      <c r="H262" s="357"/>
      <c r="I262" s="357"/>
      <c r="J262" s="357"/>
      <c r="K262" s="357"/>
      <c r="L262" s="357"/>
      <c r="M262" s="357"/>
      <c r="N262" s="357"/>
      <c r="O262" s="324"/>
      <c r="P262" s="357"/>
      <c r="Q262" s="357"/>
      <c r="R262" s="357"/>
      <c r="S262" s="359"/>
      <c r="T262" s="359"/>
      <c r="U262" s="359"/>
      <c r="V262" s="359"/>
      <c r="W262" s="357"/>
      <c r="X262" s="357"/>
      <c r="Y262" s="370">
        <f>Y256*Y258</f>
        <v>0</v>
      </c>
      <c r="Z262" s="370">
        <f t="shared" ref="Z262:AE262" si="79">Z256*Z258</f>
        <v>0</v>
      </c>
      <c r="AA262" s="370">
        <f>AA256*AA258</f>
        <v>0</v>
      </c>
      <c r="AB262" s="370">
        <f t="shared" si="79"/>
        <v>0</v>
      </c>
      <c r="AC262" s="370">
        <f t="shared" si="79"/>
        <v>0</v>
      </c>
      <c r="AD262" s="370">
        <f t="shared" si="79"/>
        <v>0</v>
      </c>
      <c r="AE262" s="370">
        <f t="shared" si="79"/>
        <v>0</v>
      </c>
      <c r="AF262" s="370">
        <f t="shared" ref="AF262:AL262" si="80">AF256*AF258</f>
        <v>0</v>
      </c>
      <c r="AG262" s="370">
        <f t="shared" si="80"/>
        <v>0</v>
      </c>
      <c r="AH262" s="370">
        <f t="shared" si="80"/>
        <v>0</v>
      </c>
      <c r="AI262" s="370">
        <f t="shared" si="80"/>
        <v>0</v>
      </c>
      <c r="AJ262" s="370">
        <f t="shared" si="80"/>
        <v>0</v>
      </c>
      <c r="AK262" s="370">
        <f t="shared" si="80"/>
        <v>0</v>
      </c>
      <c r="AL262" s="370">
        <f t="shared" si="80"/>
        <v>0</v>
      </c>
      <c r="AM262" s="371">
        <f>SUM(Y262:AL262)</f>
        <v>0</v>
      </c>
    </row>
    <row r="263" spans="1:41" s="403" customFormat="1" ht="15.6">
      <c r="A263" s="535"/>
      <c r="B263" s="372" t="s">
        <v>258</v>
      </c>
      <c r="C263" s="368"/>
      <c r="D263" s="373"/>
      <c r="E263" s="357"/>
      <c r="F263" s="357"/>
      <c r="G263" s="357"/>
      <c r="H263" s="357"/>
      <c r="I263" s="357"/>
      <c r="J263" s="357"/>
      <c r="K263" s="357"/>
      <c r="L263" s="357"/>
      <c r="M263" s="357"/>
      <c r="N263" s="357"/>
      <c r="O263" s="324"/>
      <c r="P263" s="357"/>
      <c r="Q263" s="357"/>
      <c r="R263" s="357"/>
      <c r="S263" s="373"/>
      <c r="T263" s="373"/>
      <c r="U263" s="373"/>
      <c r="V263" s="373"/>
      <c r="W263" s="357"/>
      <c r="X263" s="357"/>
      <c r="AM263" s="371">
        <f>AM261-AM262</f>
        <v>0</v>
      </c>
    </row>
    <row r="264" spans="1:41" ht="15">
      <c r="B264" s="347"/>
      <c r="C264" s="373"/>
      <c r="D264" s="373"/>
      <c r="E264" s="357"/>
      <c r="F264" s="357"/>
      <c r="G264" s="357"/>
      <c r="H264" s="357"/>
      <c r="I264" s="357"/>
      <c r="J264" s="357"/>
      <c r="K264" s="357"/>
      <c r="L264" s="357"/>
      <c r="M264" s="357"/>
      <c r="N264" s="357"/>
      <c r="O264" s="324"/>
      <c r="P264" s="357"/>
      <c r="Q264" s="357"/>
      <c r="R264" s="357"/>
      <c r="S264" s="373"/>
      <c r="T264" s="368"/>
      <c r="U264" s="373"/>
      <c r="V264" s="373"/>
      <c r="W264" s="357"/>
      <c r="X264" s="357"/>
      <c r="AM264" s="371"/>
    </row>
    <row r="265" spans="1:41" ht="15">
      <c r="B265" s="318" t="s">
        <v>70</v>
      </c>
      <c r="C265" s="379"/>
      <c r="D265" s="303"/>
      <c r="E265" s="303"/>
      <c r="F265" s="303"/>
      <c r="G265" s="303"/>
      <c r="H265" s="303"/>
      <c r="I265" s="303"/>
      <c r="J265" s="303"/>
      <c r="K265" s="303"/>
      <c r="L265" s="303"/>
      <c r="M265" s="303"/>
      <c r="N265" s="303"/>
      <c r="O265" s="380"/>
      <c r="P265" s="303"/>
      <c r="Q265" s="303"/>
      <c r="R265" s="303"/>
      <c r="S265" s="328"/>
      <c r="T265" s="333"/>
      <c r="U265" s="333"/>
      <c r="V265" s="303"/>
      <c r="W265" s="303"/>
      <c r="X265" s="333"/>
      <c r="Y265" s="315">
        <f>SUMPRODUCT(E150:E253,Y150:Y253)</f>
        <v>4020243.1924100001</v>
      </c>
      <c r="Z265" s="315">
        <f>SUMPRODUCT(E150:E253,Z150:Z253)</f>
        <v>1875038.3049999999</v>
      </c>
      <c r="AA265" s="315">
        <f>IF(AA149="kW",SUMPRODUCT(N150:N253,P150:P253,AA150:AA253),SUMPRODUCT(E150:E253,AA150:AA253))</f>
        <v>18632.204028</v>
      </c>
      <c r="AB265" s="315">
        <f>IF(AB149="kW",SUMPRODUCT(N150:N253,P150:P253,AB150:AB253),SUMPRODUCT(E150:E253,AB150:AB253))</f>
        <v>11712.023315999999</v>
      </c>
      <c r="AC265" s="315">
        <f>IF(AC149="kW",SUMPRODUCT(N150:N253,P150:P253,AC150:AC253),SUMPRODUCT(E150:E253,AC150:AC253))</f>
        <v>0</v>
      </c>
      <c r="AD265" s="315">
        <f>IF(AD149="kW",SUMPRODUCT(N150:N253,P150:P253,AD150:AD253),SUMPRODUCT(E150:E253, AD150:AD253))</f>
        <v>0</v>
      </c>
      <c r="AE265" s="315">
        <f>IF(AE149="kW",SUMPRODUCT(N150:N253,P150:P253,AE150:AE253),SUMPRODUCT(E150:E253,AE150:AE253))</f>
        <v>0</v>
      </c>
      <c r="AF265" s="315">
        <f>IF(AF149="kW",SUMPRODUCT(N150:N253,P150:P253,AF150:AF253),SUMPRODUCT(E150:E253,AF150:AF253))</f>
        <v>0</v>
      </c>
      <c r="AG265" s="315">
        <f>IF(AG149="kW",SUMPRODUCT(N150:N253,P150:P253,AG150:AG253),SUMPRODUCT(E150:E253,AG150:AG253))</f>
        <v>0</v>
      </c>
      <c r="AH265" s="315">
        <f>IF(AH149="kW",SUMPRODUCT(N150:N253,P150:P253,AH150:AH253),SUMPRODUCT(E150:E253,AH150:AH253))</f>
        <v>0</v>
      </c>
      <c r="AI265" s="315">
        <f>IF(AI149="kW",SUMPRODUCT(N150:N253,P150:P253,AI150:AI253),SUMPRODUCT(E150:E253,AI150:AI253))</f>
        <v>0</v>
      </c>
      <c r="AJ265" s="315">
        <f>IF(AJ149="kW",SUMPRODUCT(N150:N253,P150:P253,AJ150:AJ253),SUMPRODUCT(E150:E253,AJ150:AJ253))</f>
        <v>0</v>
      </c>
      <c r="AK265" s="315">
        <f>IF(AK149="kW",SUMPRODUCT(N150:N253,P150:P253,AK150:AK253),SUMPRODUCT(E150:E253,AK150:AK253))</f>
        <v>0</v>
      </c>
      <c r="AL265" s="315">
        <f>IF(AL149="kW",SUMPRODUCT(N150:N253,P150:P253,AL150:AL253),SUMPRODUCT(E150:E253,AL150:AL253))</f>
        <v>0</v>
      </c>
      <c r="AM265" s="371"/>
      <c r="AO265" s="307"/>
    </row>
    <row r="266" spans="1:41" ht="15">
      <c r="B266" s="318" t="s">
        <v>71</v>
      </c>
      <c r="C266" s="379"/>
      <c r="D266" s="303"/>
      <c r="E266" s="303"/>
      <c r="F266" s="303"/>
      <c r="G266" s="303"/>
      <c r="H266" s="303"/>
      <c r="I266" s="303"/>
      <c r="J266" s="303"/>
      <c r="K266" s="303"/>
      <c r="L266" s="303"/>
      <c r="M266" s="303"/>
      <c r="N266" s="303"/>
      <c r="O266" s="380"/>
      <c r="P266" s="303"/>
      <c r="Q266" s="303"/>
      <c r="R266" s="303"/>
      <c r="S266" s="328"/>
      <c r="T266" s="333"/>
      <c r="U266" s="333"/>
      <c r="V266" s="303"/>
      <c r="W266" s="303"/>
      <c r="X266" s="333"/>
      <c r="Y266" s="315">
        <f>SUMPRODUCT(F150:F253,Y150:Y253)</f>
        <v>4019811.9924099999</v>
      </c>
      <c r="Z266" s="315">
        <f>SUMPRODUCT(F150:F253,Z150:Z253)</f>
        <v>1817431.689</v>
      </c>
      <c r="AA266" s="315">
        <f>IF(AA149="kW",SUMPRODUCT(N150:N253,Q150:Q253,AA150:AA253),SUMPRODUCT(F150:F253,AA150:AA253))</f>
        <v>18319.842552000002</v>
      </c>
      <c r="AB266" s="315">
        <f>IF(AB149="kW",SUMPRODUCT(N150:N253,Q150:Q253,AB150:AB253),SUMPRODUCT(F150:F253,AB150:AB253))</f>
        <v>11386.912391999998</v>
      </c>
      <c r="AC266" s="315">
        <f>IF(AC149="kW",SUMPRODUCT(N150:N253,Q150:Q253,AC150:AC253),SUMPRODUCT(F150:F253, AC150:AC253))</f>
        <v>0</v>
      </c>
      <c r="AD266" s="315">
        <f>IF(AD149="kW",SUMPRODUCT(N150:N253,Q150:Q253,AD150:AD253),SUMPRODUCT(F150:F253, AD150:AD253))</f>
        <v>0</v>
      </c>
      <c r="AE266" s="315">
        <f>IF(AE149="kW",SUMPRODUCT(N150:N253,Q150:Q253,AE150:AE253),SUMPRODUCT(F150:F253,AE150:AE253))</f>
        <v>0</v>
      </c>
      <c r="AF266" s="315">
        <f>IF(AF149="kW",SUMPRODUCT(N150:N253,Q150:Q253,AF150:AF253),SUMPRODUCT(F150:F253,AF150:AF253))</f>
        <v>0</v>
      </c>
      <c r="AG266" s="315">
        <f>IF(AG149="kW",SUMPRODUCT(N150:N253,Q150:Q253,AG150:AG253),SUMPRODUCT(F150:F253,AG150:AG253))</f>
        <v>0</v>
      </c>
      <c r="AH266" s="315">
        <f>IF(AH149="kW",SUMPRODUCT(N150:N253,Q150:Q253,AH150:AH253),SUMPRODUCT(F150:F253,AH150:AH253))</f>
        <v>0</v>
      </c>
      <c r="AI266" s="315">
        <f>IF(AI149="kW",SUMPRODUCT(N150:N253,Q150:Q253,AI150:AI253),SUMPRODUCT(F150:F253,AI150:AI253))</f>
        <v>0</v>
      </c>
      <c r="AJ266" s="315">
        <f>IF(AJ149="kW",SUMPRODUCT(N150:N253,Q150:Q253,AJ150:AJ253),SUMPRODUCT(F150:F253,AJ150:AJ253))</f>
        <v>0</v>
      </c>
      <c r="AK266" s="315">
        <f>IF(AK149="kW",SUMPRODUCT(N150:N253,Q150:Q253,AK150:AK253),SUMPRODUCT(F150:F253,AK150:AK253))</f>
        <v>0</v>
      </c>
      <c r="AL266" s="315">
        <f>IF(AL149="kW",SUMPRODUCT(N150:N253,Q150:Q253,AL150:AL253),SUMPRODUCT(F150:F253,AL150:AL253))</f>
        <v>0</v>
      </c>
      <c r="AM266" s="360"/>
    </row>
    <row r="267" spans="1:41" ht="15">
      <c r="B267" s="347" t="s">
        <v>190</v>
      </c>
      <c r="C267" s="379"/>
      <c r="D267" s="303"/>
      <c r="E267" s="303"/>
      <c r="F267" s="303"/>
      <c r="G267" s="303"/>
      <c r="H267" s="303"/>
      <c r="I267" s="303"/>
      <c r="J267" s="303"/>
      <c r="K267" s="303"/>
      <c r="L267" s="303"/>
      <c r="M267" s="303"/>
      <c r="N267" s="303"/>
      <c r="O267" s="380"/>
      <c r="P267" s="303"/>
      <c r="Q267" s="303"/>
      <c r="R267" s="303"/>
      <c r="S267" s="328"/>
      <c r="T267" s="333"/>
      <c r="U267" s="333"/>
      <c r="V267" s="303"/>
      <c r="W267" s="303"/>
      <c r="X267" s="333"/>
      <c r="Y267" s="315">
        <f>SUMPRODUCT(G150:G253,Y150:Y253)</f>
        <v>4016981.0468699997</v>
      </c>
      <c r="Z267" s="315">
        <f>SUMPRODUCT(G150:G253,Z150:Z253)</f>
        <v>1557886.906</v>
      </c>
      <c r="AA267" s="315">
        <f>IF(AA149="kW",SUMPRODUCT(N150:N253,R150:R253,AA150:AA253),SUMPRODUCT(G150:G253,AA150:AA253))</f>
        <v>18150.2022</v>
      </c>
      <c r="AB267" s="315">
        <f>IF(AB149="kW",SUMPRODUCT(N150:N253,R150:R253,AB150:AB253),SUMPRODUCT(G150:G253,AB150:AB253))</f>
        <v>11210.347943999999</v>
      </c>
      <c r="AC267" s="315">
        <f>IF(AC149="kW",SUMPRODUCT(N150:N253,R150:R253,AC150:AC253),SUMPRODUCT(G150:G253, AC150:AC253))</f>
        <v>0</v>
      </c>
      <c r="AD267" s="315">
        <f>IF(AD149="kW",SUMPRODUCT(N150:N253,R150:R253,AD150:AD253),SUMPRODUCT(G150:G253, AD150:AD253))</f>
        <v>0</v>
      </c>
      <c r="AE267" s="315">
        <f>IF(AE149="kW",SUMPRODUCT(N150:N253,R150:R253,AE150:AE253),SUMPRODUCT(G150:G253,AE150:AE253))</f>
        <v>0</v>
      </c>
      <c r="AF267" s="315">
        <f>IF(AF149="kW",SUMPRODUCT(N150:N253,R150:R253,AF150:AF253),SUMPRODUCT(G150:G253,AF150:AF253))</f>
        <v>0</v>
      </c>
      <c r="AG267" s="315">
        <f>IF(AG149="kW",SUMPRODUCT(N150:N253,R150:R253,AG150:AG253),SUMPRODUCT(G150:G253,AG150:AG253))</f>
        <v>0</v>
      </c>
      <c r="AH267" s="315">
        <f>IF(AH149="kW",SUMPRODUCT(N150:N253,R150:R253,AH150:AH253),SUMPRODUCT(G150:G253,AH150:AH253))</f>
        <v>0</v>
      </c>
      <c r="AI267" s="315">
        <f>IF(AI149="kW",SUMPRODUCT(N150:N253,R150:R253,AI150:AI253),SUMPRODUCT(G150:G253,AI150:AI253))</f>
        <v>0</v>
      </c>
      <c r="AJ267" s="315">
        <f>IF(AJ149="kW",SUMPRODUCT(N150:N253,R150:R253,AJ150:AJ253),SUMPRODUCT(G150:G253,AJ150:AJ253))</f>
        <v>0</v>
      </c>
      <c r="AK267" s="315">
        <f>IF(AK149="kW",SUMPRODUCT(N150:N253,R150:R253,AK150:AK253),SUMPRODUCT(G150:G253,AK150:AK253))</f>
        <v>0</v>
      </c>
      <c r="AL267" s="315">
        <f>IF(AL149="kW",SUMPRODUCT(N150:N253,R150:R253,AL150:AL253),SUMPRODUCT(G150:G253,AL150:AL253))</f>
        <v>0</v>
      </c>
      <c r="AM267" s="360"/>
    </row>
    <row r="268" spans="1:41" ht="15">
      <c r="B268" s="347" t="s">
        <v>191</v>
      </c>
      <c r="C268" s="379"/>
      <c r="D268" s="303"/>
      <c r="E268" s="303"/>
      <c r="F268" s="303"/>
      <c r="G268" s="303"/>
      <c r="H268" s="303"/>
      <c r="I268" s="303"/>
      <c r="J268" s="303"/>
      <c r="K268" s="303"/>
      <c r="L268" s="303"/>
      <c r="M268" s="303"/>
      <c r="N268" s="303"/>
      <c r="O268" s="380"/>
      <c r="P268" s="303"/>
      <c r="Q268" s="303"/>
      <c r="R268" s="303"/>
      <c r="S268" s="328"/>
      <c r="T268" s="333"/>
      <c r="U268" s="333"/>
      <c r="V268" s="303"/>
      <c r="W268" s="303"/>
      <c r="X268" s="333"/>
      <c r="Y268" s="315">
        <f>SUMPRODUCT(H150:H253,Y150:Y253)</f>
        <v>3587867.8782700002</v>
      </c>
      <c r="Z268" s="315">
        <f>SUMPRODUCT(H150:H253,Z150:Z253)</f>
        <v>1557886.906</v>
      </c>
      <c r="AA268" s="315">
        <f>IF(AA149="kW",SUMPRODUCT(N150:N253,S150:S253,AA150:AA253),SUMPRODUCT(H150:H253,AA150:AA253))</f>
        <v>17877.557892000001</v>
      </c>
      <c r="AB268" s="315">
        <f>IF(AB149="kW",SUMPRODUCT(N150:N253,S150:S253,AB150:AB253),SUMPRODUCT(H150:H253,AB150:AB253))</f>
        <v>11193.875963999999</v>
      </c>
      <c r="AC268" s="315">
        <f>IF(AC149="kW",SUMPRODUCT(N150:N253,S150:S253,AC150:AC253),SUMPRODUCT(H150:H253, AC150:AC253))</f>
        <v>0</v>
      </c>
      <c r="AD268" s="315">
        <f>IF(AD149="kW",SUMPRODUCT(N150:N253,S150:S253,AD150:AD253),SUMPRODUCT(H150:H253, AD150:AD253))</f>
        <v>0</v>
      </c>
      <c r="AE268" s="315">
        <f>IF(AE149="kW",SUMPRODUCT(N150:N253,S150:S253,AE150:AE253),SUMPRODUCT(H150:H253,AE150:AE253))</f>
        <v>0</v>
      </c>
      <c r="AF268" s="315">
        <f>IF(AF149="kW",SUMPRODUCT(N150:N253,S150:S253,AF150:AF253),SUMPRODUCT(H150:H253,AF150:AF253))</f>
        <v>0</v>
      </c>
      <c r="AG268" s="315">
        <f>IF(AG149="kW",SUMPRODUCT(N150:N253,S150:S253,AG150:AG253),SUMPRODUCT(H150:H253,AG150:AG253))</f>
        <v>0</v>
      </c>
      <c r="AH268" s="315">
        <f>IF(AH149="kW",SUMPRODUCT(N150:N253,S150:S253,AH150:AH253),SUMPRODUCT(H150:H253,AH150:AH253))</f>
        <v>0</v>
      </c>
      <c r="AI268" s="315">
        <f>IF(AI149="kW",SUMPRODUCT(N150:N253,S150:S253,AI150:AI253),SUMPRODUCT(H150:H253,AI150:AI253))</f>
        <v>0</v>
      </c>
      <c r="AJ268" s="315">
        <f>IF(AJ149="kW",SUMPRODUCT(N150:N253,S150:S253,AJ150:AJ253),SUMPRODUCT(H150:H253,AJ150:AJ253))</f>
        <v>0</v>
      </c>
      <c r="AK268" s="315">
        <f>IF(AK149="kW",SUMPRODUCT(N150:N253,S150:S253,AK150:AK253),SUMPRODUCT(H150:H253,AK150:AK253))</f>
        <v>0</v>
      </c>
      <c r="AL268" s="315">
        <f>IF(AL149="kW",SUMPRODUCT(N150:N253,S150:S253,AL150:AL253),SUMPRODUCT(H150:H253,AL150:AL253))</f>
        <v>0</v>
      </c>
      <c r="AM268" s="360"/>
    </row>
    <row r="269" spans="1:41" ht="15">
      <c r="B269" s="347" t="s">
        <v>192</v>
      </c>
      <c r="C269" s="379"/>
      <c r="D269" s="303"/>
      <c r="E269" s="303"/>
      <c r="F269" s="303"/>
      <c r="G269" s="303"/>
      <c r="H269" s="303"/>
      <c r="I269" s="303"/>
      <c r="J269" s="303"/>
      <c r="K269" s="303"/>
      <c r="L269" s="303"/>
      <c r="M269" s="303"/>
      <c r="N269" s="303"/>
      <c r="O269" s="380"/>
      <c r="P269" s="303"/>
      <c r="Q269" s="303"/>
      <c r="R269" s="303"/>
      <c r="S269" s="328"/>
      <c r="T269" s="333"/>
      <c r="U269" s="333"/>
      <c r="V269" s="303"/>
      <c r="W269" s="303"/>
      <c r="X269" s="333"/>
      <c r="Y269" s="315">
        <f>SUMPRODUCT(I150:I253,Y150:Y253)</f>
        <v>3015536.2214700002</v>
      </c>
      <c r="Z269" s="315">
        <f>SUMPRODUCT(I150:I253,Z150:Z253)</f>
        <v>508602.15519999998</v>
      </c>
      <c r="AA269" s="315">
        <f>IF(AA149="kW",SUMPRODUCT(N150:N253,T150:T253,AA150:AA253),SUMPRODUCT(I150:I253,AA150:AA253))</f>
        <v>16912.286855999999</v>
      </c>
      <c r="AB269" s="315">
        <f>IF(AB149="kW",SUMPRODUCT(N150:N253,T150:T253,AB150:AB253),SUMPRODUCT(I150:I253,AB150:AB253))</f>
        <v>10189.830600000001</v>
      </c>
      <c r="AC269" s="315">
        <f>IF(AC149="kW",SUMPRODUCT(N150:N253,T150:T253,AC150:AC253),SUMPRODUCT(I150:I253, AC150:AC253))</f>
        <v>0</v>
      </c>
      <c r="AD269" s="315">
        <f>IF(AD149="kW",SUMPRODUCT(N150:N253,T150:T253,AD150:AD253),SUMPRODUCT(I150:I253, AD150:AD253))</f>
        <v>0</v>
      </c>
      <c r="AE269" s="315">
        <f>IF(AE149="kW",SUMPRODUCT(N150:N253,T150:T253,AE150:AE253),SUMPRODUCT(I150:I253,AE150:AE253))</f>
        <v>0</v>
      </c>
      <c r="AF269" s="315">
        <f>IF(AF149="kW",SUMPRODUCT(N150:N253,T150:T253,AF150:AF253),SUMPRODUCT(I150:I253,AF150:AF253))</f>
        <v>0</v>
      </c>
      <c r="AG269" s="315">
        <f>IF(AG149="kW",SUMPRODUCT(N150:N253,T150:T253,AG150:AG253),SUMPRODUCT(I150:I253,AG150:AG253))</f>
        <v>0</v>
      </c>
      <c r="AH269" s="315">
        <f>IF(AH149="kW",SUMPRODUCT(N150:N253,T150:T253,AH150:AH253),SUMPRODUCT(I150:I253,AH150:AH253))</f>
        <v>0</v>
      </c>
      <c r="AI269" s="315">
        <f>IF(AI149="kW",SUMPRODUCT(N150:N253,T150:T253,AI150:AI253),SUMPRODUCT(I150:I253,AI150:AI253))</f>
        <v>0</v>
      </c>
      <c r="AJ269" s="315">
        <f>IF(AJ149="kW",SUMPRODUCT(N150:N253,T150:T253,AJ150:AJ253),SUMPRODUCT(I150:I253,AJ150:AJ253))</f>
        <v>0</v>
      </c>
      <c r="AK269" s="315">
        <f>IF(AK149="kW",SUMPRODUCT(N150:N253,T150:T253,AK150:AK253),SUMPRODUCT(I150:I253,AK150:AK253))</f>
        <v>0</v>
      </c>
      <c r="AL269" s="315">
        <f>IF(AL149="kW",SUMPRODUCT(N150:N253,T150:T253,AL150:AL253),SUMPRODUCT(I150:I253,AL150:AL253))</f>
        <v>0</v>
      </c>
      <c r="AM269" s="360"/>
    </row>
    <row r="270" spans="1:41" ht="15">
      <c r="B270" s="347" t="s">
        <v>193</v>
      </c>
      <c r="C270" s="379"/>
      <c r="D270" s="333"/>
      <c r="E270" s="333"/>
      <c r="F270" s="333"/>
      <c r="G270" s="333"/>
      <c r="H270" s="333"/>
      <c r="I270" s="333"/>
      <c r="J270" s="333"/>
      <c r="K270" s="333"/>
      <c r="L270" s="333"/>
      <c r="M270" s="333"/>
      <c r="N270" s="333"/>
      <c r="O270" s="380"/>
      <c r="P270" s="333"/>
      <c r="Q270" s="333"/>
      <c r="R270" s="333"/>
      <c r="S270" s="328"/>
      <c r="T270" s="333"/>
      <c r="U270" s="333"/>
      <c r="V270" s="333"/>
      <c r="W270" s="333"/>
      <c r="X270" s="333"/>
      <c r="Y270" s="315">
        <f>SUMPRODUCT(J150:J253,Y150:Y253)</f>
        <v>2718415.99126</v>
      </c>
      <c r="Z270" s="315">
        <f>SUMPRODUCT(J150:J253,Z150:Z253)</f>
        <v>508602.15519999998</v>
      </c>
      <c r="AA270" s="315">
        <f>IF(AA149="kW",SUMPRODUCT(N150:N253,U150:U253,AA150:AA253),SUMPRODUCT(J150:J253,AA150:AA253))</f>
        <v>16745.369159999998</v>
      </c>
      <c r="AB270" s="315">
        <f>IF(AB149="kW",SUMPRODUCT(N150:N253,U150:U253,AB150:AB253),SUMPRODUCT(J150:J253,AB150:AB253))</f>
        <v>10006.357896</v>
      </c>
      <c r="AC270" s="315">
        <f>IF(AC149="kW",SUMPRODUCT(N150:N253,U150:U253,AC150:AC253),SUMPRODUCT(J150:J253, AC150:AC253))</f>
        <v>0</v>
      </c>
      <c r="AD270" s="315">
        <f>IF(AD149="kW",SUMPRODUCT(N150:N253,U150:U253,AD150:AD253),SUMPRODUCT(J150:J253, AD150:AD253))</f>
        <v>0</v>
      </c>
      <c r="AE270" s="315">
        <f>IF(AE149="kW",SUMPRODUCT(N150:N253,U150:U253,AE150:AE253),SUMPRODUCT(J150:J253,AE150:AE253))</f>
        <v>0</v>
      </c>
      <c r="AF270" s="315">
        <f>IF(AF149="kW",SUMPRODUCT(N150:N253,U150:U253,AF150:AF253),SUMPRODUCT(J150:J253,AF150:AF253))</f>
        <v>0</v>
      </c>
      <c r="AG270" s="315">
        <f>IF(AG149="kW",SUMPRODUCT(N150:N253,U150:U253,AG150:AG253),SUMPRODUCT(J150:J253,AG150:AG253))</f>
        <v>0</v>
      </c>
      <c r="AH270" s="315">
        <f>IF(AH149="kW",SUMPRODUCT(N150:N253,U150:U253,AH150:AH253),SUMPRODUCT(J150:J253,AH150:AH253))</f>
        <v>0</v>
      </c>
      <c r="AI270" s="315">
        <f>IF(AI149="kW",SUMPRODUCT(N150:N253,U150:U253,AI150:AI253),SUMPRODUCT(J150:J253,AI150:AI253))</f>
        <v>0</v>
      </c>
      <c r="AJ270" s="315">
        <f>IF(AJ149="kW",SUMPRODUCT(N150:N253,U150:U253,AJ150:AJ253),SUMPRODUCT(J150:J253,AJ150:AJ253))</f>
        <v>0</v>
      </c>
      <c r="AK270" s="315">
        <f>IF(AK149="kW",SUMPRODUCT(N150:N253,U150:U253,AK150:AK253),SUMPRODUCT(J150:J253,AK150:AK253))</f>
        <v>0</v>
      </c>
      <c r="AL270" s="315">
        <f>IF(AL149="kW",SUMPRODUCT(N150:N253,U150:U253,AL150:AL253),SUMPRODUCT(J150:J253,AL150:AL253))</f>
        <v>0</v>
      </c>
      <c r="AM270" s="360"/>
    </row>
    <row r="271" spans="1:41" ht="15">
      <c r="B271" s="347" t="s">
        <v>194</v>
      </c>
      <c r="C271" s="379"/>
      <c r="D271" s="358"/>
      <c r="E271" s="358"/>
      <c r="F271" s="358"/>
      <c r="G271" s="358"/>
      <c r="H271" s="358"/>
      <c r="I271" s="358"/>
      <c r="J271" s="358"/>
      <c r="K271" s="358"/>
      <c r="L271" s="358"/>
      <c r="M271" s="358"/>
      <c r="N271" s="358"/>
      <c r="O271" s="333"/>
      <c r="P271" s="303"/>
      <c r="Q271" s="303"/>
      <c r="R271" s="333"/>
      <c r="S271" s="328"/>
      <c r="T271" s="333"/>
      <c r="U271" s="333"/>
      <c r="V271" s="380"/>
      <c r="W271" s="380"/>
      <c r="X271" s="333"/>
      <c r="Y271" s="315">
        <f>SUMPRODUCT(K150:K253,Y150:Y253)</f>
        <v>2710535.2924899999</v>
      </c>
      <c r="Z271" s="315">
        <f>SUMPRODUCT(K150:K253,Z150:Z253)</f>
        <v>508459.90730000002</v>
      </c>
      <c r="AA271" s="315">
        <f>IF(AA149="kW",SUMPRODUCT(N150:N253,V150:V253,AA150:AA253),SUMPRODUCT(K150:K253,AA150:AA253))</f>
        <v>16716.872327999998</v>
      </c>
      <c r="AB271" s="315">
        <f>IF(AB149="kW",SUMPRODUCT(N150:N253,V150:V253,AB150:AB253),SUMPRODUCT(K150:K253,AB150:AB253))</f>
        <v>9976.6979279999996</v>
      </c>
      <c r="AC271" s="315">
        <f>IF(AC149="kW",SUMPRODUCT(N150:N253,V150:V253,AC150:AC253),SUMPRODUCT(K150:K253, AC150:AC253))</f>
        <v>0</v>
      </c>
      <c r="AD271" s="315">
        <f>IF(AD149="kW",SUMPRODUCT(N150:N253,V150:V253,AD150:AD253),SUMPRODUCT(K150:K253, AD150:AD253))</f>
        <v>0</v>
      </c>
      <c r="AE271" s="315">
        <f>IF(AE149="kW",SUMPRODUCT(N150:N253,V150:V253,AE150:AE253),SUMPRODUCT(K150:K253,AE150:AE253))</f>
        <v>0</v>
      </c>
      <c r="AF271" s="315">
        <f>IF(AF149="kW",SUMPRODUCT(N150:N253,V150:V253,AF150:AF253),SUMPRODUCT(K150:K253,AF150:AF253))</f>
        <v>0</v>
      </c>
      <c r="AG271" s="315">
        <f>IF(AG149="kW",SUMPRODUCT(N150:N253,V150:V253,AG150:AG253),SUMPRODUCT(K150:K253,AG150:AG253))</f>
        <v>0</v>
      </c>
      <c r="AH271" s="315">
        <f>IF(AH149="kW",SUMPRODUCT(N150:N253,V150:V253,AH150:AH253),SUMPRODUCT(K150:K253,AH150:AH253))</f>
        <v>0</v>
      </c>
      <c r="AI271" s="315">
        <f>IF(AI149="kW",SUMPRODUCT(N150:N253,V150:V253,AI150:AI253),SUMPRODUCT(K150:K253,AI150:AI253))</f>
        <v>0</v>
      </c>
      <c r="AJ271" s="315">
        <f>IF(AJ149="kW",SUMPRODUCT(N150:N253,V150:V253,AJ150:AJ253),SUMPRODUCT(K150:K253,AJ150:AJ253))</f>
        <v>0</v>
      </c>
      <c r="AK271" s="315">
        <f>IF(AK149="kW",SUMPRODUCT(N150:N253,V150:V253,AK150:AK253),SUMPRODUCT(K150:K253,AK150:AK253))</f>
        <v>0</v>
      </c>
      <c r="AL271" s="315">
        <f>IF(AL149="kW",SUMPRODUCT(N150:N253,V150:V253,AL150:AL253),SUMPRODUCT(K150:K253,AL150:AL253))</f>
        <v>0</v>
      </c>
      <c r="AM271" s="360"/>
    </row>
    <row r="272" spans="1:41" ht="15">
      <c r="B272" s="404" t="s">
        <v>195</v>
      </c>
      <c r="C272" s="382"/>
      <c r="D272" s="405"/>
      <c r="E272" s="405"/>
      <c r="F272" s="405"/>
      <c r="G272" s="405"/>
      <c r="H272" s="405"/>
      <c r="I272" s="405"/>
      <c r="J272" s="405"/>
      <c r="K272" s="405"/>
      <c r="L272" s="405"/>
      <c r="M272" s="405"/>
      <c r="N272" s="405"/>
      <c r="O272" s="406"/>
      <c r="P272" s="407"/>
      <c r="Q272" s="407"/>
      <c r="R272" s="408"/>
      <c r="S272" s="387"/>
      <c r="T272" s="408"/>
      <c r="U272" s="408"/>
      <c r="V272" s="406"/>
      <c r="W272" s="406"/>
      <c r="X272" s="408"/>
      <c r="Y272" s="349">
        <f>SUMPRODUCT(L150:L253,Y150:Y253)</f>
        <v>2522449.2924899999</v>
      </c>
      <c r="Z272" s="349">
        <f>SUMPRODUCT(L150:L253,Z150:Z253)</f>
        <v>508459.90730000002</v>
      </c>
      <c r="AA272" s="349">
        <f>IF(AA149="kW",SUMPRODUCT(N150:N253,W150:W253,AA150:AA253),SUMPRODUCT(L150:L253,AA150:AA253))</f>
        <v>16346.82864</v>
      </c>
      <c r="AB272" s="349">
        <f>IF(AB149="kW",SUMPRODUCT(N150:N253,W150:W253,AB150:AB253),SUMPRODUCT(L150:L253,AB150:AB253))</f>
        <v>9591.550416</v>
      </c>
      <c r="AC272" s="349">
        <f>IF(AC149="kW",SUMPRODUCT(N150:N253,W150:W253,AC150:AC253),SUMPRODUCT(L150:L253, AC150:AC253))</f>
        <v>0</v>
      </c>
      <c r="AD272" s="349">
        <f>IF(AD149="kW",SUMPRODUCT(N150:N253,W150:W253,AD150:AD253),SUMPRODUCT(L150:L253, AD150:AD253))</f>
        <v>0</v>
      </c>
      <c r="AE272" s="349">
        <f>IF(AE149="kW",SUMPRODUCT(N150:N253,W150:W253,AE150:AE253),SUMPRODUCT(L150:L253,AE150:AE253))</f>
        <v>0</v>
      </c>
      <c r="AF272" s="349">
        <f>IF(AF149="kW",SUMPRODUCT(N150:N253,W150:W253,AF150:AF253),SUMPRODUCT(L150:L253,AF150:AF253))</f>
        <v>0</v>
      </c>
      <c r="AG272" s="349">
        <f>IF(AG149="kW",SUMPRODUCT(N150:N253,W150:W253,AG150:AG253),SUMPRODUCT(L150:L253,AG150:AG253))</f>
        <v>0</v>
      </c>
      <c r="AH272" s="349">
        <f>IF(AH149="kW",SUMPRODUCT(N150:N253,W150:W253,AH150:AH253),SUMPRODUCT(L150:L253,AH150:AH253))</f>
        <v>0</v>
      </c>
      <c r="AI272" s="349">
        <f>IF(AI149="kW",SUMPRODUCT(N150:N253,W150:W253,AI150:AI253),SUMPRODUCT(L150:L253,AI150:AI253))</f>
        <v>0</v>
      </c>
      <c r="AJ272" s="349">
        <f>IF(AJ149="kW",SUMPRODUCT(N150:N253,W150:W253,AJ150:AJ253),SUMPRODUCT(L150:L253,AJ150:AJ253))</f>
        <v>0</v>
      </c>
      <c r="AK272" s="349">
        <f>IF(AK149="kW",SUMPRODUCT(N150:N253,W150:W253,AK150:AK253),SUMPRODUCT(L150:L253,AK150:AK253))</f>
        <v>0</v>
      </c>
      <c r="AL272" s="349">
        <f>IF(AL149="kW",SUMPRODUCT(N150:N253,W150:W253,AL150:AL253),SUMPRODUCT(L150:L253,AL150:AL253))</f>
        <v>0</v>
      </c>
      <c r="AM272" s="409"/>
    </row>
    <row r="273" spans="1:39" ht="18.75" customHeight="1">
      <c r="B273" s="391" t="s">
        <v>226</v>
      </c>
      <c r="C273" s="410"/>
      <c r="D273" s="411"/>
      <c r="E273" s="411"/>
      <c r="F273" s="411"/>
      <c r="G273" s="411"/>
      <c r="H273" s="411"/>
      <c r="I273" s="411"/>
      <c r="J273" s="411"/>
      <c r="K273" s="411"/>
      <c r="L273" s="411"/>
      <c r="M273" s="411"/>
      <c r="N273" s="411"/>
      <c r="O273" s="411"/>
      <c r="P273" s="411"/>
      <c r="Q273" s="411"/>
      <c r="R273" s="411"/>
      <c r="S273" s="394"/>
      <c r="T273" s="395"/>
      <c r="U273" s="411"/>
      <c r="V273" s="411"/>
      <c r="W273" s="411"/>
      <c r="X273" s="411"/>
      <c r="Y273" s="412"/>
      <c r="Z273" s="412"/>
      <c r="AA273" s="412"/>
      <c r="AB273" s="412"/>
      <c r="AC273" s="412"/>
      <c r="AD273" s="412"/>
      <c r="AE273" s="412"/>
      <c r="AF273" s="412"/>
      <c r="AG273" s="412"/>
      <c r="AH273" s="412"/>
      <c r="AI273" s="412"/>
      <c r="AJ273" s="412"/>
      <c r="AK273" s="412"/>
      <c r="AL273" s="412"/>
      <c r="AM273" s="412"/>
    </row>
    <row r="274" spans="1:39">
      <c r="E274" s="413"/>
      <c r="F274" s="413"/>
      <c r="G274" s="413"/>
      <c r="H274" s="413"/>
      <c r="I274" s="413"/>
      <c r="J274" s="413"/>
      <c r="K274" s="413"/>
      <c r="L274" s="413"/>
      <c r="M274" s="413"/>
      <c r="N274" s="413"/>
      <c r="O274" s="413"/>
      <c r="P274" s="413"/>
      <c r="Q274" s="413"/>
      <c r="R274" s="413"/>
      <c r="S274" s="413"/>
      <c r="T274" s="413"/>
      <c r="U274" s="413"/>
      <c r="V274" s="413"/>
      <c r="W274" s="413"/>
      <c r="X274" s="413"/>
      <c r="Y274" s="280"/>
      <c r="Z274" s="280"/>
      <c r="AA274" s="280"/>
      <c r="AB274" s="280"/>
      <c r="AC274" s="280"/>
      <c r="AD274" s="280"/>
      <c r="AE274" s="280"/>
      <c r="AF274" s="280"/>
      <c r="AG274" s="280"/>
      <c r="AH274" s="280"/>
      <c r="AI274" s="280"/>
      <c r="AJ274" s="280"/>
      <c r="AK274" s="280"/>
      <c r="AL274" s="280"/>
    </row>
    <row r="275" spans="1:39" ht="15.6">
      <c r="B275" s="304" t="s">
        <v>251</v>
      </c>
      <c r="C275" s="305"/>
      <c r="D275" s="603" t="s">
        <v>576</v>
      </c>
      <c r="E275" s="601" t="s">
        <v>587</v>
      </c>
      <c r="O275" s="305"/>
      <c r="Y275" s="294"/>
      <c r="Z275" s="291"/>
      <c r="AA275" s="291"/>
      <c r="AB275" s="291"/>
      <c r="AC275" s="291"/>
      <c r="AD275" s="291"/>
      <c r="AE275" s="291"/>
      <c r="AF275" s="291"/>
      <c r="AG275" s="291"/>
      <c r="AH275" s="291"/>
      <c r="AI275" s="291"/>
      <c r="AJ275" s="291"/>
      <c r="AK275" s="291"/>
      <c r="AL275" s="291"/>
      <c r="AM275" s="306"/>
    </row>
    <row r="276" spans="1:39" ht="33" customHeight="1">
      <c r="B276" s="815" t="s">
        <v>213</v>
      </c>
      <c r="C276" s="817" t="s">
        <v>33</v>
      </c>
      <c r="D276" s="308" t="s">
        <v>425</v>
      </c>
      <c r="E276" s="819" t="s">
        <v>211</v>
      </c>
      <c r="F276" s="820"/>
      <c r="G276" s="820"/>
      <c r="H276" s="820"/>
      <c r="I276" s="820"/>
      <c r="J276" s="820"/>
      <c r="K276" s="820"/>
      <c r="L276" s="820"/>
      <c r="M276" s="821"/>
      <c r="N276" s="822" t="s">
        <v>215</v>
      </c>
      <c r="O276" s="308" t="s">
        <v>426</v>
      </c>
      <c r="P276" s="819" t="s">
        <v>214</v>
      </c>
      <c r="Q276" s="820"/>
      <c r="R276" s="820"/>
      <c r="S276" s="820"/>
      <c r="T276" s="820"/>
      <c r="U276" s="820"/>
      <c r="V276" s="820"/>
      <c r="W276" s="820"/>
      <c r="X276" s="821"/>
      <c r="Y276" s="812" t="s">
        <v>246</v>
      </c>
      <c r="Z276" s="813"/>
      <c r="AA276" s="813"/>
      <c r="AB276" s="813"/>
      <c r="AC276" s="813"/>
      <c r="AD276" s="813"/>
      <c r="AE276" s="813"/>
      <c r="AF276" s="813"/>
      <c r="AG276" s="813"/>
      <c r="AH276" s="813"/>
      <c r="AI276" s="813"/>
      <c r="AJ276" s="813"/>
      <c r="AK276" s="813"/>
      <c r="AL276" s="813"/>
      <c r="AM276" s="814"/>
    </row>
    <row r="277" spans="1:39" ht="60.75" customHeight="1">
      <c r="B277" s="816"/>
      <c r="C277" s="818"/>
      <c r="D277" s="309">
        <v>2013</v>
      </c>
      <c r="E277" s="309">
        <v>2014</v>
      </c>
      <c r="F277" s="309">
        <v>2015</v>
      </c>
      <c r="G277" s="309">
        <v>2016</v>
      </c>
      <c r="H277" s="309">
        <v>2017</v>
      </c>
      <c r="I277" s="309">
        <v>2018</v>
      </c>
      <c r="J277" s="309">
        <v>2019</v>
      </c>
      <c r="K277" s="309">
        <v>2020</v>
      </c>
      <c r="L277" s="309">
        <v>2021</v>
      </c>
      <c r="M277" s="309">
        <v>2022</v>
      </c>
      <c r="N277" s="823"/>
      <c r="O277" s="309">
        <v>2013</v>
      </c>
      <c r="P277" s="309">
        <v>2014</v>
      </c>
      <c r="Q277" s="309">
        <v>2015</v>
      </c>
      <c r="R277" s="309">
        <v>2016</v>
      </c>
      <c r="S277" s="309">
        <v>2017</v>
      </c>
      <c r="T277" s="309">
        <v>2018</v>
      </c>
      <c r="U277" s="309">
        <v>2019</v>
      </c>
      <c r="V277" s="309">
        <v>2020</v>
      </c>
      <c r="W277" s="309">
        <v>2021</v>
      </c>
      <c r="X277" s="309">
        <v>2022</v>
      </c>
      <c r="Y277" s="309" t="str">
        <f>'1.  LRAMVA Summary'!D51</f>
        <v>Residential</v>
      </c>
      <c r="Z277" s="309" t="str">
        <f>'1.  LRAMVA Summary'!E51</f>
        <v>GS&lt;50 kW</v>
      </c>
      <c r="AA277" s="309" t="str">
        <f>'1.  LRAMVA Summary'!F51</f>
        <v>General Service 50 to 4,999 kW</v>
      </c>
      <c r="AB277" s="309" t="str">
        <f>'1.  LRAMVA Summary'!G51</f>
        <v>Large Use</v>
      </c>
      <c r="AC277" s="309" t="str">
        <f>'1.  LRAMVA Summary'!H51</f>
        <v>Large Use</v>
      </c>
      <c r="AD277" s="309" t="str">
        <f>'1.  LRAMVA Summary'!I51</f>
        <v>Street Lighting</v>
      </c>
      <c r="AE277" s="309" t="str">
        <f>'1.  LRAMVA Summary'!J51</f>
        <v>Unmetered Scattered Load</v>
      </c>
      <c r="AF277" s="309" t="str">
        <f>'1.  LRAMVA Summary'!K51</f>
        <v/>
      </c>
      <c r="AG277" s="309" t="str">
        <f>'1.  LRAMVA Summary'!L51</f>
        <v/>
      </c>
      <c r="AH277" s="309" t="str">
        <f>'1.  LRAMVA Summary'!M51</f>
        <v/>
      </c>
      <c r="AI277" s="309" t="str">
        <f>'1.  LRAMVA Summary'!N51</f>
        <v/>
      </c>
      <c r="AJ277" s="309" t="str">
        <f>'1.  LRAMVA Summary'!O51</f>
        <v/>
      </c>
      <c r="AK277" s="309" t="str">
        <f>'1.  LRAMVA Summary'!P51</f>
        <v/>
      </c>
      <c r="AL277" s="309" t="str">
        <f>'1.  LRAMVA Summary'!Q51</f>
        <v/>
      </c>
      <c r="AM277" s="311" t="str">
        <f>'1.  LRAMVA Summary'!R51</f>
        <v>Total</v>
      </c>
    </row>
    <row r="278" spans="1:39" ht="15" customHeight="1">
      <c r="A278" s="534"/>
      <c r="B278" s="312" t="s">
        <v>0</v>
      </c>
      <c r="C278" s="313"/>
      <c r="D278" s="313"/>
      <c r="E278" s="313"/>
      <c r="F278" s="313"/>
      <c r="G278" s="313"/>
      <c r="H278" s="313"/>
      <c r="I278" s="313"/>
      <c r="J278" s="313"/>
      <c r="K278" s="313"/>
      <c r="L278" s="313"/>
      <c r="M278" s="313"/>
      <c r="N278" s="314"/>
      <c r="O278" s="313"/>
      <c r="P278" s="313"/>
      <c r="Q278" s="313"/>
      <c r="R278" s="313"/>
      <c r="S278" s="313"/>
      <c r="T278" s="313"/>
      <c r="U278" s="313"/>
      <c r="V278" s="313"/>
      <c r="W278" s="313"/>
      <c r="X278" s="313"/>
      <c r="Y278" s="315" t="str">
        <f>'1.  LRAMVA Summary'!D52</f>
        <v>kWh</v>
      </c>
      <c r="Z278" s="315" t="str">
        <f>'1.  LRAMVA Summary'!E52</f>
        <v>kWh</v>
      </c>
      <c r="AA278" s="315" t="str">
        <f>'1.  LRAMVA Summary'!F52</f>
        <v>kW</v>
      </c>
      <c r="AB278" s="315" t="str">
        <f>'1.  LRAMVA Summary'!G52</f>
        <v>kW</v>
      </c>
      <c r="AC278" s="315" t="str">
        <f>'1.  LRAMVA Summary'!H52</f>
        <v>kW</v>
      </c>
      <c r="AD278" s="315" t="str">
        <f>'1.  LRAMVA Summary'!I52</f>
        <v>kW</v>
      </c>
      <c r="AE278" s="315" t="str">
        <f>'1.  LRAMVA Summary'!J52</f>
        <v>kWh</v>
      </c>
      <c r="AF278" s="315" t="str">
        <f>'1.  LRAMVA Summary'!K52</f>
        <v/>
      </c>
      <c r="AG278" s="315" t="str">
        <f>'1.  LRAMVA Summary'!L52</f>
        <v/>
      </c>
      <c r="AH278" s="315" t="str">
        <f>'1.  LRAMVA Summary'!M52</f>
        <v/>
      </c>
      <c r="AI278" s="315" t="str">
        <f>'1.  LRAMVA Summary'!N52</f>
        <v/>
      </c>
      <c r="AJ278" s="315" t="str">
        <f>'1.  LRAMVA Summary'!O52</f>
        <v/>
      </c>
      <c r="AK278" s="315" t="str">
        <f>'1.  LRAMVA Summary'!P52</f>
        <v/>
      </c>
      <c r="AL278" s="315" t="str">
        <f>'1.  LRAMVA Summary'!Q52</f>
        <v/>
      </c>
      <c r="AM278" s="316"/>
    </row>
    <row r="279" spans="1:39" ht="15" hidden="1" outlineLevel="1">
      <c r="A279" s="533">
        <v>1</v>
      </c>
      <c r="B279" s="318" t="s">
        <v>1</v>
      </c>
      <c r="C279" s="315" t="s">
        <v>25</v>
      </c>
      <c r="D279" s="319">
        <v>373209</v>
      </c>
      <c r="E279" s="319">
        <f>+'7-c.  2013'!AZ39+'7-c.  2013'!AY65</f>
        <v>373208.64999999997</v>
      </c>
      <c r="F279" s="319">
        <f>+'7-c.  2013'!BA39+'7-c.  2013'!AZ65</f>
        <v>373208.64999999997</v>
      </c>
      <c r="G279" s="319">
        <f>+'7-c.  2013'!BB39+'7-c.  2013'!BA65</f>
        <v>371875.57</v>
      </c>
      <c r="H279" s="319">
        <f>+'7-c.  2013'!BC39+'7-c.  2013'!BB65</f>
        <v>221984.91999999998</v>
      </c>
      <c r="I279" s="319">
        <f>IFERROR(+'7-c.  2013'!BD39+'7-c.  2013'!BC65,0)</f>
        <v>0</v>
      </c>
      <c r="J279" s="319">
        <f>IFERROR(+'7-c.  2013'!BE39+'7-c.  2013'!BD65,0)</f>
        <v>0</v>
      </c>
      <c r="K279" s="319">
        <f>IFERROR(+'7-c.  2013'!BF39+'7-c.  2013'!BE65,0)</f>
        <v>0</v>
      </c>
      <c r="L279" s="319">
        <f>IFERROR(+'7-c.  2013'!BG39+'7-c.  2013'!BF65,0)</f>
        <v>0</v>
      </c>
      <c r="M279" s="319">
        <f>IFERROR(+'7-c.  2013'!BH39+'7-c.  2013'!BG65,0)</f>
        <v>0</v>
      </c>
      <c r="N279" s="315"/>
      <c r="O279" s="319">
        <v>57</v>
      </c>
      <c r="P279" s="319">
        <f>+IFERROR('7-c.  2013'!U39+'7-c.  2013'!U65,0)</f>
        <v>57.46</v>
      </c>
      <c r="Q279" s="319">
        <f>+IFERROR('7-c.  2013'!V39+'7-c.  2013'!V65,0)</f>
        <v>57.46</v>
      </c>
      <c r="R279" s="319">
        <f>+IFERROR('7-c.  2013'!W39+'7-c.  2013'!W65,0)</f>
        <v>56.1</v>
      </c>
      <c r="S279" s="319">
        <f>+IFERROR('7-c.  2013'!X39+'7-c.  2013'!X65,0)</f>
        <v>32.610000000000007</v>
      </c>
      <c r="T279" s="319">
        <f>+IFERROR('7-c.  2013'!Y39+'7-c.  2013'!Y65,0)</f>
        <v>0</v>
      </c>
      <c r="U279" s="319">
        <f>+IFERROR('7-c.  2013'!Z39+'7-c.  2013'!Z65,0)</f>
        <v>0</v>
      </c>
      <c r="V279" s="319">
        <f>+IFERROR('7-c.  2013'!AA39+'7-c.  2013'!AA65,0)</f>
        <v>0</v>
      </c>
      <c r="W279" s="319">
        <f>+IFERROR('7-c.  2013'!AB39+'7-c.  2013'!AB65,0)</f>
        <v>0</v>
      </c>
      <c r="X279" s="319">
        <f>+IFERROR('7-c.  2013'!AC39+'7-c.  2013'!AC65,0)</f>
        <v>0</v>
      </c>
      <c r="Y279" s="433">
        <v>1</v>
      </c>
      <c r="Z279" s="433"/>
      <c r="AA279" s="433"/>
      <c r="AB279" s="433"/>
      <c r="AC279" s="433"/>
      <c r="AD279" s="433"/>
      <c r="AE279" s="433"/>
      <c r="AF279" s="433"/>
      <c r="AG279" s="433"/>
      <c r="AH279" s="433"/>
      <c r="AI279" s="433"/>
      <c r="AJ279" s="433"/>
      <c r="AK279" s="433"/>
      <c r="AL279" s="433"/>
      <c r="AM279" s="320">
        <f>SUM(Y279:AL279)</f>
        <v>1</v>
      </c>
    </row>
    <row r="280" spans="1:39" ht="15" hidden="1" outlineLevel="1">
      <c r="B280" s="318" t="s">
        <v>252</v>
      </c>
      <c r="C280" s="315" t="s">
        <v>164</v>
      </c>
      <c r="D280" s="319"/>
      <c r="E280" s="319"/>
      <c r="F280" s="319"/>
      <c r="G280" s="319"/>
      <c r="H280" s="319"/>
      <c r="I280" s="319"/>
      <c r="J280" s="319"/>
      <c r="K280" s="319"/>
      <c r="L280" s="319"/>
      <c r="M280" s="319"/>
      <c r="N280" s="484"/>
      <c r="O280" s="319"/>
      <c r="P280" s="319"/>
      <c r="Q280" s="319"/>
      <c r="R280" s="319"/>
      <c r="S280" s="319"/>
      <c r="T280" s="319"/>
      <c r="U280" s="319"/>
      <c r="V280" s="319"/>
      <c r="W280" s="319"/>
      <c r="X280" s="319"/>
      <c r="Y280" s="434">
        <f>Y279</f>
        <v>1</v>
      </c>
      <c r="Z280" s="434">
        <f>Z279</f>
        <v>0</v>
      </c>
      <c r="AA280" s="434">
        <f t="shared" ref="AA280:AL280" si="81">AA279</f>
        <v>0</v>
      </c>
      <c r="AB280" s="434">
        <f t="shared" si="81"/>
        <v>0</v>
      </c>
      <c r="AC280" s="434">
        <f t="shared" si="81"/>
        <v>0</v>
      </c>
      <c r="AD280" s="434">
        <f t="shared" si="81"/>
        <v>0</v>
      </c>
      <c r="AE280" s="434">
        <f t="shared" si="81"/>
        <v>0</v>
      </c>
      <c r="AF280" s="434">
        <f t="shared" si="81"/>
        <v>0</v>
      </c>
      <c r="AG280" s="434">
        <f t="shared" si="81"/>
        <v>0</v>
      </c>
      <c r="AH280" s="434">
        <f t="shared" si="81"/>
        <v>0</v>
      </c>
      <c r="AI280" s="434">
        <f t="shared" si="81"/>
        <v>0</v>
      </c>
      <c r="AJ280" s="434">
        <f t="shared" si="81"/>
        <v>0</v>
      </c>
      <c r="AK280" s="434">
        <f t="shared" si="81"/>
        <v>0</v>
      </c>
      <c r="AL280" s="434">
        <f t="shared" si="81"/>
        <v>0</v>
      </c>
      <c r="AM280" s="321"/>
    </row>
    <row r="281" spans="1:39" ht="15.6" hidden="1" outlineLevel="1">
      <c r="A281" s="535"/>
      <c r="B281" s="322"/>
      <c r="C281" s="323"/>
      <c r="D281" s="323"/>
      <c r="E281" s="323"/>
      <c r="F281" s="323"/>
      <c r="G281" s="323"/>
      <c r="H281" s="323"/>
      <c r="I281" s="323"/>
      <c r="J281" s="323"/>
      <c r="K281" s="323"/>
      <c r="L281" s="323"/>
      <c r="M281" s="323"/>
      <c r="N281" s="327"/>
      <c r="O281" s="323"/>
      <c r="P281" s="323"/>
      <c r="Q281" s="323"/>
      <c r="R281" s="323"/>
      <c r="S281" s="323"/>
      <c r="T281" s="323"/>
      <c r="U281" s="323"/>
      <c r="V281" s="323"/>
      <c r="W281" s="323"/>
      <c r="X281" s="323"/>
      <c r="Y281" s="435"/>
      <c r="Z281" s="436"/>
      <c r="AA281" s="436"/>
      <c r="AB281" s="436"/>
      <c r="AC281" s="436"/>
      <c r="AD281" s="436"/>
      <c r="AE281" s="436"/>
      <c r="AF281" s="436"/>
      <c r="AG281" s="436"/>
      <c r="AH281" s="436"/>
      <c r="AI281" s="436"/>
      <c r="AJ281" s="436"/>
      <c r="AK281" s="436"/>
      <c r="AL281" s="436"/>
      <c r="AM281" s="326"/>
    </row>
    <row r="282" spans="1:39" ht="15" hidden="1" outlineLevel="1">
      <c r="A282" s="533">
        <v>2</v>
      </c>
      <c r="B282" s="318" t="s">
        <v>2</v>
      </c>
      <c r="C282" s="315" t="s">
        <v>25</v>
      </c>
      <c r="D282" s="319">
        <v>65760</v>
      </c>
      <c r="E282" s="319">
        <f>+'7-c.  2013'!AZ38</f>
        <v>65760.3</v>
      </c>
      <c r="F282" s="319">
        <f>+'7-c.  2013'!BA38</f>
        <v>65760.3</v>
      </c>
      <c r="G282" s="319">
        <f>+'7-c.  2013'!BB38</f>
        <v>65760.3</v>
      </c>
      <c r="H282" s="319" t="str">
        <f>+'7-c.  2013'!BC38</f>
        <v xml:space="preserve">                      -  </v>
      </c>
      <c r="I282" s="319" t="str">
        <f>+'7-c.  2013'!BD38</f>
        <v xml:space="preserve">                      -  </v>
      </c>
      <c r="J282" s="319" t="str">
        <f>+'7-c.  2013'!BE38</f>
        <v xml:space="preserve">                      -  </v>
      </c>
      <c r="K282" s="319" t="str">
        <f>+'7-c.  2013'!BF38</f>
        <v xml:space="preserve">                      -  </v>
      </c>
      <c r="L282" s="319" t="str">
        <f>+'7-c.  2013'!BG38</f>
        <v xml:space="preserve">                      -  </v>
      </c>
      <c r="M282" s="319" t="str">
        <f>+'7-c.  2013'!BH38</f>
        <v xml:space="preserve">                      -  </v>
      </c>
      <c r="N282" s="315"/>
      <c r="O282" s="319">
        <v>37</v>
      </c>
      <c r="P282" s="319">
        <f>+'7-c.  2013'!U38</f>
        <v>36.880000000000003</v>
      </c>
      <c r="Q282" s="319">
        <f>+'7-c.  2013'!V38</f>
        <v>36.880000000000003</v>
      </c>
      <c r="R282" s="319">
        <f>+'7-c.  2013'!W38</f>
        <v>36.880000000000003</v>
      </c>
      <c r="S282" s="319" t="str">
        <f>+'7-c.  2013'!X38</f>
        <v xml:space="preserve">                 -  </v>
      </c>
      <c r="T282" s="319" t="str">
        <f>+'7-c.  2013'!Y38</f>
        <v xml:space="preserve">                 -  </v>
      </c>
      <c r="U282" s="319" t="str">
        <f>+'7-c.  2013'!Z38</f>
        <v xml:space="preserve">                 -  </v>
      </c>
      <c r="V282" s="319" t="str">
        <f>+'7-c.  2013'!AA38</f>
        <v xml:space="preserve">                 -  </v>
      </c>
      <c r="W282" s="319" t="str">
        <f>+'7-c.  2013'!AB38</f>
        <v xml:space="preserve">                 -  </v>
      </c>
      <c r="X282" s="319" t="str">
        <f>+'7-c.  2013'!AC38</f>
        <v xml:space="preserve">                 -  </v>
      </c>
      <c r="Y282" s="433">
        <v>1</v>
      </c>
      <c r="Z282" s="433"/>
      <c r="AA282" s="433"/>
      <c r="AB282" s="433"/>
      <c r="AC282" s="433"/>
      <c r="AD282" s="433"/>
      <c r="AE282" s="433"/>
      <c r="AF282" s="433"/>
      <c r="AG282" s="433"/>
      <c r="AH282" s="433"/>
      <c r="AI282" s="433"/>
      <c r="AJ282" s="433"/>
      <c r="AK282" s="433"/>
      <c r="AL282" s="433"/>
      <c r="AM282" s="320">
        <f>SUM(Y282:AL282)</f>
        <v>1</v>
      </c>
    </row>
    <row r="283" spans="1:39" ht="15" hidden="1" outlineLevel="1">
      <c r="B283" s="318" t="s">
        <v>252</v>
      </c>
      <c r="C283" s="315" t="s">
        <v>164</v>
      </c>
      <c r="D283" s="319"/>
      <c r="E283" s="319"/>
      <c r="F283" s="319"/>
      <c r="G283" s="319"/>
      <c r="H283" s="319"/>
      <c r="I283" s="319"/>
      <c r="J283" s="319"/>
      <c r="K283" s="319"/>
      <c r="L283" s="319"/>
      <c r="M283" s="319"/>
      <c r="N283" s="484"/>
      <c r="O283" s="319"/>
      <c r="P283" s="319"/>
      <c r="Q283" s="319"/>
      <c r="R283" s="319"/>
      <c r="S283" s="319"/>
      <c r="T283" s="319"/>
      <c r="U283" s="319"/>
      <c r="V283" s="319"/>
      <c r="W283" s="319"/>
      <c r="X283" s="319"/>
      <c r="Y283" s="434">
        <f>Y282</f>
        <v>1</v>
      </c>
      <c r="Z283" s="434">
        <f>Z282</f>
        <v>0</v>
      </c>
      <c r="AA283" s="434">
        <f t="shared" ref="AA283:AL283" si="82">AA282</f>
        <v>0</v>
      </c>
      <c r="AB283" s="434">
        <f t="shared" si="82"/>
        <v>0</v>
      </c>
      <c r="AC283" s="434">
        <f t="shared" si="82"/>
        <v>0</v>
      </c>
      <c r="AD283" s="434">
        <f t="shared" si="82"/>
        <v>0</v>
      </c>
      <c r="AE283" s="434">
        <f t="shared" si="82"/>
        <v>0</v>
      </c>
      <c r="AF283" s="434">
        <f t="shared" si="82"/>
        <v>0</v>
      </c>
      <c r="AG283" s="434">
        <f t="shared" si="82"/>
        <v>0</v>
      </c>
      <c r="AH283" s="434">
        <f t="shared" si="82"/>
        <v>0</v>
      </c>
      <c r="AI283" s="434">
        <f t="shared" si="82"/>
        <v>0</v>
      </c>
      <c r="AJ283" s="434">
        <f t="shared" si="82"/>
        <v>0</v>
      </c>
      <c r="AK283" s="434">
        <f t="shared" si="82"/>
        <v>0</v>
      </c>
      <c r="AL283" s="434">
        <f t="shared" si="82"/>
        <v>0</v>
      </c>
      <c r="AM283" s="321"/>
    </row>
    <row r="284" spans="1:39" ht="15.6" hidden="1" outlineLevel="1">
      <c r="A284" s="535"/>
      <c r="B284" s="322"/>
      <c r="C284" s="323"/>
      <c r="D284" s="328"/>
      <c r="E284" s="328"/>
      <c r="F284" s="328"/>
      <c r="G284" s="328"/>
      <c r="H284" s="328"/>
      <c r="I284" s="328"/>
      <c r="J284" s="328"/>
      <c r="K284" s="328"/>
      <c r="L284" s="328"/>
      <c r="M284" s="328"/>
      <c r="N284" s="327"/>
      <c r="O284" s="328"/>
      <c r="P284" s="328"/>
      <c r="Q284" s="328"/>
      <c r="R284" s="328"/>
      <c r="S284" s="328"/>
      <c r="T284" s="328"/>
      <c r="U284" s="328"/>
      <c r="V284" s="328"/>
      <c r="W284" s="328"/>
      <c r="X284" s="328"/>
      <c r="Y284" s="435"/>
      <c r="Z284" s="436"/>
      <c r="AA284" s="436"/>
      <c r="AB284" s="436"/>
      <c r="AC284" s="436"/>
      <c r="AD284" s="436"/>
      <c r="AE284" s="436"/>
      <c r="AF284" s="436"/>
      <c r="AG284" s="436"/>
      <c r="AH284" s="436"/>
      <c r="AI284" s="436"/>
      <c r="AJ284" s="436"/>
      <c r="AK284" s="436"/>
      <c r="AL284" s="436"/>
      <c r="AM284" s="326"/>
    </row>
    <row r="285" spans="1:39" ht="15" hidden="1" outlineLevel="1">
      <c r="A285" s="533">
        <v>3</v>
      </c>
      <c r="B285" s="318" t="s">
        <v>3</v>
      </c>
      <c r="C285" s="315" t="s">
        <v>25</v>
      </c>
      <c r="D285" s="319">
        <v>1639842</v>
      </c>
      <c r="E285" s="319">
        <f>+'7-c.  2013'!AZ43</f>
        <v>1639841.84</v>
      </c>
      <c r="F285" s="319">
        <f>+'7-c.  2013'!BA43</f>
        <v>1639841.84</v>
      </c>
      <c r="G285" s="319">
        <f>+'7-c.  2013'!BB43</f>
        <v>1639841.84</v>
      </c>
      <c r="H285" s="319">
        <f>+'7-c.  2013'!BC43</f>
        <v>1639841.84</v>
      </c>
      <c r="I285" s="319">
        <f>+'7-c.  2013'!BD43</f>
        <v>1639841.84</v>
      </c>
      <c r="J285" s="319">
        <f>+'7-c.  2013'!BE43</f>
        <v>1639841.84</v>
      </c>
      <c r="K285" s="319">
        <f>+'7-c.  2013'!BF43</f>
        <v>1639841.84</v>
      </c>
      <c r="L285" s="319">
        <f>+'7-c.  2013'!BG43</f>
        <v>1639841.84</v>
      </c>
      <c r="M285" s="319">
        <f>+'7-c.  2013'!BH43</f>
        <v>1639841.84</v>
      </c>
      <c r="N285" s="315"/>
      <c r="O285" s="319">
        <v>974</v>
      </c>
      <c r="P285" s="319">
        <f>+'7-c.  2013'!U43+'7-c.  2013'!U66</f>
        <v>974.32999999999993</v>
      </c>
      <c r="Q285" s="319">
        <f>+'7-c.  2013'!V43+'7-c.  2013'!V66</f>
        <v>974.32999999999993</v>
      </c>
      <c r="R285" s="319">
        <f>+'7-c.  2013'!W43+'7-c.  2013'!W66</f>
        <v>974.32999999999993</v>
      </c>
      <c r="S285" s="319">
        <f>+'7-c.  2013'!X43+'7-c.  2013'!X66</f>
        <v>974.32999999999993</v>
      </c>
      <c r="T285" s="319">
        <f>+'7-c.  2013'!Y43+'7-c.  2013'!Y66</f>
        <v>974.32999999999993</v>
      </c>
      <c r="U285" s="319">
        <f>+'7-c.  2013'!Z43+'7-c.  2013'!Z66</f>
        <v>974.32999999999993</v>
      </c>
      <c r="V285" s="319">
        <f>+'7-c.  2013'!AA43+'7-c.  2013'!AA66</f>
        <v>974.32999999999993</v>
      </c>
      <c r="W285" s="319">
        <f>+'7-c.  2013'!AB43+'7-c.  2013'!AB66</f>
        <v>974.32999999999993</v>
      </c>
      <c r="X285" s="319">
        <f>+'7-c.  2013'!AC43+'7-c.  2013'!AC66</f>
        <v>974.32999999999993</v>
      </c>
      <c r="Y285" s="433">
        <v>1</v>
      </c>
      <c r="Z285" s="433"/>
      <c r="AA285" s="433"/>
      <c r="AB285" s="433"/>
      <c r="AC285" s="433"/>
      <c r="AD285" s="433"/>
      <c r="AE285" s="433"/>
      <c r="AF285" s="433"/>
      <c r="AG285" s="433"/>
      <c r="AH285" s="433"/>
      <c r="AI285" s="433"/>
      <c r="AJ285" s="433"/>
      <c r="AK285" s="433"/>
      <c r="AL285" s="433"/>
      <c r="AM285" s="320">
        <f>SUM(Y285:AL285)</f>
        <v>1</v>
      </c>
    </row>
    <row r="286" spans="1:39" ht="15" hidden="1" outlineLevel="1">
      <c r="B286" s="318" t="s">
        <v>252</v>
      </c>
      <c r="C286" s="315" t="s">
        <v>164</v>
      </c>
      <c r="D286" s="319">
        <v>95215</v>
      </c>
      <c r="E286" s="319">
        <f>+'7-d.  2014'!AZ49</f>
        <v>95215.21</v>
      </c>
      <c r="F286" s="319">
        <f>+'7-d.  2014'!BA49</f>
        <v>95215.21</v>
      </c>
      <c r="G286" s="319">
        <f>+'7-d.  2014'!BB49</f>
        <v>95215.21</v>
      </c>
      <c r="H286" s="319">
        <f>+'7-d.  2014'!BC49</f>
        <v>95215.21</v>
      </c>
      <c r="I286" s="319">
        <f>+'7-d.  2014'!BD49</f>
        <v>95215.21</v>
      </c>
      <c r="J286" s="319">
        <f>+'7-d.  2014'!BE49</f>
        <v>95215.21</v>
      </c>
      <c r="K286" s="319">
        <f>+'7-d.  2014'!BF49</f>
        <v>95215.21</v>
      </c>
      <c r="L286" s="319">
        <f>+'7-d.  2014'!BG49</f>
        <v>95215.21</v>
      </c>
      <c r="M286" s="319">
        <f>+'7-d.  2014'!BH49</f>
        <v>95215.21</v>
      </c>
      <c r="N286" s="484"/>
      <c r="O286" s="319">
        <v>55</v>
      </c>
      <c r="P286" s="319">
        <f>+'7-d.  2014'!U49</f>
        <v>54.73</v>
      </c>
      <c r="Q286" s="319">
        <f>+'7-d.  2014'!V49</f>
        <v>54.73</v>
      </c>
      <c r="R286" s="319">
        <f>+'7-d.  2014'!W49</f>
        <v>54.73</v>
      </c>
      <c r="S286" s="319">
        <f>+'7-d.  2014'!X49</f>
        <v>54.73</v>
      </c>
      <c r="T286" s="319">
        <f>+'7-d.  2014'!Y49</f>
        <v>54.73</v>
      </c>
      <c r="U286" s="319">
        <f>+'7-d.  2014'!Z49</f>
        <v>54.73</v>
      </c>
      <c r="V286" s="319">
        <f>+'7-d.  2014'!AA49</f>
        <v>54.73</v>
      </c>
      <c r="W286" s="319">
        <f>+'7-d.  2014'!AB49</f>
        <v>54.73</v>
      </c>
      <c r="X286" s="319">
        <f>+'7-d.  2014'!AC49</f>
        <v>54.73</v>
      </c>
      <c r="Y286" s="434">
        <f>Y285</f>
        <v>1</v>
      </c>
      <c r="Z286" s="434">
        <f>Z285</f>
        <v>0</v>
      </c>
      <c r="AA286" s="434">
        <f t="shared" ref="AA286:AL286" si="83">AA285</f>
        <v>0</v>
      </c>
      <c r="AB286" s="434">
        <f t="shared" si="83"/>
        <v>0</v>
      </c>
      <c r="AC286" s="434">
        <f t="shared" si="83"/>
        <v>0</v>
      </c>
      <c r="AD286" s="434">
        <f t="shared" si="83"/>
        <v>0</v>
      </c>
      <c r="AE286" s="434">
        <f t="shared" si="83"/>
        <v>0</v>
      </c>
      <c r="AF286" s="434">
        <f t="shared" si="83"/>
        <v>0</v>
      </c>
      <c r="AG286" s="434">
        <f t="shared" si="83"/>
        <v>0</v>
      </c>
      <c r="AH286" s="434">
        <f t="shared" si="83"/>
        <v>0</v>
      </c>
      <c r="AI286" s="434">
        <f t="shared" si="83"/>
        <v>0</v>
      </c>
      <c r="AJ286" s="434">
        <f t="shared" si="83"/>
        <v>0</v>
      </c>
      <c r="AK286" s="434">
        <f t="shared" si="83"/>
        <v>0</v>
      </c>
      <c r="AL286" s="434">
        <f t="shared" si="83"/>
        <v>0</v>
      </c>
      <c r="AM286" s="321"/>
    </row>
    <row r="287" spans="1:39" ht="15" hidden="1" outlineLevel="1">
      <c r="B287" s="318"/>
      <c r="C287" s="329"/>
      <c r="D287" s="315"/>
      <c r="E287" s="315"/>
      <c r="F287" s="315"/>
      <c r="G287" s="315"/>
      <c r="H287" s="315"/>
      <c r="I287" s="315"/>
      <c r="J287" s="315"/>
      <c r="K287" s="315"/>
      <c r="L287" s="315"/>
      <c r="M287" s="315"/>
      <c r="N287" s="307"/>
      <c r="O287" s="315"/>
      <c r="P287" s="315"/>
      <c r="Q287" s="315"/>
      <c r="R287" s="315"/>
      <c r="S287" s="315"/>
      <c r="T287" s="315"/>
      <c r="U287" s="315"/>
      <c r="V287" s="315"/>
      <c r="W287" s="315"/>
      <c r="X287" s="315"/>
      <c r="Y287" s="435"/>
      <c r="Z287" s="435"/>
      <c r="AA287" s="435"/>
      <c r="AB287" s="435"/>
      <c r="AC287" s="435"/>
      <c r="AD287" s="435"/>
      <c r="AE287" s="435"/>
      <c r="AF287" s="435"/>
      <c r="AG287" s="435"/>
      <c r="AH287" s="435"/>
      <c r="AI287" s="435"/>
      <c r="AJ287" s="435"/>
      <c r="AK287" s="435"/>
      <c r="AL287" s="435"/>
      <c r="AM287" s="330"/>
    </row>
    <row r="288" spans="1:39" ht="15" hidden="1" outlineLevel="1">
      <c r="A288" s="533">
        <v>4</v>
      </c>
      <c r="B288" s="318" t="s">
        <v>4</v>
      </c>
      <c r="C288" s="315" t="s">
        <v>25</v>
      </c>
      <c r="D288" s="319">
        <v>311606</v>
      </c>
      <c r="E288" s="319">
        <f>+'7-c.  2013'!AZ37</f>
        <v>311605.62</v>
      </c>
      <c r="F288" s="319">
        <f>+'7-c.  2013'!BA37</f>
        <v>299597.62</v>
      </c>
      <c r="G288" s="319">
        <f>+'7-c.  2013'!BB37</f>
        <v>253821.01</v>
      </c>
      <c r="H288" s="319">
        <f>+'7-c.  2013'!BC37</f>
        <v>253821.01</v>
      </c>
      <c r="I288" s="319">
        <f>+'7-c.  2013'!BD37</f>
        <v>253821.01</v>
      </c>
      <c r="J288" s="319">
        <f>+'7-c.  2013'!BE37</f>
        <v>253821.01</v>
      </c>
      <c r="K288" s="319">
        <f>+'7-c.  2013'!BF37</f>
        <v>253609.48</v>
      </c>
      <c r="L288" s="319">
        <f>+'7-c.  2013'!BG37</f>
        <v>184416.72</v>
      </c>
      <c r="M288" s="319">
        <f>+'7-c.  2013'!BH37</f>
        <v>184416.72</v>
      </c>
      <c r="N288" s="315"/>
      <c r="O288" s="319">
        <v>21</v>
      </c>
      <c r="P288" s="319">
        <f>+'7-c.  2013'!U37</f>
        <v>20.88</v>
      </c>
      <c r="Q288" s="319">
        <f>+'7-c.  2013'!V37</f>
        <v>20.13</v>
      </c>
      <c r="R288" s="319">
        <f>+'7-c.  2013'!W37</f>
        <v>17.260000000000002</v>
      </c>
      <c r="S288" s="319">
        <f>+'7-c.  2013'!X37</f>
        <v>17.260000000000002</v>
      </c>
      <c r="T288" s="319">
        <f>+'7-c.  2013'!Y37</f>
        <v>17.260000000000002</v>
      </c>
      <c r="U288" s="319">
        <f>+'7-c.  2013'!Z37</f>
        <v>17.260000000000002</v>
      </c>
      <c r="V288" s="319">
        <f>+'7-c.  2013'!AA37</f>
        <v>17.23</v>
      </c>
      <c r="W288" s="319">
        <f>+'7-c.  2013'!AB37</f>
        <v>12.89</v>
      </c>
      <c r="X288" s="319">
        <f>+'7-c.  2013'!AC37</f>
        <v>12.89</v>
      </c>
      <c r="Y288" s="433">
        <v>1</v>
      </c>
      <c r="Z288" s="433"/>
      <c r="AA288" s="433"/>
      <c r="AB288" s="433"/>
      <c r="AC288" s="433"/>
      <c r="AD288" s="433"/>
      <c r="AE288" s="433"/>
      <c r="AF288" s="433"/>
      <c r="AG288" s="433"/>
      <c r="AH288" s="433"/>
      <c r="AI288" s="433"/>
      <c r="AJ288" s="433"/>
      <c r="AK288" s="433"/>
      <c r="AL288" s="433"/>
      <c r="AM288" s="320">
        <f>SUM(Y288:AL288)</f>
        <v>1</v>
      </c>
    </row>
    <row r="289" spans="1:39" ht="15" hidden="1" outlineLevel="1">
      <c r="B289" s="318" t="s">
        <v>252</v>
      </c>
      <c r="C289" s="315" t="s">
        <v>164</v>
      </c>
      <c r="D289" s="319">
        <v>953</v>
      </c>
      <c r="E289" s="319">
        <f>+'7-d.  2014'!AZ44</f>
        <v>953</v>
      </c>
      <c r="F289" s="319">
        <f>+'7-d.  2014'!BA44</f>
        <v>907</v>
      </c>
      <c r="G289" s="319">
        <f>+'7-d.  2014'!BB44</f>
        <v>784</v>
      </c>
      <c r="H289" s="319">
        <f>+'7-d.  2014'!BC44</f>
        <v>784</v>
      </c>
      <c r="I289" s="319">
        <f>+'7-d.  2014'!BD44</f>
        <v>784</v>
      </c>
      <c r="J289" s="319">
        <f>+'7-d.  2014'!BE44</f>
        <v>784</v>
      </c>
      <c r="K289" s="319">
        <f>+'7-d.  2014'!BF44</f>
        <v>784</v>
      </c>
      <c r="L289" s="319">
        <f>+'7-d.  2014'!BG44</f>
        <v>658</v>
      </c>
      <c r="M289" s="319">
        <f>+'7-d.  2014'!BH44</f>
        <v>658</v>
      </c>
      <c r="N289" s="484"/>
      <c r="O289" s="319"/>
      <c r="P289" s="319">
        <f>+'7-d.  2014'!U44</f>
        <v>7.0000000000000007E-2</v>
      </c>
      <c r="Q289" s="319">
        <f>+'7-d.  2014'!V44</f>
        <v>0.06</v>
      </c>
      <c r="R289" s="319">
        <f>+'7-d.  2014'!W44</f>
        <v>0.06</v>
      </c>
      <c r="S289" s="319">
        <f>+'7-d.  2014'!X44</f>
        <v>0.06</v>
      </c>
      <c r="T289" s="319">
        <f>+'7-d.  2014'!Y44</f>
        <v>0.06</v>
      </c>
      <c r="U289" s="319">
        <f>+'7-d.  2014'!Z44</f>
        <v>0.06</v>
      </c>
      <c r="V289" s="319">
        <f>+'7-d.  2014'!AA44</f>
        <v>0.06</v>
      </c>
      <c r="W289" s="319">
        <f>+'7-d.  2014'!AB44</f>
        <v>0.05</v>
      </c>
      <c r="X289" s="319">
        <f>+'7-d.  2014'!AC44</f>
        <v>0.05</v>
      </c>
      <c r="Y289" s="434">
        <f>Y288</f>
        <v>1</v>
      </c>
      <c r="Z289" s="434">
        <f>Z288</f>
        <v>0</v>
      </c>
      <c r="AA289" s="434">
        <f t="shared" ref="AA289:AL289" si="84">AA288</f>
        <v>0</v>
      </c>
      <c r="AB289" s="434">
        <f t="shared" si="84"/>
        <v>0</v>
      </c>
      <c r="AC289" s="434">
        <f t="shared" si="84"/>
        <v>0</v>
      </c>
      <c r="AD289" s="434">
        <f t="shared" si="84"/>
        <v>0</v>
      </c>
      <c r="AE289" s="434">
        <f t="shared" si="84"/>
        <v>0</v>
      </c>
      <c r="AF289" s="434">
        <f t="shared" si="84"/>
        <v>0</v>
      </c>
      <c r="AG289" s="434">
        <f t="shared" si="84"/>
        <v>0</v>
      </c>
      <c r="AH289" s="434">
        <f t="shared" si="84"/>
        <v>0</v>
      </c>
      <c r="AI289" s="434">
        <f t="shared" si="84"/>
        <v>0</v>
      </c>
      <c r="AJ289" s="434">
        <f t="shared" si="84"/>
        <v>0</v>
      </c>
      <c r="AK289" s="434">
        <f t="shared" si="84"/>
        <v>0</v>
      </c>
      <c r="AL289" s="434">
        <f t="shared" si="84"/>
        <v>0</v>
      </c>
      <c r="AM289" s="321"/>
    </row>
    <row r="290" spans="1:39" ht="15" hidden="1" outlineLevel="1">
      <c r="B290" s="318"/>
      <c r="C290" s="329"/>
      <c r="D290" s="328"/>
      <c r="E290" s="328"/>
      <c r="F290" s="328"/>
      <c r="G290" s="328"/>
      <c r="H290" s="328"/>
      <c r="I290" s="328"/>
      <c r="J290" s="328"/>
      <c r="K290" s="328"/>
      <c r="L290" s="328"/>
      <c r="M290" s="328"/>
      <c r="N290" s="315"/>
      <c r="O290" s="328"/>
      <c r="P290" s="328"/>
      <c r="Q290" s="328"/>
      <c r="R290" s="328"/>
      <c r="S290" s="328"/>
      <c r="T290" s="328"/>
      <c r="U290" s="328"/>
      <c r="V290" s="328"/>
      <c r="W290" s="328"/>
      <c r="X290" s="328"/>
      <c r="Y290" s="435"/>
      <c r="Z290" s="435"/>
      <c r="AA290" s="435"/>
      <c r="AB290" s="435"/>
      <c r="AC290" s="435"/>
      <c r="AD290" s="435"/>
      <c r="AE290" s="435"/>
      <c r="AF290" s="435"/>
      <c r="AG290" s="435"/>
      <c r="AH290" s="435"/>
      <c r="AI290" s="435"/>
      <c r="AJ290" s="435"/>
      <c r="AK290" s="435"/>
      <c r="AL290" s="435"/>
      <c r="AM290" s="330"/>
    </row>
    <row r="291" spans="1:39" ht="15" hidden="1" outlineLevel="1">
      <c r="A291" s="533">
        <v>5</v>
      </c>
      <c r="B291" s="318" t="s">
        <v>5</v>
      </c>
      <c r="C291" s="315" t="s">
        <v>25</v>
      </c>
      <c r="D291" s="319">
        <v>694555</v>
      </c>
      <c r="E291" s="319">
        <f>+'7-c.  2013'!AZ40</f>
        <v>694555.22</v>
      </c>
      <c r="F291" s="319">
        <f>+'7-c.  2013'!BA40</f>
        <v>652706.59</v>
      </c>
      <c r="G291" s="319">
        <f>+'7-c.  2013'!BB40</f>
        <v>509887.86</v>
      </c>
      <c r="H291" s="319">
        <f>+'7-c.  2013'!BC40</f>
        <v>509887.86</v>
      </c>
      <c r="I291" s="319">
        <f>+'7-c.  2013'!BD40</f>
        <v>509887.86</v>
      </c>
      <c r="J291" s="319">
        <f>+'7-c.  2013'!BE40</f>
        <v>509887.86</v>
      </c>
      <c r="K291" s="319">
        <f>+'7-c.  2013'!BF40</f>
        <v>509286.98</v>
      </c>
      <c r="L291" s="319">
        <f>+'7-c.  2013'!BG40</f>
        <v>428280.77</v>
      </c>
      <c r="M291" s="319">
        <f>+'7-c.  2013'!BH40</f>
        <v>428280.77</v>
      </c>
      <c r="N291" s="315"/>
      <c r="O291" s="319">
        <v>48</v>
      </c>
      <c r="P291" s="319">
        <f>+'7-c.  2013'!U40</f>
        <v>47.85</v>
      </c>
      <c r="Q291" s="319">
        <f>+'7-c.  2013'!V40</f>
        <v>45.23</v>
      </c>
      <c r="R291" s="319">
        <f>+'7-c.  2013'!W40</f>
        <v>36.26</v>
      </c>
      <c r="S291" s="319">
        <f>+'7-c.  2013'!X40</f>
        <v>36.26</v>
      </c>
      <c r="T291" s="319">
        <f>+'7-c.  2013'!Y40</f>
        <v>36.26</v>
      </c>
      <c r="U291" s="319">
        <f>+'7-c.  2013'!Z40</f>
        <v>36.26</v>
      </c>
      <c r="V291" s="319">
        <f>+'7-c.  2013'!AA40</f>
        <v>36.19</v>
      </c>
      <c r="W291" s="319">
        <f>+'7-c.  2013'!AB40</f>
        <v>31.11</v>
      </c>
      <c r="X291" s="319">
        <f>+'7-c.  2013'!AC40</f>
        <v>31.11</v>
      </c>
      <c r="Y291" s="433">
        <v>1</v>
      </c>
      <c r="Z291" s="433"/>
      <c r="AA291" s="433"/>
      <c r="AB291" s="433"/>
      <c r="AC291" s="433"/>
      <c r="AD291" s="433"/>
      <c r="AE291" s="433"/>
      <c r="AF291" s="433"/>
      <c r="AG291" s="433"/>
      <c r="AH291" s="433"/>
      <c r="AI291" s="433"/>
      <c r="AJ291" s="433"/>
      <c r="AK291" s="433"/>
      <c r="AL291" s="433"/>
      <c r="AM291" s="320">
        <f>SUM(Y291:AL291)</f>
        <v>1</v>
      </c>
    </row>
    <row r="292" spans="1:39" ht="15" hidden="1" outlineLevel="1">
      <c r="B292" s="318" t="s">
        <v>252</v>
      </c>
      <c r="C292" s="315" t="s">
        <v>164</v>
      </c>
      <c r="D292" s="319"/>
      <c r="E292" s="319"/>
      <c r="F292" s="319"/>
      <c r="G292" s="319"/>
      <c r="H292" s="319"/>
      <c r="I292" s="319"/>
      <c r="J292" s="319"/>
      <c r="K292" s="319"/>
      <c r="L292" s="319"/>
      <c r="M292" s="319"/>
      <c r="N292" s="484"/>
      <c r="O292" s="319"/>
      <c r="P292" s="319"/>
      <c r="Q292" s="319"/>
      <c r="R292" s="319"/>
      <c r="S292" s="319"/>
      <c r="T292" s="319"/>
      <c r="U292" s="319"/>
      <c r="V292" s="319"/>
      <c r="W292" s="319"/>
      <c r="X292" s="319"/>
      <c r="Y292" s="434">
        <f>Y291</f>
        <v>1</v>
      </c>
      <c r="Z292" s="434">
        <f>Z291</f>
        <v>0</v>
      </c>
      <c r="AA292" s="434">
        <f t="shared" ref="AA292:AL292" si="85">AA291</f>
        <v>0</v>
      </c>
      <c r="AB292" s="434">
        <f t="shared" si="85"/>
        <v>0</v>
      </c>
      <c r="AC292" s="434">
        <f t="shared" si="85"/>
        <v>0</v>
      </c>
      <c r="AD292" s="434">
        <f t="shared" si="85"/>
        <v>0</v>
      </c>
      <c r="AE292" s="434">
        <f t="shared" si="85"/>
        <v>0</v>
      </c>
      <c r="AF292" s="434">
        <f t="shared" si="85"/>
        <v>0</v>
      </c>
      <c r="AG292" s="434">
        <f t="shared" si="85"/>
        <v>0</v>
      </c>
      <c r="AH292" s="434">
        <f t="shared" si="85"/>
        <v>0</v>
      </c>
      <c r="AI292" s="434">
        <f t="shared" si="85"/>
        <v>0</v>
      </c>
      <c r="AJ292" s="434">
        <f t="shared" si="85"/>
        <v>0</v>
      </c>
      <c r="AK292" s="434">
        <f t="shared" si="85"/>
        <v>0</v>
      </c>
      <c r="AL292" s="434">
        <f t="shared" si="85"/>
        <v>0</v>
      </c>
      <c r="AM292" s="321"/>
    </row>
    <row r="293" spans="1:39" ht="15" hidden="1" outlineLevel="1">
      <c r="B293" s="318"/>
      <c r="C293" s="329"/>
      <c r="D293" s="328"/>
      <c r="E293" s="328"/>
      <c r="F293" s="328"/>
      <c r="G293" s="328"/>
      <c r="H293" s="328"/>
      <c r="I293" s="328"/>
      <c r="J293" s="328"/>
      <c r="K293" s="328"/>
      <c r="L293" s="328"/>
      <c r="M293" s="328"/>
      <c r="N293" s="315"/>
      <c r="O293" s="328"/>
      <c r="P293" s="328"/>
      <c r="Q293" s="328"/>
      <c r="R293" s="328"/>
      <c r="S293" s="328"/>
      <c r="T293" s="328"/>
      <c r="U293" s="328"/>
      <c r="V293" s="328"/>
      <c r="W293" s="328"/>
      <c r="X293" s="328"/>
      <c r="Y293" s="435"/>
      <c r="Z293" s="435"/>
      <c r="AA293" s="435"/>
      <c r="AB293" s="435"/>
      <c r="AC293" s="435"/>
      <c r="AD293" s="435"/>
      <c r="AE293" s="435"/>
      <c r="AF293" s="435"/>
      <c r="AG293" s="435"/>
      <c r="AH293" s="435"/>
      <c r="AI293" s="435"/>
      <c r="AJ293" s="435"/>
      <c r="AK293" s="435"/>
      <c r="AL293" s="435"/>
      <c r="AM293" s="330"/>
    </row>
    <row r="294" spans="1:39" ht="15" hidden="1" outlineLevel="1">
      <c r="A294" s="533">
        <v>6</v>
      </c>
      <c r="B294" s="318" t="s">
        <v>6</v>
      </c>
      <c r="C294" s="315" t="s">
        <v>25</v>
      </c>
      <c r="D294" s="319"/>
      <c r="E294" s="319"/>
      <c r="F294" s="319"/>
      <c r="G294" s="319"/>
      <c r="H294" s="319"/>
      <c r="I294" s="319"/>
      <c r="J294" s="319"/>
      <c r="K294" s="319"/>
      <c r="L294" s="319"/>
      <c r="M294" s="319"/>
      <c r="N294" s="315"/>
      <c r="O294" s="319"/>
      <c r="P294" s="319"/>
      <c r="Q294" s="319"/>
      <c r="R294" s="319"/>
      <c r="S294" s="319"/>
      <c r="T294" s="319"/>
      <c r="U294" s="319"/>
      <c r="V294" s="319"/>
      <c r="W294" s="319"/>
      <c r="X294" s="319"/>
      <c r="Y294" s="433"/>
      <c r="Z294" s="433"/>
      <c r="AA294" s="433"/>
      <c r="AB294" s="433"/>
      <c r="AC294" s="433"/>
      <c r="AD294" s="433"/>
      <c r="AE294" s="433"/>
      <c r="AF294" s="433"/>
      <c r="AG294" s="433"/>
      <c r="AH294" s="433"/>
      <c r="AI294" s="433"/>
      <c r="AJ294" s="433"/>
      <c r="AK294" s="433"/>
      <c r="AL294" s="433"/>
      <c r="AM294" s="320">
        <f>SUM(Y294:AL294)</f>
        <v>0</v>
      </c>
    </row>
    <row r="295" spans="1:39" ht="15" hidden="1" outlineLevel="1">
      <c r="B295" s="318" t="s">
        <v>252</v>
      </c>
      <c r="C295" s="315" t="s">
        <v>164</v>
      </c>
      <c r="D295" s="319"/>
      <c r="E295" s="319"/>
      <c r="F295" s="319"/>
      <c r="G295" s="319"/>
      <c r="H295" s="319"/>
      <c r="I295" s="319"/>
      <c r="J295" s="319"/>
      <c r="K295" s="319"/>
      <c r="L295" s="319"/>
      <c r="M295" s="319"/>
      <c r="N295" s="484"/>
      <c r="O295" s="319"/>
      <c r="P295" s="319"/>
      <c r="Q295" s="319"/>
      <c r="R295" s="319"/>
      <c r="S295" s="319"/>
      <c r="T295" s="319"/>
      <c r="U295" s="319"/>
      <c r="V295" s="319"/>
      <c r="W295" s="319"/>
      <c r="X295" s="319"/>
      <c r="Y295" s="434">
        <f>Y294</f>
        <v>0</v>
      </c>
      <c r="Z295" s="434">
        <f>Z294</f>
        <v>0</v>
      </c>
      <c r="AA295" s="434">
        <f t="shared" ref="AA295:AL295" si="86">AA294</f>
        <v>0</v>
      </c>
      <c r="AB295" s="434">
        <f t="shared" si="86"/>
        <v>0</v>
      </c>
      <c r="AC295" s="434">
        <f t="shared" si="86"/>
        <v>0</v>
      </c>
      <c r="AD295" s="434">
        <f t="shared" si="86"/>
        <v>0</v>
      </c>
      <c r="AE295" s="434">
        <f t="shared" si="86"/>
        <v>0</v>
      </c>
      <c r="AF295" s="434">
        <f t="shared" si="86"/>
        <v>0</v>
      </c>
      <c r="AG295" s="434">
        <f t="shared" si="86"/>
        <v>0</v>
      </c>
      <c r="AH295" s="434">
        <f t="shared" si="86"/>
        <v>0</v>
      </c>
      <c r="AI295" s="434">
        <f t="shared" si="86"/>
        <v>0</v>
      </c>
      <c r="AJ295" s="434">
        <f t="shared" si="86"/>
        <v>0</v>
      </c>
      <c r="AK295" s="434">
        <f t="shared" si="86"/>
        <v>0</v>
      </c>
      <c r="AL295" s="434">
        <f t="shared" si="86"/>
        <v>0</v>
      </c>
      <c r="AM295" s="321"/>
    </row>
    <row r="296" spans="1:39" ht="15" hidden="1" outlineLevel="1">
      <c r="B296" s="318"/>
      <c r="C296" s="329"/>
      <c r="D296" s="328"/>
      <c r="E296" s="328"/>
      <c r="F296" s="328"/>
      <c r="G296" s="328"/>
      <c r="H296" s="328"/>
      <c r="I296" s="328"/>
      <c r="J296" s="328"/>
      <c r="K296" s="328"/>
      <c r="L296" s="328"/>
      <c r="M296" s="328"/>
      <c r="N296" s="315"/>
      <c r="O296" s="328"/>
      <c r="P296" s="328"/>
      <c r="Q296" s="328"/>
      <c r="R296" s="328"/>
      <c r="S296" s="328"/>
      <c r="T296" s="328"/>
      <c r="U296" s="328"/>
      <c r="V296" s="328"/>
      <c r="W296" s="328"/>
      <c r="X296" s="328"/>
      <c r="Y296" s="435"/>
      <c r="Z296" s="435"/>
      <c r="AA296" s="435"/>
      <c r="AB296" s="435"/>
      <c r="AC296" s="435"/>
      <c r="AD296" s="435"/>
      <c r="AE296" s="435"/>
      <c r="AF296" s="435"/>
      <c r="AG296" s="435"/>
      <c r="AH296" s="435"/>
      <c r="AI296" s="435"/>
      <c r="AJ296" s="435"/>
      <c r="AK296" s="435"/>
      <c r="AL296" s="435"/>
      <c r="AM296" s="330"/>
    </row>
    <row r="297" spans="1:39" ht="15" hidden="1" outlineLevel="1">
      <c r="A297" s="533">
        <v>7</v>
      </c>
      <c r="B297" s="318" t="s">
        <v>42</v>
      </c>
      <c r="C297" s="315" t="s">
        <v>25</v>
      </c>
      <c r="D297" s="319">
        <v>11153</v>
      </c>
      <c r="E297" s="319"/>
      <c r="F297" s="319"/>
      <c r="G297" s="319"/>
      <c r="H297" s="319"/>
      <c r="I297" s="319"/>
      <c r="J297" s="319"/>
      <c r="K297" s="319"/>
      <c r="L297" s="319"/>
      <c r="M297" s="319"/>
      <c r="N297" s="315"/>
      <c r="O297" s="319">
        <v>3738</v>
      </c>
      <c r="P297" s="319"/>
      <c r="Q297" s="319"/>
      <c r="R297" s="319"/>
      <c r="S297" s="319"/>
      <c r="T297" s="319"/>
      <c r="U297" s="319"/>
      <c r="V297" s="319"/>
      <c r="W297" s="319"/>
      <c r="X297" s="319"/>
      <c r="Y297" s="433">
        <v>1</v>
      </c>
      <c r="Z297" s="433"/>
      <c r="AA297" s="433"/>
      <c r="AB297" s="433"/>
      <c r="AC297" s="433"/>
      <c r="AD297" s="433"/>
      <c r="AE297" s="433"/>
      <c r="AF297" s="433"/>
      <c r="AG297" s="433"/>
      <c r="AH297" s="433"/>
      <c r="AI297" s="433"/>
      <c r="AJ297" s="433"/>
      <c r="AK297" s="433"/>
      <c r="AL297" s="433"/>
      <c r="AM297" s="320">
        <f>SUM(Y297:AL297)</f>
        <v>1</v>
      </c>
    </row>
    <row r="298" spans="1:39" ht="15" hidden="1" outlineLevel="1">
      <c r="B298" s="318" t="s">
        <v>252</v>
      </c>
      <c r="C298" s="315" t="s">
        <v>164</v>
      </c>
      <c r="D298" s="319"/>
      <c r="E298" s="319"/>
      <c r="F298" s="319"/>
      <c r="G298" s="319"/>
      <c r="H298" s="319"/>
      <c r="I298" s="319"/>
      <c r="J298" s="319"/>
      <c r="K298" s="319"/>
      <c r="L298" s="319"/>
      <c r="M298" s="319"/>
      <c r="N298" s="315"/>
      <c r="O298" s="319"/>
      <c r="P298" s="319"/>
      <c r="Q298" s="319"/>
      <c r="R298" s="319"/>
      <c r="S298" s="319"/>
      <c r="T298" s="319"/>
      <c r="U298" s="319"/>
      <c r="V298" s="319"/>
      <c r="W298" s="319"/>
      <c r="X298" s="319"/>
      <c r="Y298" s="434">
        <f>Y297</f>
        <v>1</v>
      </c>
      <c r="Z298" s="434">
        <f>Z297</f>
        <v>0</v>
      </c>
      <c r="AA298" s="434">
        <f t="shared" ref="AA298:AL298" si="87">AA297</f>
        <v>0</v>
      </c>
      <c r="AB298" s="434">
        <f t="shared" si="87"/>
        <v>0</v>
      </c>
      <c r="AC298" s="434">
        <f t="shared" si="87"/>
        <v>0</v>
      </c>
      <c r="AD298" s="434">
        <f t="shared" si="87"/>
        <v>0</v>
      </c>
      <c r="AE298" s="434">
        <f t="shared" si="87"/>
        <v>0</v>
      </c>
      <c r="AF298" s="434">
        <f t="shared" si="87"/>
        <v>0</v>
      </c>
      <c r="AG298" s="434">
        <f t="shared" si="87"/>
        <v>0</v>
      </c>
      <c r="AH298" s="434">
        <f t="shared" si="87"/>
        <v>0</v>
      </c>
      <c r="AI298" s="434">
        <f t="shared" si="87"/>
        <v>0</v>
      </c>
      <c r="AJ298" s="434">
        <f t="shared" si="87"/>
        <v>0</v>
      </c>
      <c r="AK298" s="434">
        <f t="shared" si="87"/>
        <v>0</v>
      </c>
      <c r="AL298" s="434">
        <f t="shared" si="87"/>
        <v>0</v>
      </c>
      <c r="AM298" s="321"/>
    </row>
    <row r="299" spans="1:39" ht="15" hidden="1" outlineLevel="1">
      <c r="B299" s="318"/>
      <c r="C299" s="329"/>
      <c r="D299" s="328"/>
      <c r="E299" s="328"/>
      <c r="F299" s="328"/>
      <c r="G299" s="328"/>
      <c r="H299" s="328"/>
      <c r="I299" s="328"/>
      <c r="J299" s="328"/>
      <c r="K299" s="328"/>
      <c r="L299" s="328"/>
      <c r="M299" s="328"/>
      <c r="N299" s="315"/>
      <c r="O299" s="328"/>
      <c r="P299" s="328"/>
      <c r="Q299" s="328"/>
      <c r="R299" s="328"/>
      <c r="S299" s="328"/>
      <c r="T299" s="328"/>
      <c r="U299" s="328"/>
      <c r="V299" s="328"/>
      <c r="W299" s="328"/>
      <c r="X299" s="328"/>
      <c r="Y299" s="435"/>
      <c r="Z299" s="435"/>
      <c r="AA299" s="435"/>
      <c r="AB299" s="435"/>
      <c r="AC299" s="435"/>
      <c r="AD299" s="435"/>
      <c r="AE299" s="435"/>
      <c r="AF299" s="435"/>
      <c r="AG299" s="435"/>
      <c r="AH299" s="435"/>
      <c r="AI299" s="435"/>
      <c r="AJ299" s="435"/>
      <c r="AK299" s="435"/>
      <c r="AL299" s="435"/>
      <c r="AM299" s="330"/>
    </row>
    <row r="300" spans="1:39" s="307" customFormat="1" ht="15" hidden="1" outlineLevel="1">
      <c r="A300" s="533">
        <v>8</v>
      </c>
      <c r="B300" s="318" t="s">
        <v>497</v>
      </c>
      <c r="C300" s="315" t="s">
        <v>25</v>
      </c>
      <c r="D300" s="319"/>
      <c r="E300" s="319"/>
      <c r="F300" s="319"/>
      <c r="G300" s="319"/>
      <c r="H300" s="319"/>
      <c r="I300" s="319"/>
      <c r="J300" s="319"/>
      <c r="K300" s="319"/>
      <c r="L300" s="319"/>
      <c r="M300" s="319"/>
      <c r="N300" s="315"/>
      <c r="O300" s="319"/>
      <c r="P300" s="319"/>
      <c r="Q300" s="319"/>
      <c r="R300" s="319"/>
      <c r="S300" s="319"/>
      <c r="T300" s="319"/>
      <c r="U300" s="319"/>
      <c r="V300" s="319"/>
      <c r="W300" s="319"/>
      <c r="X300" s="319"/>
      <c r="Y300" s="433"/>
      <c r="Z300" s="433"/>
      <c r="AA300" s="433"/>
      <c r="AB300" s="433"/>
      <c r="AC300" s="433"/>
      <c r="AD300" s="433"/>
      <c r="AE300" s="433"/>
      <c r="AF300" s="433"/>
      <c r="AG300" s="433"/>
      <c r="AH300" s="433"/>
      <c r="AI300" s="433"/>
      <c r="AJ300" s="433"/>
      <c r="AK300" s="433"/>
      <c r="AL300" s="433"/>
      <c r="AM300" s="320">
        <f>SUM(Y300:AL300)</f>
        <v>0</v>
      </c>
    </row>
    <row r="301" spans="1:39" s="307" customFormat="1" ht="15" hidden="1" outlineLevel="1">
      <c r="A301" s="533"/>
      <c r="B301" s="318" t="s">
        <v>252</v>
      </c>
      <c r="C301" s="315" t="s">
        <v>164</v>
      </c>
      <c r="D301" s="319"/>
      <c r="E301" s="319"/>
      <c r="F301" s="319"/>
      <c r="G301" s="319"/>
      <c r="H301" s="319"/>
      <c r="I301" s="319"/>
      <c r="J301" s="319"/>
      <c r="K301" s="319"/>
      <c r="L301" s="319"/>
      <c r="M301" s="319"/>
      <c r="N301" s="315"/>
      <c r="O301" s="319"/>
      <c r="P301" s="319"/>
      <c r="Q301" s="319"/>
      <c r="R301" s="319"/>
      <c r="S301" s="319"/>
      <c r="T301" s="319"/>
      <c r="U301" s="319"/>
      <c r="V301" s="319"/>
      <c r="W301" s="319"/>
      <c r="X301" s="319"/>
      <c r="Y301" s="434">
        <f>Y300</f>
        <v>0</v>
      </c>
      <c r="Z301" s="434">
        <f>Z300</f>
        <v>0</v>
      </c>
      <c r="AA301" s="434">
        <f t="shared" ref="AA301:AL301" si="88">AA300</f>
        <v>0</v>
      </c>
      <c r="AB301" s="434">
        <f t="shared" si="88"/>
        <v>0</v>
      </c>
      <c r="AC301" s="434">
        <f t="shared" si="88"/>
        <v>0</v>
      </c>
      <c r="AD301" s="434">
        <f t="shared" si="88"/>
        <v>0</v>
      </c>
      <c r="AE301" s="434">
        <f t="shared" si="88"/>
        <v>0</v>
      </c>
      <c r="AF301" s="434">
        <f t="shared" si="88"/>
        <v>0</v>
      </c>
      <c r="AG301" s="434">
        <f t="shared" si="88"/>
        <v>0</v>
      </c>
      <c r="AH301" s="434">
        <f t="shared" si="88"/>
        <v>0</v>
      </c>
      <c r="AI301" s="434">
        <f t="shared" si="88"/>
        <v>0</v>
      </c>
      <c r="AJ301" s="434">
        <f t="shared" si="88"/>
        <v>0</v>
      </c>
      <c r="AK301" s="434">
        <f t="shared" si="88"/>
        <v>0</v>
      </c>
      <c r="AL301" s="434">
        <f t="shared" si="88"/>
        <v>0</v>
      </c>
      <c r="AM301" s="321"/>
    </row>
    <row r="302" spans="1:39" s="307" customFormat="1" ht="15" hidden="1" outlineLevel="1">
      <c r="A302" s="533"/>
      <c r="B302" s="318"/>
      <c r="C302" s="329"/>
      <c r="D302" s="328"/>
      <c r="E302" s="328"/>
      <c r="F302" s="328"/>
      <c r="G302" s="328"/>
      <c r="H302" s="328"/>
      <c r="I302" s="328"/>
      <c r="J302" s="328"/>
      <c r="K302" s="328"/>
      <c r="L302" s="328"/>
      <c r="M302" s="328"/>
      <c r="N302" s="315"/>
      <c r="O302" s="328"/>
      <c r="P302" s="328"/>
      <c r="Q302" s="328"/>
      <c r="R302" s="328"/>
      <c r="S302" s="328"/>
      <c r="T302" s="328"/>
      <c r="U302" s="328"/>
      <c r="V302" s="328"/>
      <c r="W302" s="328"/>
      <c r="X302" s="328"/>
      <c r="Y302" s="435"/>
      <c r="Z302" s="435"/>
      <c r="AA302" s="435"/>
      <c r="AB302" s="435"/>
      <c r="AC302" s="435"/>
      <c r="AD302" s="435"/>
      <c r="AE302" s="435"/>
      <c r="AF302" s="435"/>
      <c r="AG302" s="435"/>
      <c r="AH302" s="435"/>
      <c r="AI302" s="435"/>
      <c r="AJ302" s="435"/>
      <c r="AK302" s="435"/>
      <c r="AL302" s="435"/>
      <c r="AM302" s="330"/>
    </row>
    <row r="303" spans="1:39" ht="15" hidden="1" outlineLevel="1">
      <c r="A303" s="533">
        <v>9</v>
      </c>
      <c r="B303" s="318" t="s">
        <v>7</v>
      </c>
      <c r="C303" s="315" t="s">
        <v>25</v>
      </c>
      <c r="D303" s="319"/>
      <c r="E303" s="319"/>
      <c r="F303" s="319"/>
      <c r="G303" s="319"/>
      <c r="H303" s="319"/>
      <c r="I303" s="319"/>
      <c r="J303" s="319"/>
      <c r="K303" s="319"/>
      <c r="L303" s="319"/>
      <c r="M303" s="319"/>
      <c r="N303" s="315"/>
      <c r="O303" s="319"/>
      <c r="P303" s="319"/>
      <c r="Q303" s="319"/>
      <c r="R303" s="319"/>
      <c r="S303" s="319"/>
      <c r="T303" s="319"/>
      <c r="U303" s="319"/>
      <c r="V303" s="319"/>
      <c r="W303" s="319"/>
      <c r="X303" s="319"/>
      <c r="Y303" s="433"/>
      <c r="Z303" s="433"/>
      <c r="AA303" s="433"/>
      <c r="AB303" s="433"/>
      <c r="AC303" s="433"/>
      <c r="AD303" s="433"/>
      <c r="AE303" s="433"/>
      <c r="AF303" s="433"/>
      <c r="AG303" s="433"/>
      <c r="AH303" s="433"/>
      <c r="AI303" s="433"/>
      <c r="AJ303" s="433"/>
      <c r="AK303" s="433"/>
      <c r="AL303" s="433"/>
      <c r="AM303" s="320">
        <f>SUM(Y303:AL303)</f>
        <v>0</v>
      </c>
    </row>
    <row r="304" spans="1:39" ht="15" hidden="1" outlineLevel="1">
      <c r="B304" s="318" t="s">
        <v>252</v>
      </c>
      <c r="C304" s="315" t="s">
        <v>164</v>
      </c>
      <c r="D304" s="319"/>
      <c r="E304" s="319"/>
      <c r="F304" s="319"/>
      <c r="G304" s="319"/>
      <c r="H304" s="319"/>
      <c r="I304" s="319"/>
      <c r="J304" s="319"/>
      <c r="K304" s="319"/>
      <c r="L304" s="319"/>
      <c r="M304" s="319"/>
      <c r="N304" s="315"/>
      <c r="O304" s="319"/>
      <c r="P304" s="319"/>
      <c r="Q304" s="319"/>
      <c r="R304" s="319"/>
      <c r="S304" s="319"/>
      <c r="T304" s="319"/>
      <c r="U304" s="319"/>
      <c r="V304" s="319"/>
      <c r="W304" s="319"/>
      <c r="X304" s="319"/>
      <c r="Y304" s="434">
        <f>Y303</f>
        <v>0</v>
      </c>
      <c r="Z304" s="434">
        <f>Z303</f>
        <v>0</v>
      </c>
      <c r="AA304" s="434">
        <f t="shared" ref="AA304:AL304" si="89">AA303</f>
        <v>0</v>
      </c>
      <c r="AB304" s="434">
        <f t="shared" si="89"/>
        <v>0</v>
      </c>
      <c r="AC304" s="434">
        <f t="shared" si="89"/>
        <v>0</v>
      </c>
      <c r="AD304" s="434">
        <f t="shared" si="89"/>
        <v>0</v>
      </c>
      <c r="AE304" s="434">
        <f t="shared" si="89"/>
        <v>0</v>
      </c>
      <c r="AF304" s="434">
        <f t="shared" si="89"/>
        <v>0</v>
      </c>
      <c r="AG304" s="434">
        <f t="shared" si="89"/>
        <v>0</v>
      </c>
      <c r="AH304" s="434">
        <f t="shared" si="89"/>
        <v>0</v>
      </c>
      <c r="AI304" s="434">
        <f t="shared" si="89"/>
        <v>0</v>
      </c>
      <c r="AJ304" s="434">
        <f t="shared" si="89"/>
        <v>0</v>
      </c>
      <c r="AK304" s="434">
        <f t="shared" si="89"/>
        <v>0</v>
      </c>
      <c r="AL304" s="434">
        <f t="shared" si="89"/>
        <v>0</v>
      </c>
      <c r="AM304" s="321"/>
    </row>
    <row r="305" spans="1:39" ht="15" hidden="1" outlineLevel="1">
      <c r="B305" s="331"/>
      <c r="C305" s="332"/>
      <c r="D305" s="315"/>
      <c r="E305" s="315"/>
      <c r="F305" s="315"/>
      <c r="G305" s="315"/>
      <c r="H305" s="315"/>
      <c r="I305" s="315"/>
      <c r="J305" s="315"/>
      <c r="K305" s="315"/>
      <c r="L305" s="315"/>
      <c r="M305" s="315"/>
      <c r="N305" s="315"/>
      <c r="O305" s="315"/>
      <c r="P305" s="315"/>
      <c r="Q305" s="315"/>
      <c r="R305" s="315"/>
      <c r="S305" s="315"/>
      <c r="T305" s="315"/>
      <c r="U305" s="315"/>
      <c r="V305" s="315"/>
      <c r="W305" s="315"/>
      <c r="X305" s="315"/>
      <c r="Y305" s="435"/>
      <c r="Z305" s="435"/>
      <c r="AA305" s="435"/>
      <c r="AB305" s="435"/>
      <c r="AC305" s="435"/>
      <c r="AD305" s="435"/>
      <c r="AE305" s="435"/>
      <c r="AF305" s="435"/>
      <c r="AG305" s="435"/>
      <c r="AH305" s="435"/>
      <c r="AI305" s="435"/>
      <c r="AJ305" s="435"/>
      <c r="AK305" s="435"/>
      <c r="AL305" s="435"/>
      <c r="AM305" s="330"/>
    </row>
    <row r="306" spans="1:39" ht="15.6" hidden="1" outlineLevel="1">
      <c r="A306" s="534"/>
      <c r="B306" s="312" t="s">
        <v>8</v>
      </c>
      <c r="C306" s="313"/>
      <c r="D306" s="313"/>
      <c r="E306" s="313"/>
      <c r="F306" s="313"/>
      <c r="G306" s="313"/>
      <c r="H306" s="313"/>
      <c r="I306" s="313"/>
      <c r="J306" s="313"/>
      <c r="K306" s="313"/>
      <c r="L306" s="313"/>
      <c r="M306" s="313"/>
      <c r="N306" s="315"/>
      <c r="O306" s="313"/>
      <c r="P306" s="313"/>
      <c r="Q306" s="313"/>
      <c r="R306" s="313"/>
      <c r="S306" s="313"/>
      <c r="T306" s="313"/>
      <c r="U306" s="313"/>
      <c r="V306" s="313"/>
      <c r="W306" s="313"/>
      <c r="X306" s="313"/>
      <c r="Y306" s="437"/>
      <c r="Z306" s="437"/>
      <c r="AA306" s="437"/>
      <c r="AB306" s="437"/>
      <c r="AC306" s="437"/>
      <c r="AD306" s="437"/>
      <c r="AE306" s="437"/>
      <c r="AF306" s="437"/>
      <c r="AG306" s="437"/>
      <c r="AH306" s="437"/>
      <c r="AI306" s="437"/>
      <c r="AJ306" s="437"/>
      <c r="AK306" s="437"/>
      <c r="AL306" s="437"/>
      <c r="AM306" s="316"/>
    </row>
    <row r="307" spans="1:39" ht="15" hidden="1" outlineLevel="1">
      <c r="A307" s="533">
        <v>10</v>
      </c>
      <c r="B307" s="334" t="s">
        <v>22</v>
      </c>
      <c r="C307" s="315" t="s">
        <v>25</v>
      </c>
      <c r="D307" s="319">
        <v>16367574</v>
      </c>
      <c r="E307" s="319">
        <f>+'7-c.  2013'!AZ35</f>
        <v>16081472.52</v>
      </c>
      <c r="F307" s="319">
        <f>+'7-c.  2013'!BA35</f>
        <v>16026304.43</v>
      </c>
      <c r="G307" s="319">
        <f>+'7-c.  2013'!BB35</f>
        <v>15831594.42</v>
      </c>
      <c r="H307" s="319">
        <f>+'7-c.  2013'!BC35</f>
        <v>14987208.210000001</v>
      </c>
      <c r="I307" s="319">
        <f>+'7-c.  2013'!BD35</f>
        <v>14408587.35</v>
      </c>
      <c r="J307" s="319">
        <f>+'7-c.  2013'!BE35</f>
        <v>14408587.35</v>
      </c>
      <c r="K307" s="319">
        <f>+'7-c.  2013'!BF35</f>
        <v>14355091.24</v>
      </c>
      <c r="L307" s="319">
        <f>+'7-c.  2013'!BG35</f>
        <v>13955333.710000001</v>
      </c>
      <c r="M307" s="319">
        <f>+'7-c.  2013'!BH35</f>
        <v>10888140.609999999</v>
      </c>
      <c r="N307" s="319">
        <v>12</v>
      </c>
      <c r="O307" s="319">
        <v>2948</v>
      </c>
      <c r="P307" s="319">
        <f>+'7-c.  2013'!U35</f>
        <v>2855.83</v>
      </c>
      <c r="Q307" s="319">
        <f>+'7-c.  2013'!V35</f>
        <v>2838.09</v>
      </c>
      <c r="R307" s="319">
        <f>+'7-c.  2013'!W35</f>
        <v>2775.46</v>
      </c>
      <c r="S307" s="319">
        <f>+'7-c.  2013'!X35</f>
        <v>2524.54</v>
      </c>
      <c r="T307" s="319">
        <f>+'7-c.  2013'!Y35</f>
        <v>2408.5</v>
      </c>
      <c r="U307" s="319">
        <f>+'7-c.  2013'!Z35</f>
        <v>2408.5</v>
      </c>
      <c r="V307" s="319">
        <f>+'7-c.  2013'!AA35</f>
        <v>2406.92</v>
      </c>
      <c r="W307" s="319">
        <f>+'7-c.  2013'!AB35</f>
        <v>2287.35</v>
      </c>
      <c r="X307" s="319">
        <f>+'7-c.  2013'!AC35</f>
        <v>1811.64</v>
      </c>
      <c r="Y307" s="438"/>
      <c r="Z307" s="528"/>
      <c r="AA307" s="528">
        <v>0.92</v>
      </c>
      <c r="AB307" s="528">
        <v>0.08</v>
      </c>
      <c r="AC307" s="438"/>
      <c r="AD307" s="438"/>
      <c r="AE307" s="438"/>
      <c r="AF307" s="438"/>
      <c r="AG307" s="438"/>
      <c r="AH307" s="438"/>
      <c r="AI307" s="438"/>
      <c r="AJ307" s="438"/>
      <c r="AK307" s="438"/>
      <c r="AL307" s="438"/>
      <c r="AM307" s="320">
        <f>SUM(Y307:AL307)</f>
        <v>1</v>
      </c>
    </row>
    <row r="308" spans="1:39" ht="15" hidden="1" outlineLevel="1">
      <c r="B308" s="318" t="s">
        <v>252</v>
      </c>
      <c r="C308" s="315" t="s">
        <v>164</v>
      </c>
      <c r="D308" s="319">
        <v>1570842</v>
      </c>
      <c r="E308" s="319">
        <f>+'7-d.  2014'!AZ36</f>
        <v>1560330.04</v>
      </c>
      <c r="F308" s="319">
        <f>+'7-d.  2014'!BA36</f>
        <v>1560330.04</v>
      </c>
      <c r="G308" s="319">
        <f>+'7-d.  2014'!BB36</f>
        <v>1560330.04</v>
      </c>
      <c r="H308" s="319">
        <f>+'7-d.  2014'!BC36</f>
        <v>1541513.38</v>
      </c>
      <c r="I308" s="319">
        <f>+'7-d.  2014'!BD36</f>
        <v>1514545.72</v>
      </c>
      <c r="J308" s="319">
        <f>+'7-d.  2014'!BE36</f>
        <v>1514545.72</v>
      </c>
      <c r="K308" s="319">
        <f>+'7-d.  2014'!BF36</f>
        <v>1495923.12</v>
      </c>
      <c r="L308" s="319">
        <f>+'7-d.  2014'!BG36</f>
        <v>1386188.75</v>
      </c>
      <c r="M308" s="319">
        <f>+'7-d.  2014'!BH36</f>
        <v>1189601.1100000001</v>
      </c>
      <c r="N308" s="319">
        <f>N307</f>
        <v>12</v>
      </c>
      <c r="O308" s="319">
        <v>320</v>
      </c>
      <c r="P308" s="319">
        <f>+'7-d.  2014'!U36</f>
        <v>317.35000000000002</v>
      </c>
      <c r="Q308" s="319">
        <f>+'7-d.  2014'!V36</f>
        <v>317.35000000000002</v>
      </c>
      <c r="R308" s="319">
        <f>+'7-d.  2014'!W36</f>
        <v>317.35000000000002</v>
      </c>
      <c r="S308" s="319">
        <f>+'7-d.  2014'!X36</f>
        <v>311.95</v>
      </c>
      <c r="T308" s="319">
        <f>+'7-d.  2014'!Y36</f>
        <v>307.08</v>
      </c>
      <c r="U308" s="319">
        <f>+'7-d.  2014'!Z36</f>
        <v>307.08</v>
      </c>
      <c r="V308" s="319">
        <f>+'7-d.  2014'!AA36</f>
        <v>305.70999999999998</v>
      </c>
      <c r="W308" s="319">
        <f>+'7-d.  2014'!AB36</f>
        <v>280.95</v>
      </c>
      <c r="X308" s="319">
        <f>+'7-d.  2014'!AC36</f>
        <v>245.4</v>
      </c>
      <c r="Y308" s="434">
        <f>Y307</f>
        <v>0</v>
      </c>
      <c r="Z308" s="434">
        <f>Z307</f>
        <v>0</v>
      </c>
      <c r="AA308" s="434">
        <f t="shared" ref="AA308:AL308" si="90">AA307</f>
        <v>0.92</v>
      </c>
      <c r="AB308" s="434">
        <f t="shared" si="90"/>
        <v>0.08</v>
      </c>
      <c r="AC308" s="434">
        <f t="shared" si="90"/>
        <v>0</v>
      </c>
      <c r="AD308" s="434">
        <f t="shared" si="90"/>
        <v>0</v>
      </c>
      <c r="AE308" s="434">
        <f t="shared" si="90"/>
        <v>0</v>
      </c>
      <c r="AF308" s="434">
        <f t="shared" si="90"/>
        <v>0</v>
      </c>
      <c r="AG308" s="434">
        <f t="shared" si="90"/>
        <v>0</v>
      </c>
      <c r="AH308" s="434">
        <f t="shared" si="90"/>
        <v>0</v>
      </c>
      <c r="AI308" s="434">
        <f t="shared" si="90"/>
        <v>0</v>
      </c>
      <c r="AJ308" s="434">
        <f t="shared" si="90"/>
        <v>0</v>
      </c>
      <c r="AK308" s="434">
        <f t="shared" si="90"/>
        <v>0</v>
      </c>
      <c r="AL308" s="434">
        <f t="shared" si="90"/>
        <v>0</v>
      </c>
      <c r="AM308" s="335"/>
    </row>
    <row r="309" spans="1:39" ht="15" hidden="1" outlineLevel="1">
      <c r="B309" s="334"/>
      <c r="C309" s="336"/>
      <c r="D309" s="315"/>
      <c r="E309" s="315"/>
      <c r="F309" s="315"/>
      <c r="G309" s="315"/>
      <c r="H309" s="315"/>
      <c r="I309" s="315"/>
      <c r="J309" s="315"/>
      <c r="K309" s="315"/>
      <c r="L309" s="315"/>
      <c r="M309" s="315"/>
      <c r="N309" s="315"/>
      <c r="O309" s="315"/>
      <c r="P309" s="315"/>
      <c r="Q309" s="315"/>
      <c r="R309" s="315"/>
      <c r="S309" s="315"/>
      <c r="T309" s="315"/>
      <c r="U309" s="315"/>
      <c r="V309" s="315"/>
      <c r="W309" s="315"/>
      <c r="X309" s="315"/>
      <c r="Y309" s="439"/>
      <c r="Z309" s="439"/>
      <c r="AA309" s="439"/>
      <c r="AB309" s="439"/>
      <c r="AC309" s="439"/>
      <c r="AD309" s="439"/>
      <c r="AE309" s="439"/>
      <c r="AF309" s="439"/>
      <c r="AG309" s="439"/>
      <c r="AH309" s="439"/>
      <c r="AI309" s="439"/>
      <c r="AJ309" s="439"/>
      <c r="AK309" s="439"/>
      <c r="AL309" s="439"/>
      <c r="AM309" s="337"/>
    </row>
    <row r="310" spans="1:39" ht="15" hidden="1" outlineLevel="1">
      <c r="A310" s="533">
        <v>11</v>
      </c>
      <c r="B310" s="338" t="s">
        <v>21</v>
      </c>
      <c r="C310" s="315" t="s">
        <v>25</v>
      </c>
      <c r="D310" s="319">
        <v>1442489</v>
      </c>
      <c r="E310" s="319">
        <f>+'7-c.  2013'!AZ36</f>
        <v>1442488.62</v>
      </c>
      <c r="F310" s="319">
        <f>+'7-c.  2013'!BA36</f>
        <v>1420164.9</v>
      </c>
      <c r="G310" s="319">
        <f>+'7-c.  2013'!BB36</f>
        <v>1300853.1399999999</v>
      </c>
      <c r="H310" s="319">
        <f>+'7-c.  2013'!BC36</f>
        <v>586963</v>
      </c>
      <c r="I310" s="319">
        <f>+'7-c.  2013'!BD36</f>
        <v>586963</v>
      </c>
      <c r="J310" s="319">
        <f>+'7-c.  2013'!BE36</f>
        <v>586963</v>
      </c>
      <c r="K310" s="319">
        <f>+'7-c.  2013'!BF36</f>
        <v>586963</v>
      </c>
      <c r="L310" s="319">
        <f>+'7-c.  2013'!BG36</f>
        <v>586963</v>
      </c>
      <c r="M310" s="319">
        <f>+'7-c.  2013'!BH36</f>
        <v>586963</v>
      </c>
      <c r="N310" s="319">
        <v>12</v>
      </c>
      <c r="O310" s="319">
        <v>453</v>
      </c>
      <c r="P310" s="319">
        <f>+'7-c.  2013'!U36</f>
        <v>452.64</v>
      </c>
      <c r="Q310" s="319">
        <f>+'7-c.  2013'!V36</f>
        <v>446.58</v>
      </c>
      <c r="R310" s="319">
        <f>+'7-c.  2013'!W36</f>
        <v>414.18</v>
      </c>
      <c r="S310" s="319">
        <f>+'7-c.  2013'!X36</f>
        <v>176.77</v>
      </c>
      <c r="T310" s="319">
        <f>+'7-c.  2013'!Y36</f>
        <v>176.77</v>
      </c>
      <c r="U310" s="319">
        <f>+'7-c.  2013'!Z36</f>
        <v>176.77</v>
      </c>
      <c r="V310" s="319">
        <f>+'7-c.  2013'!AA36</f>
        <v>176.77</v>
      </c>
      <c r="W310" s="319">
        <f>+'7-c.  2013'!AB36</f>
        <v>176.77</v>
      </c>
      <c r="X310" s="319">
        <f>+'7-c.  2013'!AC36</f>
        <v>176.77</v>
      </c>
      <c r="Y310" s="438"/>
      <c r="Z310" s="528">
        <v>1</v>
      </c>
      <c r="AA310" s="438"/>
      <c r="AB310" s="438"/>
      <c r="AC310" s="438"/>
      <c r="AD310" s="438"/>
      <c r="AE310" s="438"/>
      <c r="AF310" s="438"/>
      <c r="AG310" s="438"/>
      <c r="AH310" s="438"/>
      <c r="AI310" s="438"/>
      <c r="AJ310" s="438"/>
      <c r="AK310" s="438"/>
      <c r="AL310" s="438"/>
      <c r="AM310" s="320">
        <f>SUM(Y310:AL310)</f>
        <v>1</v>
      </c>
    </row>
    <row r="311" spans="1:39" ht="15" hidden="1" outlineLevel="1">
      <c r="B311" s="318" t="s">
        <v>252</v>
      </c>
      <c r="C311" s="315" t="s">
        <v>164</v>
      </c>
      <c r="D311" s="319"/>
      <c r="E311" s="319"/>
      <c r="F311" s="319"/>
      <c r="G311" s="319"/>
      <c r="H311" s="319"/>
      <c r="I311" s="319"/>
      <c r="J311" s="319"/>
      <c r="K311" s="319"/>
      <c r="L311" s="319"/>
      <c r="M311" s="319"/>
      <c r="N311" s="319">
        <f>N310</f>
        <v>12</v>
      </c>
      <c r="O311" s="319"/>
      <c r="P311" s="319"/>
      <c r="Q311" s="319"/>
      <c r="R311" s="319"/>
      <c r="S311" s="319"/>
      <c r="T311" s="319"/>
      <c r="U311" s="319"/>
      <c r="V311" s="319"/>
      <c r="W311" s="319"/>
      <c r="X311" s="319"/>
      <c r="Y311" s="434">
        <f>Y310</f>
        <v>0</v>
      </c>
      <c r="Z311" s="434">
        <f>Z310</f>
        <v>1</v>
      </c>
      <c r="AA311" s="434">
        <f t="shared" ref="AA311:AL311" si="91">AA310</f>
        <v>0</v>
      </c>
      <c r="AB311" s="434">
        <f t="shared" si="91"/>
        <v>0</v>
      </c>
      <c r="AC311" s="434">
        <f t="shared" si="91"/>
        <v>0</v>
      </c>
      <c r="AD311" s="434">
        <f t="shared" si="91"/>
        <v>0</v>
      </c>
      <c r="AE311" s="434">
        <f t="shared" si="91"/>
        <v>0</v>
      </c>
      <c r="AF311" s="434">
        <f t="shared" si="91"/>
        <v>0</v>
      </c>
      <c r="AG311" s="434">
        <f t="shared" si="91"/>
        <v>0</v>
      </c>
      <c r="AH311" s="434">
        <f t="shared" si="91"/>
        <v>0</v>
      </c>
      <c r="AI311" s="434">
        <f t="shared" si="91"/>
        <v>0</v>
      </c>
      <c r="AJ311" s="434">
        <f t="shared" si="91"/>
        <v>0</v>
      </c>
      <c r="AK311" s="434">
        <f t="shared" si="91"/>
        <v>0</v>
      </c>
      <c r="AL311" s="434">
        <f t="shared" si="91"/>
        <v>0</v>
      </c>
      <c r="AM311" s="335"/>
    </row>
    <row r="312" spans="1:39" ht="15" hidden="1" outlineLevel="1">
      <c r="B312" s="338"/>
      <c r="C312" s="336"/>
      <c r="D312" s="315"/>
      <c r="E312" s="315"/>
      <c r="F312" s="315"/>
      <c r="G312" s="315"/>
      <c r="H312" s="315"/>
      <c r="I312" s="315"/>
      <c r="J312" s="315"/>
      <c r="K312" s="315"/>
      <c r="L312" s="315"/>
      <c r="M312" s="315"/>
      <c r="N312" s="315"/>
      <c r="O312" s="315"/>
      <c r="P312" s="315"/>
      <c r="Q312" s="315"/>
      <c r="R312" s="315"/>
      <c r="S312" s="315"/>
      <c r="T312" s="315"/>
      <c r="U312" s="315"/>
      <c r="V312" s="315"/>
      <c r="W312" s="315"/>
      <c r="X312" s="315"/>
      <c r="Y312" s="439"/>
      <c r="Z312" s="440"/>
      <c r="AA312" s="439"/>
      <c r="AB312" s="439"/>
      <c r="AC312" s="439"/>
      <c r="AD312" s="439"/>
      <c r="AE312" s="439"/>
      <c r="AF312" s="439"/>
      <c r="AG312" s="439"/>
      <c r="AH312" s="439"/>
      <c r="AI312" s="439"/>
      <c r="AJ312" s="439"/>
      <c r="AK312" s="439"/>
      <c r="AL312" s="439"/>
      <c r="AM312" s="337"/>
    </row>
    <row r="313" spans="1:39" ht="15" hidden="1" outlineLevel="1">
      <c r="A313" s="533">
        <v>12</v>
      </c>
      <c r="B313" s="338" t="s">
        <v>23</v>
      </c>
      <c r="C313" s="315" t="s">
        <v>25</v>
      </c>
      <c r="D313" s="319"/>
      <c r="E313" s="319"/>
      <c r="F313" s="319"/>
      <c r="G313" s="319"/>
      <c r="H313" s="319"/>
      <c r="I313" s="319"/>
      <c r="J313" s="319"/>
      <c r="K313" s="319"/>
      <c r="L313" s="319"/>
      <c r="M313" s="319"/>
      <c r="N313" s="319">
        <v>3</v>
      </c>
      <c r="O313" s="319"/>
      <c r="P313" s="319"/>
      <c r="Q313" s="319"/>
      <c r="R313" s="319"/>
      <c r="S313" s="319"/>
      <c r="T313" s="319"/>
      <c r="U313" s="319"/>
      <c r="V313" s="319"/>
      <c r="W313" s="319"/>
      <c r="X313" s="319"/>
      <c r="Y313" s="438"/>
      <c r="Z313" s="438">
        <v>1</v>
      </c>
      <c r="AA313" s="438"/>
      <c r="AB313" s="438"/>
      <c r="AC313" s="438"/>
      <c r="AD313" s="438"/>
      <c r="AE313" s="438"/>
      <c r="AF313" s="438"/>
      <c r="AG313" s="438"/>
      <c r="AH313" s="438"/>
      <c r="AI313" s="438"/>
      <c r="AJ313" s="438"/>
      <c r="AK313" s="438"/>
      <c r="AL313" s="438"/>
      <c r="AM313" s="320">
        <f>SUM(Y313:AL313)</f>
        <v>1</v>
      </c>
    </row>
    <row r="314" spans="1:39" ht="15" hidden="1" outlineLevel="1">
      <c r="B314" s="318" t="s">
        <v>252</v>
      </c>
      <c r="C314" s="315" t="s">
        <v>164</v>
      </c>
      <c r="D314" s="319"/>
      <c r="E314" s="319"/>
      <c r="F314" s="319"/>
      <c r="G314" s="319"/>
      <c r="H314" s="319"/>
      <c r="I314" s="319"/>
      <c r="J314" s="319"/>
      <c r="K314" s="319"/>
      <c r="L314" s="319"/>
      <c r="M314" s="319"/>
      <c r="N314" s="319">
        <f>N313</f>
        <v>3</v>
      </c>
      <c r="O314" s="319"/>
      <c r="P314" s="319"/>
      <c r="Q314" s="319"/>
      <c r="R314" s="319"/>
      <c r="S314" s="319"/>
      <c r="T314" s="319"/>
      <c r="U314" s="319"/>
      <c r="V314" s="319"/>
      <c r="W314" s="319"/>
      <c r="X314" s="319"/>
      <c r="Y314" s="434">
        <f>Y313</f>
        <v>0</v>
      </c>
      <c r="Z314" s="434">
        <f>Z313</f>
        <v>1</v>
      </c>
      <c r="AA314" s="434">
        <f t="shared" ref="AA314:AL314" si="92">AA313</f>
        <v>0</v>
      </c>
      <c r="AB314" s="434">
        <f t="shared" si="92"/>
        <v>0</v>
      </c>
      <c r="AC314" s="434">
        <f t="shared" si="92"/>
        <v>0</v>
      </c>
      <c r="AD314" s="434">
        <f t="shared" si="92"/>
        <v>0</v>
      </c>
      <c r="AE314" s="434">
        <f t="shared" si="92"/>
        <v>0</v>
      </c>
      <c r="AF314" s="434">
        <f t="shared" si="92"/>
        <v>0</v>
      </c>
      <c r="AG314" s="434">
        <f t="shared" si="92"/>
        <v>0</v>
      </c>
      <c r="AH314" s="434">
        <f t="shared" si="92"/>
        <v>0</v>
      </c>
      <c r="AI314" s="434">
        <f t="shared" si="92"/>
        <v>0</v>
      </c>
      <c r="AJ314" s="434">
        <f t="shared" si="92"/>
        <v>0</v>
      </c>
      <c r="AK314" s="434">
        <f t="shared" si="92"/>
        <v>0</v>
      </c>
      <c r="AL314" s="434">
        <f t="shared" si="92"/>
        <v>0</v>
      </c>
      <c r="AM314" s="335"/>
    </row>
    <row r="315" spans="1:39" ht="15" hidden="1" outlineLevel="1">
      <c r="B315" s="338"/>
      <c r="C315" s="336"/>
      <c r="D315" s="340"/>
      <c r="E315" s="340"/>
      <c r="F315" s="340"/>
      <c r="G315" s="340"/>
      <c r="H315" s="340"/>
      <c r="I315" s="340"/>
      <c r="J315" s="340"/>
      <c r="K315" s="340"/>
      <c r="L315" s="340"/>
      <c r="M315" s="340"/>
      <c r="N315" s="315"/>
      <c r="O315" s="340"/>
      <c r="P315" s="340"/>
      <c r="Q315" s="340"/>
      <c r="R315" s="340"/>
      <c r="S315" s="340"/>
      <c r="T315" s="340"/>
      <c r="U315" s="340"/>
      <c r="V315" s="340"/>
      <c r="W315" s="340"/>
      <c r="X315" s="340"/>
      <c r="Y315" s="439"/>
      <c r="Z315" s="440"/>
      <c r="AA315" s="439"/>
      <c r="AB315" s="439"/>
      <c r="AC315" s="439"/>
      <c r="AD315" s="439"/>
      <c r="AE315" s="439"/>
      <c r="AF315" s="439"/>
      <c r="AG315" s="439"/>
      <c r="AH315" s="439"/>
      <c r="AI315" s="439"/>
      <c r="AJ315" s="439"/>
      <c r="AK315" s="439"/>
      <c r="AL315" s="439"/>
      <c r="AM315" s="337"/>
    </row>
    <row r="316" spans="1:39" ht="15" hidden="1" outlineLevel="1">
      <c r="A316" s="533">
        <v>13</v>
      </c>
      <c r="B316" s="338" t="s">
        <v>24</v>
      </c>
      <c r="C316" s="315" t="s">
        <v>25</v>
      </c>
      <c r="D316" s="319">
        <v>20831</v>
      </c>
      <c r="E316" s="319">
        <f>+'7-c.  2013'!AZ27</f>
        <v>20830.95</v>
      </c>
      <c r="F316" s="319">
        <f>+'7-c.  2013'!BA27</f>
        <v>20830.95</v>
      </c>
      <c r="G316" s="319">
        <f>+'7-c.  2013'!BB27</f>
        <v>20830.95</v>
      </c>
      <c r="H316" s="319">
        <f>+'7-c.  2013'!BC27</f>
        <v>20830.95</v>
      </c>
      <c r="I316" s="319">
        <f>+'7-c.  2013'!BD27</f>
        <v>20830.95</v>
      </c>
      <c r="J316" s="319">
        <f>+'7-c.  2013'!BE27</f>
        <v>20830.95</v>
      </c>
      <c r="K316" s="319">
        <f>+'7-c.  2013'!BF27</f>
        <v>20830.95</v>
      </c>
      <c r="L316" s="319">
        <f>+'7-c.  2013'!BG27</f>
        <v>20830.95</v>
      </c>
      <c r="M316" s="319">
        <f>+'7-c.  2013'!BH27</f>
        <v>20830.95</v>
      </c>
      <c r="N316" s="319">
        <v>12</v>
      </c>
      <c r="O316" s="319">
        <v>6</v>
      </c>
      <c r="P316" s="319">
        <f>+'7-c.  2013'!U27</f>
        <v>6.05</v>
      </c>
      <c r="Q316" s="319">
        <f>+'7-c.  2013'!V27</f>
        <v>6.05</v>
      </c>
      <c r="R316" s="319">
        <f>+'7-c.  2013'!W27</f>
        <v>6.05</v>
      </c>
      <c r="S316" s="319">
        <f>+'7-c.  2013'!X27</f>
        <v>6.05</v>
      </c>
      <c r="T316" s="319">
        <f>+'7-c.  2013'!Y27</f>
        <v>6.05</v>
      </c>
      <c r="U316" s="319">
        <f>+'7-c.  2013'!Z27</f>
        <v>6.05</v>
      </c>
      <c r="V316" s="319">
        <f>+'7-c.  2013'!AA27</f>
        <v>6.05</v>
      </c>
      <c r="W316" s="319">
        <f>+'7-c.  2013'!AB27</f>
        <v>6.05</v>
      </c>
      <c r="X316" s="319">
        <f>+'7-c.  2013'!AC27</f>
        <v>6.05</v>
      </c>
      <c r="Y316" s="438"/>
      <c r="Z316" s="438">
        <v>1</v>
      </c>
      <c r="AA316" s="438"/>
      <c r="AB316" s="438"/>
      <c r="AC316" s="438"/>
      <c r="AD316" s="438"/>
      <c r="AE316" s="438"/>
      <c r="AF316" s="438"/>
      <c r="AG316" s="438"/>
      <c r="AH316" s="438"/>
      <c r="AI316" s="438"/>
      <c r="AJ316" s="438"/>
      <c r="AK316" s="438"/>
      <c r="AL316" s="438"/>
      <c r="AM316" s="320">
        <f>SUM(Y316:AL316)</f>
        <v>1</v>
      </c>
    </row>
    <row r="317" spans="1:39" ht="15" hidden="1" outlineLevel="1">
      <c r="B317" s="318" t="s">
        <v>252</v>
      </c>
      <c r="C317" s="315" t="s">
        <v>164</v>
      </c>
      <c r="D317" s="319">
        <v>3201970</v>
      </c>
      <c r="E317" s="319">
        <f>+'7-d.  2014'!AZ33</f>
        <v>3201969.6</v>
      </c>
      <c r="F317" s="319">
        <f>+'7-d.  2014'!BA33</f>
        <v>3201969.6</v>
      </c>
      <c r="G317" s="319">
        <f>+'7-d.  2014'!BB33</f>
        <v>3201969.6</v>
      </c>
      <c r="H317" s="319">
        <f>+'7-d.  2014'!BC33</f>
        <v>3201969.6</v>
      </c>
      <c r="I317" s="319">
        <f>+'7-d.  2014'!BD33</f>
        <v>3201969.6</v>
      </c>
      <c r="J317" s="319">
        <f>+'7-d.  2014'!BE33</f>
        <v>3201969.6</v>
      </c>
      <c r="K317" s="319">
        <f>+'7-d.  2014'!BF33</f>
        <v>3201969.6</v>
      </c>
      <c r="L317" s="319">
        <f>+'7-d.  2014'!BG33</f>
        <v>3175500.59</v>
      </c>
      <c r="M317" s="319">
        <f>+'7-d.  2014'!BH33</f>
        <v>3175500.59</v>
      </c>
      <c r="N317" s="319">
        <f>N316</f>
        <v>12</v>
      </c>
      <c r="O317" s="319">
        <v>581</v>
      </c>
      <c r="P317" s="319">
        <f>+'7-d.  2014'!U33</f>
        <v>580.97</v>
      </c>
      <c r="Q317" s="319">
        <f>+'7-d.  2014'!V33</f>
        <v>580.97</v>
      </c>
      <c r="R317" s="319">
        <f>+'7-d.  2014'!W33</f>
        <v>580.97</v>
      </c>
      <c r="S317" s="319">
        <f>+'7-d.  2014'!X33</f>
        <v>580.97</v>
      </c>
      <c r="T317" s="319">
        <f>+'7-d.  2014'!Y33</f>
        <v>580.97</v>
      </c>
      <c r="U317" s="319">
        <f>+'7-d.  2014'!Z33</f>
        <v>580.97</v>
      </c>
      <c r="V317" s="319">
        <f>+'7-d.  2014'!AA33</f>
        <v>580.97</v>
      </c>
      <c r="W317" s="319">
        <f>+'7-d.  2014'!AB33</f>
        <v>572.97</v>
      </c>
      <c r="X317" s="319">
        <f>+'7-d.  2014'!AC33</f>
        <v>572.97</v>
      </c>
      <c r="Y317" s="434">
        <f>Y316</f>
        <v>0</v>
      </c>
      <c r="Z317" s="434">
        <f>Z316</f>
        <v>1</v>
      </c>
      <c r="AA317" s="434">
        <f t="shared" ref="AA317:AL317" si="93">AA316</f>
        <v>0</v>
      </c>
      <c r="AB317" s="434">
        <f t="shared" si="93"/>
        <v>0</v>
      </c>
      <c r="AC317" s="434">
        <f t="shared" si="93"/>
        <v>0</v>
      </c>
      <c r="AD317" s="434">
        <f t="shared" si="93"/>
        <v>0</v>
      </c>
      <c r="AE317" s="434">
        <f t="shared" si="93"/>
        <v>0</v>
      </c>
      <c r="AF317" s="434">
        <f t="shared" si="93"/>
        <v>0</v>
      </c>
      <c r="AG317" s="434">
        <f t="shared" si="93"/>
        <v>0</v>
      </c>
      <c r="AH317" s="434">
        <f t="shared" si="93"/>
        <v>0</v>
      </c>
      <c r="AI317" s="434">
        <f t="shared" si="93"/>
        <v>0</v>
      </c>
      <c r="AJ317" s="434">
        <f t="shared" si="93"/>
        <v>0</v>
      </c>
      <c r="AK317" s="434">
        <f t="shared" si="93"/>
        <v>0</v>
      </c>
      <c r="AL317" s="434">
        <f t="shared" si="93"/>
        <v>0</v>
      </c>
      <c r="AM317" s="335"/>
    </row>
    <row r="318" spans="1:39" ht="15" hidden="1" outlineLevel="1">
      <c r="B318" s="338"/>
      <c r="C318" s="336"/>
      <c r="D318" s="340"/>
      <c r="E318" s="340"/>
      <c r="F318" s="340"/>
      <c r="G318" s="340"/>
      <c r="H318" s="340"/>
      <c r="I318" s="340"/>
      <c r="J318" s="340"/>
      <c r="K318" s="340"/>
      <c r="L318" s="340"/>
      <c r="M318" s="340"/>
      <c r="N318" s="315"/>
      <c r="O318" s="340"/>
      <c r="P318" s="340"/>
      <c r="Q318" s="340"/>
      <c r="R318" s="340"/>
      <c r="S318" s="340"/>
      <c r="T318" s="340"/>
      <c r="U318" s="340"/>
      <c r="V318" s="340"/>
      <c r="W318" s="340"/>
      <c r="X318" s="340"/>
      <c r="Y318" s="439"/>
      <c r="Z318" s="439"/>
      <c r="AA318" s="439"/>
      <c r="AB318" s="439"/>
      <c r="AC318" s="439"/>
      <c r="AD318" s="439"/>
      <c r="AE318" s="439"/>
      <c r="AF318" s="439"/>
      <c r="AG318" s="439"/>
      <c r="AH318" s="439"/>
      <c r="AI318" s="439"/>
      <c r="AJ318" s="439"/>
      <c r="AK318" s="439"/>
      <c r="AL318" s="439"/>
      <c r="AM318" s="337"/>
    </row>
    <row r="319" spans="1:39" ht="15" hidden="1" outlineLevel="1">
      <c r="A319" s="533">
        <v>14</v>
      </c>
      <c r="B319" s="338" t="s">
        <v>20</v>
      </c>
      <c r="C319" s="315" t="s">
        <v>25</v>
      </c>
      <c r="D319" s="319">
        <v>387606</v>
      </c>
      <c r="E319" s="319">
        <f>+'7-c.  2013'!AZ25</f>
        <v>387606.14</v>
      </c>
      <c r="F319" s="319">
        <f>+'7-c.  2013'!BA25</f>
        <v>387606.14</v>
      </c>
      <c r="G319" s="319">
        <f>+'7-c.  2013'!BB25</f>
        <v>387606.14</v>
      </c>
      <c r="H319" s="319" t="str">
        <f>+'7-c.  2013'!BC25</f>
        <v xml:space="preserve">                      -  </v>
      </c>
      <c r="I319" s="319" t="str">
        <f>+'7-c.  2013'!BD25</f>
        <v xml:space="preserve">                      -  </v>
      </c>
      <c r="J319" s="319" t="str">
        <f>+'7-c.  2013'!BE25</f>
        <v xml:space="preserve">                      -  </v>
      </c>
      <c r="K319" s="319" t="str">
        <f>+'7-c.  2013'!BF25</f>
        <v xml:space="preserve">                      -  </v>
      </c>
      <c r="L319" s="319" t="str">
        <f>+'7-c.  2013'!BG25</f>
        <v xml:space="preserve">                      -  </v>
      </c>
      <c r="M319" s="319" t="str">
        <f>+'7-c.  2013'!BH25</f>
        <v xml:space="preserve">                      -  </v>
      </c>
      <c r="N319" s="319">
        <v>12</v>
      </c>
      <c r="O319" s="319">
        <v>71</v>
      </c>
      <c r="P319" s="319">
        <f>+'7-c.  2013'!U25</f>
        <v>70.5</v>
      </c>
      <c r="Q319" s="319">
        <f>+'7-c.  2013'!V25</f>
        <v>70.5</v>
      </c>
      <c r="R319" s="319">
        <f>+'7-c.  2013'!W25</f>
        <v>70.5</v>
      </c>
      <c r="S319" s="319" t="str">
        <f>+'7-c.  2013'!X25</f>
        <v xml:space="preserve">                 -  </v>
      </c>
      <c r="T319" s="319" t="str">
        <f>+'7-c.  2013'!Y25</f>
        <v xml:space="preserve">                 -  </v>
      </c>
      <c r="U319" s="319" t="str">
        <f>+'7-c.  2013'!Z25</f>
        <v xml:space="preserve">                 -  </v>
      </c>
      <c r="V319" s="319" t="str">
        <f>+'7-c.  2013'!AA25</f>
        <v xml:space="preserve">                 -  </v>
      </c>
      <c r="W319" s="319" t="str">
        <f>+'7-c.  2013'!AB25</f>
        <v xml:space="preserve">                 -  </v>
      </c>
      <c r="X319" s="319" t="str">
        <f>+'7-c.  2013'!AC25</f>
        <v xml:space="preserve">                 -  </v>
      </c>
      <c r="Y319" s="438"/>
      <c r="Z319" s="438">
        <v>1</v>
      </c>
      <c r="AA319" s="528"/>
      <c r="AB319" s="438"/>
      <c r="AC319" s="438"/>
      <c r="AD319" s="438"/>
      <c r="AE319" s="438"/>
      <c r="AF319" s="438"/>
      <c r="AG319" s="438"/>
      <c r="AH319" s="438"/>
      <c r="AI319" s="438"/>
      <c r="AJ319" s="438"/>
      <c r="AK319" s="438"/>
      <c r="AL319" s="438"/>
      <c r="AM319" s="320">
        <f>SUM(Y319:AL319)</f>
        <v>1</v>
      </c>
    </row>
    <row r="320" spans="1:39" ht="15" hidden="1" outlineLevel="1">
      <c r="B320" s="318" t="s">
        <v>252</v>
      </c>
      <c r="C320" s="315" t="s">
        <v>164</v>
      </c>
      <c r="D320" s="319">
        <v>97223</v>
      </c>
      <c r="E320" s="319">
        <f>+IFERROR('7-d.  2014'!AZ29+'7-d.  2014'!AZ30,0)</f>
        <v>97222.89</v>
      </c>
      <c r="F320" s="319">
        <f>+IFERROR('7-d.  2014'!BA29+'7-d.  2014'!BA30,0)</f>
        <v>97222.89</v>
      </c>
      <c r="G320" s="319">
        <f>+IFERROR('7-d.  2014'!BB29+'7-d.  2014'!BB30,0)</f>
        <v>97222.89</v>
      </c>
      <c r="H320" s="319">
        <f>+IFERROR('7-d.  2014'!BC29+'7-d.  2014'!BC30,0)</f>
        <v>0</v>
      </c>
      <c r="I320" s="319">
        <f>+IFERROR('7-d.  2014'!BD29+'7-d.  2014'!BD30,0)</f>
        <v>0</v>
      </c>
      <c r="J320" s="319">
        <f>+IFERROR('7-d.  2014'!BE29+'7-d.  2014'!BE30,0)</f>
        <v>0</v>
      </c>
      <c r="K320" s="319">
        <f>+IFERROR('7-d.  2014'!BF29+'7-d.  2014'!BF30,0)</f>
        <v>0</v>
      </c>
      <c r="L320" s="319">
        <f>+IFERROR('7-d.  2014'!BG29+'7-d.  2014'!BG30,0)</f>
        <v>0</v>
      </c>
      <c r="M320" s="319">
        <f>+IFERROR('7-d.  2014'!BH29+'7-d.  2014'!BH30,0)</f>
        <v>0</v>
      </c>
      <c r="N320" s="319">
        <f>N319</f>
        <v>12</v>
      </c>
      <c r="O320" s="319">
        <v>18</v>
      </c>
      <c r="P320" s="319">
        <f>IFERROR(+'7-d.  2014'!U29+'7-d.  2014'!U30,0)</f>
        <v>17.690000000000001</v>
      </c>
      <c r="Q320" s="319">
        <f>IFERROR(+'7-d.  2014'!V29+'7-d.  2014'!V30,0)</f>
        <v>17.690000000000001</v>
      </c>
      <c r="R320" s="319">
        <f>IFERROR(+'7-d.  2014'!W29+'7-d.  2014'!W30,0)</f>
        <v>17.690000000000001</v>
      </c>
      <c r="S320" s="319">
        <f>IFERROR(+'7-d.  2014'!X29+'7-d.  2014'!X30,0)</f>
        <v>0</v>
      </c>
      <c r="T320" s="319">
        <f>IFERROR(+'7-d.  2014'!Y29+'7-d.  2014'!Y30,0)</f>
        <v>0</v>
      </c>
      <c r="U320" s="319">
        <f>IFERROR(+'7-d.  2014'!Z29+'7-d.  2014'!Z30,0)</f>
        <v>0</v>
      </c>
      <c r="V320" s="319">
        <f>IFERROR(+'7-d.  2014'!AA29+'7-d.  2014'!AA30,0)</f>
        <v>0</v>
      </c>
      <c r="W320" s="319">
        <f>IFERROR(+'7-d.  2014'!AB29+'7-d.  2014'!AB30,0)</f>
        <v>0</v>
      </c>
      <c r="X320" s="319">
        <f>IFERROR(+'7-d.  2014'!AC29+'7-d.  2014'!AC30,0)</f>
        <v>0</v>
      </c>
      <c r="Y320" s="434">
        <f>Y319</f>
        <v>0</v>
      </c>
      <c r="Z320" s="434">
        <f>Z319</f>
        <v>1</v>
      </c>
      <c r="AA320" s="434">
        <f t="shared" ref="AA320:AL320" si="94">AA319</f>
        <v>0</v>
      </c>
      <c r="AB320" s="434">
        <f t="shared" si="94"/>
        <v>0</v>
      </c>
      <c r="AC320" s="434">
        <f t="shared" si="94"/>
        <v>0</v>
      </c>
      <c r="AD320" s="434">
        <f t="shared" si="94"/>
        <v>0</v>
      </c>
      <c r="AE320" s="434">
        <f t="shared" si="94"/>
        <v>0</v>
      </c>
      <c r="AF320" s="434">
        <f t="shared" si="94"/>
        <v>0</v>
      </c>
      <c r="AG320" s="434">
        <f t="shared" si="94"/>
        <v>0</v>
      </c>
      <c r="AH320" s="434">
        <f t="shared" si="94"/>
        <v>0</v>
      </c>
      <c r="AI320" s="434">
        <f t="shared" si="94"/>
        <v>0</v>
      </c>
      <c r="AJ320" s="434">
        <f t="shared" si="94"/>
        <v>0</v>
      </c>
      <c r="AK320" s="434">
        <f t="shared" si="94"/>
        <v>0</v>
      </c>
      <c r="AL320" s="434">
        <f t="shared" si="94"/>
        <v>0</v>
      </c>
      <c r="AM320" s="335"/>
    </row>
    <row r="321" spans="1:39" ht="15" hidden="1" outlineLevel="1">
      <c r="B321" s="338"/>
      <c r="C321" s="336"/>
      <c r="D321" s="340"/>
      <c r="E321" s="340"/>
      <c r="F321" s="340"/>
      <c r="G321" s="340"/>
      <c r="H321" s="340"/>
      <c r="I321" s="340"/>
      <c r="J321" s="340"/>
      <c r="K321" s="340"/>
      <c r="L321" s="340"/>
      <c r="M321" s="340"/>
      <c r="N321" s="315"/>
      <c r="O321" s="340"/>
      <c r="P321" s="340"/>
      <c r="Q321" s="340"/>
      <c r="R321" s="340"/>
      <c r="S321" s="340"/>
      <c r="T321" s="340"/>
      <c r="U321" s="340"/>
      <c r="V321" s="340"/>
      <c r="W321" s="340"/>
      <c r="X321" s="340"/>
      <c r="Y321" s="439"/>
      <c r="Z321" s="440"/>
      <c r="AA321" s="439"/>
      <c r="AB321" s="439"/>
      <c r="AC321" s="439"/>
      <c r="AD321" s="439"/>
      <c r="AE321" s="439"/>
      <c r="AF321" s="439"/>
      <c r="AG321" s="439"/>
      <c r="AH321" s="439"/>
      <c r="AI321" s="439"/>
      <c r="AJ321" s="439"/>
      <c r="AK321" s="439"/>
      <c r="AL321" s="439"/>
      <c r="AM321" s="337"/>
    </row>
    <row r="322" spans="1:39" s="307" customFormat="1" ht="15" hidden="1" outlineLevel="1">
      <c r="A322" s="533">
        <v>15</v>
      </c>
      <c r="B322" s="338" t="s">
        <v>498</v>
      </c>
      <c r="C322" s="315" t="s">
        <v>25</v>
      </c>
      <c r="D322" s="319">
        <v>18</v>
      </c>
      <c r="E322" s="319"/>
      <c r="F322" s="319"/>
      <c r="G322" s="319"/>
      <c r="H322" s="319"/>
      <c r="I322" s="319"/>
      <c r="J322" s="319"/>
      <c r="K322" s="319"/>
      <c r="L322" s="319"/>
      <c r="M322" s="319"/>
      <c r="N322" s="315"/>
      <c r="O322" s="319">
        <v>13</v>
      </c>
      <c r="P322" s="319"/>
      <c r="Q322" s="319"/>
      <c r="R322" s="319"/>
      <c r="S322" s="319"/>
      <c r="T322" s="319"/>
      <c r="U322" s="319"/>
      <c r="V322" s="319"/>
      <c r="W322" s="319"/>
      <c r="X322" s="319"/>
      <c r="Y322" s="438"/>
      <c r="Z322" s="438"/>
      <c r="AA322" s="438"/>
      <c r="AB322" s="438"/>
      <c r="AC322" s="438"/>
      <c r="AD322" s="438"/>
      <c r="AE322" s="438"/>
      <c r="AF322" s="438"/>
      <c r="AG322" s="438"/>
      <c r="AH322" s="438"/>
      <c r="AI322" s="438"/>
      <c r="AJ322" s="438"/>
      <c r="AK322" s="438"/>
      <c r="AL322" s="438"/>
      <c r="AM322" s="320">
        <f>SUM(Y322:AL322)</f>
        <v>0</v>
      </c>
    </row>
    <row r="323" spans="1:39" s="307" customFormat="1" ht="15" hidden="1" outlineLevel="1">
      <c r="A323" s="533"/>
      <c r="B323" s="339" t="s">
        <v>252</v>
      </c>
      <c r="C323" s="315" t="s">
        <v>164</v>
      </c>
      <c r="D323" s="319"/>
      <c r="E323" s="319"/>
      <c r="F323" s="319"/>
      <c r="G323" s="319"/>
      <c r="H323" s="319"/>
      <c r="I323" s="319"/>
      <c r="J323" s="319"/>
      <c r="K323" s="319"/>
      <c r="L323" s="319"/>
      <c r="M323" s="319"/>
      <c r="N323" s="315"/>
      <c r="O323" s="319"/>
      <c r="P323" s="319"/>
      <c r="Q323" s="319"/>
      <c r="R323" s="319"/>
      <c r="S323" s="319"/>
      <c r="T323" s="319"/>
      <c r="U323" s="319"/>
      <c r="V323" s="319"/>
      <c r="W323" s="319"/>
      <c r="X323" s="319"/>
      <c r="Y323" s="434">
        <f>Y322</f>
        <v>0</v>
      </c>
      <c r="Z323" s="434">
        <f>Z322</f>
        <v>0</v>
      </c>
      <c r="AA323" s="434">
        <f t="shared" ref="AA323:AL323" si="95">AA322</f>
        <v>0</v>
      </c>
      <c r="AB323" s="434">
        <f t="shared" si="95"/>
        <v>0</v>
      </c>
      <c r="AC323" s="434">
        <f t="shared" si="95"/>
        <v>0</v>
      </c>
      <c r="AD323" s="434">
        <f t="shared" si="95"/>
        <v>0</v>
      </c>
      <c r="AE323" s="434">
        <f t="shared" si="95"/>
        <v>0</v>
      </c>
      <c r="AF323" s="434">
        <f t="shared" si="95"/>
        <v>0</v>
      </c>
      <c r="AG323" s="434">
        <f t="shared" si="95"/>
        <v>0</v>
      </c>
      <c r="AH323" s="434">
        <f t="shared" si="95"/>
        <v>0</v>
      </c>
      <c r="AI323" s="434">
        <f t="shared" si="95"/>
        <v>0</v>
      </c>
      <c r="AJ323" s="434">
        <f t="shared" si="95"/>
        <v>0</v>
      </c>
      <c r="AK323" s="434">
        <f t="shared" si="95"/>
        <v>0</v>
      </c>
      <c r="AL323" s="434">
        <f t="shared" si="95"/>
        <v>0</v>
      </c>
      <c r="AM323" s="335"/>
    </row>
    <row r="324" spans="1:39" s="307" customFormat="1" ht="15" hidden="1" outlineLevel="1">
      <c r="A324" s="533"/>
      <c r="B324" s="338"/>
      <c r="C324" s="336"/>
      <c r="D324" s="340"/>
      <c r="E324" s="340"/>
      <c r="F324" s="340"/>
      <c r="G324" s="340"/>
      <c r="H324" s="340"/>
      <c r="I324" s="340"/>
      <c r="J324" s="340"/>
      <c r="K324" s="340"/>
      <c r="L324" s="340"/>
      <c r="M324" s="340"/>
      <c r="N324" s="315"/>
      <c r="O324" s="340"/>
      <c r="P324" s="340"/>
      <c r="Q324" s="340"/>
      <c r="R324" s="340"/>
      <c r="S324" s="340"/>
      <c r="T324" s="340"/>
      <c r="U324" s="340"/>
      <c r="V324" s="340"/>
      <c r="W324" s="340"/>
      <c r="X324" s="340"/>
      <c r="Y324" s="441"/>
      <c r="Z324" s="439"/>
      <c r="AA324" s="439"/>
      <c r="AB324" s="439"/>
      <c r="AC324" s="439"/>
      <c r="AD324" s="439"/>
      <c r="AE324" s="439"/>
      <c r="AF324" s="439"/>
      <c r="AG324" s="439"/>
      <c r="AH324" s="439"/>
      <c r="AI324" s="439"/>
      <c r="AJ324" s="439"/>
      <c r="AK324" s="439"/>
      <c r="AL324" s="439"/>
      <c r="AM324" s="337"/>
    </row>
    <row r="325" spans="1:39" s="307" customFormat="1" ht="30" hidden="1" outlineLevel="1">
      <c r="A325" s="533">
        <v>16</v>
      </c>
      <c r="B325" s="338" t="s">
        <v>499</v>
      </c>
      <c r="C325" s="315" t="s">
        <v>25</v>
      </c>
      <c r="D325" s="319"/>
      <c r="E325" s="319"/>
      <c r="F325" s="319"/>
      <c r="G325" s="319"/>
      <c r="H325" s="319"/>
      <c r="I325" s="319"/>
      <c r="J325" s="319"/>
      <c r="K325" s="319"/>
      <c r="L325" s="319"/>
      <c r="M325" s="319"/>
      <c r="N325" s="315"/>
      <c r="O325" s="319"/>
      <c r="P325" s="319"/>
      <c r="Q325" s="319"/>
      <c r="R325" s="319"/>
      <c r="S325" s="319"/>
      <c r="T325" s="319"/>
      <c r="U325" s="319"/>
      <c r="V325" s="319"/>
      <c r="W325" s="319"/>
      <c r="X325" s="319"/>
      <c r="Y325" s="438"/>
      <c r="Z325" s="438"/>
      <c r="AA325" s="438"/>
      <c r="AB325" s="438"/>
      <c r="AC325" s="438"/>
      <c r="AD325" s="438"/>
      <c r="AE325" s="438"/>
      <c r="AF325" s="438"/>
      <c r="AG325" s="438"/>
      <c r="AH325" s="438"/>
      <c r="AI325" s="438"/>
      <c r="AJ325" s="438"/>
      <c r="AK325" s="438"/>
      <c r="AL325" s="438"/>
      <c r="AM325" s="320">
        <f>SUM(Y325:AL325)</f>
        <v>0</v>
      </c>
    </row>
    <row r="326" spans="1:39" s="307" customFormat="1" ht="15" hidden="1" outlineLevel="1">
      <c r="A326" s="533"/>
      <c r="B326" s="339" t="s">
        <v>252</v>
      </c>
      <c r="C326" s="315" t="s">
        <v>164</v>
      </c>
      <c r="D326" s="319"/>
      <c r="E326" s="319"/>
      <c r="F326" s="319"/>
      <c r="G326" s="319"/>
      <c r="H326" s="319"/>
      <c r="I326" s="319"/>
      <c r="J326" s="319"/>
      <c r="K326" s="319"/>
      <c r="L326" s="319"/>
      <c r="M326" s="319"/>
      <c r="N326" s="315"/>
      <c r="O326" s="319"/>
      <c r="P326" s="319"/>
      <c r="Q326" s="319"/>
      <c r="R326" s="319"/>
      <c r="S326" s="319"/>
      <c r="T326" s="319"/>
      <c r="U326" s="319"/>
      <c r="V326" s="319"/>
      <c r="W326" s="319"/>
      <c r="X326" s="319"/>
      <c r="Y326" s="434">
        <f>Y325</f>
        <v>0</v>
      </c>
      <c r="Z326" s="434">
        <f>Z325</f>
        <v>0</v>
      </c>
      <c r="AA326" s="434">
        <f t="shared" ref="AA326:AL326" si="96">AA325</f>
        <v>0</v>
      </c>
      <c r="AB326" s="434">
        <f t="shared" si="96"/>
        <v>0</v>
      </c>
      <c r="AC326" s="434">
        <f t="shared" si="96"/>
        <v>0</v>
      </c>
      <c r="AD326" s="434">
        <f t="shared" si="96"/>
        <v>0</v>
      </c>
      <c r="AE326" s="434">
        <f t="shared" si="96"/>
        <v>0</v>
      </c>
      <c r="AF326" s="434">
        <f t="shared" si="96"/>
        <v>0</v>
      </c>
      <c r="AG326" s="434">
        <f t="shared" si="96"/>
        <v>0</v>
      </c>
      <c r="AH326" s="434">
        <f t="shared" si="96"/>
        <v>0</v>
      </c>
      <c r="AI326" s="434">
        <f t="shared" si="96"/>
        <v>0</v>
      </c>
      <c r="AJ326" s="434">
        <f t="shared" si="96"/>
        <v>0</v>
      </c>
      <c r="AK326" s="434">
        <f t="shared" si="96"/>
        <v>0</v>
      </c>
      <c r="AL326" s="434">
        <f t="shared" si="96"/>
        <v>0</v>
      </c>
      <c r="AM326" s="335"/>
    </row>
    <row r="327" spans="1:39" s="307" customFormat="1" ht="15" hidden="1" outlineLevel="1">
      <c r="A327" s="533"/>
      <c r="B327" s="338"/>
      <c r="C327" s="336"/>
      <c r="D327" s="340"/>
      <c r="E327" s="340"/>
      <c r="F327" s="340"/>
      <c r="G327" s="340"/>
      <c r="H327" s="340"/>
      <c r="I327" s="340"/>
      <c r="J327" s="340"/>
      <c r="K327" s="340"/>
      <c r="L327" s="340"/>
      <c r="M327" s="340"/>
      <c r="N327" s="315"/>
      <c r="O327" s="340"/>
      <c r="P327" s="340"/>
      <c r="Q327" s="340"/>
      <c r="R327" s="340"/>
      <c r="S327" s="340"/>
      <c r="T327" s="340"/>
      <c r="U327" s="340"/>
      <c r="V327" s="340"/>
      <c r="W327" s="340"/>
      <c r="X327" s="340"/>
      <c r="Y327" s="441"/>
      <c r="Z327" s="439"/>
      <c r="AA327" s="439"/>
      <c r="AB327" s="439"/>
      <c r="AC327" s="439"/>
      <c r="AD327" s="439"/>
      <c r="AE327" s="439"/>
      <c r="AF327" s="439"/>
      <c r="AG327" s="439"/>
      <c r="AH327" s="439"/>
      <c r="AI327" s="439"/>
      <c r="AJ327" s="439"/>
      <c r="AK327" s="439"/>
      <c r="AL327" s="439"/>
      <c r="AM327" s="337"/>
    </row>
    <row r="328" spans="1:39" ht="15" hidden="1" outlineLevel="1">
      <c r="A328" s="533">
        <v>17</v>
      </c>
      <c r="B328" s="338" t="s">
        <v>9</v>
      </c>
      <c r="C328" s="315" t="s">
        <v>25</v>
      </c>
      <c r="D328" s="319">
        <v>9571</v>
      </c>
      <c r="E328" s="319"/>
      <c r="F328" s="319"/>
      <c r="G328" s="319"/>
      <c r="H328" s="319"/>
      <c r="I328" s="319"/>
      <c r="J328" s="319"/>
      <c r="K328" s="319"/>
      <c r="L328" s="319"/>
      <c r="M328" s="319"/>
      <c r="N328" s="315"/>
      <c r="O328" s="319">
        <v>597</v>
      </c>
      <c r="P328" s="319"/>
      <c r="Q328" s="319"/>
      <c r="R328" s="319"/>
      <c r="S328" s="319"/>
      <c r="T328" s="319"/>
      <c r="U328" s="319"/>
      <c r="V328" s="319"/>
      <c r="W328" s="319"/>
      <c r="X328" s="319"/>
      <c r="Y328" s="438"/>
      <c r="Z328" s="438"/>
      <c r="AA328" s="438"/>
      <c r="AB328" s="438"/>
      <c r="AC328" s="438"/>
      <c r="AD328" s="438"/>
      <c r="AE328" s="438"/>
      <c r="AF328" s="438"/>
      <c r="AG328" s="438"/>
      <c r="AH328" s="438"/>
      <c r="AI328" s="438"/>
      <c r="AJ328" s="438"/>
      <c r="AK328" s="438"/>
      <c r="AL328" s="438"/>
      <c r="AM328" s="320">
        <f>SUM(Y328:AL328)</f>
        <v>0</v>
      </c>
    </row>
    <row r="329" spans="1:39" ht="15" hidden="1" outlineLevel="1">
      <c r="B329" s="318" t="s">
        <v>252</v>
      </c>
      <c r="C329" s="315" t="s">
        <v>164</v>
      </c>
      <c r="D329" s="319"/>
      <c r="E329" s="319"/>
      <c r="F329" s="319"/>
      <c r="G329" s="319"/>
      <c r="H329" s="319"/>
      <c r="I329" s="319"/>
      <c r="J329" s="319"/>
      <c r="K329" s="319"/>
      <c r="L329" s="319"/>
      <c r="M329" s="319"/>
      <c r="N329" s="315"/>
      <c r="O329" s="319"/>
      <c r="P329" s="319"/>
      <c r="Q329" s="319"/>
      <c r="R329" s="319"/>
      <c r="S329" s="319"/>
      <c r="T329" s="319"/>
      <c r="U329" s="319"/>
      <c r="V329" s="319"/>
      <c r="W329" s="319"/>
      <c r="X329" s="319"/>
      <c r="Y329" s="434">
        <f>Y328</f>
        <v>0</v>
      </c>
      <c r="Z329" s="434">
        <f>Z328</f>
        <v>0</v>
      </c>
      <c r="AA329" s="434">
        <f t="shared" ref="AA329:AL329" si="97">AA328</f>
        <v>0</v>
      </c>
      <c r="AB329" s="434">
        <f t="shared" si="97"/>
        <v>0</v>
      </c>
      <c r="AC329" s="434">
        <f t="shared" si="97"/>
        <v>0</v>
      </c>
      <c r="AD329" s="434">
        <f t="shared" si="97"/>
        <v>0</v>
      </c>
      <c r="AE329" s="434">
        <f t="shared" si="97"/>
        <v>0</v>
      </c>
      <c r="AF329" s="434">
        <f t="shared" si="97"/>
        <v>0</v>
      </c>
      <c r="AG329" s="434">
        <f t="shared" si="97"/>
        <v>0</v>
      </c>
      <c r="AH329" s="434">
        <f t="shared" si="97"/>
        <v>0</v>
      </c>
      <c r="AI329" s="434">
        <f t="shared" si="97"/>
        <v>0</v>
      </c>
      <c r="AJ329" s="434">
        <f t="shared" si="97"/>
        <v>0</v>
      </c>
      <c r="AK329" s="434">
        <f t="shared" si="97"/>
        <v>0</v>
      </c>
      <c r="AL329" s="434">
        <f t="shared" si="97"/>
        <v>0</v>
      </c>
      <c r="AM329" s="335"/>
    </row>
    <row r="330" spans="1:39" ht="15" hidden="1" outlineLevel="1">
      <c r="B330" s="339"/>
      <c r="C330" s="329"/>
      <c r="D330" s="315"/>
      <c r="E330" s="315"/>
      <c r="F330" s="315"/>
      <c r="G330" s="315"/>
      <c r="H330" s="315"/>
      <c r="I330" s="315"/>
      <c r="J330" s="315"/>
      <c r="K330" s="315"/>
      <c r="L330" s="315"/>
      <c r="M330" s="315"/>
      <c r="N330" s="315"/>
      <c r="O330" s="315"/>
      <c r="P330" s="315"/>
      <c r="Q330" s="315"/>
      <c r="R330" s="315"/>
      <c r="S330" s="315"/>
      <c r="T330" s="315"/>
      <c r="U330" s="315"/>
      <c r="V330" s="315"/>
      <c r="W330" s="315"/>
      <c r="X330" s="315"/>
      <c r="Y330" s="442"/>
      <c r="Z330" s="443"/>
      <c r="AA330" s="443"/>
      <c r="AB330" s="443"/>
      <c r="AC330" s="443"/>
      <c r="AD330" s="443"/>
      <c r="AE330" s="443"/>
      <c r="AF330" s="443"/>
      <c r="AG330" s="443"/>
      <c r="AH330" s="443"/>
      <c r="AI330" s="443"/>
      <c r="AJ330" s="443"/>
      <c r="AK330" s="443"/>
      <c r="AL330" s="443"/>
      <c r="AM330" s="341"/>
    </row>
    <row r="331" spans="1:39" ht="15.6" hidden="1" outlineLevel="1">
      <c r="A331" s="534"/>
      <c r="B331" s="312" t="s">
        <v>10</v>
      </c>
      <c r="C331" s="313"/>
      <c r="D331" s="313"/>
      <c r="E331" s="313"/>
      <c r="F331" s="313"/>
      <c r="G331" s="313"/>
      <c r="H331" s="313"/>
      <c r="I331" s="313"/>
      <c r="J331" s="313"/>
      <c r="K331" s="313"/>
      <c r="L331" s="313"/>
      <c r="M331" s="313"/>
      <c r="N331" s="314"/>
      <c r="O331" s="313"/>
      <c r="P331" s="313"/>
      <c r="Q331" s="313"/>
      <c r="R331" s="313"/>
      <c r="S331" s="313"/>
      <c r="T331" s="313"/>
      <c r="U331" s="313"/>
      <c r="V331" s="313"/>
      <c r="W331" s="313"/>
      <c r="X331" s="313"/>
      <c r="Y331" s="437"/>
      <c r="Z331" s="437"/>
      <c r="AA331" s="437"/>
      <c r="AB331" s="437"/>
      <c r="AC331" s="437"/>
      <c r="AD331" s="437"/>
      <c r="AE331" s="437"/>
      <c r="AF331" s="437"/>
      <c r="AG331" s="437"/>
      <c r="AH331" s="437"/>
      <c r="AI331" s="437"/>
      <c r="AJ331" s="437"/>
      <c r="AK331" s="437"/>
      <c r="AL331" s="437"/>
      <c r="AM331" s="316"/>
    </row>
    <row r="332" spans="1:39" ht="15" hidden="1" outlineLevel="1">
      <c r="A332" s="533">
        <v>18</v>
      </c>
      <c r="B332" s="339" t="s">
        <v>11</v>
      </c>
      <c r="C332" s="315" t="s">
        <v>25</v>
      </c>
      <c r="D332" s="319"/>
      <c r="E332" s="319"/>
      <c r="F332" s="319"/>
      <c r="G332" s="319"/>
      <c r="H332" s="319"/>
      <c r="I332" s="319"/>
      <c r="J332" s="319"/>
      <c r="K332" s="319"/>
      <c r="L332" s="319"/>
      <c r="M332" s="319"/>
      <c r="N332" s="319">
        <v>12</v>
      </c>
      <c r="O332" s="319"/>
      <c r="P332" s="319"/>
      <c r="Q332" s="319"/>
      <c r="R332" s="319"/>
      <c r="S332" s="319"/>
      <c r="T332" s="319"/>
      <c r="U332" s="319"/>
      <c r="V332" s="319"/>
      <c r="W332" s="319"/>
      <c r="X332" s="319"/>
      <c r="Y332" s="449"/>
      <c r="Z332" s="438"/>
      <c r="AA332" s="438"/>
      <c r="AB332" s="438"/>
      <c r="AC332" s="438"/>
      <c r="AD332" s="438"/>
      <c r="AE332" s="438"/>
      <c r="AF332" s="438"/>
      <c r="AG332" s="438"/>
      <c r="AH332" s="438"/>
      <c r="AI332" s="438"/>
      <c r="AJ332" s="438"/>
      <c r="AK332" s="438"/>
      <c r="AL332" s="438"/>
      <c r="AM332" s="320">
        <f>SUM(Y332:AL332)</f>
        <v>0</v>
      </c>
    </row>
    <row r="333" spans="1:39" ht="15" hidden="1" outlineLevel="1">
      <c r="B333" s="318" t="s">
        <v>252</v>
      </c>
      <c r="C333" s="315" t="s">
        <v>164</v>
      </c>
      <c r="D333" s="319"/>
      <c r="E333" s="319"/>
      <c r="F333" s="319"/>
      <c r="G333" s="319"/>
      <c r="H333" s="319"/>
      <c r="I333" s="319"/>
      <c r="J333" s="319"/>
      <c r="K333" s="319"/>
      <c r="L333" s="319"/>
      <c r="M333" s="319"/>
      <c r="N333" s="319">
        <f>N332</f>
        <v>12</v>
      </c>
      <c r="O333" s="319"/>
      <c r="P333" s="319"/>
      <c r="Q333" s="319"/>
      <c r="R333" s="319"/>
      <c r="S333" s="319"/>
      <c r="T333" s="319"/>
      <c r="U333" s="319"/>
      <c r="V333" s="319"/>
      <c r="W333" s="319"/>
      <c r="X333" s="319"/>
      <c r="Y333" s="434">
        <f>Y332</f>
        <v>0</v>
      </c>
      <c r="Z333" s="434">
        <f>Z332</f>
        <v>0</v>
      </c>
      <c r="AA333" s="434">
        <f t="shared" ref="AA333:AL333" si="98">AA332</f>
        <v>0</v>
      </c>
      <c r="AB333" s="434">
        <f t="shared" si="98"/>
        <v>0</v>
      </c>
      <c r="AC333" s="434">
        <f t="shared" si="98"/>
        <v>0</v>
      </c>
      <c r="AD333" s="434">
        <f t="shared" si="98"/>
        <v>0</v>
      </c>
      <c r="AE333" s="434">
        <f t="shared" si="98"/>
        <v>0</v>
      </c>
      <c r="AF333" s="434">
        <f t="shared" si="98"/>
        <v>0</v>
      </c>
      <c r="AG333" s="434">
        <f t="shared" si="98"/>
        <v>0</v>
      </c>
      <c r="AH333" s="434">
        <f t="shared" si="98"/>
        <v>0</v>
      </c>
      <c r="AI333" s="434">
        <f t="shared" si="98"/>
        <v>0</v>
      </c>
      <c r="AJ333" s="434">
        <f t="shared" si="98"/>
        <v>0</v>
      </c>
      <c r="AK333" s="434">
        <f t="shared" si="98"/>
        <v>0</v>
      </c>
      <c r="AL333" s="434">
        <f t="shared" si="98"/>
        <v>0</v>
      </c>
      <c r="AM333" s="321"/>
    </row>
    <row r="334" spans="1:39" ht="15" hidden="1" outlineLevel="1">
      <c r="A334" s="536"/>
      <c r="B334" s="339"/>
      <c r="C334" s="329"/>
      <c r="D334" s="315"/>
      <c r="E334" s="315"/>
      <c r="F334" s="315"/>
      <c r="G334" s="315"/>
      <c r="H334" s="315"/>
      <c r="I334" s="315"/>
      <c r="J334" s="315"/>
      <c r="K334" s="315"/>
      <c r="L334" s="315"/>
      <c r="M334" s="315"/>
      <c r="N334" s="315"/>
      <c r="O334" s="315"/>
      <c r="P334" s="315"/>
      <c r="Q334" s="315"/>
      <c r="R334" s="315"/>
      <c r="S334" s="315"/>
      <c r="T334" s="315"/>
      <c r="U334" s="315"/>
      <c r="V334" s="315"/>
      <c r="W334" s="315"/>
      <c r="X334" s="315"/>
      <c r="Y334" s="435"/>
      <c r="Z334" s="444"/>
      <c r="AA334" s="444"/>
      <c r="AB334" s="444"/>
      <c r="AC334" s="444"/>
      <c r="AD334" s="444"/>
      <c r="AE334" s="444"/>
      <c r="AF334" s="444"/>
      <c r="AG334" s="444"/>
      <c r="AH334" s="444"/>
      <c r="AI334" s="444"/>
      <c r="AJ334" s="444"/>
      <c r="AK334" s="444"/>
      <c r="AL334" s="444"/>
      <c r="AM334" s="330"/>
    </row>
    <row r="335" spans="1:39" ht="15" hidden="1" outlineLevel="1">
      <c r="A335" s="533">
        <v>19</v>
      </c>
      <c r="B335" s="339" t="s">
        <v>12</v>
      </c>
      <c r="C335" s="315" t="s">
        <v>25</v>
      </c>
      <c r="D335" s="319"/>
      <c r="E335" s="319"/>
      <c r="F335" s="319"/>
      <c r="G335" s="319"/>
      <c r="H335" s="319"/>
      <c r="I335" s="319"/>
      <c r="J335" s="319"/>
      <c r="K335" s="319"/>
      <c r="L335" s="319"/>
      <c r="M335" s="319"/>
      <c r="N335" s="319">
        <v>12</v>
      </c>
      <c r="O335" s="319"/>
      <c r="P335" s="319"/>
      <c r="Q335" s="319"/>
      <c r="R335" s="319"/>
      <c r="S335" s="319"/>
      <c r="T335" s="319"/>
      <c r="U335" s="319"/>
      <c r="V335" s="319"/>
      <c r="W335" s="319"/>
      <c r="X335" s="319"/>
      <c r="Y335" s="433"/>
      <c r="Z335" s="438"/>
      <c r="AA335" s="438"/>
      <c r="AB335" s="438"/>
      <c r="AC335" s="438"/>
      <c r="AD335" s="438"/>
      <c r="AE335" s="438"/>
      <c r="AF335" s="438"/>
      <c r="AG335" s="438"/>
      <c r="AH335" s="438"/>
      <c r="AI335" s="438"/>
      <c r="AJ335" s="438"/>
      <c r="AK335" s="438"/>
      <c r="AL335" s="438"/>
      <c r="AM335" s="320">
        <f>SUM(Y335:AL335)</f>
        <v>0</v>
      </c>
    </row>
    <row r="336" spans="1:39" ht="15" hidden="1" outlineLevel="1">
      <c r="B336" s="318" t="s">
        <v>252</v>
      </c>
      <c r="C336" s="315" t="s">
        <v>164</v>
      </c>
      <c r="D336" s="319"/>
      <c r="E336" s="319"/>
      <c r="F336" s="319"/>
      <c r="G336" s="319"/>
      <c r="H336" s="319"/>
      <c r="I336" s="319"/>
      <c r="J336" s="319"/>
      <c r="K336" s="319"/>
      <c r="L336" s="319"/>
      <c r="M336" s="319"/>
      <c r="N336" s="319">
        <f>N335</f>
        <v>12</v>
      </c>
      <c r="O336" s="319"/>
      <c r="P336" s="319"/>
      <c r="Q336" s="319"/>
      <c r="R336" s="319"/>
      <c r="S336" s="319"/>
      <c r="T336" s="319"/>
      <c r="U336" s="319"/>
      <c r="V336" s="319"/>
      <c r="W336" s="319"/>
      <c r="X336" s="319"/>
      <c r="Y336" s="434">
        <f>Y335</f>
        <v>0</v>
      </c>
      <c r="Z336" s="434">
        <f>Z335</f>
        <v>0</v>
      </c>
      <c r="AA336" s="434">
        <f t="shared" ref="AA336:AL336" si="99">AA335</f>
        <v>0</v>
      </c>
      <c r="AB336" s="434">
        <f t="shared" si="99"/>
        <v>0</v>
      </c>
      <c r="AC336" s="434">
        <f t="shared" si="99"/>
        <v>0</v>
      </c>
      <c r="AD336" s="434">
        <f t="shared" si="99"/>
        <v>0</v>
      </c>
      <c r="AE336" s="434">
        <f t="shared" si="99"/>
        <v>0</v>
      </c>
      <c r="AF336" s="434">
        <f t="shared" si="99"/>
        <v>0</v>
      </c>
      <c r="AG336" s="434">
        <f t="shared" si="99"/>
        <v>0</v>
      </c>
      <c r="AH336" s="434">
        <f t="shared" si="99"/>
        <v>0</v>
      </c>
      <c r="AI336" s="434">
        <f t="shared" si="99"/>
        <v>0</v>
      </c>
      <c r="AJ336" s="434">
        <f t="shared" si="99"/>
        <v>0</v>
      </c>
      <c r="AK336" s="434">
        <f t="shared" si="99"/>
        <v>0</v>
      </c>
      <c r="AL336" s="434">
        <f t="shared" si="99"/>
        <v>0</v>
      </c>
      <c r="AM336" s="321"/>
    </row>
    <row r="337" spans="1:39" ht="15" hidden="1" outlineLevel="1">
      <c r="B337" s="339"/>
      <c r="C337" s="329"/>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445"/>
      <c r="Z337" s="445"/>
      <c r="AA337" s="435"/>
      <c r="AB337" s="435"/>
      <c r="AC337" s="435"/>
      <c r="AD337" s="435"/>
      <c r="AE337" s="435"/>
      <c r="AF337" s="435"/>
      <c r="AG337" s="435"/>
      <c r="AH337" s="435"/>
      <c r="AI337" s="435"/>
      <c r="AJ337" s="435"/>
      <c r="AK337" s="435"/>
      <c r="AL337" s="435"/>
      <c r="AM337" s="330"/>
    </row>
    <row r="338" spans="1:39" ht="15" hidden="1" outlineLevel="1">
      <c r="A338" s="533">
        <v>20</v>
      </c>
      <c r="B338" s="339" t="s">
        <v>13</v>
      </c>
      <c r="C338" s="315" t="s">
        <v>25</v>
      </c>
      <c r="D338" s="319">
        <v>178203</v>
      </c>
      <c r="E338" s="319">
        <f>+'7-c.  2013'!AZ55</f>
        <v>126236.37</v>
      </c>
      <c r="F338" s="319">
        <f>+'7-c.  2013'!BA55</f>
        <v>126236.37</v>
      </c>
      <c r="G338" s="319">
        <f>+'7-c.  2013'!BB55</f>
        <v>126236.37</v>
      </c>
      <c r="H338" s="319">
        <f>+'7-c.  2013'!BC55</f>
        <v>74270.009999999995</v>
      </c>
      <c r="I338" s="319" t="str">
        <f>+'7-c.  2013'!BD55</f>
        <v xml:space="preserve">                      -  </v>
      </c>
      <c r="J338" s="319" t="str">
        <f>+'7-c.  2013'!BE55</f>
        <v xml:space="preserve">                      -  </v>
      </c>
      <c r="K338" s="319" t="str">
        <f>+'7-c.  2013'!BF55</f>
        <v xml:space="preserve">                      -  </v>
      </c>
      <c r="L338" s="319" t="str">
        <f>+'7-c.  2013'!BG55</f>
        <v xml:space="preserve">                      -  </v>
      </c>
      <c r="M338" s="319" t="str">
        <f>+'7-c.  2013'!BH55</f>
        <v xml:space="preserve">                      -  </v>
      </c>
      <c r="N338" s="319">
        <v>12</v>
      </c>
      <c r="O338" s="319">
        <v>23</v>
      </c>
      <c r="P338" s="319">
        <f>+'7-c.  2013'!U55</f>
        <v>16.77</v>
      </c>
      <c r="Q338" s="319">
        <f>+'7-c.  2013'!V55</f>
        <v>16.77</v>
      </c>
      <c r="R338" s="319">
        <f>+'7-c.  2013'!W55</f>
        <v>16.77</v>
      </c>
      <c r="S338" s="319">
        <f>+'7-c.  2013'!X55</f>
        <v>10.72</v>
      </c>
      <c r="T338" s="319" t="str">
        <f>+'7-c.  2013'!Y55</f>
        <v xml:space="preserve">                 -  </v>
      </c>
      <c r="U338" s="319" t="str">
        <f>+'7-c.  2013'!Z55</f>
        <v xml:space="preserve">                 -  </v>
      </c>
      <c r="V338" s="319" t="str">
        <f>+'7-c.  2013'!AA55</f>
        <v xml:space="preserve">                 -  </v>
      </c>
      <c r="W338" s="319" t="str">
        <f>+'7-c.  2013'!AB55</f>
        <v xml:space="preserve">                 -  </v>
      </c>
      <c r="X338" s="319" t="str">
        <f>+'7-c.  2013'!AC55</f>
        <v xml:space="preserve">                 -  </v>
      </c>
      <c r="Y338" s="433">
        <v>1</v>
      </c>
      <c r="Z338" s="438"/>
      <c r="AA338" s="438"/>
      <c r="AB338" s="438"/>
      <c r="AC338" s="485"/>
      <c r="AD338" s="438"/>
      <c r="AE338" s="438"/>
      <c r="AF338" s="438"/>
      <c r="AG338" s="438"/>
      <c r="AH338" s="438"/>
      <c r="AI338" s="438"/>
      <c r="AJ338" s="438"/>
      <c r="AK338" s="438"/>
      <c r="AL338" s="438"/>
      <c r="AM338" s="320">
        <f>SUM(Y338:AL338)</f>
        <v>1</v>
      </c>
    </row>
    <row r="339" spans="1:39" ht="15" hidden="1" outlineLevel="1">
      <c r="B339" s="318" t="s">
        <v>252</v>
      </c>
      <c r="C339" s="315" t="s">
        <v>164</v>
      </c>
      <c r="D339" s="319">
        <v>-153586</v>
      </c>
      <c r="E339" s="319">
        <f>+'7-d.  2014'!AZ81</f>
        <v>-101619.24</v>
      </c>
      <c r="F339" s="319">
        <f>+'7-d.  2014'!BA81</f>
        <v>-101619.24</v>
      </c>
      <c r="G339" s="319">
        <f>+'7-d.  2014'!BB81</f>
        <v>-112086.93</v>
      </c>
      <c r="H339" s="319">
        <f>+'7-d.  2014'!BC81</f>
        <v>-60120.57</v>
      </c>
      <c r="I339" s="319">
        <f>+'7-d.  2014'!BD81</f>
        <v>12574.8</v>
      </c>
      <c r="J339" s="319">
        <f>+'7-d.  2014'!BE81</f>
        <v>12574.8</v>
      </c>
      <c r="K339" s="319">
        <f>+'7-d.  2014'!BF81</f>
        <v>12574.8</v>
      </c>
      <c r="L339" s="319">
        <f>+'7-d.  2014'!BG81</f>
        <v>12574.8</v>
      </c>
      <c r="M339" s="319">
        <f>+'7-d.  2014'!BH81</f>
        <v>12574.8</v>
      </c>
      <c r="N339" s="319">
        <f>N338</f>
        <v>12</v>
      </c>
      <c r="O339" s="319">
        <v>-21</v>
      </c>
      <c r="P339" s="319">
        <f>+'7-d.  2014'!U81</f>
        <v>-14.52</v>
      </c>
      <c r="Q339" s="319">
        <f>+'7-d.  2014'!V81</f>
        <v>-14.52</v>
      </c>
      <c r="R339" s="319">
        <f>+'7-d.  2014'!W81</f>
        <v>-14.7</v>
      </c>
      <c r="S339" s="319">
        <f>+'7-d.  2014'!X81</f>
        <v>-8.65</v>
      </c>
      <c r="T339" s="319">
        <f>+'7-d.  2014'!Y81</f>
        <v>3.39</v>
      </c>
      <c r="U339" s="319">
        <f>+'7-d.  2014'!Z81</f>
        <v>3.39</v>
      </c>
      <c r="V339" s="319">
        <f>+'7-d.  2014'!AA81</f>
        <v>3.39</v>
      </c>
      <c r="W339" s="319">
        <f>+'7-d.  2014'!AB81</f>
        <v>3.39</v>
      </c>
      <c r="X339" s="319">
        <f>+'7-d.  2014'!AC81</f>
        <v>3.39</v>
      </c>
      <c r="Y339" s="434">
        <f>Y338</f>
        <v>1</v>
      </c>
      <c r="Z339" s="434">
        <f>Z338</f>
        <v>0</v>
      </c>
      <c r="AA339" s="434">
        <f t="shared" ref="AA339:AL339" si="100">AA338</f>
        <v>0</v>
      </c>
      <c r="AB339" s="434">
        <f t="shared" si="100"/>
        <v>0</v>
      </c>
      <c r="AC339" s="434">
        <f t="shared" si="100"/>
        <v>0</v>
      </c>
      <c r="AD339" s="434">
        <f t="shared" si="100"/>
        <v>0</v>
      </c>
      <c r="AE339" s="434">
        <f t="shared" si="100"/>
        <v>0</v>
      </c>
      <c r="AF339" s="434">
        <f t="shared" si="100"/>
        <v>0</v>
      </c>
      <c r="AG339" s="434">
        <f t="shared" si="100"/>
        <v>0</v>
      </c>
      <c r="AH339" s="434">
        <f t="shared" si="100"/>
        <v>0</v>
      </c>
      <c r="AI339" s="434">
        <f t="shared" si="100"/>
        <v>0</v>
      </c>
      <c r="AJ339" s="434">
        <f t="shared" si="100"/>
        <v>0</v>
      </c>
      <c r="AK339" s="434">
        <f t="shared" si="100"/>
        <v>0</v>
      </c>
      <c r="AL339" s="434">
        <f t="shared" si="100"/>
        <v>0</v>
      </c>
      <c r="AM339" s="330"/>
    </row>
    <row r="340" spans="1:39" ht="15" hidden="1" outlineLevel="1">
      <c r="B340" s="339"/>
      <c r="C340" s="329"/>
      <c r="D340" s="315"/>
      <c r="E340" s="315"/>
      <c r="F340" s="315"/>
      <c r="G340" s="315"/>
      <c r="H340" s="315"/>
      <c r="I340" s="315"/>
      <c r="J340" s="315"/>
      <c r="K340" s="315"/>
      <c r="L340" s="315"/>
      <c r="M340" s="315"/>
      <c r="N340" s="342"/>
      <c r="O340" s="315"/>
      <c r="P340" s="315"/>
      <c r="Q340" s="315"/>
      <c r="R340" s="315"/>
      <c r="S340" s="315"/>
      <c r="T340" s="315"/>
      <c r="U340" s="315"/>
      <c r="V340" s="315"/>
      <c r="W340" s="315"/>
      <c r="X340" s="315"/>
      <c r="Y340" s="435"/>
      <c r="Z340" s="435"/>
      <c r="AA340" s="435"/>
      <c r="AB340" s="435"/>
      <c r="AC340" s="435"/>
      <c r="AD340" s="435"/>
      <c r="AE340" s="435"/>
      <c r="AF340" s="435"/>
      <c r="AG340" s="435"/>
      <c r="AH340" s="435"/>
      <c r="AI340" s="435"/>
      <c r="AJ340" s="435"/>
      <c r="AK340" s="435"/>
      <c r="AL340" s="435"/>
      <c r="AM340" s="330"/>
    </row>
    <row r="341" spans="1:39" ht="15" hidden="1" outlineLevel="1">
      <c r="A341" s="533">
        <v>21</v>
      </c>
      <c r="B341" s="339" t="s">
        <v>22</v>
      </c>
      <c r="C341" s="315" t="s">
        <v>25</v>
      </c>
      <c r="D341" s="319"/>
      <c r="E341" s="319"/>
      <c r="F341" s="319"/>
      <c r="G341" s="319"/>
      <c r="H341" s="319"/>
      <c r="I341" s="319"/>
      <c r="J341" s="319"/>
      <c r="K341" s="319"/>
      <c r="L341" s="319"/>
      <c r="M341" s="319"/>
      <c r="N341" s="319">
        <v>12</v>
      </c>
      <c r="O341" s="319"/>
      <c r="P341" s="319"/>
      <c r="Q341" s="319"/>
      <c r="R341" s="319"/>
      <c r="S341" s="319"/>
      <c r="T341" s="319"/>
      <c r="U341" s="319"/>
      <c r="V341" s="319"/>
      <c r="W341" s="319"/>
      <c r="X341" s="319"/>
      <c r="Y341" s="433"/>
      <c r="Z341" s="438"/>
      <c r="AA341" s="438">
        <v>0.92</v>
      </c>
      <c r="AB341" s="438">
        <v>0.08</v>
      </c>
      <c r="AC341" s="438"/>
      <c r="AD341" s="438"/>
      <c r="AE341" s="438"/>
      <c r="AF341" s="438"/>
      <c r="AG341" s="438"/>
      <c r="AH341" s="438"/>
      <c r="AI341" s="438"/>
      <c r="AJ341" s="438"/>
      <c r="AK341" s="438"/>
      <c r="AL341" s="438"/>
      <c r="AM341" s="320">
        <f>SUM(Y341:AL341)</f>
        <v>1</v>
      </c>
    </row>
    <row r="342" spans="1:39" ht="15" hidden="1" outlineLevel="1">
      <c r="B342" s="318" t="s">
        <v>252</v>
      </c>
      <c r="C342" s="315" t="s">
        <v>164</v>
      </c>
      <c r="D342" s="319"/>
      <c r="E342" s="319"/>
      <c r="F342" s="319"/>
      <c r="G342" s="319"/>
      <c r="H342" s="319"/>
      <c r="I342" s="319"/>
      <c r="J342" s="319"/>
      <c r="K342" s="319"/>
      <c r="L342" s="319"/>
      <c r="M342" s="319"/>
      <c r="N342" s="319">
        <f>N341</f>
        <v>12</v>
      </c>
      <c r="O342" s="319"/>
      <c r="P342" s="319"/>
      <c r="Q342" s="319"/>
      <c r="R342" s="319"/>
      <c r="S342" s="319"/>
      <c r="T342" s="319"/>
      <c r="U342" s="319"/>
      <c r="V342" s="319"/>
      <c r="W342" s="319"/>
      <c r="X342" s="319"/>
      <c r="Y342" s="434">
        <f>Y341</f>
        <v>0</v>
      </c>
      <c r="Z342" s="434">
        <f>Z341</f>
        <v>0</v>
      </c>
      <c r="AA342" s="434">
        <f t="shared" ref="AA342:AL342" si="101">AA341</f>
        <v>0.92</v>
      </c>
      <c r="AB342" s="434">
        <f t="shared" si="101"/>
        <v>0.08</v>
      </c>
      <c r="AC342" s="434">
        <f t="shared" si="101"/>
        <v>0</v>
      </c>
      <c r="AD342" s="434">
        <f t="shared" si="101"/>
        <v>0</v>
      </c>
      <c r="AE342" s="434">
        <f t="shared" si="101"/>
        <v>0</v>
      </c>
      <c r="AF342" s="434">
        <f t="shared" si="101"/>
        <v>0</v>
      </c>
      <c r="AG342" s="434">
        <f t="shared" si="101"/>
        <v>0</v>
      </c>
      <c r="AH342" s="434">
        <f t="shared" si="101"/>
        <v>0</v>
      </c>
      <c r="AI342" s="434">
        <f t="shared" si="101"/>
        <v>0</v>
      </c>
      <c r="AJ342" s="434">
        <f t="shared" si="101"/>
        <v>0</v>
      </c>
      <c r="AK342" s="434">
        <f t="shared" si="101"/>
        <v>0</v>
      </c>
      <c r="AL342" s="434">
        <f t="shared" si="101"/>
        <v>0</v>
      </c>
      <c r="AM342" s="321"/>
    </row>
    <row r="343" spans="1:39" ht="15" hidden="1" outlineLevel="1">
      <c r="B343" s="339"/>
      <c r="C343" s="329"/>
      <c r="D343" s="315"/>
      <c r="E343" s="315"/>
      <c r="F343" s="315"/>
      <c r="G343" s="315"/>
      <c r="H343" s="315"/>
      <c r="I343" s="315"/>
      <c r="J343" s="315"/>
      <c r="K343" s="315"/>
      <c r="L343" s="315"/>
      <c r="M343" s="315"/>
      <c r="N343" s="315"/>
      <c r="O343" s="315"/>
      <c r="P343" s="315"/>
      <c r="Q343" s="315"/>
      <c r="R343" s="315"/>
      <c r="S343" s="315"/>
      <c r="T343" s="315"/>
      <c r="U343" s="315"/>
      <c r="V343" s="315"/>
      <c r="W343" s="315"/>
      <c r="X343" s="315"/>
      <c r="Y343" s="445"/>
      <c r="Z343" s="435"/>
      <c r="AA343" s="435"/>
      <c r="AB343" s="435"/>
      <c r="AC343" s="435"/>
      <c r="AD343" s="435"/>
      <c r="AE343" s="435"/>
      <c r="AF343" s="435"/>
      <c r="AG343" s="435"/>
      <c r="AH343" s="435"/>
      <c r="AI343" s="435"/>
      <c r="AJ343" s="435"/>
      <c r="AK343" s="435"/>
      <c r="AL343" s="435"/>
      <c r="AM343" s="330"/>
    </row>
    <row r="344" spans="1:39" ht="15" hidden="1" outlineLevel="1">
      <c r="A344" s="533">
        <v>22</v>
      </c>
      <c r="B344" s="339" t="s">
        <v>9</v>
      </c>
      <c r="C344" s="315" t="s">
        <v>25</v>
      </c>
      <c r="D344" s="319">
        <v>331641</v>
      </c>
      <c r="E344" s="319"/>
      <c r="F344" s="319"/>
      <c r="G344" s="319"/>
      <c r="H344" s="319"/>
      <c r="I344" s="319"/>
      <c r="J344" s="319"/>
      <c r="K344" s="319"/>
      <c r="L344" s="319"/>
      <c r="M344" s="319"/>
      <c r="N344" s="315"/>
      <c r="O344" s="319">
        <v>13261</v>
      </c>
      <c r="P344" s="319"/>
      <c r="Q344" s="319"/>
      <c r="R344" s="319"/>
      <c r="S344" s="319"/>
      <c r="T344" s="319"/>
      <c r="U344" s="319"/>
      <c r="V344" s="319"/>
      <c r="W344" s="319"/>
      <c r="X344" s="319"/>
      <c r="Y344" s="433"/>
      <c r="Z344" s="438"/>
      <c r="AA344" s="438"/>
      <c r="AB344" s="438"/>
      <c r="AC344" s="438"/>
      <c r="AD344" s="438"/>
      <c r="AE344" s="438"/>
      <c r="AF344" s="438"/>
      <c r="AG344" s="438"/>
      <c r="AH344" s="438"/>
      <c r="AI344" s="438"/>
      <c r="AJ344" s="438"/>
      <c r="AK344" s="438"/>
      <c r="AL344" s="438"/>
      <c r="AM344" s="320">
        <f>SUM(Y344:AL344)</f>
        <v>0</v>
      </c>
    </row>
    <row r="345" spans="1:39" ht="15" hidden="1" outlineLevel="1">
      <c r="B345" s="318" t="s">
        <v>252</v>
      </c>
      <c r="C345" s="315" t="s">
        <v>164</v>
      </c>
      <c r="D345" s="319"/>
      <c r="E345" s="319"/>
      <c r="F345" s="319"/>
      <c r="G345" s="319"/>
      <c r="H345" s="319"/>
      <c r="I345" s="319"/>
      <c r="J345" s="319"/>
      <c r="K345" s="319"/>
      <c r="L345" s="319"/>
      <c r="M345" s="319"/>
      <c r="N345" s="315"/>
      <c r="O345" s="319"/>
      <c r="P345" s="319"/>
      <c r="Q345" s="319"/>
      <c r="R345" s="319"/>
      <c r="S345" s="319"/>
      <c r="T345" s="319"/>
      <c r="U345" s="319"/>
      <c r="V345" s="319"/>
      <c r="W345" s="319"/>
      <c r="X345" s="319"/>
      <c r="Y345" s="434">
        <f>Y344</f>
        <v>0</v>
      </c>
      <c r="Z345" s="434">
        <f>Z344</f>
        <v>0</v>
      </c>
      <c r="AA345" s="434">
        <f t="shared" ref="AA345:AL345" si="102">AA344</f>
        <v>0</v>
      </c>
      <c r="AB345" s="434">
        <f t="shared" si="102"/>
        <v>0</v>
      </c>
      <c r="AC345" s="434">
        <f t="shared" si="102"/>
        <v>0</v>
      </c>
      <c r="AD345" s="434">
        <f t="shared" si="102"/>
        <v>0</v>
      </c>
      <c r="AE345" s="434">
        <f t="shared" si="102"/>
        <v>0</v>
      </c>
      <c r="AF345" s="434">
        <f t="shared" si="102"/>
        <v>0</v>
      </c>
      <c r="AG345" s="434">
        <f t="shared" si="102"/>
        <v>0</v>
      </c>
      <c r="AH345" s="434">
        <f t="shared" si="102"/>
        <v>0</v>
      </c>
      <c r="AI345" s="434">
        <f t="shared" si="102"/>
        <v>0</v>
      </c>
      <c r="AJ345" s="434">
        <f t="shared" si="102"/>
        <v>0</v>
      </c>
      <c r="AK345" s="434">
        <f t="shared" si="102"/>
        <v>0</v>
      </c>
      <c r="AL345" s="434">
        <f t="shared" si="102"/>
        <v>0</v>
      </c>
      <c r="AM345" s="330"/>
    </row>
    <row r="346" spans="1:39" ht="15" hidden="1" outlineLevel="1">
      <c r="B346" s="339"/>
      <c r="C346" s="329"/>
      <c r="D346" s="315"/>
      <c r="E346" s="315"/>
      <c r="F346" s="315"/>
      <c r="G346" s="315"/>
      <c r="H346" s="315"/>
      <c r="I346" s="315"/>
      <c r="J346" s="315"/>
      <c r="K346" s="315"/>
      <c r="L346" s="315"/>
      <c r="M346" s="315"/>
      <c r="N346" s="315"/>
      <c r="O346" s="315"/>
      <c r="P346" s="315"/>
      <c r="Q346" s="315"/>
      <c r="R346" s="315"/>
      <c r="S346" s="315"/>
      <c r="T346" s="315"/>
      <c r="U346" s="315"/>
      <c r="V346" s="315"/>
      <c r="W346" s="315"/>
      <c r="X346" s="315"/>
      <c r="Y346" s="435"/>
      <c r="Z346" s="435"/>
      <c r="AA346" s="435"/>
      <c r="AB346" s="435"/>
      <c r="AC346" s="435"/>
      <c r="AD346" s="435"/>
      <c r="AE346" s="435"/>
      <c r="AF346" s="435"/>
      <c r="AG346" s="435"/>
      <c r="AH346" s="435"/>
      <c r="AI346" s="435"/>
      <c r="AJ346" s="435"/>
      <c r="AK346" s="435"/>
      <c r="AL346" s="435"/>
      <c r="AM346" s="330"/>
    </row>
    <row r="347" spans="1:39" ht="15.6" hidden="1" outlineLevel="1">
      <c r="A347" s="534"/>
      <c r="B347" s="312" t="s">
        <v>14</v>
      </c>
      <c r="C347" s="313"/>
      <c r="D347" s="314"/>
      <c r="E347" s="314"/>
      <c r="F347" s="314"/>
      <c r="G347" s="314"/>
      <c r="H347" s="314"/>
      <c r="I347" s="314"/>
      <c r="J347" s="314"/>
      <c r="K347" s="314"/>
      <c r="L347" s="314"/>
      <c r="M347" s="314"/>
      <c r="N347" s="314"/>
      <c r="O347" s="314"/>
      <c r="P347" s="313"/>
      <c r="Q347" s="313"/>
      <c r="R347" s="313"/>
      <c r="S347" s="313"/>
      <c r="T347" s="313"/>
      <c r="U347" s="313"/>
      <c r="V347" s="313"/>
      <c r="W347" s="313"/>
      <c r="X347" s="313"/>
      <c r="Y347" s="437"/>
      <c r="Z347" s="437"/>
      <c r="AA347" s="437"/>
      <c r="AB347" s="437"/>
      <c r="AC347" s="437"/>
      <c r="AD347" s="437"/>
      <c r="AE347" s="437"/>
      <c r="AF347" s="437"/>
      <c r="AG347" s="437"/>
      <c r="AH347" s="437"/>
      <c r="AI347" s="437"/>
      <c r="AJ347" s="437"/>
      <c r="AK347" s="437"/>
      <c r="AL347" s="437"/>
      <c r="AM347" s="316"/>
    </row>
    <row r="348" spans="1:39" ht="15" hidden="1" outlineLevel="1">
      <c r="A348" s="533">
        <v>23</v>
      </c>
      <c r="B348" s="339" t="s">
        <v>14</v>
      </c>
      <c r="C348" s="315" t="s">
        <v>25</v>
      </c>
      <c r="D348" s="319">
        <v>4634362</v>
      </c>
      <c r="E348" s="319">
        <f>+'7-c.  2013'!AZ41</f>
        <v>4542445.75</v>
      </c>
      <c r="F348" s="319">
        <f>+'7-c.  2013'!BA41</f>
        <v>4441123.32</v>
      </c>
      <c r="G348" s="319">
        <f>+'7-c.  2013'!BB41</f>
        <v>4111707.9</v>
      </c>
      <c r="H348" s="319">
        <f>+'7-c.  2013'!BC41</f>
        <v>3950956.45</v>
      </c>
      <c r="I348" s="319">
        <f>+'7-c.  2013'!BD41</f>
        <v>3831293.59</v>
      </c>
      <c r="J348" s="319">
        <f>+'7-c.  2013'!BE41</f>
        <v>3692430.59</v>
      </c>
      <c r="K348" s="319">
        <f>+'7-c.  2013'!BF41</f>
        <v>3684889.09</v>
      </c>
      <c r="L348" s="319">
        <f>+'7-c.  2013'!BG41</f>
        <v>2333239.33</v>
      </c>
      <c r="M348" s="319">
        <f>+'7-c.  2013'!BH41</f>
        <v>2314718.1</v>
      </c>
      <c r="N348" s="315"/>
      <c r="O348" s="319">
        <v>808</v>
      </c>
      <c r="P348" s="319">
        <f>+'7-c.  2013'!U41</f>
        <v>803.43</v>
      </c>
      <c r="Q348" s="319">
        <f>+'7-c.  2013'!V41</f>
        <v>798.16</v>
      </c>
      <c r="R348" s="319">
        <f>+'7-c.  2013'!W41</f>
        <v>781.05</v>
      </c>
      <c r="S348" s="319">
        <f>+'7-c.  2013'!X41</f>
        <v>772.75</v>
      </c>
      <c r="T348" s="319">
        <f>+'7-c.  2013'!Y41</f>
        <v>766.54</v>
      </c>
      <c r="U348" s="319">
        <f>+'7-c.  2013'!Z41</f>
        <v>759.32</v>
      </c>
      <c r="V348" s="319">
        <f>+'7-c.  2013'!AA41</f>
        <v>759.32</v>
      </c>
      <c r="W348" s="319">
        <f>+'7-c.  2013'!AB41</f>
        <v>689.11</v>
      </c>
      <c r="X348" s="319">
        <f>+'7-c.  2013'!AC41</f>
        <v>669.28</v>
      </c>
      <c r="Y348" s="486">
        <v>1</v>
      </c>
      <c r="Z348" s="433"/>
      <c r="AA348" s="433"/>
      <c r="AB348" s="433"/>
      <c r="AC348" s="433"/>
      <c r="AD348" s="433"/>
      <c r="AE348" s="433"/>
      <c r="AF348" s="433"/>
      <c r="AG348" s="433"/>
      <c r="AH348" s="433"/>
      <c r="AI348" s="433"/>
      <c r="AJ348" s="433"/>
      <c r="AK348" s="433"/>
      <c r="AL348" s="433"/>
      <c r="AM348" s="320">
        <f>SUM(Y348:AL348)</f>
        <v>1</v>
      </c>
    </row>
    <row r="349" spans="1:39" ht="15" hidden="1" outlineLevel="1">
      <c r="B349" s="318" t="s">
        <v>252</v>
      </c>
      <c r="C349" s="315" t="s">
        <v>164</v>
      </c>
      <c r="D349" s="319">
        <v>716808</v>
      </c>
      <c r="E349" s="319">
        <f>+'7-d.  2014'!AZ47</f>
        <v>712241.86</v>
      </c>
      <c r="F349" s="319">
        <f>+'7-d.  2014'!BA47</f>
        <v>705965.57</v>
      </c>
      <c r="G349" s="319">
        <f>+'7-d.  2014'!BB47</f>
        <v>683510.5</v>
      </c>
      <c r="H349" s="319">
        <f>+'7-d.  2014'!BC47</f>
        <v>672233.71</v>
      </c>
      <c r="I349" s="319">
        <f>+'7-d.  2014'!BD47</f>
        <v>663399.1</v>
      </c>
      <c r="J349" s="319">
        <f>+'7-d.  2014'!BE47</f>
        <v>658360.65</v>
      </c>
      <c r="K349" s="319">
        <f>+'7-d.  2014'!BF47</f>
        <v>658360.65</v>
      </c>
      <c r="L349" s="319">
        <f>+'7-d.  2014'!BG47</f>
        <v>567707.68000000005</v>
      </c>
      <c r="M349" s="319">
        <f>+'7-d.  2014'!BH47</f>
        <v>567707.68000000005</v>
      </c>
      <c r="N349" s="484"/>
      <c r="O349" s="319">
        <v>200</v>
      </c>
      <c r="P349" s="319">
        <f>+'7-d.  2014'!U47</f>
        <v>199.5</v>
      </c>
      <c r="Q349" s="319">
        <f>+'7-d.  2014'!V47</f>
        <v>199.17</v>
      </c>
      <c r="R349" s="319">
        <f>+'7-d.  2014'!W47</f>
        <v>198</v>
      </c>
      <c r="S349" s="319">
        <f>+'7-d.  2014'!X47</f>
        <v>197.41</v>
      </c>
      <c r="T349" s="319">
        <f>+'7-d.  2014'!Y47</f>
        <v>196.95</v>
      </c>
      <c r="U349" s="319">
        <f>+'7-d.  2014'!Z47</f>
        <v>196.69</v>
      </c>
      <c r="V349" s="319">
        <f>+'7-d.  2014'!AA47</f>
        <v>196.69</v>
      </c>
      <c r="W349" s="319">
        <f>+'7-d.  2014'!AB47</f>
        <v>191.98</v>
      </c>
      <c r="X349" s="319">
        <f>+'7-d.  2014'!AC47</f>
        <v>191.98</v>
      </c>
      <c r="Y349" s="434">
        <f>Y348</f>
        <v>1</v>
      </c>
      <c r="Z349" s="434">
        <f>Z348</f>
        <v>0</v>
      </c>
      <c r="AA349" s="434">
        <f t="shared" ref="AA349:AL349" si="103">AA348</f>
        <v>0</v>
      </c>
      <c r="AB349" s="434">
        <f t="shared" si="103"/>
        <v>0</v>
      </c>
      <c r="AC349" s="434">
        <f t="shared" si="103"/>
        <v>0</v>
      </c>
      <c r="AD349" s="434">
        <f t="shared" si="103"/>
        <v>0</v>
      </c>
      <c r="AE349" s="434">
        <f t="shared" si="103"/>
        <v>0</v>
      </c>
      <c r="AF349" s="434">
        <f t="shared" si="103"/>
        <v>0</v>
      </c>
      <c r="AG349" s="434">
        <f t="shared" si="103"/>
        <v>0</v>
      </c>
      <c r="AH349" s="434">
        <f t="shared" si="103"/>
        <v>0</v>
      </c>
      <c r="AI349" s="434">
        <f t="shared" si="103"/>
        <v>0</v>
      </c>
      <c r="AJ349" s="434">
        <f t="shared" si="103"/>
        <v>0</v>
      </c>
      <c r="AK349" s="434">
        <f t="shared" si="103"/>
        <v>0</v>
      </c>
      <c r="AL349" s="434">
        <f t="shared" si="103"/>
        <v>0</v>
      </c>
      <c r="AM349" s="321"/>
    </row>
    <row r="350" spans="1:39" ht="15" hidden="1" outlineLevel="1">
      <c r="B350" s="339"/>
      <c r="C350" s="329"/>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435"/>
      <c r="Z350" s="435"/>
      <c r="AA350" s="435"/>
      <c r="AB350" s="435"/>
      <c r="AC350" s="435"/>
      <c r="AD350" s="435"/>
      <c r="AE350" s="435"/>
      <c r="AF350" s="435"/>
      <c r="AG350" s="435"/>
      <c r="AH350" s="435"/>
      <c r="AI350" s="435"/>
      <c r="AJ350" s="435"/>
      <c r="AK350" s="435"/>
      <c r="AL350" s="435"/>
      <c r="AM350" s="330"/>
    </row>
    <row r="351" spans="1:39" s="317" customFormat="1" ht="15.6" hidden="1" outlineLevel="1">
      <c r="A351" s="534"/>
      <c r="B351" s="312" t="s">
        <v>500</v>
      </c>
      <c r="C351" s="313"/>
      <c r="D351" s="314"/>
      <c r="E351" s="314"/>
      <c r="F351" s="314"/>
      <c r="G351" s="314"/>
      <c r="H351" s="314"/>
      <c r="I351" s="314"/>
      <c r="J351" s="314"/>
      <c r="K351" s="314"/>
      <c r="L351" s="314"/>
      <c r="M351" s="314"/>
      <c r="N351" s="314"/>
      <c r="O351" s="314"/>
      <c r="P351" s="313"/>
      <c r="Q351" s="313"/>
      <c r="R351" s="313"/>
      <c r="S351" s="313"/>
      <c r="T351" s="313"/>
      <c r="U351" s="313"/>
      <c r="V351" s="313"/>
      <c r="W351" s="313"/>
      <c r="X351" s="313"/>
      <c r="Y351" s="437"/>
      <c r="Z351" s="437"/>
      <c r="AA351" s="437"/>
      <c r="AB351" s="437"/>
      <c r="AC351" s="437"/>
      <c r="AD351" s="437"/>
      <c r="AE351" s="437"/>
      <c r="AF351" s="437"/>
      <c r="AG351" s="437"/>
      <c r="AH351" s="437"/>
      <c r="AI351" s="437"/>
      <c r="AJ351" s="437"/>
      <c r="AK351" s="437"/>
      <c r="AL351" s="437"/>
      <c r="AM351" s="316"/>
    </row>
    <row r="352" spans="1:39" s="307" customFormat="1" ht="15" hidden="1" outlineLevel="1">
      <c r="A352" s="533">
        <v>24</v>
      </c>
      <c r="B352" s="339" t="s">
        <v>14</v>
      </c>
      <c r="C352" s="315" t="s">
        <v>25</v>
      </c>
      <c r="D352" s="319"/>
      <c r="E352" s="319"/>
      <c r="F352" s="319"/>
      <c r="G352" s="319"/>
      <c r="H352" s="319"/>
      <c r="I352" s="319"/>
      <c r="J352" s="319"/>
      <c r="K352" s="319"/>
      <c r="L352" s="319"/>
      <c r="M352" s="319"/>
      <c r="N352" s="315"/>
      <c r="O352" s="319"/>
      <c r="P352" s="319"/>
      <c r="Q352" s="319"/>
      <c r="R352" s="319"/>
      <c r="S352" s="319"/>
      <c r="T352" s="319"/>
      <c r="U352" s="319"/>
      <c r="V352" s="319"/>
      <c r="W352" s="319"/>
      <c r="X352" s="319"/>
      <c r="Y352" s="433"/>
      <c r="Z352" s="433"/>
      <c r="AA352" s="433"/>
      <c r="AB352" s="433"/>
      <c r="AC352" s="433"/>
      <c r="AD352" s="433"/>
      <c r="AE352" s="433"/>
      <c r="AF352" s="433"/>
      <c r="AG352" s="433"/>
      <c r="AH352" s="433"/>
      <c r="AI352" s="433"/>
      <c r="AJ352" s="433"/>
      <c r="AK352" s="433"/>
      <c r="AL352" s="433"/>
      <c r="AM352" s="320">
        <f>SUM(Y352:AL352)</f>
        <v>0</v>
      </c>
    </row>
    <row r="353" spans="1:39" s="307" customFormat="1" ht="15" hidden="1" outlineLevel="1">
      <c r="A353" s="533"/>
      <c r="B353" s="339" t="s">
        <v>252</v>
      </c>
      <c r="C353" s="315" t="s">
        <v>164</v>
      </c>
      <c r="D353" s="319"/>
      <c r="E353" s="319"/>
      <c r="F353" s="319"/>
      <c r="G353" s="319"/>
      <c r="H353" s="319"/>
      <c r="I353" s="319"/>
      <c r="J353" s="319"/>
      <c r="K353" s="319"/>
      <c r="L353" s="319"/>
      <c r="M353" s="319"/>
      <c r="N353" s="484"/>
      <c r="O353" s="319"/>
      <c r="P353" s="319"/>
      <c r="Q353" s="319"/>
      <c r="R353" s="319"/>
      <c r="S353" s="319"/>
      <c r="T353" s="319"/>
      <c r="U353" s="319"/>
      <c r="V353" s="319"/>
      <c r="W353" s="319"/>
      <c r="X353" s="319"/>
      <c r="Y353" s="434">
        <f>Y352</f>
        <v>0</v>
      </c>
      <c r="Z353" s="434">
        <f>Z352</f>
        <v>0</v>
      </c>
      <c r="AA353" s="434">
        <f t="shared" ref="AA353:AL353" si="104">AA352</f>
        <v>0</v>
      </c>
      <c r="AB353" s="434">
        <f t="shared" si="104"/>
        <v>0</v>
      </c>
      <c r="AC353" s="434">
        <f t="shared" si="104"/>
        <v>0</v>
      </c>
      <c r="AD353" s="434">
        <f t="shared" si="104"/>
        <v>0</v>
      </c>
      <c r="AE353" s="434">
        <f t="shared" si="104"/>
        <v>0</v>
      </c>
      <c r="AF353" s="434">
        <f t="shared" si="104"/>
        <v>0</v>
      </c>
      <c r="AG353" s="434">
        <f t="shared" si="104"/>
        <v>0</v>
      </c>
      <c r="AH353" s="434">
        <f t="shared" si="104"/>
        <v>0</v>
      </c>
      <c r="AI353" s="434">
        <f t="shared" si="104"/>
        <v>0</v>
      </c>
      <c r="AJ353" s="434">
        <f t="shared" si="104"/>
        <v>0</v>
      </c>
      <c r="AK353" s="434">
        <f t="shared" si="104"/>
        <v>0</v>
      </c>
      <c r="AL353" s="434">
        <f t="shared" si="104"/>
        <v>0</v>
      </c>
      <c r="AM353" s="321"/>
    </row>
    <row r="354" spans="1:39" s="307" customFormat="1" ht="15" hidden="1" outlineLevel="1">
      <c r="A354" s="533"/>
      <c r="B354" s="339"/>
      <c r="C354" s="329"/>
      <c r="D354" s="315"/>
      <c r="E354" s="315"/>
      <c r="F354" s="315"/>
      <c r="G354" s="315"/>
      <c r="H354" s="315"/>
      <c r="I354" s="315"/>
      <c r="J354" s="315"/>
      <c r="K354" s="315"/>
      <c r="L354" s="315"/>
      <c r="M354" s="315"/>
      <c r="N354" s="315"/>
      <c r="O354" s="315"/>
      <c r="P354" s="315"/>
      <c r="Q354" s="315"/>
      <c r="R354" s="315"/>
      <c r="S354" s="315"/>
      <c r="T354" s="315"/>
      <c r="U354" s="315"/>
      <c r="V354" s="315"/>
      <c r="W354" s="315"/>
      <c r="X354" s="315"/>
      <c r="Y354" s="435"/>
      <c r="Z354" s="435"/>
      <c r="AA354" s="435"/>
      <c r="AB354" s="435"/>
      <c r="AC354" s="435"/>
      <c r="AD354" s="435"/>
      <c r="AE354" s="435"/>
      <c r="AF354" s="435"/>
      <c r="AG354" s="435"/>
      <c r="AH354" s="435"/>
      <c r="AI354" s="435"/>
      <c r="AJ354" s="435"/>
      <c r="AK354" s="435"/>
      <c r="AL354" s="435"/>
      <c r="AM354" s="330"/>
    </row>
    <row r="355" spans="1:39" s="307" customFormat="1" ht="15" hidden="1" outlineLevel="1">
      <c r="A355" s="533">
        <v>25</v>
      </c>
      <c r="B355" s="338" t="s">
        <v>21</v>
      </c>
      <c r="C355" s="315" t="s">
        <v>25</v>
      </c>
      <c r="D355" s="319"/>
      <c r="E355" s="319"/>
      <c r="F355" s="319"/>
      <c r="G355" s="319"/>
      <c r="H355" s="319"/>
      <c r="I355" s="319"/>
      <c r="J355" s="319"/>
      <c r="K355" s="319"/>
      <c r="L355" s="319"/>
      <c r="M355" s="319"/>
      <c r="N355" s="319">
        <v>0</v>
      </c>
      <c r="O355" s="319"/>
      <c r="P355" s="319"/>
      <c r="Q355" s="319"/>
      <c r="R355" s="319"/>
      <c r="S355" s="319"/>
      <c r="T355" s="319"/>
      <c r="U355" s="319"/>
      <c r="V355" s="319"/>
      <c r="W355" s="319"/>
      <c r="X355" s="319"/>
      <c r="Y355" s="438"/>
      <c r="Z355" s="438"/>
      <c r="AA355" s="438"/>
      <c r="AB355" s="438"/>
      <c r="AC355" s="438"/>
      <c r="AD355" s="438"/>
      <c r="AE355" s="438"/>
      <c r="AF355" s="438"/>
      <c r="AG355" s="438"/>
      <c r="AH355" s="438"/>
      <c r="AI355" s="438"/>
      <c r="AJ355" s="438"/>
      <c r="AK355" s="438"/>
      <c r="AL355" s="438"/>
      <c r="AM355" s="320">
        <f>SUM(Y355:AL355)</f>
        <v>0</v>
      </c>
    </row>
    <row r="356" spans="1:39" s="307" customFormat="1" ht="15" hidden="1" outlineLevel="1">
      <c r="A356" s="533"/>
      <c r="B356" s="339" t="s">
        <v>252</v>
      </c>
      <c r="C356" s="315" t="s">
        <v>164</v>
      </c>
      <c r="D356" s="319"/>
      <c r="E356" s="319"/>
      <c r="F356" s="319"/>
      <c r="G356" s="319"/>
      <c r="H356" s="319"/>
      <c r="I356" s="319"/>
      <c r="J356" s="319"/>
      <c r="K356" s="319"/>
      <c r="L356" s="319"/>
      <c r="M356" s="319"/>
      <c r="N356" s="319">
        <f>N355</f>
        <v>0</v>
      </c>
      <c r="O356" s="319"/>
      <c r="P356" s="319"/>
      <c r="Q356" s="319"/>
      <c r="R356" s="319"/>
      <c r="S356" s="319"/>
      <c r="T356" s="319"/>
      <c r="U356" s="319"/>
      <c r="V356" s="319"/>
      <c r="W356" s="319"/>
      <c r="X356" s="319"/>
      <c r="Y356" s="434">
        <f>Y355</f>
        <v>0</v>
      </c>
      <c r="Z356" s="434">
        <f>Z355</f>
        <v>0</v>
      </c>
      <c r="AA356" s="434">
        <f t="shared" ref="AA356:AL356" si="105">AA355</f>
        <v>0</v>
      </c>
      <c r="AB356" s="434">
        <f t="shared" si="105"/>
        <v>0</v>
      </c>
      <c r="AC356" s="434">
        <f t="shared" si="105"/>
        <v>0</v>
      </c>
      <c r="AD356" s="434">
        <f t="shared" si="105"/>
        <v>0</v>
      </c>
      <c r="AE356" s="434">
        <f t="shared" si="105"/>
        <v>0</v>
      </c>
      <c r="AF356" s="434">
        <f t="shared" si="105"/>
        <v>0</v>
      </c>
      <c r="AG356" s="434">
        <f t="shared" si="105"/>
        <v>0</v>
      </c>
      <c r="AH356" s="434">
        <f t="shared" si="105"/>
        <v>0</v>
      </c>
      <c r="AI356" s="434">
        <f t="shared" si="105"/>
        <v>0</v>
      </c>
      <c r="AJ356" s="434">
        <f t="shared" si="105"/>
        <v>0</v>
      </c>
      <c r="AK356" s="434">
        <f t="shared" si="105"/>
        <v>0</v>
      </c>
      <c r="AL356" s="434">
        <f t="shared" si="105"/>
        <v>0</v>
      </c>
      <c r="AM356" s="335"/>
    </row>
    <row r="357" spans="1:39" s="307" customFormat="1" ht="15" hidden="1" outlineLevel="1">
      <c r="A357" s="533"/>
      <c r="B357" s="338"/>
      <c r="C357" s="336"/>
      <c r="D357" s="315"/>
      <c r="E357" s="315"/>
      <c r="F357" s="315"/>
      <c r="G357" s="315"/>
      <c r="H357" s="315"/>
      <c r="I357" s="315"/>
      <c r="J357" s="315"/>
      <c r="K357" s="315"/>
      <c r="L357" s="315"/>
      <c r="M357" s="315"/>
      <c r="N357" s="315"/>
      <c r="O357" s="315"/>
      <c r="P357" s="315"/>
      <c r="Q357" s="315"/>
      <c r="R357" s="315"/>
      <c r="S357" s="315"/>
      <c r="T357" s="315"/>
      <c r="U357" s="315"/>
      <c r="V357" s="315"/>
      <c r="W357" s="315"/>
      <c r="X357" s="315"/>
      <c r="Y357" s="439"/>
      <c r="Z357" s="440"/>
      <c r="AA357" s="439"/>
      <c r="AB357" s="439"/>
      <c r="AC357" s="439"/>
      <c r="AD357" s="439"/>
      <c r="AE357" s="439"/>
      <c r="AF357" s="439"/>
      <c r="AG357" s="439"/>
      <c r="AH357" s="439"/>
      <c r="AI357" s="439"/>
      <c r="AJ357" s="439"/>
      <c r="AK357" s="439"/>
      <c r="AL357" s="439"/>
      <c r="AM357" s="337"/>
    </row>
    <row r="358" spans="1:39" ht="15.6" hidden="1" outlineLevel="1">
      <c r="A358" s="534"/>
      <c r="B358" s="312" t="s">
        <v>15</v>
      </c>
      <c r="C358" s="343"/>
      <c r="D358" s="314"/>
      <c r="E358" s="313"/>
      <c r="F358" s="313"/>
      <c r="G358" s="313"/>
      <c r="H358" s="313"/>
      <c r="I358" s="313"/>
      <c r="J358" s="313"/>
      <c r="K358" s="313"/>
      <c r="L358" s="313"/>
      <c r="M358" s="313"/>
      <c r="N358" s="315"/>
      <c r="O358" s="313"/>
      <c r="P358" s="313"/>
      <c r="Q358" s="313"/>
      <c r="R358" s="313"/>
      <c r="S358" s="313"/>
      <c r="T358" s="313"/>
      <c r="U358" s="313"/>
      <c r="V358" s="313"/>
      <c r="W358" s="313"/>
      <c r="X358" s="313"/>
      <c r="Y358" s="437"/>
      <c r="Z358" s="437"/>
      <c r="AA358" s="437"/>
      <c r="AB358" s="437"/>
      <c r="AC358" s="437"/>
      <c r="AD358" s="437"/>
      <c r="AE358" s="437"/>
      <c r="AF358" s="437"/>
      <c r="AG358" s="437"/>
      <c r="AH358" s="437"/>
      <c r="AI358" s="437"/>
      <c r="AJ358" s="437"/>
      <c r="AK358" s="437"/>
      <c r="AL358" s="437"/>
      <c r="AM358" s="316"/>
    </row>
    <row r="359" spans="1:39" ht="15" hidden="1" outlineLevel="1">
      <c r="A359" s="533">
        <v>26</v>
      </c>
      <c r="B359" s="344" t="s">
        <v>16</v>
      </c>
      <c r="C359" s="315" t="s">
        <v>25</v>
      </c>
      <c r="D359" s="319"/>
      <c r="E359" s="319"/>
      <c r="F359" s="319"/>
      <c r="G359" s="319"/>
      <c r="H359" s="319"/>
      <c r="I359" s="319"/>
      <c r="J359" s="319"/>
      <c r="K359" s="319"/>
      <c r="L359" s="319"/>
      <c r="M359" s="319"/>
      <c r="N359" s="319">
        <v>12</v>
      </c>
      <c r="O359" s="319"/>
      <c r="P359" s="319"/>
      <c r="Q359" s="319"/>
      <c r="R359" s="319"/>
      <c r="S359" s="319"/>
      <c r="T359" s="319"/>
      <c r="U359" s="319"/>
      <c r="V359" s="319"/>
      <c r="W359" s="319"/>
      <c r="X359" s="319"/>
      <c r="Y359" s="449"/>
      <c r="Z359" s="438"/>
      <c r="AA359" s="438">
        <v>0.92</v>
      </c>
      <c r="AB359" s="438">
        <v>0.08</v>
      </c>
      <c r="AC359" s="438"/>
      <c r="AD359" s="438"/>
      <c r="AE359" s="438"/>
      <c r="AF359" s="438"/>
      <c r="AG359" s="438"/>
      <c r="AH359" s="438"/>
      <c r="AI359" s="438"/>
      <c r="AJ359" s="438"/>
      <c r="AK359" s="438"/>
      <c r="AL359" s="438"/>
      <c r="AM359" s="320">
        <f>SUM(Y359:AL359)</f>
        <v>1</v>
      </c>
    </row>
    <row r="360" spans="1:39" ht="15" hidden="1" outlineLevel="1">
      <c r="B360" s="318" t="s">
        <v>252</v>
      </c>
      <c r="C360" s="315" t="s">
        <v>164</v>
      </c>
      <c r="D360" s="319"/>
      <c r="E360" s="319"/>
      <c r="F360" s="319"/>
      <c r="G360" s="319"/>
      <c r="H360" s="319"/>
      <c r="I360" s="319"/>
      <c r="J360" s="319"/>
      <c r="K360" s="319"/>
      <c r="L360" s="319"/>
      <c r="M360" s="319"/>
      <c r="N360" s="319">
        <f>N359</f>
        <v>12</v>
      </c>
      <c r="O360" s="319"/>
      <c r="P360" s="319"/>
      <c r="Q360" s="319"/>
      <c r="R360" s="319"/>
      <c r="S360" s="319"/>
      <c r="T360" s="319"/>
      <c r="U360" s="319"/>
      <c r="V360" s="319"/>
      <c r="W360" s="319"/>
      <c r="X360" s="319"/>
      <c r="Y360" s="434">
        <f>Y359</f>
        <v>0</v>
      </c>
      <c r="Z360" s="434">
        <f>Z359</f>
        <v>0</v>
      </c>
      <c r="AA360" s="434">
        <f t="shared" ref="AA360:AL360" si="106">AA359</f>
        <v>0.92</v>
      </c>
      <c r="AB360" s="434">
        <f t="shared" si="106"/>
        <v>0.08</v>
      </c>
      <c r="AC360" s="434">
        <f t="shared" si="106"/>
        <v>0</v>
      </c>
      <c r="AD360" s="434">
        <f t="shared" si="106"/>
        <v>0</v>
      </c>
      <c r="AE360" s="434">
        <f t="shared" si="106"/>
        <v>0</v>
      </c>
      <c r="AF360" s="434">
        <f t="shared" si="106"/>
        <v>0</v>
      </c>
      <c r="AG360" s="434">
        <f t="shared" si="106"/>
        <v>0</v>
      </c>
      <c r="AH360" s="434">
        <f t="shared" si="106"/>
        <v>0</v>
      </c>
      <c r="AI360" s="434">
        <f t="shared" si="106"/>
        <v>0</v>
      </c>
      <c r="AJ360" s="434">
        <f t="shared" si="106"/>
        <v>0</v>
      </c>
      <c r="AK360" s="434">
        <f t="shared" si="106"/>
        <v>0</v>
      </c>
      <c r="AL360" s="434">
        <f t="shared" si="106"/>
        <v>0</v>
      </c>
      <c r="AM360" s="330"/>
    </row>
    <row r="361" spans="1:39" ht="15" hidden="1" outlineLevel="1">
      <c r="A361" s="536"/>
      <c r="B361" s="345"/>
      <c r="C361" s="315"/>
      <c r="D361" s="315"/>
      <c r="E361" s="315"/>
      <c r="F361" s="315"/>
      <c r="G361" s="315"/>
      <c r="H361" s="315"/>
      <c r="I361" s="315"/>
      <c r="J361" s="315"/>
      <c r="K361" s="315"/>
      <c r="L361" s="315"/>
      <c r="M361" s="315"/>
      <c r="N361" s="315"/>
      <c r="O361" s="315"/>
      <c r="P361" s="315"/>
      <c r="Q361" s="315"/>
      <c r="R361" s="315"/>
      <c r="S361" s="315"/>
      <c r="T361" s="315"/>
      <c r="U361" s="315"/>
      <c r="V361" s="315"/>
      <c r="W361" s="315"/>
      <c r="X361" s="315"/>
      <c r="Y361" s="446"/>
      <c r="Z361" s="447"/>
      <c r="AA361" s="447"/>
      <c r="AB361" s="447"/>
      <c r="AC361" s="447"/>
      <c r="AD361" s="447"/>
      <c r="AE361" s="447"/>
      <c r="AF361" s="447"/>
      <c r="AG361" s="447"/>
      <c r="AH361" s="447"/>
      <c r="AI361" s="447"/>
      <c r="AJ361" s="447"/>
      <c r="AK361" s="447"/>
      <c r="AL361" s="447"/>
      <c r="AM361" s="321"/>
    </row>
    <row r="362" spans="1:39" ht="15" hidden="1" outlineLevel="1">
      <c r="A362" s="533">
        <v>27</v>
      </c>
      <c r="B362" s="344" t="s">
        <v>17</v>
      </c>
      <c r="C362" s="315" t="s">
        <v>25</v>
      </c>
      <c r="D362" s="319"/>
      <c r="E362" s="319"/>
      <c r="F362" s="319"/>
      <c r="G362" s="319"/>
      <c r="H362" s="319"/>
      <c r="I362" s="319"/>
      <c r="J362" s="319"/>
      <c r="K362" s="319"/>
      <c r="L362" s="319"/>
      <c r="M362" s="319"/>
      <c r="N362" s="319">
        <v>12</v>
      </c>
      <c r="O362" s="319"/>
      <c r="P362" s="319"/>
      <c r="Q362" s="319"/>
      <c r="R362" s="319"/>
      <c r="S362" s="319"/>
      <c r="T362" s="319"/>
      <c r="U362" s="319"/>
      <c r="V362" s="319"/>
      <c r="W362" s="319"/>
      <c r="X362" s="319"/>
      <c r="Y362" s="449"/>
      <c r="Z362" s="438"/>
      <c r="AA362" s="438">
        <v>1</v>
      </c>
      <c r="AB362" s="438"/>
      <c r="AC362" s="438"/>
      <c r="AD362" s="438"/>
      <c r="AE362" s="438"/>
      <c r="AF362" s="438"/>
      <c r="AG362" s="438"/>
      <c r="AH362" s="438"/>
      <c r="AI362" s="438"/>
      <c r="AJ362" s="438"/>
      <c r="AK362" s="438"/>
      <c r="AL362" s="438"/>
      <c r="AM362" s="320">
        <f>SUM(Y362:AL362)</f>
        <v>1</v>
      </c>
    </row>
    <row r="363" spans="1:39" ht="15" hidden="1" outlineLevel="1">
      <c r="B363" s="318" t="s">
        <v>252</v>
      </c>
      <c r="C363" s="315" t="s">
        <v>164</v>
      </c>
      <c r="D363" s="319"/>
      <c r="E363" s="319"/>
      <c r="F363" s="319"/>
      <c r="G363" s="319"/>
      <c r="H363" s="319"/>
      <c r="I363" s="319"/>
      <c r="J363" s="319"/>
      <c r="K363" s="319"/>
      <c r="L363" s="319"/>
      <c r="M363" s="319"/>
      <c r="N363" s="319">
        <f>N362</f>
        <v>12</v>
      </c>
      <c r="O363" s="319"/>
      <c r="P363" s="319"/>
      <c r="Q363" s="319"/>
      <c r="R363" s="319"/>
      <c r="S363" s="319"/>
      <c r="T363" s="319"/>
      <c r="U363" s="319"/>
      <c r="V363" s="319"/>
      <c r="W363" s="319"/>
      <c r="X363" s="319"/>
      <c r="Y363" s="434">
        <f>Y362</f>
        <v>0</v>
      </c>
      <c r="Z363" s="434">
        <f>Z362</f>
        <v>0</v>
      </c>
      <c r="AA363" s="434">
        <f t="shared" ref="AA363:AL363" si="107">AA362</f>
        <v>1</v>
      </c>
      <c r="AB363" s="434">
        <f t="shared" si="107"/>
        <v>0</v>
      </c>
      <c r="AC363" s="434">
        <f t="shared" si="107"/>
        <v>0</v>
      </c>
      <c r="AD363" s="434">
        <f t="shared" si="107"/>
        <v>0</v>
      </c>
      <c r="AE363" s="434">
        <f t="shared" si="107"/>
        <v>0</v>
      </c>
      <c r="AF363" s="434">
        <f t="shared" si="107"/>
        <v>0</v>
      </c>
      <c r="AG363" s="434">
        <f t="shared" si="107"/>
        <v>0</v>
      </c>
      <c r="AH363" s="434">
        <f t="shared" si="107"/>
        <v>0</v>
      </c>
      <c r="AI363" s="434">
        <f t="shared" si="107"/>
        <v>0</v>
      </c>
      <c r="AJ363" s="434">
        <f t="shared" si="107"/>
        <v>0</v>
      </c>
      <c r="AK363" s="434">
        <f t="shared" si="107"/>
        <v>0</v>
      </c>
      <c r="AL363" s="434">
        <f t="shared" si="107"/>
        <v>0</v>
      </c>
      <c r="AM363" s="330"/>
    </row>
    <row r="364" spans="1:39" ht="15.6" hidden="1" outlineLevel="1">
      <c r="A364" s="536"/>
      <c r="B364" s="346"/>
      <c r="C364" s="324"/>
      <c r="D364" s="315"/>
      <c r="E364" s="315"/>
      <c r="F364" s="315"/>
      <c r="G364" s="315"/>
      <c r="H364" s="315"/>
      <c r="I364" s="315"/>
      <c r="J364" s="315"/>
      <c r="K364" s="315"/>
      <c r="L364" s="315"/>
      <c r="M364" s="315"/>
      <c r="N364" s="324"/>
      <c r="O364" s="315"/>
      <c r="P364" s="315"/>
      <c r="Q364" s="315"/>
      <c r="R364" s="315"/>
      <c r="S364" s="315"/>
      <c r="T364" s="315"/>
      <c r="U364" s="315"/>
      <c r="V364" s="315"/>
      <c r="W364" s="315"/>
      <c r="X364" s="315"/>
      <c r="Y364" s="435"/>
      <c r="Z364" s="435"/>
      <c r="AA364" s="435"/>
      <c r="AB364" s="435"/>
      <c r="AC364" s="435"/>
      <c r="AD364" s="435"/>
      <c r="AE364" s="435"/>
      <c r="AF364" s="435"/>
      <c r="AG364" s="435"/>
      <c r="AH364" s="435"/>
      <c r="AI364" s="435"/>
      <c r="AJ364" s="435"/>
      <c r="AK364" s="435"/>
      <c r="AL364" s="435"/>
      <c r="AM364" s="330"/>
    </row>
    <row r="365" spans="1:39" ht="15" hidden="1" outlineLevel="1">
      <c r="A365" s="533">
        <v>28</v>
      </c>
      <c r="B365" s="344" t="s">
        <v>18</v>
      </c>
      <c r="C365" s="315" t="s">
        <v>25</v>
      </c>
      <c r="D365" s="319"/>
      <c r="E365" s="319"/>
      <c r="F365" s="319"/>
      <c r="G365" s="319"/>
      <c r="H365" s="319"/>
      <c r="I365" s="319"/>
      <c r="J365" s="319"/>
      <c r="K365" s="319"/>
      <c r="L365" s="319"/>
      <c r="M365" s="319"/>
      <c r="N365" s="319">
        <v>0</v>
      </c>
      <c r="O365" s="319"/>
      <c r="P365" s="319"/>
      <c r="Q365" s="319"/>
      <c r="R365" s="319"/>
      <c r="S365" s="319"/>
      <c r="T365" s="319"/>
      <c r="U365" s="319"/>
      <c r="V365" s="319"/>
      <c r="W365" s="319"/>
      <c r="X365" s="319"/>
      <c r="Y365" s="449"/>
      <c r="Z365" s="438"/>
      <c r="AA365" s="438"/>
      <c r="AB365" s="438"/>
      <c r="AC365" s="438"/>
      <c r="AD365" s="438"/>
      <c r="AE365" s="438"/>
      <c r="AF365" s="438"/>
      <c r="AG365" s="438"/>
      <c r="AH365" s="438"/>
      <c r="AI365" s="438"/>
      <c r="AJ365" s="438"/>
      <c r="AK365" s="438"/>
      <c r="AL365" s="438"/>
      <c r="AM365" s="320">
        <f>SUM(Y365:AL365)</f>
        <v>0</v>
      </c>
    </row>
    <row r="366" spans="1:39" ht="15" hidden="1" outlineLevel="1">
      <c r="B366" s="318" t="s">
        <v>252</v>
      </c>
      <c r="C366" s="315" t="s">
        <v>164</v>
      </c>
      <c r="D366" s="319"/>
      <c r="E366" s="319"/>
      <c r="F366" s="319"/>
      <c r="G366" s="319"/>
      <c r="H366" s="319"/>
      <c r="I366" s="319"/>
      <c r="J366" s="319"/>
      <c r="K366" s="319"/>
      <c r="L366" s="319"/>
      <c r="M366" s="319"/>
      <c r="N366" s="319">
        <f>N365</f>
        <v>0</v>
      </c>
      <c r="O366" s="319"/>
      <c r="P366" s="319"/>
      <c r="Q366" s="319"/>
      <c r="R366" s="319"/>
      <c r="S366" s="319"/>
      <c r="T366" s="319"/>
      <c r="U366" s="319"/>
      <c r="V366" s="319"/>
      <c r="W366" s="319"/>
      <c r="X366" s="319"/>
      <c r="Y366" s="434">
        <f>Y365</f>
        <v>0</v>
      </c>
      <c r="Z366" s="434">
        <f>Z365</f>
        <v>0</v>
      </c>
      <c r="AA366" s="434">
        <f t="shared" ref="AA366:AL366" si="108">AA365</f>
        <v>0</v>
      </c>
      <c r="AB366" s="434">
        <f t="shared" si="108"/>
        <v>0</v>
      </c>
      <c r="AC366" s="434">
        <f t="shared" si="108"/>
        <v>0</v>
      </c>
      <c r="AD366" s="434">
        <f t="shared" si="108"/>
        <v>0</v>
      </c>
      <c r="AE366" s="434">
        <f t="shared" si="108"/>
        <v>0</v>
      </c>
      <c r="AF366" s="434">
        <f t="shared" si="108"/>
        <v>0</v>
      </c>
      <c r="AG366" s="434">
        <f t="shared" si="108"/>
        <v>0</v>
      </c>
      <c r="AH366" s="434">
        <f t="shared" si="108"/>
        <v>0</v>
      </c>
      <c r="AI366" s="434">
        <f t="shared" si="108"/>
        <v>0</v>
      </c>
      <c r="AJ366" s="434">
        <f t="shared" si="108"/>
        <v>0</v>
      </c>
      <c r="AK366" s="434">
        <f t="shared" si="108"/>
        <v>0</v>
      </c>
      <c r="AL366" s="434">
        <f t="shared" si="108"/>
        <v>0</v>
      </c>
      <c r="AM366" s="321"/>
    </row>
    <row r="367" spans="1:39" ht="15" hidden="1" outlineLevel="1">
      <c r="A367" s="536"/>
      <c r="B367" s="345"/>
      <c r="C367" s="315"/>
      <c r="D367" s="315"/>
      <c r="E367" s="315"/>
      <c r="F367" s="315"/>
      <c r="G367" s="315"/>
      <c r="H367" s="315"/>
      <c r="I367" s="315"/>
      <c r="J367" s="315"/>
      <c r="K367" s="315"/>
      <c r="L367" s="315"/>
      <c r="M367" s="315"/>
      <c r="N367" s="315"/>
      <c r="O367" s="315"/>
      <c r="P367" s="315"/>
      <c r="Q367" s="315"/>
      <c r="R367" s="315"/>
      <c r="S367" s="315"/>
      <c r="T367" s="315"/>
      <c r="U367" s="315"/>
      <c r="V367" s="315"/>
      <c r="W367" s="315"/>
      <c r="X367" s="315"/>
      <c r="Y367" s="435"/>
      <c r="Z367" s="435"/>
      <c r="AA367" s="435"/>
      <c r="AB367" s="435"/>
      <c r="AC367" s="435"/>
      <c r="AD367" s="435"/>
      <c r="AE367" s="435"/>
      <c r="AF367" s="435"/>
      <c r="AG367" s="435"/>
      <c r="AH367" s="435"/>
      <c r="AI367" s="435"/>
      <c r="AJ367" s="435"/>
      <c r="AK367" s="435"/>
      <c r="AL367" s="435"/>
      <c r="AM367" s="330"/>
    </row>
    <row r="368" spans="1:39" ht="15" hidden="1" outlineLevel="1">
      <c r="A368" s="533">
        <v>29</v>
      </c>
      <c r="B368" s="347" t="s">
        <v>19</v>
      </c>
      <c r="C368" s="315" t="s">
        <v>25</v>
      </c>
      <c r="D368" s="319"/>
      <c r="E368" s="319"/>
      <c r="F368" s="319"/>
      <c r="G368" s="319"/>
      <c r="H368" s="319"/>
      <c r="I368" s="319"/>
      <c r="J368" s="319"/>
      <c r="K368" s="319"/>
      <c r="L368" s="319"/>
      <c r="M368" s="319"/>
      <c r="N368" s="319">
        <v>0</v>
      </c>
      <c r="O368" s="319"/>
      <c r="P368" s="319"/>
      <c r="Q368" s="319"/>
      <c r="R368" s="319"/>
      <c r="S368" s="319"/>
      <c r="T368" s="319"/>
      <c r="U368" s="319"/>
      <c r="V368" s="319"/>
      <c r="W368" s="319"/>
      <c r="X368" s="319"/>
      <c r="Y368" s="449"/>
      <c r="Z368" s="438"/>
      <c r="AA368" s="438"/>
      <c r="AB368" s="438"/>
      <c r="AC368" s="438"/>
      <c r="AD368" s="438"/>
      <c r="AE368" s="438"/>
      <c r="AF368" s="438"/>
      <c r="AG368" s="438"/>
      <c r="AH368" s="438"/>
      <c r="AI368" s="438"/>
      <c r="AJ368" s="438"/>
      <c r="AK368" s="438"/>
      <c r="AL368" s="438"/>
      <c r="AM368" s="320">
        <f>SUM(Y368:AL368)</f>
        <v>0</v>
      </c>
    </row>
    <row r="369" spans="1:39" ht="15" hidden="1" outlineLevel="1">
      <c r="B369" s="347" t="s">
        <v>252</v>
      </c>
      <c r="C369" s="315" t="s">
        <v>164</v>
      </c>
      <c r="D369" s="319"/>
      <c r="E369" s="319"/>
      <c r="F369" s="319"/>
      <c r="G369" s="319"/>
      <c r="H369" s="319"/>
      <c r="I369" s="319"/>
      <c r="J369" s="319"/>
      <c r="K369" s="319"/>
      <c r="L369" s="319"/>
      <c r="M369" s="319"/>
      <c r="N369" s="319">
        <f>N368</f>
        <v>0</v>
      </c>
      <c r="O369" s="319"/>
      <c r="P369" s="319"/>
      <c r="Q369" s="319"/>
      <c r="R369" s="319"/>
      <c r="S369" s="319"/>
      <c r="T369" s="319"/>
      <c r="U369" s="319"/>
      <c r="V369" s="319"/>
      <c r="W369" s="319"/>
      <c r="X369" s="319"/>
      <c r="Y369" s="434">
        <f>Y368</f>
        <v>0</v>
      </c>
      <c r="Z369" s="434">
        <f t="shared" ref="Z369:AL369" si="109">Z368</f>
        <v>0</v>
      </c>
      <c r="AA369" s="434">
        <f t="shared" si="109"/>
        <v>0</v>
      </c>
      <c r="AB369" s="434">
        <f t="shared" si="109"/>
        <v>0</v>
      </c>
      <c r="AC369" s="434">
        <f t="shared" si="109"/>
        <v>0</v>
      </c>
      <c r="AD369" s="434">
        <f t="shared" si="109"/>
        <v>0</v>
      </c>
      <c r="AE369" s="434">
        <f t="shared" si="109"/>
        <v>0</v>
      </c>
      <c r="AF369" s="434">
        <f t="shared" si="109"/>
        <v>0</v>
      </c>
      <c r="AG369" s="434">
        <f t="shared" si="109"/>
        <v>0</v>
      </c>
      <c r="AH369" s="434">
        <f t="shared" si="109"/>
        <v>0</v>
      </c>
      <c r="AI369" s="434">
        <f t="shared" si="109"/>
        <v>0</v>
      </c>
      <c r="AJ369" s="434">
        <f t="shared" si="109"/>
        <v>0</v>
      </c>
      <c r="AK369" s="434">
        <f t="shared" si="109"/>
        <v>0</v>
      </c>
      <c r="AL369" s="434">
        <f t="shared" si="109"/>
        <v>0</v>
      </c>
      <c r="AM369" s="321"/>
    </row>
    <row r="370" spans="1:39" ht="15" hidden="1" outlineLevel="1">
      <c r="B370" s="347"/>
      <c r="C370" s="315"/>
      <c r="D370" s="315"/>
      <c r="E370" s="315"/>
      <c r="F370" s="315"/>
      <c r="G370" s="315"/>
      <c r="H370" s="315"/>
      <c r="I370" s="315"/>
      <c r="J370" s="315"/>
      <c r="K370" s="315"/>
      <c r="L370" s="315"/>
      <c r="M370" s="315"/>
      <c r="N370" s="315"/>
      <c r="O370" s="315"/>
      <c r="P370" s="315"/>
      <c r="Q370" s="315"/>
      <c r="R370" s="315"/>
      <c r="S370" s="315"/>
      <c r="T370" s="315"/>
      <c r="U370" s="315"/>
      <c r="V370" s="315"/>
      <c r="W370" s="315"/>
      <c r="X370" s="315"/>
      <c r="Y370" s="446"/>
      <c r="Z370" s="446"/>
      <c r="AA370" s="446"/>
      <c r="AB370" s="446"/>
      <c r="AC370" s="446"/>
      <c r="AD370" s="446"/>
      <c r="AE370" s="446"/>
      <c r="AF370" s="446"/>
      <c r="AG370" s="446"/>
      <c r="AH370" s="446"/>
      <c r="AI370" s="446"/>
      <c r="AJ370" s="446"/>
      <c r="AK370" s="446"/>
      <c r="AL370" s="446"/>
      <c r="AM370" s="337"/>
    </row>
    <row r="371" spans="1:39" s="307" customFormat="1" ht="15" hidden="1" outlineLevel="1">
      <c r="A371" s="533">
        <v>30</v>
      </c>
      <c r="B371" s="347" t="s">
        <v>501</v>
      </c>
      <c r="C371" s="315" t="s">
        <v>25</v>
      </c>
      <c r="D371" s="319"/>
      <c r="E371" s="319"/>
      <c r="F371" s="319"/>
      <c r="G371" s="319"/>
      <c r="H371" s="319"/>
      <c r="I371" s="319"/>
      <c r="J371" s="319"/>
      <c r="K371" s="319"/>
      <c r="L371" s="319"/>
      <c r="M371" s="319"/>
      <c r="N371" s="319">
        <v>0</v>
      </c>
      <c r="O371" s="319"/>
      <c r="P371" s="319"/>
      <c r="Q371" s="319"/>
      <c r="R371" s="319"/>
      <c r="S371" s="319"/>
      <c r="T371" s="319"/>
      <c r="U371" s="319"/>
      <c r="V371" s="319"/>
      <c r="W371" s="319"/>
      <c r="X371" s="319"/>
      <c r="Y371" s="433"/>
      <c r="Z371" s="433"/>
      <c r="AA371" s="433"/>
      <c r="AB371" s="433"/>
      <c r="AC371" s="433"/>
      <c r="AD371" s="433"/>
      <c r="AE371" s="433"/>
      <c r="AF371" s="433"/>
      <c r="AG371" s="433"/>
      <c r="AH371" s="433"/>
      <c r="AI371" s="433"/>
      <c r="AJ371" s="433"/>
      <c r="AK371" s="433"/>
      <c r="AL371" s="433"/>
      <c r="AM371" s="320">
        <f>SUM(Y371:AL371)</f>
        <v>0</v>
      </c>
    </row>
    <row r="372" spans="1:39" s="307" customFormat="1" ht="15" hidden="1" outlineLevel="1">
      <c r="A372" s="533"/>
      <c r="B372" s="347" t="s">
        <v>252</v>
      </c>
      <c r="C372" s="315" t="s">
        <v>164</v>
      </c>
      <c r="D372" s="319"/>
      <c r="E372" s="319"/>
      <c r="F372" s="319"/>
      <c r="G372" s="319"/>
      <c r="H372" s="319"/>
      <c r="I372" s="319"/>
      <c r="J372" s="319"/>
      <c r="K372" s="319"/>
      <c r="L372" s="319"/>
      <c r="M372" s="319"/>
      <c r="N372" s="319">
        <f>N371</f>
        <v>0</v>
      </c>
      <c r="O372" s="319"/>
      <c r="P372" s="319"/>
      <c r="Q372" s="319"/>
      <c r="R372" s="319"/>
      <c r="S372" s="319"/>
      <c r="T372" s="319"/>
      <c r="U372" s="319"/>
      <c r="V372" s="319"/>
      <c r="W372" s="319"/>
      <c r="X372" s="319"/>
      <c r="Y372" s="434">
        <f>Y371</f>
        <v>0</v>
      </c>
      <c r="Z372" s="434">
        <f t="shared" ref="Z372:AL372" si="110">Z371</f>
        <v>0</v>
      </c>
      <c r="AA372" s="434">
        <f t="shared" si="110"/>
        <v>0</v>
      </c>
      <c r="AB372" s="434">
        <f t="shared" si="110"/>
        <v>0</v>
      </c>
      <c r="AC372" s="434">
        <f t="shared" si="110"/>
        <v>0</v>
      </c>
      <c r="AD372" s="434">
        <f t="shared" si="110"/>
        <v>0</v>
      </c>
      <c r="AE372" s="434">
        <f t="shared" si="110"/>
        <v>0</v>
      </c>
      <c r="AF372" s="434">
        <f t="shared" si="110"/>
        <v>0</v>
      </c>
      <c r="AG372" s="434">
        <f t="shared" si="110"/>
        <v>0</v>
      </c>
      <c r="AH372" s="434">
        <f t="shared" si="110"/>
        <v>0</v>
      </c>
      <c r="AI372" s="434">
        <f t="shared" si="110"/>
        <v>0</v>
      </c>
      <c r="AJ372" s="434">
        <f t="shared" si="110"/>
        <v>0</v>
      </c>
      <c r="AK372" s="434">
        <f t="shared" si="110"/>
        <v>0</v>
      </c>
      <c r="AL372" s="434">
        <f t="shared" si="110"/>
        <v>0</v>
      </c>
      <c r="AM372" s="321"/>
    </row>
    <row r="373" spans="1:39" s="307" customFormat="1" ht="15" hidden="1" outlineLevel="1">
      <c r="A373" s="533"/>
      <c r="B373" s="347"/>
      <c r="C373" s="315"/>
      <c r="D373" s="315"/>
      <c r="E373" s="315"/>
      <c r="F373" s="315"/>
      <c r="G373" s="315"/>
      <c r="H373" s="315"/>
      <c r="I373" s="315"/>
      <c r="J373" s="315"/>
      <c r="K373" s="315"/>
      <c r="L373" s="315"/>
      <c r="M373" s="315"/>
      <c r="N373" s="315"/>
      <c r="O373" s="315"/>
      <c r="P373" s="315"/>
      <c r="Q373" s="315"/>
      <c r="R373" s="315"/>
      <c r="S373" s="315"/>
      <c r="T373" s="315"/>
      <c r="U373" s="315"/>
      <c r="V373" s="315"/>
      <c r="W373" s="315"/>
      <c r="X373" s="315"/>
      <c r="Y373" s="435"/>
      <c r="Z373" s="435"/>
      <c r="AA373" s="435"/>
      <c r="AB373" s="435"/>
      <c r="AC373" s="435"/>
      <c r="AD373" s="435"/>
      <c r="AE373" s="435"/>
      <c r="AF373" s="435"/>
      <c r="AG373" s="435"/>
      <c r="AH373" s="435"/>
      <c r="AI373" s="435"/>
      <c r="AJ373" s="435"/>
      <c r="AK373" s="435"/>
      <c r="AL373" s="435"/>
      <c r="AM373" s="337"/>
    </row>
    <row r="374" spans="1:39" s="307" customFormat="1" ht="15.6" hidden="1" outlineLevel="1">
      <c r="A374" s="533"/>
      <c r="B374" s="312" t="s">
        <v>502</v>
      </c>
      <c r="C374" s="315"/>
      <c r="D374" s="315"/>
      <c r="E374" s="315"/>
      <c r="F374" s="315"/>
      <c r="G374" s="315"/>
      <c r="H374" s="315"/>
      <c r="I374" s="315"/>
      <c r="J374" s="315"/>
      <c r="K374" s="315"/>
      <c r="L374" s="315"/>
      <c r="M374" s="315"/>
      <c r="N374" s="315"/>
      <c r="O374" s="315"/>
      <c r="P374" s="315"/>
      <c r="Q374" s="315"/>
      <c r="R374" s="315"/>
      <c r="S374" s="315"/>
      <c r="T374" s="315"/>
      <c r="U374" s="315"/>
      <c r="V374" s="315"/>
      <c r="W374" s="315"/>
      <c r="X374" s="315"/>
      <c r="Y374" s="435"/>
      <c r="Z374" s="435"/>
      <c r="AA374" s="435"/>
      <c r="AB374" s="435"/>
      <c r="AC374" s="435"/>
      <c r="AD374" s="435"/>
      <c r="AE374" s="435"/>
      <c r="AF374" s="435"/>
      <c r="AG374" s="435"/>
      <c r="AH374" s="435"/>
      <c r="AI374" s="435"/>
      <c r="AJ374" s="435"/>
      <c r="AK374" s="435"/>
      <c r="AL374" s="435"/>
      <c r="AM374" s="337"/>
    </row>
    <row r="375" spans="1:39" s="307" customFormat="1" ht="15" hidden="1" outlineLevel="1">
      <c r="A375" s="533">
        <v>31</v>
      </c>
      <c r="B375" s="347" t="s">
        <v>503</v>
      </c>
      <c r="C375" s="315" t="s">
        <v>25</v>
      </c>
      <c r="D375" s="319"/>
      <c r="E375" s="319"/>
      <c r="F375" s="319"/>
      <c r="G375" s="319"/>
      <c r="H375" s="319"/>
      <c r="I375" s="319"/>
      <c r="J375" s="319"/>
      <c r="K375" s="319"/>
      <c r="L375" s="319"/>
      <c r="M375" s="319"/>
      <c r="N375" s="319">
        <v>0</v>
      </c>
      <c r="O375" s="319"/>
      <c r="P375" s="319"/>
      <c r="Q375" s="319"/>
      <c r="R375" s="319"/>
      <c r="S375" s="319"/>
      <c r="T375" s="319"/>
      <c r="U375" s="319"/>
      <c r="V375" s="319"/>
      <c r="W375" s="319"/>
      <c r="X375" s="319"/>
      <c r="Y375" s="433"/>
      <c r="Z375" s="433"/>
      <c r="AA375" s="433"/>
      <c r="AB375" s="433"/>
      <c r="AC375" s="433"/>
      <c r="AD375" s="433"/>
      <c r="AE375" s="433"/>
      <c r="AF375" s="433"/>
      <c r="AG375" s="433"/>
      <c r="AH375" s="433"/>
      <c r="AI375" s="433"/>
      <c r="AJ375" s="433"/>
      <c r="AK375" s="433"/>
      <c r="AL375" s="433"/>
      <c r="AM375" s="320">
        <f>SUM(Y375:AL375)</f>
        <v>0</v>
      </c>
    </row>
    <row r="376" spans="1:39" s="307" customFormat="1" ht="15" hidden="1" outlineLevel="1">
      <c r="A376" s="533"/>
      <c r="B376" s="347" t="s">
        <v>252</v>
      </c>
      <c r="C376" s="315" t="s">
        <v>164</v>
      </c>
      <c r="D376" s="319"/>
      <c r="E376" s="319"/>
      <c r="F376" s="319"/>
      <c r="G376" s="319"/>
      <c r="H376" s="319"/>
      <c r="I376" s="319"/>
      <c r="J376" s="319"/>
      <c r="K376" s="319"/>
      <c r="L376" s="319"/>
      <c r="M376" s="319"/>
      <c r="N376" s="319">
        <f>N375</f>
        <v>0</v>
      </c>
      <c r="O376" s="319"/>
      <c r="P376" s="319"/>
      <c r="Q376" s="319"/>
      <c r="R376" s="319"/>
      <c r="S376" s="319"/>
      <c r="T376" s="319"/>
      <c r="U376" s="319"/>
      <c r="V376" s="319"/>
      <c r="W376" s="319"/>
      <c r="X376" s="319"/>
      <c r="Y376" s="434">
        <f>Y375</f>
        <v>0</v>
      </c>
      <c r="Z376" s="434">
        <f t="shared" ref="Z376:AL376" si="111">Z375</f>
        <v>0</v>
      </c>
      <c r="AA376" s="434">
        <f t="shared" si="111"/>
        <v>0</v>
      </c>
      <c r="AB376" s="434">
        <f t="shared" si="111"/>
        <v>0</v>
      </c>
      <c r="AC376" s="434">
        <f t="shared" si="111"/>
        <v>0</v>
      </c>
      <c r="AD376" s="434">
        <f t="shared" si="111"/>
        <v>0</v>
      </c>
      <c r="AE376" s="434">
        <f t="shared" si="111"/>
        <v>0</v>
      </c>
      <c r="AF376" s="434">
        <f t="shared" si="111"/>
        <v>0</v>
      </c>
      <c r="AG376" s="434">
        <f t="shared" si="111"/>
        <v>0</v>
      </c>
      <c r="AH376" s="434">
        <f t="shared" si="111"/>
        <v>0</v>
      </c>
      <c r="AI376" s="434">
        <f t="shared" si="111"/>
        <v>0</v>
      </c>
      <c r="AJ376" s="434">
        <f t="shared" si="111"/>
        <v>0</v>
      </c>
      <c r="AK376" s="434">
        <f t="shared" si="111"/>
        <v>0</v>
      </c>
      <c r="AL376" s="434">
        <f t="shared" si="111"/>
        <v>0</v>
      </c>
      <c r="AM376" s="321"/>
    </row>
    <row r="377" spans="1:39" s="307" customFormat="1" ht="15" hidden="1" outlineLevel="1">
      <c r="A377" s="533"/>
      <c r="B377" s="347"/>
      <c r="C377" s="315"/>
      <c r="D377" s="315"/>
      <c r="E377" s="315"/>
      <c r="F377" s="315"/>
      <c r="G377" s="315"/>
      <c r="H377" s="315"/>
      <c r="I377" s="315"/>
      <c r="J377" s="315"/>
      <c r="K377" s="315"/>
      <c r="L377" s="315"/>
      <c r="M377" s="315"/>
      <c r="N377" s="315"/>
      <c r="O377" s="315"/>
      <c r="P377" s="315"/>
      <c r="Q377" s="315"/>
      <c r="R377" s="315"/>
      <c r="S377" s="315"/>
      <c r="T377" s="315"/>
      <c r="U377" s="315"/>
      <c r="V377" s="315"/>
      <c r="W377" s="315"/>
      <c r="X377" s="315"/>
      <c r="Y377" s="435"/>
      <c r="Z377" s="435"/>
      <c r="AA377" s="435"/>
      <c r="AB377" s="435"/>
      <c r="AC377" s="435"/>
      <c r="AD377" s="435"/>
      <c r="AE377" s="435"/>
      <c r="AF377" s="435"/>
      <c r="AG377" s="435"/>
      <c r="AH377" s="435"/>
      <c r="AI377" s="435"/>
      <c r="AJ377" s="435"/>
      <c r="AK377" s="435"/>
      <c r="AL377" s="435"/>
      <c r="AM377" s="337"/>
    </row>
    <row r="378" spans="1:39" s="307" customFormat="1" ht="15" hidden="1" outlineLevel="1">
      <c r="A378" s="533">
        <v>32</v>
      </c>
      <c r="B378" s="347" t="s">
        <v>504</v>
      </c>
      <c r="C378" s="315" t="s">
        <v>25</v>
      </c>
      <c r="D378" s="319"/>
      <c r="E378" s="319"/>
      <c r="F378" s="319"/>
      <c r="G378" s="319"/>
      <c r="H378" s="319"/>
      <c r="I378" s="319"/>
      <c r="J378" s="319"/>
      <c r="K378" s="319"/>
      <c r="L378" s="319"/>
      <c r="M378" s="319"/>
      <c r="N378" s="319">
        <v>0</v>
      </c>
      <c r="O378" s="319"/>
      <c r="P378" s="319"/>
      <c r="Q378" s="319"/>
      <c r="R378" s="319"/>
      <c r="S378" s="319"/>
      <c r="T378" s="319"/>
      <c r="U378" s="319"/>
      <c r="V378" s="319"/>
      <c r="W378" s="319"/>
      <c r="X378" s="319"/>
      <c r="Y378" s="433"/>
      <c r="Z378" s="433"/>
      <c r="AA378" s="433"/>
      <c r="AB378" s="433"/>
      <c r="AC378" s="433"/>
      <c r="AD378" s="433"/>
      <c r="AE378" s="433"/>
      <c r="AF378" s="433"/>
      <c r="AG378" s="433"/>
      <c r="AH378" s="433"/>
      <c r="AI378" s="433"/>
      <c r="AJ378" s="433"/>
      <c r="AK378" s="433"/>
      <c r="AL378" s="433"/>
      <c r="AM378" s="320">
        <f>SUM(Y378:AL378)</f>
        <v>0</v>
      </c>
    </row>
    <row r="379" spans="1:39" s="307" customFormat="1" ht="15" hidden="1" outlineLevel="1">
      <c r="A379" s="533"/>
      <c r="B379" s="347" t="s">
        <v>252</v>
      </c>
      <c r="C379" s="315" t="s">
        <v>164</v>
      </c>
      <c r="D379" s="319"/>
      <c r="E379" s="319"/>
      <c r="F379" s="319"/>
      <c r="G379" s="319"/>
      <c r="H379" s="319"/>
      <c r="I379" s="319"/>
      <c r="J379" s="319"/>
      <c r="K379" s="319"/>
      <c r="L379" s="319"/>
      <c r="M379" s="319"/>
      <c r="N379" s="319">
        <f>N378</f>
        <v>0</v>
      </c>
      <c r="O379" s="319"/>
      <c r="P379" s="319"/>
      <c r="Q379" s="319"/>
      <c r="R379" s="319"/>
      <c r="S379" s="319"/>
      <c r="T379" s="319"/>
      <c r="U379" s="319"/>
      <c r="V379" s="319"/>
      <c r="W379" s="319"/>
      <c r="X379" s="319"/>
      <c r="Y379" s="434">
        <f>Y378</f>
        <v>0</v>
      </c>
      <c r="Z379" s="434">
        <f t="shared" ref="Z379:AL379" si="112">Z378</f>
        <v>0</v>
      </c>
      <c r="AA379" s="434">
        <f t="shared" si="112"/>
        <v>0</v>
      </c>
      <c r="AB379" s="434">
        <f t="shared" si="112"/>
        <v>0</v>
      </c>
      <c r="AC379" s="434">
        <f t="shared" si="112"/>
        <v>0</v>
      </c>
      <c r="AD379" s="434">
        <f t="shared" si="112"/>
        <v>0</v>
      </c>
      <c r="AE379" s="434">
        <f t="shared" si="112"/>
        <v>0</v>
      </c>
      <c r="AF379" s="434">
        <f t="shared" si="112"/>
        <v>0</v>
      </c>
      <c r="AG379" s="434">
        <f t="shared" si="112"/>
        <v>0</v>
      </c>
      <c r="AH379" s="434">
        <f t="shared" si="112"/>
        <v>0</v>
      </c>
      <c r="AI379" s="434">
        <f t="shared" si="112"/>
        <v>0</v>
      </c>
      <c r="AJ379" s="434">
        <f t="shared" si="112"/>
        <v>0</v>
      </c>
      <c r="AK379" s="434">
        <f t="shared" si="112"/>
        <v>0</v>
      </c>
      <c r="AL379" s="434">
        <f t="shared" si="112"/>
        <v>0</v>
      </c>
      <c r="AM379" s="321"/>
    </row>
    <row r="380" spans="1:39" s="307" customFormat="1" ht="15" hidden="1" outlineLevel="1">
      <c r="A380" s="533"/>
      <c r="B380" s="347"/>
      <c r="C380" s="315"/>
      <c r="D380" s="315"/>
      <c r="E380" s="315"/>
      <c r="F380" s="315"/>
      <c r="G380" s="315"/>
      <c r="H380" s="315"/>
      <c r="I380" s="315"/>
      <c r="J380" s="315"/>
      <c r="K380" s="315"/>
      <c r="L380" s="315"/>
      <c r="M380" s="315"/>
      <c r="N380" s="315"/>
      <c r="O380" s="315"/>
      <c r="P380" s="315"/>
      <c r="Q380" s="315"/>
      <c r="R380" s="315"/>
      <c r="S380" s="315"/>
      <c r="T380" s="315"/>
      <c r="U380" s="315"/>
      <c r="V380" s="315"/>
      <c r="W380" s="315"/>
      <c r="X380" s="315"/>
      <c r="Y380" s="435"/>
      <c r="Z380" s="435"/>
      <c r="AA380" s="435"/>
      <c r="AB380" s="435"/>
      <c r="AC380" s="435"/>
      <c r="AD380" s="435"/>
      <c r="AE380" s="435"/>
      <c r="AF380" s="435"/>
      <c r="AG380" s="435"/>
      <c r="AH380" s="435"/>
      <c r="AI380" s="435"/>
      <c r="AJ380" s="435"/>
      <c r="AK380" s="435"/>
      <c r="AL380" s="435"/>
      <c r="AM380" s="337"/>
    </row>
    <row r="381" spans="1:39" s="307" customFormat="1" ht="15" hidden="1" outlineLevel="1">
      <c r="A381" s="533">
        <v>33</v>
      </c>
      <c r="B381" s="347" t="s">
        <v>505</v>
      </c>
      <c r="C381" s="315" t="s">
        <v>25</v>
      </c>
      <c r="D381" s="319"/>
      <c r="E381" s="319"/>
      <c r="F381" s="319"/>
      <c r="G381" s="319"/>
      <c r="H381" s="319"/>
      <c r="I381" s="319"/>
      <c r="J381" s="319"/>
      <c r="K381" s="319"/>
      <c r="L381" s="319"/>
      <c r="M381" s="319"/>
      <c r="N381" s="319">
        <v>0</v>
      </c>
      <c r="O381" s="319"/>
      <c r="P381" s="319"/>
      <c r="Q381" s="319"/>
      <c r="R381" s="319"/>
      <c r="S381" s="319"/>
      <c r="T381" s="319"/>
      <c r="U381" s="319"/>
      <c r="V381" s="319"/>
      <c r="W381" s="319"/>
      <c r="X381" s="319"/>
      <c r="Y381" s="433"/>
      <c r="Z381" s="433"/>
      <c r="AA381" s="433"/>
      <c r="AB381" s="433"/>
      <c r="AC381" s="433"/>
      <c r="AD381" s="433"/>
      <c r="AE381" s="433"/>
      <c r="AF381" s="433"/>
      <c r="AG381" s="433"/>
      <c r="AH381" s="433"/>
      <c r="AI381" s="433"/>
      <c r="AJ381" s="433"/>
      <c r="AK381" s="433"/>
      <c r="AL381" s="433"/>
      <c r="AM381" s="320">
        <f>SUM(Y381:AL381)</f>
        <v>0</v>
      </c>
    </row>
    <row r="382" spans="1:39" s="307" customFormat="1" ht="15" hidden="1" outlineLevel="1">
      <c r="A382" s="533"/>
      <c r="B382" s="347" t="s">
        <v>252</v>
      </c>
      <c r="C382" s="315" t="s">
        <v>164</v>
      </c>
      <c r="D382" s="319"/>
      <c r="E382" s="319"/>
      <c r="F382" s="319"/>
      <c r="G382" s="319"/>
      <c r="H382" s="319"/>
      <c r="I382" s="319"/>
      <c r="J382" s="319"/>
      <c r="K382" s="319"/>
      <c r="L382" s="319"/>
      <c r="M382" s="319"/>
      <c r="N382" s="319">
        <f>N381</f>
        <v>0</v>
      </c>
      <c r="O382" s="319"/>
      <c r="P382" s="319"/>
      <c r="Q382" s="319"/>
      <c r="R382" s="319"/>
      <c r="S382" s="319"/>
      <c r="T382" s="319"/>
      <c r="U382" s="319"/>
      <c r="V382" s="319"/>
      <c r="W382" s="319"/>
      <c r="X382" s="319"/>
      <c r="Y382" s="434">
        <f>Y381</f>
        <v>0</v>
      </c>
      <c r="Z382" s="434">
        <f t="shared" ref="Z382:AK382" si="113">Z381</f>
        <v>0</v>
      </c>
      <c r="AA382" s="434">
        <f t="shared" si="113"/>
        <v>0</v>
      </c>
      <c r="AB382" s="434">
        <f t="shared" si="113"/>
        <v>0</v>
      </c>
      <c r="AC382" s="434">
        <f t="shared" si="113"/>
        <v>0</v>
      </c>
      <c r="AD382" s="434">
        <f t="shared" si="113"/>
        <v>0</v>
      </c>
      <c r="AE382" s="434">
        <f t="shared" si="113"/>
        <v>0</v>
      </c>
      <c r="AF382" s="434">
        <f t="shared" si="113"/>
        <v>0</v>
      </c>
      <c r="AG382" s="434">
        <f t="shared" si="113"/>
        <v>0</v>
      </c>
      <c r="AH382" s="434">
        <f t="shared" si="113"/>
        <v>0</v>
      </c>
      <c r="AI382" s="434">
        <f t="shared" si="113"/>
        <v>0</v>
      </c>
      <c r="AJ382" s="434">
        <f t="shared" si="113"/>
        <v>0</v>
      </c>
      <c r="AK382" s="434">
        <f t="shared" si="113"/>
        <v>0</v>
      </c>
      <c r="AL382" s="434">
        <f>AL381</f>
        <v>0</v>
      </c>
      <c r="AM382" s="321"/>
    </row>
    <row r="383" spans="1:39" ht="15" hidden="1" outlineLevel="1">
      <c r="B383" s="339"/>
      <c r="C383" s="348"/>
      <c r="D383" s="349"/>
      <c r="E383" s="349"/>
      <c r="F383" s="349"/>
      <c r="G383" s="349"/>
      <c r="H383" s="349"/>
      <c r="I383" s="349"/>
      <c r="J383" s="349"/>
      <c r="K383" s="349"/>
      <c r="L383" s="349"/>
      <c r="M383" s="349"/>
      <c r="N383" s="349"/>
      <c r="O383" s="349"/>
      <c r="P383" s="349"/>
      <c r="Q383" s="349"/>
      <c r="R383" s="349"/>
      <c r="S383" s="349"/>
      <c r="T383" s="349"/>
      <c r="U383" s="349"/>
      <c r="V383" s="349"/>
      <c r="W383" s="349"/>
      <c r="X383" s="349"/>
      <c r="Y383" s="325"/>
      <c r="Z383" s="325"/>
      <c r="AA383" s="325"/>
      <c r="AB383" s="325"/>
      <c r="AC383" s="325"/>
      <c r="AD383" s="325"/>
      <c r="AE383" s="325"/>
      <c r="AF383" s="325"/>
      <c r="AG383" s="325"/>
      <c r="AH383" s="325"/>
      <c r="AI383" s="325"/>
      <c r="AJ383" s="325"/>
      <c r="AK383" s="325"/>
      <c r="AL383" s="325"/>
      <c r="AM383" s="330"/>
    </row>
    <row r="384" spans="1:39" ht="15.6" collapsed="1">
      <c r="B384" s="350" t="s">
        <v>253</v>
      </c>
      <c r="C384" s="352"/>
      <c r="D384" s="352">
        <f>SUM(D279:D382)</f>
        <v>31997845</v>
      </c>
      <c r="E384" s="352">
        <f t="shared" ref="E384:M384" si="114">SUM(E279:E382)</f>
        <v>31252365.340000004</v>
      </c>
      <c r="F384" s="352">
        <f t="shared" si="114"/>
        <v>31013372.180000003</v>
      </c>
      <c r="G384" s="352">
        <f t="shared" si="114"/>
        <v>30146960.810000002</v>
      </c>
      <c r="H384" s="352">
        <f t="shared" si="114"/>
        <v>27697359.580000002</v>
      </c>
      <c r="I384" s="352">
        <f t="shared" si="114"/>
        <v>26739714.030000001</v>
      </c>
      <c r="J384" s="352">
        <f t="shared" si="114"/>
        <v>26595812.579999998</v>
      </c>
      <c r="K384" s="352">
        <f t="shared" si="114"/>
        <v>26515339.960000001</v>
      </c>
      <c r="L384" s="352">
        <f t="shared" si="114"/>
        <v>24386751.350000001</v>
      </c>
      <c r="M384" s="352">
        <f t="shared" si="114"/>
        <v>21104449.379999999</v>
      </c>
      <c r="N384" s="352"/>
      <c r="O384" s="352">
        <f>SUM(O279:O382)</f>
        <v>24208</v>
      </c>
      <c r="P384" s="352">
        <f t="shared" ref="P384:X384" si="115">SUM(P279:P382)</f>
        <v>6498.4100000000008</v>
      </c>
      <c r="Q384" s="352">
        <f t="shared" si="115"/>
        <v>6465.63</v>
      </c>
      <c r="R384" s="352">
        <f t="shared" si="115"/>
        <v>6338.9400000000014</v>
      </c>
      <c r="S384" s="352">
        <f t="shared" si="115"/>
        <v>5687.7600000000011</v>
      </c>
      <c r="T384" s="352">
        <f t="shared" si="115"/>
        <v>5528.89</v>
      </c>
      <c r="U384" s="352">
        <f t="shared" si="115"/>
        <v>5521.41</v>
      </c>
      <c r="V384" s="352">
        <f t="shared" si="115"/>
        <v>5518.36</v>
      </c>
      <c r="W384" s="352">
        <f t="shared" si="115"/>
        <v>5281.6799999999994</v>
      </c>
      <c r="X384" s="352">
        <f t="shared" si="115"/>
        <v>4750.59</v>
      </c>
      <c r="Y384" s="352">
        <f>IF(Y278="kWh",SUMPRODUCT(D279:D382,Y279:Y382))</f>
        <v>8568080</v>
      </c>
      <c r="Z384" s="352">
        <f>IF(Z278="kWh",SUMPRODUCT(D279:D382,Z279:Z382))</f>
        <v>5150119</v>
      </c>
      <c r="AA384" s="352">
        <f>IF(AA278="kW",SUMPRODUCT(N279:N382,O279:O382,AA279:AA382),SUMPRODUCT(D279:D382,AA279:AA382))</f>
        <v>36078.720000000001</v>
      </c>
      <c r="AB384" s="352">
        <f>IF(AB278="kW",SUMPRODUCT(N279:N382,O279:O382,AB279:AB382),SUMPRODUCT(D279:D382,AB279:AB382))</f>
        <v>3137.2799999999997</v>
      </c>
      <c r="AC384" s="352">
        <f>IF(AC278="kW",SUMPRODUCT(N279:N382,O279:O382,AC279:AC382),SUMPRODUCT(D279:D382,AC279:AC382))</f>
        <v>0</v>
      </c>
      <c r="AD384" s="352">
        <f>IF(AD278="kW",SUMPRODUCT(N279:N382,O279:O382,AD279:AD382),SUMPRODUCT(D279:D382,AD279:AD382))</f>
        <v>0</v>
      </c>
      <c r="AE384" s="352">
        <f>IF(AE278="kW",SUMPRODUCT(N279:N382,O279:O382,AE279:AE382),SUMPRODUCT(D279:D382,AE279:AE382))</f>
        <v>0</v>
      </c>
      <c r="AF384" s="352">
        <f>IF(AF278="kW",SUMPRODUCT(N279:N382,O279:O382,AF279:AF382),SUMPRODUCT(D279:D382,AF279:AF382))</f>
        <v>0</v>
      </c>
      <c r="AG384" s="352">
        <f>IF(AG278="kW",SUMPRODUCT(N279:N382,O279:O382,AG279:AG382),SUMPRODUCT(D279:D382,AG279:AG382))</f>
        <v>0</v>
      </c>
      <c r="AH384" s="352">
        <f>IF(AH278="kW",SUMPRODUCT(N279:N382,O279:O382,AH279:AH382),SUMPRODUCT(D279:D382,AH279:AH382))</f>
        <v>0</v>
      </c>
      <c r="AI384" s="352">
        <f>IF(AI278="kW",SUMPRODUCT(N279:N382,O279:O382,AI279:AI382),SUMPRODUCT(D279:D382,AI279:AI382))</f>
        <v>0</v>
      </c>
      <c r="AJ384" s="352">
        <f>IF(AJ278="kW",SUMPRODUCT(N279:N382,O279:O382,AJ279:AJ382),SUMPRODUCT(D279:D382,AJ279:AJ382))</f>
        <v>0</v>
      </c>
      <c r="AK384" s="352">
        <f>IF(AK278="kW",SUMPRODUCT(N279:N382,O279:O382,AK279:AK382),SUMPRODUCT(D279:D382,AK279:AK382))</f>
        <v>0</v>
      </c>
      <c r="AL384" s="352">
        <f>IF(AL278="kW",SUMPRODUCT(N279:N382,O279:O382,AL279:AL382),SUMPRODUCT(D279:D382,AL279:AL382))</f>
        <v>0</v>
      </c>
      <c r="AM384" s="353"/>
    </row>
    <row r="385" spans="1:41" ht="15.6">
      <c r="B385" s="414" t="s">
        <v>254</v>
      </c>
      <c r="C385" s="415"/>
      <c r="D385" s="415"/>
      <c r="E385" s="415"/>
      <c r="F385" s="415"/>
      <c r="G385" s="415"/>
      <c r="H385" s="415"/>
      <c r="I385" s="415"/>
      <c r="J385" s="415"/>
      <c r="K385" s="415"/>
      <c r="L385" s="415"/>
      <c r="M385" s="415"/>
      <c r="N385" s="415"/>
      <c r="O385" s="415"/>
      <c r="P385" s="415"/>
      <c r="Q385" s="415"/>
      <c r="R385" s="415"/>
      <c r="S385" s="415"/>
      <c r="T385" s="415"/>
      <c r="U385" s="415"/>
      <c r="V385" s="415"/>
      <c r="W385" s="415"/>
      <c r="X385" s="415"/>
      <c r="Y385" s="351">
        <f>HLOOKUP(Y277,'2. LRAMVA Threshold'!$B$27:$Q$38,5,FALSE)</f>
        <v>0</v>
      </c>
      <c r="Z385" s="351">
        <f>HLOOKUP(Z277,'2. LRAMVA Threshold'!$B$27:$Q$38,5,FALSE)</f>
        <v>0</v>
      </c>
      <c r="AA385" s="351">
        <f>HLOOKUP(AA277,'2. LRAMVA Threshold'!$B$27:$Q$38,5,FALSE)</f>
        <v>0</v>
      </c>
      <c r="AB385" s="351">
        <f>HLOOKUP(AB277,'2. LRAMVA Threshold'!$B$27:$Q$38,5,FALSE)</f>
        <v>0</v>
      </c>
      <c r="AC385" s="351">
        <f>HLOOKUP(AC277,'2. LRAMVA Threshold'!$B$27:$Q$38,5,FALSE)</f>
        <v>0</v>
      </c>
      <c r="AD385" s="351">
        <f>HLOOKUP(AD277,'2. LRAMVA Threshold'!$B$27:$Q$38,5,FALSE)</f>
        <v>0</v>
      </c>
      <c r="AE385" s="351">
        <f>HLOOKUP(AE277,'2. LRAMVA Threshold'!$B$27:$Q$38,5,FALSE)</f>
        <v>0</v>
      </c>
      <c r="AF385" s="351">
        <f>HLOOKUP(AF277,'2. LRAMVA Threshold'!$B$27:$Q$38,5,FALSE)</f>
        <v>0</v>
      </c>
      <c r="AG385" s="351">
        <f>HLOOKUP(AG277,'2. LRAMVA Threshold'!$B$27:$Q$38,5,FALSE)</f>
        <v>0</v>
      </c>
      <c r="AH385" s="351">
        <f>HLOOKUP(AH277,'2. LRAMVA Threshold'!$B$27:$Q$38,5,FALSE)</f>
        <v>0</v>
      </c>
      <c r="AI385" s="351">
        <f>HLOOKUP(AI277,'2. LRAMVA Threshold'!$B$27:$Q$38,5,FALSE)</f>
        <v>0</v>
      </c>
      <c r="AJ385" s="351">
        <f>HLOOKUP(AJ277,'2. LRAMVA Threshold'!$B$27:$Q$38,5,FALSE)</f>
        <v>0</v>
      </c>
      <c r="AK385" s="351">
        <f>HLOOKUP(AK277,'2. LRAMVA Threshold'!$B$27:$Q$38,5,FALSE)</f>
        <v>0</v>
      </c>
      <c r="AL385" s="351">
        <f>HLOOKUP(AL277,'2. LRAMVA Threshold'!$B$27:$Q$38,5,FALSE)</f>
        <v>0</v>
      </c>
      <c r="AM385" s="416"/>
    </row>
    <row r="386" spans="1:41" ht="15">
      <c r="B386" s="417"/>
      <c r="C386" s="418"/>
      <c r="D386" s="419"/>
      <c r="E386" s="419"/>
      <c r="F386" s="419"/>
      <c r="G386" s="419"/>
      <c r="H386" s="419"/>
      <c r="I386" s="419"/>
      <c r="J386" s="419"/>
      <c r="K386" s="419"/>
      <c r="L386" s="419"/>
      <c r="M386" s="419"/>
      <c r="N386" s="419"/>
      <c r="O386" s="420"/>
      <c r="P386" s="419"/>
      <c r="Q386" s="419"/>
      <c r="R386" s="419"/>
      <c r="S386" s="421"/>
      <c r="T386" s="421"/>
      <c r="U386" s="421"/>
      <c r="V386" s="421"/>
      <c r="W386" s="419"/>
      <c r="X386" s="419"/>
      <c r="Y386" s="422"/>
      <c r="Z386" s="422"/>
      <c r="AA386" s="422"/>
      <c r="AB386" s="422"/>
      <c r="AC386" s="422"/>
      <c r="AD386" s="422"/>
      <c r="AE386" s="422"/>
      <c r="AF386" s="422"/>
      <c r="AG386" s="422"/>
      <c r="AH386" s="422"/>
      <c r="AI386" s="422"/>
      <c r="AJ386" s="422"/>
      <c r="AK386" s="422"/>
      <c r="AL386" s="422"/>
      <c r="AM386" s="423"/>
    </row>
    <row r="387" spans="1:41" ht="15">
      <c r="B387" s="347" t="s">
        <v>167</v>
      </c>
      <c r="C387" s="361"/>
      <c r="D387" s="361"/>
      <c r="E387" s="399"/>
      <c r="F387" s="399"/>
      <c r="G387" s="399"/>
      <c r="H387" s="399"/>
      <c r="I387" s="399"/>
      <c r="J387" s="399"/>
      <c r="K387" s="399"/>
      <c r="L387" s="399"/>
      <c r="M387" s="399"/>
      <c r="N387" s="399"/>
      <c r="O387" s="315"/>
      <c r="P387" s="363"/>
      <c r="Q387" s="363"/>
      <c r="R387" s="363"/>
      <c r="S387" s="362"/>
      <c r="T387" s="362"/>
      <c r="U387" s="362"/>
      <c r="V387" s="362"/>
      <c r="W387" s="363"/>
      <c r="X387" s="363"/>
      <c r="Y387" s="364">
        <f>HLOOKUP(Y$20,'3.  Distribution Rates'!$C$122:$P$133,5,FALSE)</f>
        <v>0</v>
      </c>
      <c r="Z387" s="364">
        <f>HLOOKUP(Z$20,'3.  Distribution Rates'!$C$122:$P$133,5,FALSE)</f>
        <v>0</v>
      </c>
      <c r="AA387" s="364">
        <f>HLOOKUP(AA$20,'3.  Distribution Rates'!$C$122:$P$133,5,FALSE)</f>
        <v>0</v>
      </c>
      <c r="AB387" s="364">
        <f>HLOOKUP(AB$20,'3.  Distribution Rates'!$C$122:$P$133,5,FALSE)</f>
        <v>0</v>
      </c>
      <c r="AC387" s="364">
        <f>HLOOKUP(AC$20,'3.  Distribution Rates'!$C$122:$P$133,5,FALSE)</f>
        <v>0</v>
      </c>
      <c r="AD387" s="364">
        <f>HLOOKUP(AD$20,'3.  Distribution Rates'!$C$122:$P$133,5,FALSE)</f>
        <v>0</v>
      </c>
      <c r="AE387" s="364">
        <f>HLOOKUP(AE$20,'3.  Distribution Rates'!$C$122:$P$133,5,FALSE)</f>
        <v>0</v>
      </c>
      <c r="AF387" s="364">
        <f>HLOOKUP(AF$20,'3.  Distribution Rates'!$C$122:$P$133,5,FALSE)</f>
        <v>0</v>
      </c>
      <c r="AG387" s="364">
        <f>HLOOKUP(AG$20,'3.  Distribution Rates'!$C$122:$P$133,5,FALSE)</f>
        <v>0</v>
      </c>
      <c r="AH387" s="364">
        <f>HLOOKUP(AH$20,'3.  Distribution Rates'!$C$122:$P$133,5,FALSE)</f>
        <v>0</v>
      </c>
      <c r="AI387" s="364">
        <f>HLOOKUP(AI$20,'3.  Distribution Rates'!$C$122:$P$133,5,FALSE)</f>
        <v>0</v>
      </c>
      <c r="AJ387" s="364">
        <f>HLOOKUP(AJ$20,'3.  Distribution Rates'!$C$122:$P$133,5,FALSE)</f>
        <v>0</v>
      </c>
      <c r="AK387" s="364">
        <f>HLOOKUP(AK$20,'3.  Distribution Rates'!$C$122:$P$133,5,FALSE)</f>
        <v>0</v>
      </c>
      <c r="AL387" s="364">
        <f>HLOOKUP(AL$20,'3.  Distribution Rates'!$C$122:$P$133,5,FALSE)</f>
        <v>0</v>
      </c>
      <c r="AM387" s="424"/>
    </row>
    <row r="388" spans="1:41" ht="15">
      <c r="B388" s="347" t="s">
        <v>157</v>
      </c>
      <c r="C388" s="368"/>
      <c r="D388" s="333"/>
      <c r="E388" s="303"/>
      <c r="F388" s="303"/>
      <c r="G388" s="303"/>
      <c r="H388" s="303"/>
      <c r="I388" s="303"/>
      <c r="J388" s="303"/>
      <c r="K388" s="303"/>
      <c r="L388" s="303"/>
      <c r="M388" s="303"/>
      <c r="N388" s="303"/>
      <c r="O388" s="315"/>
      <c r="P388" s="303"/>
      <c r="Q388" s="303"/>
      <c r="R388" s="303"/>
      <c r="S388" s="333"/>
      <c r="T388" s="333"/>
      <c r="U388" s="333"/>
      <c r="V388" s="333"/>
      <c r="W388" s="303"/>
      <c r="X388" s="303"/>
      <c r="Y388" s="401">
        <f t="shared" ref="Y388:AL388" si="116">Y136*Y387</f>
        <v>0</v>
      </c>
      <c r="Z388" s="401">
        <f t="shared" si="116"/>
        <v>0</v>
      </c>
      <c r="AA388" s="401">
        <f t="shared" si="116"/>
        <v>0</v>
      </c>
      <c r="AB388" s="401">
        <f t="shared" si="116"/>
        <v>0</v>
      </c>
      <c r="AC388" s="401">
        <f t="shared" si="116"/>
        <v>0</v>
      </c>
      <c r="AD388" s="401">
        <f t="shared" si="116"/>
        <v>0</v>
      </c>
      <c r="AE388" s="401">
        <f t="shared" si="116"/>
        <v>0</v>
      </c>
      <c r="AF388" s="401">
        <f t="shared" si="116"/>
        <v>0</v>
      </c>
      <c r="AG388" s="401">
        <f t="shared" si="116"/>
        <v>0</v>
      </c>
      <c r="AH388" s="401">
        <f t="shared" si="116"/>
        <v>0</v>
      </c>
      <c r="AI388" s="401">
        <f t="shared" si="116"/>
        <v>0</v>
      </c>
      <c r="AJ388" s="401">
        <f t="shared" si="116"/>
        <v>0</v>
      </c>
      <c r="AK388" s="401">
        <f t="shared" si="116"/>
        <v>0</v>
      </c>
      <c r="AL388" s="401">
        <f t="shared" si="116"/>
        <v>0</v>
      </c>
      <c r="AM388" s="400">
        <f>SUM(Y388:AL388)</f>
        <v>0</v>
      </c>
      <c r="AO388" s="307"/>
    </row>
    <row r="389" spans="1:41" ht="15">
      <c r="B389" s="347" t="s">
        <v>158</v>
      </c>
      <c r="C389" s="368"/>
      <c r="D389" s="333"/>
      <c r="E389" s="303"/>
      <c r="F389" s="303"/>
      <c r="G389" s="303"/>
      <c r="H389" s="303"/>
      <c r="I389" s="303"/>
      <c r="J389" s="303"/>
      <c r="K389" s="303"/>
      <c r="L389" s="303"/>
      <c r="M389" s="303"/>
      <c r="N389" s="303"/>
      <c r="O389" s="315"/>
      <c r="P389" s="303"/>
      <c r="Q389" s="303"/>
      <c r="R389" s="303"/>
      <c r="S389" s="333"/>
      <c r="T389" s="333"/>
      <c r="U389" s="333"/>
      <c r="V389" s="333"/>
      <c r="W389" s="303"/>
      <c r="X389" s="303"/>
      <c r="Y389" s="401">
        <f t="shared" ref="Y389:AL389" si="117">Y265*Y387</f>
        <v>0</v>
      </c>
      <c r="Z389" s="401">
        <f t="shared" si="117"/>
        <v>0</v>
      </c>
      <c r="AA389" s="401">
        <f t="shared" si="117"/>
        <v>0</v>
      </c>
      <c r="AB389" s="401">
        <f t="shared" si="117"/>
        <v>0</v>
      </c>
      <c r="AC389" s="401">
        <f t="shared" si="117"/>
        <v>0</v>
      </c>
      <c r="AD389" s="401">
        <f t="shared" si="117"/>
        <v>0</v>
      </c>
      <c r="AE389" s="401">
        <f t="shared" si="117"/>
        <v>0</v>
      </c>
      <c r="AF389" s="401">
        <f t="shared" si="117"/>
        <v>0</v>
      </c>
      <c r="AG389" s="401">
        <f t="shared" si="117"/>
        <v>0</v>
      </c>
      <c r="AH389" s="401">
        <f t="shared" si="117"/>
        <v>0</v>
      </c>
      <c r="AI389" s="401">
        <f t="shared" si="117"/>
        <v>0</v>
      </c>
      <c r="AJ389" s="401">
        <f t="shared" si="117"/>
        <v>0</v>
      </c>
      <c r="AK389" s="401">
        <f t="shared" si="117"/>
        <v>0</v>
      </c>
      <c r="AL389" s="401">
        <f t="shared" si="117"/>
        <v>0</v>
      </c>
      <c r="AM389" s="400">
        <f t="shared" ref="AM389:AM390" si="118">SUM(Y389:AL389)</f>
        <v>0</v>
      </c>
    </row>
    <row r="390" spans="1:41" ht="15">
      <c r="B390" s="347" t="s">
        <v>159</v>
      </c>
      <c r="C390" s="368"/>
      <c r="D390" s="333"/>
      <c r="E390" s="303"/>
      <c r="F390" s="303"/>
      <c r="G390" s="303"/>
      <c r="H390" s="303"/>
      <c r="I390" s="303"/>
      <c r="J390" s="303"/>
      <c r="K390" s="303"/>
      <c r="L390" s="303"/>
      <c r="M390" s="303"/>
      <c r="N390" s="303"/>
      <c r="O390" s="315"/>
      <c r="P390" s="303"/>
      <c r="Q390" s="303"/>
      <c r="R390" s="303"/>
      <c r="S390" s="333"/>
      <c r="T390" s="333"/>
      <c r="U390" s="333"/>
      <c r="V390" s="333"/>
      <c r="W390" s="303"/>
      <c r="X390" s="303"/>
      <c r="Y390" s="401">
        <f>Y384*Y387</f>
        <v>0</v>
      </c>
      <c r="Z390" s="401">
        <f t="shared" ref="Z390:AE390" si="119">Z384*Z387</f>
        <v>0</v>
      </c>
      <c r="AA390" s="401">
        <f t="shared" si="119"/>
        <v>0</v>
      </c>
      <c r="AB390" s="401">
        <f t="shared" si="119"/>
        <v>0</v>
      </c>
      <c r="AC390" s="401">
        <f t="shared" si="119"/>
        <v>0</v>
      </c>
      <c r="AD390" s="401">
        <f t="shared" si="119"/>
        <v>0</v>
      </c>
      <c r="AE390" s="401">
        <f t="shared" si="119"/>
        <v>0</v>
      </c>
      <c r="AF390" s="401">
        <f t="shared" ref="AF390:AL390" si="120">AF384*AF387</f>
        <v>0</v>
      </c>
      <c r="AG390" s="401">
        <f t="shared" si="120"/>
        <v>0</v>
      </c>
      <c r="AH390" s="401">
        <f t="shared" si="120"/>
        <v>0</v>
      </c>
      <c r="AI390" s="401">
        <f t="shared" si="120"/>
        <v>0</v>
      </c>
      <c r="AJ390" s="401">
        <f t="shared" si="120"/>
        <v>0</v>
      </c>
      <c r="AK390" s="401">
        <f t="shared" si="120"/>
        <v>0</v>
      </c>
      <c r="AL390" s="401">
        <f t="shared" si="120"/>
        <v>0</v>
      </c>
      <c r="AM390" s="400">
        <f t="shared" si="118"/>
        <v>0</v>
      </c>
    </row>
    <row r="391" spans="1:41" s="403" customFormat="1" ht="15.6">
      <c r="A391" s="535"/>
      <c r="B391" s="372" t="s">
        <v>260</v>
      </c>
      <c r="C391" s="368"/>
      <c r="D391" s="359"/>
      <c r="E391" s="357"/>
      <c r="F391" s="357"/>
      <c r="G391" s="357"/>
      <c r="H391" s="357"/>
      <c r="I391" s="357"/>
      <c r="J391" s="357"/>
      <c r="K391" s="357"/>
      <c r="L391" s="357"/>
      <c r="M391" s="357"/>
      <c r="N391" s="357"/>
      <c r="O391" s="324"/>
      <c r="P391" s="357"/>
      <c r="Q391" s="357"/>
      <c r="R391" s="357"/>
      <c r="S391" s="359"/>
      <c r="T391" s="359"/>
      <c r="U391" s="359"/>
      <c r="V391" s="359"/>
      <c r="W391" s="357"/>
      <c r="X391" s="357"/>
      <c r="Y391" s="369">
        <f>SUM(Y388:Y390)</f>
        <v>0</v>
      </c>
      <c r="Z391" s="369">
        <f>SUM(Z388:Z390)</f>
        <v>0</v>
      </c>
      <c r="AA391" s="369">
        <f t="shared" ref="AA391:AE391" si="121">SUM(AA388:AA390)</f>
        <v>0</v>
      </c>
      <c r="AB391" s="369">
        <f t="shared" si="121"/>
        <v>0</v>
      </c>
      <c r="AC391" s="369">
        <f t="shared" si="121"/>
        <v>0</v>
      </c>
      <c r="AD391" s="369">
        <f t="shared" si="121"/>
        <v>0</v>
      </c>
      <c r="AE391" s="369">
        <f t="shared" si="121"/>
        <v>0</v>
      </c>
      <c r="AF391" s="369">
        <f t="shared" ref="AF391:AL391" si="122">SUM(AF388:AF390)</f>
        <v>0</v>
      </c>
      <c r="AG391" s="369">
        <f t="shared" si="122"/>
        <v>0</v>
      </c>
      <c r="AH391" s="369">
        <f t="shared" si="122"/>
        <v>0</v>
      </c>
      <c r="AI391" s="369">
        <f t="shared" si="122"/>
        <v>0</v>
      </c>
      <c r="AJ391" s="369">
        <f t="shared" si="122"/>
        <v>0</v>
      </c>
      <c r="AK391" s="369">
        <f t="shared" si="122"/>
        <v>0</v>
      </c>
      <c r="AL391" s="369">
        <f t="shared" si="122"/>
        <v>0</v>
      </c>
      <c r="AM391" s="371">
        <f>SUM(AM388:AM390)</f>
        <v>0</v>
      </c>
    </row>
    <row r="392" spans="1:41" s="403" customFormat="1" ht="15.6">
      <c r="A392" s="535"/>
      <c r="B392" s="372" t="s">
        <v>255</v>
      </c>
      <c r="C392" s="368"/>
      <c r="D392" s="373"/>
      <c r="E392" s="357"/>
      <c r="F392" s="357"/>
      <c r="G392" s="357"/>
      <c r="H392" s="357"/>
      <c r="I392" s="357"/>
      <c r="J392" s="357"/>
      <c r="K392" s="357"/>
      <c r="L392" s="357"/>
      <c r="M392" s="357"/>
      <c r="N392" s="357"/>
      <c r="O392" s="324"/>
      <c r="P392" s="357"/>
      <c r="Q392" s="357"/>
      <c r="R392" s="357"/>
      <c r="S392" s="359"/>
      <c r="T392" s="359"/>
      <c r="U392" s="359"/>
      <c r="V392" s="359"/>
      <c r="W392" s="357"/>
      <c r="X392" s="357"/>
      <c r="Y392" s="370">
        <f t="shared" ref="Y392:AE392" si="123">Y385*Y387</f>
        <v>0</v>
      </c>
      <c r="Z392" s="370">
        <f t="shared" si="123"/>
        <v>0</v>
      </c>
      <c r="AA392" s="370">
        <f>AA385*AA387</f>
        <v>0</v>
      </c>
      <c r="AB392" s="370">
        <f t="shared" si="123"/>
        <v>0</v>
      </c>
      <c r="AC392" s="370">
        <f t="shared" si="123"/>
        <v>0</v>
      </c>
      <c r="AD392" s="370">
        <f t="shared" si="123"/>
        <v>0</v>
      </c>
      <c r="AE392" s="370">
        <f t="shared" si="123"/>
        <v>0</v>
      </c>
      <c r="AF392" s="370">
        <f t="shared" ref="AF392:AL392" si="124">AF385*AF387</f>
        <v>0</v>
      </c>
      <c r="AG392" s="370">
        <f t="shared" si="124"/>
        <v>0</v>
      </c>
      <c r="AH392" s="370">
        <f t="shared" si="124"/>
        <v>0</v>
      </c>
      <c r="AI392" s="370">
        <f t="shared" si="124"/>
        <v>0</v>
      </c>
      <c r="AJ392" s="370">
        <f t="shared" si="124"/>
        <v>0</v>
      </c>
      <c r="AK392" s="370">
        <f t="shared" si="124"/>
        <v>0</v>
      </c>
      <c r="AL392" s="370">
        <f t="shared" si="124"/>
        <v>0</v>
      </c>
      <c r="AM392" s="371">
        <f>SUM(Y392:AL392)</f>
        <v>0</v>
      </c>
    </row>
    <row r="393" spans="1:41" ht="15.75" customHeight="1">
      <c r="A393" s="535"/>
      <c r="B393" s="372" t="s">
        <v>267</v>
      </c>
      <c r="C393" s="368"/>
      <c r="D393" s="373"/>
      <c r="E393" s="357"/>
      <c r="F393" s="357"/>
      <c r="G393" s="357"/>
      <c r="H393" s="357"/>
      <c r="I393" s="357"/>
      <c r="J393" s="357"/>
      <c r="K393" s="357"/>
      <c r="L393" s="357"/>
      <c r="M393" s="357"/>
      <c r="N393" s="357"/>
      <c r="O393" s="324"/>
      <c r="P393" s="357"/>
      <c r="Q393" s="357"/>
      <c r="R393" s="357"/>
      <c r="S393" s="373"/>
      <c r="T393" s="373"/>
      <c r="U393" s="373"/>
      <c r="V393" s="373"/>
      <c r="W393" s="357"/>
      <c r="X393" s="357"/>
      <c r="Y393" s="324"/>
      <c r="Z393" s="374"/>
      <c r="AA393" s="374"/>
      <c r="AB393" s="374"/>
      <c r="AC393" s="374"/>
      <c r="AD393" s="374"/>
      <c r="AE393" s="374"/>
      <c r="AF393" s="374"/>
      <c r="AG393" s="374"/>
      <c r="AH393" s="374"/>
      <c r="AI393" s="374"/>
      <c r="AJ393" s="374"/>
      <c r="AK393" s="374"/>
      <c r="AL393" s="374"/>
      <c r="AM393" s="371">
        <f>AM391-AM392</f>
        <v>0</v>
      </c>
    </row>
    <row r="394" spans="1:41" ht="15">
      <c r="B394" s="347"/>
      <c r="C394" s="373"/>
      <c r="D394" s="373"/>
      <c r="E394" s="357"/>
      <c r="F394" s="357"/>
      <c r="G394" s="357"/>
      <c r="H394" s="357"/>
      <c r="I394" s="357"/>
      <c r="J394" s="357"/>
      <c r="K394" s="357"/>
      <c r="L394" s="357"/>
      <c r="M394" s="357"/>
      <c r="N394" s="357"/>
      <c r="O394" s="324"/>
      <c r="P394" s="357"/>
      <c r="Q394" s="357"/>
      <c r="R394" s="357"/>
      <c r="S394" s="373"/>
      <c r="T394" s="368"/>
      <c r="U394" s="373"/>
      <c r="V394" s="373"/>
      <c r="W394" s="357"/>
      <c r="X394" s="357"/>
      <c r="Y394" s="277"/>
      <c r="Z394" s="277"/>
      <c r="AA394" s="277"/>
      <c r="AB394" s="277"/>
      <c r="AC394" s="277"/>
      <c r="AD394" s="277"/>
      <c r="AE394" s="277"/>
      <c r="AF394" s="277"/>
      <c r="AG394" s="277"/>
      <c r="AH394" s="277"/>
      <c r="AI394" s="277"/>
      <c r="AJ394" s="277"/>
      <c r="AK394" s="277"/>
      <c r="AL394" s="277"/>
      <c r="AM394" s="376"/>
    </row>
    <row r="395" spans="1:41" ht="15">
      <c r="B395" s="347" t="s">
        <v>72</v>
      </c>
      <c r="C395" s="379"/>
      <c r="D395" s="303"/>
      <c r="E395" s="303"/>
      <c r="F395" s="303"/>
      <c r="G395" s="303"/>
      <c r="H395" s="303"/>
      <c r="I395" s="303"/>
      <c r="J395" s="303"/>
      <c r="K395" s="303"/>
      <c r="L395" s="303"/>
      <c r="M395" s="303"/>
      <c r="N395" s="303"/>
      <c r="O395" s="380"/>
      <c r="P395" s="303"/>
      <c r="Q395" s="303"/>
      <c r="R395" s="303"/>
      <c r="S395" s="328"/>
      <c r="T395" s="333"/>
      <c r="U395" s="333"/>
      <c r="V395" s="303"/>
      <c r="W395" s="303"/>
      <c r="X395" s="333"/>
      <c r="Y395" s="315">
        <f>SUMPRODUCT(E279:E382,Y279:Y382)</f>
        <v>8460444.5800000001</v>
      </c>
      <c r="Z395" s="315">
        <f>SUMPRODUCT(E279:E382,Z279:Z382)</f>
        <v>5150118.1999999993</v>
      </c>
      <c r="AA395" s="315">
        <f>IF(AA278="kW",SUMPRODUCT(N279:N382,P279:P382,AA279:AA382),SUMPRODUCT(E279:E382,AA279:AA382))</f>
        <v>35031.907200000001</v>
      </c>
      <c r="AB395" s="315">
        <f>IF(AB278="kW",SUMPRODUCT(N279:N382,P279:P382,AB279:AB382),SUMPRODUCT(E279:E382,AB279:AB382))</f>
        <v>3046.2527999999998</v>
      </c>
      <c r="AC395" s="315">
        <f>IF(AC278="kW",SUMPRODUCT(N279:N382,P279:P382,AC279:AC382),SUMPRODUCT(E279:E382,AC279:AC382))</f>
        <v>0</v>
      </c>
      <c r="AD395" s="315">
        <f>IF(AD278="kW",SUMPRODUCT(N279:N382,P279:P382,AD279:AD382),SUMPRODUCT(E279:E382, AD279:AD382))</f>
        <v>0</v>
      </c>
      <c r="AE395" s="315">
        <f>IF(AE278="kW",SUMPRODUCT(N279:N382,P279:P382,AE279:AE382),SUMPRODUCT(E279:E382,AE279:AE382))</f>
        <v>0</v>
      </c>
      <c r="AF395" s="315">
        <f>IF(AF278="kW",SUMPRODUCT(N279:N382,P279:P382,AF279:AF382),SUMPRODUCT(E279:E382,AF279:AF382))</f>
        <v>0</v>
      </c>
      <c r="AG395" s="315">
        <f>IF(AG278="kW",SUMPRODUCT(N279:N382,P279:P382,AG279:AG382),SUMPRODUCT(E279:E382,AG279:AG382))</f>
        <v>0</v>
      </c>
      <c r="AH395" s="315">
        <f>IF(AH278="kW",SUMPRODUCT(N279:N382,P279:P382,AH279:AH382),SUMPRODUCT(E279:E382,AH279:AH382))</f>
        <v>0</v>
      </c>
      <c r="AI395" s="315">
        <f>IF(AI278="kW",SUMPRODUCT(N279:N382,P279:P382,AI279:AI382),SUMPRODUCT(E279:E382,AI279:AI382))</f>
        <v>0</v>
      </c>
      <c r="AJ395" s="315">
        <f>IF(AJ278="kW",SUMPRODUCT(N279:N382,P279:P382,AJ279:AJ382),SUMPRODUCT(E279:E382,AJ279:AJ382))</f>
        <v>0</v>
      </c>
      <c r="AK395" s="315">
        <f>IF(AK278="kW",SUMPRODUCT(N279:N382,P279:P382,AK279:AK382),SUMPRODUCT(E279:E382,AK279:AK382))</f>
        <v>0</v>
      </c>
      <c r="AL395" s="315">
        <f>IF(AL278="kW",SUMPRODUCT(N279:N382,P279:P382,AL279:AL382),SUMPRODUCT(E279:E382,AL279:AL382))</f>
        <v>0</v>
      </c>
      <c r="AM395" s="360"/>
    </row>
    <row r="396" spans="1:41" ht="15">
      <c r="B396" s="347" t="s">
        <v>196</v>
      </c>
      <c r="C396" s="379"/>
      <c r="D396" s="303"/>
      <c r="E396" s="303"/>
      <c r="F396" s="303"/>
      <c r="G396" s="303"/>
      <c r="H396" s="303"/>
      <c r="I396" s="303"/>
      <c r="J396" s="303"/>
      <c r="K396" s="303"/>
      <c r="L396" s="303"/>
      <c r="M396" s="303"/>
      <c r="N396" s="303"/>
      <c r="O396" s="380"/>
      <c r="P396" s="303"/>
      <c r="Q396" s="303"/>
      <c r="R396" s="303"/>
      <c r="S396" s="328"/>
      <c r="T396" s="333"/>
      <c r="U396" s="333"/>
      <c r="V396" s="303"/>
      <c r="W396" s="303"/>
      <c r="X396" s="333"/>
      <c r="Y396" s="315">
        <f>SUMPRODUCT(F279:F382,Y279:Y382)</f>
        <v>8298943.2300000004</v>
      </c>
      <c r="Z396" s="315">
        <f>SUMPRODUCT(F279:F382,Z279:Z382)</f>
        <v>5127794.4799999995</v>
      </c>
      <c r="AA396" s="315">
        <f>IF(AA278="kW",SUMPRODUCT(N279:N382,Q279:Q382,AA279:AA382),SUMPRODUCT(F279:F382,AA279:AA382))</f>
        <v>34836.0576</v>
      </c>
      <c r="AB396" s="315">
        <f>IF(AB278="kW",SUMPRODUCT(N279:N382,Q279:Q382,AB279:AB382),SUMPRODUCT(F279:F382,AB279:AB382))</f>
        <v>3029.2224000000001</v>
      </c>
      <c r="AC396" s="315">
        <f>IF(AC278="kW",SUMPRODUCT(N279:N382,Q279:Q382,AC279:AC382),SUMPRODUCT(F279:F382, AC279:AC382))</f>
        <v>0</v>
      </c>
      <c r="AD396" s="315">
        <f>IF(AD278="kW",SUMPRODUCT(N279:N382,Q279:Q382,AD279:AD382),SUMPRODUCT(F279:F382, AD279:AD382))</f>
        <v>0</v>
      </c>
      <c r="AE396" s="315">
        <f>IF(AE278="kW",SUMPRODUCT(N279:N382,Q279:Q382,AE279:AE382),SUMPRODUCT(F279:F382,AE279:AE382))</f>
        <v>0</v>
      </c>
      <c r="AF396" s="315">
        <f>IF(AF278="kW",SUMPRODUCT(N279:N382,Q279:Q382,AF279:AF382),SUMPRODUCT(F279:F382,AF279:AF382))</f>
        <v>0</v>
      </c>
      <c r="AG396" s="315">
        <f>IF(AG278="kW",SUMPRODUCT(N279:N382,Q279:Q382,AG279:AG382),SUMPRODUCT(F279:F382,AG279:AG382))</f>
        <v>0</v>
      </c>
      <c r="AH396" s="315">
        <f>IF(AH278="kW",SUMPRODUCT(N279:N382,Q279:Q382,AH279:AH382),SUMPRODUCT(F279:F382,AH279:AH382))</f>
        <v>0</v>
      </c>
      <c r="AI396" s="315">
        <f>IF(AI278="kW",SUMPRODUCT(N279:N382,Q279:Q382,AI279:AI382),SUMPRODUCT(F279:F382,AI279:AI382))</f>
        <v>0</v>
      </c>
      <c r="AJ396" s="315">
        <f>IF(AJ278="kW",SUMPRODUCT(N279:N382,Q279:Q382,AJ279:AJ382),SUMPRODUCT(F279:F382,AJ279:AJ382))</f>
        <v>0</v>
      </c>
      <c r="AK396" s="315">
        <f>IF(AK278="kW",SUMPRODUCT(N279:N382,Q279:Q382,AK279:AK382),SUMPRODUCT(F279:F382,AK279:AK382))</f>
        <v>0</v>
      </c>
      <c r="AL396" s="315">
        <f>IF(AL278="kW",SUMPRODUCT(N279:N382,Q279:Q382,AL279:AL382),SUMPRODUCT(F279:F382,AL279:AL382))</f>
        <v>0</v>
      </c>
      <c r="AM396" s="360"/>
    </row>
    <row r="397" spans="1:41" ht="15">
      <c r="B397" s="347" t="s">
        <v>197</v>
      </c>
      <c r="C397" s="379"/>
      <c r="D397" s="303"/>
      <c r="E397" s="303"/>
      <c r="F397" s="303"/>
      <c r="G397" s="303"/>
      <c r="H397" s="303"/>
      <c r="I397" s="303"/>
      <c r="J397" s="303"/>
      <c r="K397" s="303"/>
      <c r="L397" s="303"/>
      <c r="M397" s="303"/>
      <c r="N397" s="303"/>
      <c r="O397" s="380"/>
      <c r="P397" s="303"/>
      <c r="Q397" s="303"/>
      <c r="R397" s="303"/>
      <c r="S397" s="328"/>
      <c r="T397" s="333"/>
      <c r="U397" s="333"/>
      <c r="V397" s="303"/>
      <c r="W397" s="303"/>
      <c r="X397" s="333"/>
      <c r="Y397" s="315">
        <f>SUMPRODUCT(G279:G382,Y279:Y382)</f>
        <v>7746553.629999999</v>
      </c>
      <c r="Z397" s="315">
        <f>SUMPRODUCT(G279:G382,Z279:Z382)</f>
        <v>5008482.7199999988</v>
      </c>
      <c r="AA397" s="315">
        <f>IF(AA278="kW",SUMPRODUCT(N279:N382,R279:R382,AA279:AA382),SUMPRODUCT(G279:G382,AA279:AA382))</f>
        <v>34144.622400000007</v>
      </c>
      <c r="AB397" s="315">
        <f>IF(AB278="kW",SUMPRODUCT(N279:N382,R279:R382,AB279:AB382),SUMPRODUCT(G279:G382,AB279:AB382))</f>
        <v>2969.0976000000005</v>
      </c>
      <c r="AC397" s="315">
        <f>IF(AC278="kW",SUMPRODUCT(N279:N382,R279:R382,AC279:AC382),SUMPRODUCT(G279:G382, AC279:AC382))</f>
        <v>0</v>
      </c>
      <c r="AD397" s="315">
        <f>IF(AD278="kW",SUMPRODUCT(N279:N382,R279:R382,AD279:AD382),SUMPRODUCT(G279:G382, AD279:AD382))</f>
        <v>0</v>
      </c>
      <c r="AE397" s="315">
        <f>IF(AE278="kW",SUMPRODUCT(N279:N382,R279:R382,AE279:AE382),SUMPRODUCT(G279:G382,AE279:AE382))</f>
        <v>0</v>
      </c>
      <c r="AF397" s="315">
        <f>IF(AF278="kW",SUMPRODUCT(N279:N382,R279:R382,AF279:AF382),SUMPRODUCT(G279:G382,AF279:AF382))</f>
        <v>0</v>
      </c>
      <c r="AG397" s="315">
        <f>IF(AG278="kW",SUMPRODUCT(N279:N382,R279:R382,AG279:AG382),SUMPRODUCT(G279:G382,AG279:AG382))</f>
        <v>0</v>
      </c>
      <c r="AH397" s="315">
        <f>IF(AH278="kW",SUMPRODUCT(N279:N382,R279:R382,AH279:AH382),SUMPRODUCT(G279:G382,AH279:AH382))</f>
        <v>0</v>
      </c>
      <c r="AI397" s="315">
        <f>IF(AI278="kW",SUMPRODUCT(N279:N382,R279:R382,AI279:AI382),SUMPRODUCT(G279:G382,AI279:AI382))</f>
        <v>0</v>
      </c>
      <c r="AJ397" s="315">
        <f>IF(AJ278="kW",SUMPRODUCT(N279:N382,R279:R382,AJ279:AJ382),SUMPRODUCT(G279:G382,AJ279:AJ382))</f>
        <v>0</v>
      </c>
      <c r="AK397" s="315">
        <f>IF(AK278="kW",SUMPRODUCT(N279:N382,R279:R382,AK279:AK382),SUMPRODUCT(G279:G382,AK279:AK382))</f>
        <v>0</v>
      </c>
      <c r="AL397" s="315">
        <f>IF(AL278="kW",SUMPRODUCT(N279:N382,R279:R382,AL279:AL382),SUMPRODUCT(G279:G382,AL279:AL382))</f>
        <v>0</v>
      </c>
      <c r="AM397" s="360"/>
    </row>
    <row r="398" spans="1:41" ht="15">
      <c r="B398" s="347" t="s">
        <v>198</v>
      </c>
      <c r="C398" s="379"/>
      <c r="D398" s="303"/>
      <c r="E398" s="303"/>
      <c r="F398" s="303"/>
      <c r="G398" s="303"/>
      <c r="H398" s="303"/>
      <c r="I398" s="303"/>
      <c r="J398" s="303"/>
      <c r="K398" s="303"/>
      <c r="L398" s="303"/>
      <c r="M398" s="303"/>
      <c r="N398" s="303"/>
      <c r="O398" s="380"/>
      <c r="P398" s="303"/>
      <c r="Q398" s="303"/>
      <c r="R398" s="303"/>
      <c r="S398" s="328"/>
      <c r="T398" s="333"/>
      <c r="U398" s="333"/>
      <c r="V398" s="303"/>
      <c r="W398" s="303"/>
      <c r="X398" s="333"/>
      <c r="Y398" s="315">
        <f>SUMPRODUCT(H279:H382,Y279:Y382)</f>
        <v>7358874.4400000004</v>
      </c>
      <c r="Z398" s="315">
        <f>SUMPRODUCT(H279:H382,Z279:Z382)</f>
        <v>3809763.55</v>
      </c>
      <c r="AA398" s="315">
        <f>IF(AA278="kW",SUMPRODUCT(N279:N382,S279:S382,AA279:AA382),SUMPRODUCT(H279:H382,AA279:AA382))</f>
        <v>31314.849600000001</v>
      </c>
      <c r="AB398" s="315">
        <f>IF(AB278="kW",SUMPRODUCT(N279:N382,S279:S382,AB279:AB382),SUMPRODUCT(H279:H382,AB279:AB382))</f>
        <v>2723.0303999999996</v>
      </c>
      <c r="AC398" s="315">
        <f>IF(AC278="kW",SUMPRODUCT(N279:N382,S279:S382,AC279:AC382),SUMPRODUCT(H279:H382, AC279:AC382))</f>
        <v>0</v>
      </c>
      <c r="AD398" s="315">
        <f>IF(AD278="kW",SUMPRODUCT(N279:N382,S279:S382,AD279:AD382),SUMPRODUCT(H279:H382, AD279:AD382))</f>
        <v>0</v>
      </c>
      <c r="AE398" s="315">
        <f>IF(AE278="kW",SUMPRODUCT(N279:N382,S279:S382,AE279:AE382),SUMPRODUCT(H279:H382,AE279:AE382))</f>
        <v>0</v>
      </c>
      <c r="AF398" s="315">
        <f>IF(AF278="kW",SUMPRODUCT(N279:N382,S279:S382,AF279:AF382),SUMPRODUCT(H279:H382,AF279:AF382))</f>
        <v>0</v>
      </c>
      <c r="AG398" s="315">
        <f>IF(AG278="kW",SUMPRODUCT(N279:N382,S279:S382,AG279:AG382),SUMPRODUCT(H279:H382,AG279:AG382))</f>
        <v>0</v>
      </c>
      <c r="AH398" s="315">
        <f>IF(AH278="kW",SUMPRODUCT(N279:N382,S279:S382,AH279:AH382),SUMPRODUCT(H279:H382,AH279:AH382))</f>
        <v>0</v>
      </c>
      <c r="AI398" s="315">
        <f>IF(AI278="kW",SUMPRODUCT(N279:N382,S279:S382,AI279:AI382),SUMPRODUCT(H279:H382,AI279:AI382))</f>
        <v>0</v>
      </c>
      <c r="AJ398" s="315">
        <f>IF(AJ278="kW",SUMPRODUCT(N279:N382,S279:S382,AJ279:AJ382),SUMPRODUCT(H279:H382,AJ279:AJ382))</f>
        <v>0</v>
      </c>
      <c r="AK398" s="315">
        <f>IF(AK278="kW",SUMPRODUCT(N279:N382,S279:S382,AK279:AK382),SUMPRODUCT(H279:H382,AK279:AK382))</f>
        <v>0</v>
      </c>
      <c r="AL398" s="315">
        <f>IF(AL278="kW",SUMPRODUCT(N279:N382,S279:S382,AL279:AL382),SUMPRODUCT(H279:H382,AL279:AL382))</f>
        <v>0</v>
      </c>
      <c r="AM398" s="360"/>
    </row>
    <row r="399" spans="1:41" ht="15">
      <c r="B399" s="347" t="s">
        <v>199</v>
      </c>
      <c r="C399" s="379"/>
      <c r="D399" s="303"/>
      <c r="E399" s="303"/>
      <c r="F399" s="303"/>
      <c r="G399" s="303"/>
      <c r="H399" s="303"/>
      <c r="I399" s="303"/>
      <c r="J399" s="303"/>
      <c r="K399" s="303"/>
      <c r="L399" s="303"/>
      <c r="M399" s="303"/>
      <c r="N399" s="303"/>
      <c r="O399" s="380"/>
      <c r="P399" s="303"/>
      <c r="Q399" s="303"/>
      <c r="R399" s="303"/>
      <c r="S399" s="328"/>
      <c r="T399" s="333"/>
      <c r="U399" s="333"/>
      <c r="V399" s="303"/>
      <c r="W399" s="303"/>
      <c r="X399" s="333"/>
      <c r="Y399" s="315">
        <f>SUMPRODUCT(I279:I382,Y279:Y382)</f>
        <v>7006817.4099999992</v>
      </c>
      <c r="Z399" s="315">
        <f>SUMPRODUCT(I279:I382,Z279:Z382)</f>
        <v>3809763.55</v>
      </c>
      <c r="AA399" s="315">
        <f>IF(AA278="kW",SUMPRODUCT(N279:N382,T279:T382,AA279:AA382),SUMPRODUCT(I279:I382,AA279:AA382))</f>
        <v>29980.003199999999</v>
      </c>
      <c r="AB399" s="315">
        <f>IF(AB278="kW",SUMPRODUCT(N279:N382,T279:T382,AB279:AB382),SUMPRODUCT(I279:I382,AB279:AB382))</f>
        <v>2606.9567999999999</v>
      </c>
      <c r="AC399" s="315">
        <f>IF(AC278="kW",SUMPRODUCT(N279:N382,T279:T382,AC279:AC382),SUMPRODUCT(I279:I382, AC279:AC382))</f>
        <v>0</v>
      </c>
      <c r="AD399" s="315">
        <f>IF(AD278="kW",SUMPRODUCT(N279:N382,T279:T382,AD279:AD382),SUMPRODUCT(I279:I382, AD279:AD382))</f>
        <v>0</v>
      </c>
      <c r="AE399" s="315">
        <f>IF(AE278="kW",SUMPRODUCT(N279:N382,T279:T382,AE279:AE382),SUMPRODUCT(I279:I382,AE279:AE382))</f>
        <v>0</v>
      </c>
      <c r="AF399" s="315">
        <f>IF(AF278="kW",SUMPRODUCT(N279:N382,T279:T382,AF279:AF382),SUMPRODUCT(I279:I382,AF279:AF382))</f>
        <v>0</v>
      </c>
      <c r="AG399" s="315">
        <f>IF(AG278="kW",SUMPRODUCT(N279:N382,T279:T382,AG279:AG382),SUMPRODUCT(I279:I382,AG279:AG382))</f>
        <v>0</v>
      </c>
      <c r="AH399" s="315">
        <f>IF(AH278="kW",SUMPRODUCT(N279:N382,T279:T382,AH279:AH382),SUMPRODUCT(I279:I382,AH279:AH382))</f>
        <v>0</v>
      </c>
      <c r="AI399" s="315">
        <f>IF(AI278="kW",SUMPRODUCT(N279:N382,T279:T382,AI279:AI382),SUMPRODUCT(I279:I382,AI279:AI382))</f>
        <v>0</v>
      </c>
      <c r="AJ399" s="315">
        <f>IF(AJ278="kW",SUMPRODUCT(N279:N382,T279:T382,AJ279:AJ382),SUMPRODUCT(I279:I382,AJ279:AJ382))</f>
        <v>0</v>
      </c>
      <c r="AK399" s="315">
        <f>IF(AK278="kW",SUMPRODUCT(N279:N382,T279:T382,AK279:AK382),SUMPRODUCT(I279:I382,AK279:AK382))</f>
        <v>0</v>
      </c>
      <c r="AL399" s="315">
        <f>IF(AL278="kW",SUMPRODUCT(N279:N382,T279:T382,AL279:AL382),SUMPRODUCT(I279:I382,AL279:AL382))</f>
        <v>0</v>
      </c>
      <c r="AM399" s="360"/>
    </row>
    <row r="400" spans="1:41" ht="15">
      <c r="B400" s="347" t="s">
        <v>200</v>
      </c>
      <c r="C400" s="379"/>
      <c r="D400" s="333"/>
      <c r="E400" s="333"/>
      <c r="F400" s="333"/>
      <c r="G400" s="333"/>
      <c r="H400" s="333"/>
      <c r="I400" s="333"/>
      <c r="J400" s="333"/>
      <c r="K400" s="333"/>
      <c r="L400" s="333"/>
      <c r="M400" s="333"/>
      <c r="N400" s="333"/>
      <c r="O400" s="380"/>
      <c r="P400" s="333"/>
      <c r="Q400" s="333"/>
      <c r="R400" s="333"/>
      <c r="S400" s="328"/>
      <c r="T400" s="333"/>
      <c r="U400" s="333"/>
      <c r="V400" s="333"/>
      <c r="W400" s="333"/>
      <c r="X400" s="333"/>
      <c r="Y400" s="315">
        <f>SUMPRODUCT(J279:J382,Y279:Y382)</f>
        <v>6862915.96</v>
      </c>
      <c r="Z400" s="315">
        <f>SUMPRODUCT(J279:J382,Z279:Z382)</f>
        <v>3809763.55</v>
      </c>
      <c r="AA400" s="315">
        <f>IF(AA278="kW",SUMPRODUCT(N279:N382,U279:U382,AA279:AA382),SUMPRODUCT(J279:J382,AA279:AA382))</f>
        <v>29980.003199999999</v>
      </c>
      <c r="AB400" s="315">
        <f>IF(AB278="kW",SUMPRODUCT(N279:N382,U279:U382,AB279:AB382),SUMPRODUCT(J279:J382,AB279:AB382))</f>
        <v>2606.9567999999999</v>
      </c>
      <c r="AC400" s="315">
        <f>IF(AC278="kW",SUMPRODUCT(N279:N382,U279:U382,AC279:AC382),SUMPRODUCT(J279:J382, AC279:AC382))</f>
        <v>0</v>
      </c>
      <c r="AD400" s="315">
        <f>IF(AD278="kW",SUMPRODUCT(N279:N382,U279:U382,AD279:AD382),SUMPRODUCT(J279:J382, AD279:AD382))</f>
        <v>0</v>
      </c>
      <c r="AE400" s="315">
        <f>IF(AE278="kW",SUMPRODUCT(N279:N382,U279:U382,AE279:AE382),SUMPRODUCT(J279:J382,AE279:AE382))</f>
        <v>0</v>
      </c>
      <c r="AF400" s="315">
        <f>IF(AF278="kW",SUMPRODUCT(N279:N382,U279:U382,AF279:AF382),SUMPRODUCT(J279:J382,AF279:AF382))</f>
        <v>0</v>
      </c>
      <c r="AG400" s="315">
        <f>IF(AG278="kW",SUMPRODUCT(N279:N382,U279:U382,AG279:AG382),SUMPRODUCT(J279:J382,AG279:AG382))</f>
        <v>0</v>
      </c>
      <c r="AH400" s="315">
        <f>IF(AH278="kW",SUMPRODUCT(N279:N382,U279:U382,AH279:AH382),SUMPRODUCT(J279:J382,AH279:AH382))</f>
        <v>0</v>
      </c>
      <c r="AI400" s="315">
        <f>IF(AI278="kW",SUMPRODUCT(N279:N382,U279:U382,AI279:AI382),SUMPRODUCT(J279:J382,AI279:AI382))</f>
        <v>0</v>
      </c>
      <c r="AJ400" s="315">
        <f>IF(AJ278="kW",SUMPRODUCT(N279:N382,U279:U382,AJ279:AJ382),SUMPRODUCT(J279:J382,AJ279:AJ382))</f>
        <v>0</v>
      </c>
      <c r="AK400" s="315">
        <f>IF(AK278="kW",SUMPRODUCT(N279:N382,U279:U382,AK279:AK382),SUMPRODUCT(J279:J382,AK279:AK382))</f>
        <v>0</v>
      </c>
      <c r="AL400" s="315">
        <f>IF(AL278="kW",SUMPRODUCT(N279:N382,U279:U382,AL279:AL382),SUMPRODUCT(J279:J382,AL279:AL382))</f>
        <v>0</v>
      </c>
      <c r="AM400" s="360"/>
    </row>
    <row r="401" spans="1:40" ht="15.75" customHeight="1">
      <c r="B401" s="404" t="s">
        <v>201</v>
      </c>
      <c r="C401" s="425"/>
      <c r="D401" s="426"/>
      <c r="E401" s="426"/>
      <c r="F401" s="426"/>
      <c r="G401" s="426"/>
      <c r="H401" s="426"/>
      <c r="I401" s="426"/>
      <c r="J401" s="426"/>
      <c r="K401" s="426"/>
      <c r="L401" s="426"/>
      <c r="M401" s="426"/>
      <c r="N401" s="426"/>
      <c r="O401" s="427"/>
      <c r="P401" s="428"/>
      <c r="Q401" s="428"/>
      <c r="R401" s="427"/>
      <c r="S401" s="429"/>
      <c r="T401" s="427"/>
      <c r="U401" s="427"/>
      <c r="V401" s="406"/>
      <c r="W401" s="406"/>
      <c r="X401" s="408"/>
      <c r="Y401" s="349">
        <f>SUMPRODUCT(K279:K382,Y279:Y382)</f>
        <v>6854562.0499999998</v>
      </c>
      <c r="Z401" s="349">
        <f>SUMPRODUCT(K279:K382,Z279:Z382)</f>
        <v>3809763.55</v>
      </c>
      <c r="AA401" s="349">
        <f>IF(AA278="kW",SUMPRODUCT(N279:N382,V279:V382,AA279:AA382),SUMPRODUCT(K279:K382,AA279:AA382))</f>
        <v>29947.435200000004</v>
      </c>
      <c r="AB401" s="349">
        <f>IF(AB278="kW",SUMPRODUCT(N279:N382,V279:V382,AB279:AB382),SUMPRODUCT(K279:K382,AB279:AB382))</f>
        <v>2604.1248000000001</v>
      </c>
      <c r="AC401" s="349">
        <f>IF(AC278="kW",SUMPRODUCT(N279:N382,V279:V382,AC279:AC382),SUMPRODUCT(K279:K382, AC279:AC382))</f>
        <v>0</v>
      </c>
      <c r="AD401" s="349">
        <f>IF(AD278="kW",SUMPRODUCT(N279:N382,V279:V382,AD279:AD382),SUMPRODUCT(K279:K382, AD279:AD382))</f>
        <v>0</v>
      </c>
      <c r="AE401" s="349">
        <f>IF(AE278="kW",SUMPRODUCT(N279:N382,V279:V382,AE279:AE382),SUMPRODUCT(K279:K382,AE279:AE382))</f>
        <v>0</v>
      </c>
      <c r="AF401" s="349">
        <f>IF(AF278="kW",SUMPRODUCT(N279:N382,V279:V382,AF279:AF382),SUMPRODUCT(K279:K382,AF279:AF382))</f>
        <v>0</v>
      </c>
      <c r="AG401" s="349">
        <f>IF(AG278="kW",SUMPRODUCT(N279:N382,V279:V382,AG279:AG382),SUMPRODUCT(K279:K382,AG279:AG382))</f>
        <v>0</v>
      </c>
      <c r="AH401" s="349">
        <f>IF(AH278="kW",SUMPRODUCT(N279:N382,V279:V382,AH279:AH382),SUMPRODUCT(K279:K382,AH279:AH382))</f>
        <v>0</v>
      </c>
      <c r="AI401" s="349">
        <f>IF(AI278="kW",SUMPRODUCT(N279:N382,V279:V382,AI279:AI382),SUMPRODUCT(K279:K382,AI279:AI382))</f>
        <v>0</v>
      </c>
      <c r="AJ401" s="349">
        <f>IF(AJ278="kW",SUMPRODUCT(N279:N382,V279:V382,AJ279:AJ382),SUMPRODUCT(K279:K382,AJ279:AJ382))</f>
        <v>0</v>
      </c>
      <c r="AK401" s="349">
        <f>IF(AK278="kW",SUMPRODUCT(N279:N382,V279:V382,AK279:AK382),SUMPRODUCT(K279:K382,AK279:AK382))</f>
        <v>0</v>
      </c>
      <c r="AL401" s="349">
        <f>IF(AL278="kW",SUMPRODUCT(N279:N382,V279:V382,AL279:AL382),SUMPRODUCT(K279:K382,AL279:AL382))</f>
        <v>0</v>
      </c>
      <c r="AM401" s="409"/>
    </row>
    <row r="402" spans="1:40" ht="21.75" customHeight="1">
      <c r="B402" s="391" t="s">
        <v>226</v>
      </c>
      <c r="C402" s="410"/>
      <c r="D402" s="411"/>
      <c r="E402" s="411"/>
      <c r="F402" s="411"/>
      <c r="G402" s="411"/>
      <c r="H402" s="411"/>
      <c r="I402" s="411"/>
      <c r="J402" s="411"/>
      <c r="K402" s="411"/>
      <c r="L402" s="411"/>
      <c r="M402" s="411"/>
      <c r="N402" s="411"/>
      <c r="O402" s="411"/>
      <c r="P402" s="411"/>
      <c r="Q402" s="411"/>
      <c r="R402" s="411"/>
      <c r="S402" s="394"/>
      <c r="T402" s="395"/>
      <c r="U402" s="411"/>
      <c r="V402" s="411"/>
      <c r="W402" s="411"/>
      <c r="X402" s="411"/>
      <c r="Y402" s="412"/>
      <c r="Z402" s="412"/>
      <c r="AA402" s="412"/>
      <c r="AB402" s="412"/>
      <c r="AC402" s="412"/>
      <c r="AD402" s="412"/>
      <c r="AE402" s="412"/>
      <c r="AF402" s="412"/>
      <c r="AG402" s="412"/>
      <c r="AH402" s="412"/>
      <c r="AI402" s="412"/>
      <c r="AJ402" s="412"/>
      <c r="AK402" s="412"/>
      <c r="AL402" s="412"/>
      <c r="AM402" s="412"/>
      <c r="AN402" s="413"/>
    </row>
    <row r="404" spans="1:40" ht="15.6">
      <c r="B404" s="304" t="s">
        <v>261</v>
      </c>
      <c r="C404" s="305"/>
      <c r="D404" s="601" t="s">
        <v>571</v>
      </c>
      <c r="F404" s="601" t="s">
        <v>588</v>
      </c>
      <c r="O404" s="305"/>
      <c r="Y404" s="294"/>
      <c r="Z404" s="291"/>
      <c r="AA404" s="291"/>
      <c r="AB404" s="291"/>
      <c r="AC404" s="291"/>
      <c r="AD404" s="291"/>
      <c r="AE404" s="291"/>
      <c r="AF404" s="291"/>
      <c r="AG404" s="291"/>
      <c r="AH404" s="291"/>
      <c r="AI404" s="291"/>
      <c r="AJ404" s="291"/>
      <c r="AK404" s="291"/>
      <c r="AL404" s="291"/>
      <c r="AM404" s="306"/>
    </row>
    <row r="405" spans="1:40" ht="36" customHeight="1">
      <c r="B405" s="815" t="s">
        <v>213</v>
      </c>
      <c r="C405" s="817" t="s">
        <v>33</v>
      </c>
      <c r="D405" s="308" t="s">
        <v>425</v>
      </c>
      <c r="E405" s="819" t="s">
        <v>211</v>
      </c>
      <c r="F405" s="820"/>
      <c r="G405" s="820"/>
      <c r="H405" s="820"/>
      <c r="I405" s="820"/>
      <c r="J405" s="820"/>
      <c r="K405" s="820"/>
      <c r="L405" s="820"/>
      <c r="M405" s="821"/>
      <c r="N405" s="822" t="s">
        <v>215</v>
      </c>
      <c r="O405" s="308" t="s">
        <v>426</v>
      </c>
      <c r="P405" s="819" t="s">
        <v>214</v>
      </c>
      <c r="Q405" s="820"/>
      <c r="R405" s="820"/>
      <c r="S405" s="820"/>
      <c r="T405" s="820"/>
      <c r="U405" s="820"/>
      <c r="V405" s="820"/>
      <c r="W405" s="820"/>
      <c r="X405" s="821"/>
      <c r="Y405" s="812" t="s">
        <v>246</v>
      </c>
      <c r="Z405" s="813"/>
      <c r="AA405" s="813"/>
      <c r="AB405" s="813"/>
      <c r="AC405" s="813"/>
      <c r="AD405" s="813"/>
      <c r="AE405" s="813"/>
      <c r="AF405" s="813"/>
      <c r="AG405" s="813"/>
      <c r="AH405" s="813"/>
      <c r="AI405" s="813"/>
      <c r="AJ405" s="813"/>
      <c r="AK405" s="813"/>
      <c r="AL405" s="813"/>
      <c r="AM405" s="814"/>
    </row>
    <row r="406" spans="1:40" ht="45.75" customHeight="1">
      <c r="B406" s="816"/>
      <c r="C406" s="818"/>
      <c r="D406" s="309">
        <v>2014</v>
      </c>
      <c r="E406" s="309">
        <v>2015</v>
      </c>
      <c r="F406" s="309">
        <v>2016</v>
      </c>
      <c r="G406" s="309">
        <v>2017</v>
      </c>
      <c r="H406" s="309">
        <v>2018</v>
      </c>
      <c r="I406" s="309">
        <v>2019</v>
      </c>
      <c r="J406" s="309">
        <v>2020</v>
      </c>
      <c r="K406" s="309">
        <v>2021</v>
      </c>
      <c r="L406" s="309">
        <v>2022</v>
      </c>
      <c r="M406" s="309">
        <v>2023</v>
      </c>
      <c r="N406" s="823"/>
      <c r="O406" s="309">
        <v>2014</v>
      </c>
      <c r="P406" s="309">
        <v>2015</v>
      </c>
      <c r="Q406" s="309">
        <v>2016</v>
      </c>
      <c r="R406" s="309">
        <v>2017</v>
      </c>
      <c r="S406" s="309">
        <v>2018</v>
      </c>
      <c r="T406" s="309">
        <v>2019</v>
      </c>
      <c r="U406" s="309">
        <v>2020</v>
      </c>
      <c r="V406" s="309">
        <v>2021</v>
      </c>
      <c r="W406" s="309">
        <v>2022</v>
      </c>
      <c r="X406" s="309">
        <v>2023</v>
      </c>
      <c r="Y406" s="309" t="str">
        <f>'1.  LRAMVA Summary'!D51</f>
        <v>Residential</v>
      </c>
      <c r="Z406" s="309" t="str">
        <f>'1.  LRAMVA Summary'!E51</f>
        <v>GS&lt;50 kW</v>
      </c>
      <c r="AA406" s="309" t="str">
        <f>'1.  LRAMVA Summary'!F51</f>
        <v>General Service 50 to 4,999 kW</v>
      </c>
      <c r="AB406" s="309" t="str">
        <f>'1.  LRAMVA Summary'!G51</f>
        <v>Large Use</v>
      </c>
      <c r="AC406" s="309" t="str">
        <f>'1.  LRAMVA Summary'!H51</f>
        <v>Large Use</v>
      </c>
      <c r="AD406" s="309" t="str">
        <f>'1.  LRAMVA Summary'!I51</f>
        <v>Street Lighting</v>
      </c>
      <c r="AE406" s="309" t="str">
        <f>'1.  LRAMVA Summary'!J51</f>
        <v>Unmetered Scattered Load</v>
      </c>
      <c r="AF406" s="309" t="str">
        <f>'1.  LRAMVA Summary'!K51</f>
        <v/>
      </c>
      <c r="AG406" s="309" t="str">
        <f>'1.  LRAMVA Summary'!L51</f>
        <v/>
      </c>
      <c r="AH406" s="309" t="str">
        <f>'1.  LRAMVA Summary'!M51</f>
        <v/>
      </c>
      <c r="AI406" s="309" t="str">
        <f>'1.  LRAMVA Summary'!N51</f>
        <v/>
      </c>
      <c r="AJ406" s="309" t="str">
        <f>'1.  LRAMVA Summary'!O51</f>
        <v/>
      </c>
      <c r="AK406" s="309" t="str">
        <f>'1.  LRAMVA Summary'!P51</f>
        <v/>
      </c>
      <c r="AL406" s="309" t="str">
        <f>'1.  LRAMVA Summary'!Q51</f>
        <v/>
      </c>
      <c r="AM406" s="311" t="str">
        <f>'1.  LRAMVA Summary'!R51</f>
        <v>Total</v>
      </c>
    </row>
    <row r="407" spans="1:40" ht="15.75" customHeight="1">
      <c r="A407" s="534"/>
      <c r="B407" s="312" t="s">
        <v>0</v>
      </c>
      <c r="C407" s="313"/>
      <c r="D407" s="313"/>
      <c r="E407" s="313"/>
      <c r="F407" s="313"/>
      <c r="G407" s="313"/>
      <c r="H407" s="313"/>
      <c r="I407" s="313"/>
      <c r="J407" s="313"/>
      <c r="K407" s="313"/>
      <c r="L407" s="313"/>
      <c r="M407" s="313"/>
      <c r="N407" s="314"/>
      <c r="O407" s="313"/>
      <c r="P407" s="313"/>
      <c r="Q407" s="313"/>
      <c r="R407" s="313"/>
      <c r="S407" s="313"/>
      <c r="T407" s="313"/>
      <c r="U407" s="313"/>
      <c r="V407" s="313"/>
      <c r="W407" s="313"/>
      <c r="X407" s="313"/>
      <c r="Y407" s="315" t="str">
        <f>'1.  LRAMVA Summary'!D52</f>
        <v>kWh</v>
      </c>
      <c r="Z407" s="315" t="str">
        <f>'1.  LRAMVA Summary'!E52</f>
        <v>kWh</v>
      </c>
      <c r="AA407" s="315" t="str">
        <f>'1.  LRAMVA Summary'!F52</f>
        <v>kW</v>
      </c>
      <c r="AB407" s="315" t="str">
        <f>'1.  LRAMVA Summary'!G52</f>
        <v>kW</v>
      </c>
      <c r="AC407" s="315" t="str">
        <f>'1.  LRAMVA Summary'!H52</f>
        <v>kW</v>
      </c>
      <c r="AD407" s="315" t="str">
        <f>'1.  LRAMVA Summary'!I52</f>
        <v>kW</v>
      </c>
      <c r="AE407" s="315" t="str">
        <f>'1.  LRAMVA Summary'!J52</f>
        <v>kWh</v>
      </c>
      <c r="AF407" s="315" t="str">
        <f>'1.  LRAMVA Summary'!K52</f>
        <v/>
      </c>
      <c r="AG407" s="315" t="str">
        <f>'1.  LRAMVA Summary'!L52</f>
        <v/>
      </c>
      <c r="AH407" s="315" t="str">
        <f>'1.  LRAMVA Summary'!M52</f>
        <v/>
      </c>
      <c r="AI407" s="315" t="str">
        <f>'1.  LRAMVA Summary'!N52</f>
        <v/>
      </c>
      <c r="AJ407" s="315" t="str">
        <f>'1.  LRAMVA Summary'!O52</f>
        <v/>
      </c>
      <c r="AK407" s="315" t="str">
        <f>'1.  LRAMVA Summary'!P52</f>
        <v/>
      </c>
      <c r="AL407" s="315" t="str">
        <f>'1.  LRAMVA Summary'!Q52</f>
        <v/>
      </c>
      <c r="AM407" s="316"/>
    </row>
    <row r="408" spans="1:40" ht="15" hidden="1" outlineLevel="1">
      <c r="A408" s="533">
        <v>1</v>
      </c>
      <c r="B408" s="318" t="s">
        <v>1</v>
      </c>
      <c r="C408" s="315" t="s">
        <v>25</v>
      </c>
      <c r="D408" s="319">
        <v>263320</v>
      </c>
      <c r="E408" s="319">
        <f>+IFERROR('7-d.  2014'!BA39+'7-d.  2014'!BA40+'7-d.  2014'!BA41+'7-d.  2014'!BA42,0)</f>
        <v>263320.39999999997</v>
      </c>
      <c r="F408" s="319">
        <f>+IFERROR('7-d.  2014'!BB39+'7-d.  2014'!BB40+'7-d.  2014'!BB41+'7-d.  2014'!BB42,0)</f>
        <v>263320.39999999997</v>
      </c>
      <c r="G408" s="319">
        <f>+IFERROR('7-d.  2014'!BC39+'7-d.  2014'!BC40+'7-d.  2014'!BC41+'7-d.  2014'!BC42,0)</f>
        <v>0</v>
      </c>
      <c r="H408" s="319">
        <f>+IFERROR('7-d.  2014'!BD39+'7-d.  2014'!BD40+'7-d.  2014'!BD41+'7-d.  2014'!BD42,0)</f>
        <v>0</v>
      </c>
      <c r="I408" s="319">
        <f>+IFERROR('7-d.  2014'!BE39+'7-d.  2014'!BE40+'7-d.  2014'!BE41+'7-d.  2014'!BE42,0)</f>
        <v>0</v>
      </c>
      <c r="J408" s="319">
        <f>+IFERROR('7-d.  2014'!BF39+'7-d.  2014'!BF40+'7-d.  2014'!BF41+'7-d.  2014'!BF42,0)</f>
        <v>0</v>
      </c>
      <c r="K408" s="319">
        <f>+IFERROR('7-d.  2014'!BG39+'7-d.  2014'!BG40+'7-d.  2014'!BG41+'7-d.  2014'!BG42,0)</f>
        <v>0</v>
      </c>
      <c r="L408" s="319">
        <f>+IFERROR('7-d.  2014'!BH39+'7-d.  2014'!BH40+'7-d.  2014'!BH41+'7-d.  2014'!BH42,0)</f>
        <v>0</v>
      </c>
      <c r="M408" s="319">
        <f>+IFERROR('7-d.  2014'!BI39+'7-d.  2014'!BI40+'7-d.  2014'!BI41+'7-d.  2014'!BI42,0)</f>
        <v>0</v>
      </c>
      <c r="N408" s="315"/>
      <c r="O408" s="319">
        <v>39</v>
      </c>
      <c r="P408" s="319">
        <f>+IFERROR('7-d.  2014'!V39+'7-d.  2014'!V40+'7-d.  2014'!V41+'7-d.  2014'!V42,0)</f>
        <v>39.450000000000003</v>
      </c>
      <c r="Q408" s="319">
        <f>+IFERROR('7-d.  2014'!W39+'7-d.  2014'!W40+'7-d.  2014'!W41+'7-d.  2014'!W42,0)</f>
        <v>39.450000000000003</v>
      </c>
      <c r="R408" s="319">
        <f>+IFERROR('7-d.  2014'!X39+'7-d.  2014'!X40+'7-d.  2014'!X41+'7-d.  2014'!X42,0)</f>
        <v>0</v>
      </c>
      <c r="S408" s="319">
        <f>+IFERROR('7-d.  2014'!Y39+'7-d.  2014'!Y40+'7-d.  2014'!Y41+'7-d.  2014'!Y42,0)</f>
        <v>0</v>
      </c>
      <c r="T408" s="319">
        <f>+IFERROR('7-d.  2014'!Z39+'7-d.  2014'!Z40+'7-d.  2014'!Z41+'7-d.  2014'!Z42,0)</f>
        <v>0</v>
      </c>
      <c r="U408" s="319">
        <f>+IFERROR('7-d.  2014'!AA39+'7-d.  2014'!AA40+'7-d.  2014'!AA41+'7-d.  2014'!AA42,0)</f>
        <v>0</v>
      </c>
      <c r="V408" s="319">
        <f>+IFERROR('7-d.  2014'!AB39+'7-d.  2014'!AB40+'7-d.  2014'!AB41+'7-d.  2014'!AB42,0)</f>
        <v>0</v>
      </c>
      <c r="W408" s="319">
        <f>+IFERROR('7-d.  2014'!AC39+'7-d.  2014'!AC40+'7-d.  2014'!AC41+'7-d.  2014'!AC42,0)</f>
        <v>0</v>
      </c>
      <c r="X408" s="319">
        <f>+IFERROR('7-d.  2014'!AD39+'7-d.  2014'!AD40+'7-d.  2014'!AD41+'7-d.  2014'!AD42,0)</f>
        <v>0</v>
      </c>
      <c r="Y408" s="486">
        <v>1</v>
      </c>
      <c r="Z408" s="433"/>
      <c r="AA408" s="433"/>
      <c r="AB408" s="433"/>
      <c r="AC408" s="433"/>
      <c r="AD408" s="433"/>
      <c r="AE408" s="433"/>
      <c r="AF408" s="433"/>
      <c r="AG408" s="433"/>
      <c r="AH408" s="433"/>
      <c r="AI408" s="433"/>
      <c r="AJ408" s="433"/>
      <c r="AK408" s="433"/>
      <c r="AL408" s="433"/>
      <c r="AM408" s="320">
        <f>SUM(Y408:AL408)</f>
        <v>1</v>
      </c>
    </row>
    <row r="409" spans="1:40" ht="15" hidden="1" outlineLevel="1">
      <c r="B409" s="318" t="s">
        <v>262</v>
      </c>
      <c r="C409" s="315" t="s">
        <v>164</v>
      </c>
      <c r="D409" s="319"/>
      <c r="E409" s="319"/>
      <c r="F409" s="319"/>
      <c r="G409" s="319"/>
      <c r="H409" s="319"/>
      <c r="I409" s="319"/>
      <c r="J409" s="319"/>
      <c r="K409" s="319"/>
      <c r="L409" s="319"/>
      <c r="M409" s="319"/>
      <c r="N409" s="484"/>
      <c r="O409" s="319"/>
      <c r="P409" s="319"/>
      <c r="Q409" s="319"/>
      <c r="R409" s="319"/>
      <c r="S409" s="319"/>
      <c r="T409" s="319"/>
      <c r="U409" s="319"/>
      <c r="V409" s="319"/>
      <c r="W409" s="319"/>
      <c r="X409" s="319"/>
      <c r="Y409" s="434">
        <f>Y408</f>
        <v>1</v>
      </c>
      <c r="Z409" s="434">
        <f>Z408</f>
        <v>0</v>
      </c>
      <c r="AA409" s="434">
        <f t="shared" ref="AA409:AL409" si="125">AA408</f>
        <v>0</v>
      </c>
      <c r="AB409" s="434">
        <f t="shared" si="125"/>
        <v>0</v>
      </c>
      <c r="AC409" s="434">
        <f t="shared" si="125"/>
        <v>0</v>
      </c>
      <c r="AD409" s="434">
        <f t="shared" si="125"/>
        <v>0</v>
      </c>
      <c r="AE409" s="434">
        <f t="shared" si="125"/>
        <v>0</v>
      </c>
      <c r="AF409" s="434">
        <f t="shared" si="125"/>
        <v>0</v>
      </c>
      <c r="AG409" s="434">
        <f t="shared" si="125"/>
        <v>0</v>
      </c>
      <c r="AH409" s="434">
        <f t="shared" si="125"/>
        <v>0</v>
      </c>
      <c r="AI409" s="434">
        <f t="shared" si="125"/>
        <v>0</v>
      </c>
      <c r="AJ409" s="434">
        <f t="shared" si="125"/>
        <v>0</v>
      </c>
      <c r="AK409" s="434">
        <f t="shared" si="125"/>
        <v>0</v>
      </c>
      <c r="AL409" s="434">
        <f t="shared" si="125"/>
        <v>0</v>
      </c>
      <c r="AM409" s="321"/>
    </row>
    <row r="410" spans="1:40" ht="15.6" hidden="1" outlineLevel="1">
      <c r="A410" s="535"/>
      <c r="B410" s="322"/>
      <c r="C410" s="323"/>
      <c r="D410" s="323"/>
      <c r="E410" s="323"/>
      <c r="F410" s="323"/>
      <c r="G410" s="323"/>
      <c r="H410" s="323"/>
      <c r="I410" s="323"/>
      <c r="J410" s="323"/>
      <c r="K410" s="323"/>
      <c r="L410" s="323"/>
      <c r="M410" s="323"/>
      <c r="N410" s="327"/>
      <c r="O410" s="323"/>
      <c r="P410" s="323"/>
      <c r="Q410" s="323"/>
      <c r="R410" s="323"/>
      <c r="S410" s="323"/>
      <c r="T410" s="323"/>
      <c r="U410" s="323"/>
      <c r="V410" s="323"/>
      <c r="W410" s="323"/>
      <c r="X410" s="323"/>
      <c r="Y410" s="435"/>
      <c r="Z410" s="436"/>
      <c r="AA410" s="436"/>
      <c r="AB410" s="436"/>
      <c r="AC410" s="436"/>
      <c r="AD410" s="436"/>
      <c r="AE410" s="436"/>
      <c r="AF410" s="436"/>
      <c r="AG410" s="436"/>
      <c r="AH410" s="436"/>
      <c r="AI410" s="436"/>
      <c r="AJ410" s="436"/>
      <c r="AK410" s="436"/>
      <c r="AL410" s="436"/>
      <c r="AM410" s="326"/>
    </row>
    <row r="411" spans="1:40" ht="15" hidden="1" outlineLevel="1">
      <c r="A411" s="533">
        <v>2</v>
      </c>
      <c r="B411" s="318" t="s">
        <v>2</v>
      </c>
      <c r="C411" s="315" t="s">
        <v>25</v>
      </c>
      <c r="D411" s="319">
        <v>74996</v>
      </c>
      <c r="E411" s="319">
        <f>+'7-d.  2014'!BA38</f>
        <v>74996.3</v>
      </c>
      <c r="F411" s="319">
        <f>+'7-d.  2014'!BB38</f>
        <v>74996.3</v>
      </c>
      <c r="G411" s="319">
        <f>+'7-d.  2014'!BC38</f>
        <v>74996.3</v>
      </c>
      <c r="H411" s="319" t="str">
        <f>+'7-d.  2014'!BD38</f>
        <v xml:space="preserve">                           -  </v>
      </c>
      <c r="I411" s="319" t="str">
        <f>+'7-d.  2014'!BE38</f>
        <v xml:space="preserve">                           -  </v>
      </c>
      <c r="J411" s="319" t="str">
        <f>+'7-d.  2014'!BF38</f>
        <v xml:space="preserve">                           -  </v>
      </c>
      <c r="K411" s="319" t="str">
        <f>+'7-d.  2014'!BG38</f>
        <v xml:space="preserve">                           -  </v>
      </c>
      <c r="L411" s="319" t="str">
        <f>+'7-d.  2014'!BH38</f>
        <v xml:space="preserve">                           -  </v>
      </c>
      <c r="M411" s="319" t="str">
        <f>+'7-d.  2014'!BI38</f>
        <v xml:space="preserve">                           -  </v>
      </c>
      <c r="N411" s="315"/>
      <c r="O411" s="319">
        <v>42</v>
      </c>
      <c r="P411" s="319">
        <f>+'7-d.  2014'!V38</f>
        <v>42.06</v>
      </c>
      <c r="Q411" s="319">
        <f>+'7-d.  2014'!W38</f>
        <v>42.06</v>
      </c>
      <c r="R411" s="319">
        <f>+'7-d.  2014'!X38</f>
        <v>42.06</v>
      </c>
      <c r="S411" s="319" t="str">
        <f>+'7-d.  2014'!Y38</f>
        <v xml:space="preserve">                     -  </v>
      </c>
      <c r="T411" s="319" t="str">
        <f>+'7-d.  2014'!Z38</f>
        <v xml:space="preserve">                     -  </v>
      </c>
      <c r="U411" s="319" t="str">
        <f>+'7-d.  2014'!AA38</f>
        <v xml:space="preserve">                     -  </v>
      </c>
      <c r="V411" s="319" t="str">
        <f>+'7-d.  2014'!AB38</f>
        <v xml:space="preserve">                     -  </v>
      </c>
      <c r="W411" s="319" t="str">
        <f>+'7-d.  2014'!AC38</f>
        <v xml:space="preserve">                     -  </v>
      </c>
      <c r="X411" s="319" t="str">
        <f>+'7-d.  2014'!AD38</f>
        <v xml:space="preserve">                     -  </v>
      </c>
      <c r="Y411" s="486">
        <v>1</v>
      </c>
      <c r="Z411" s="433"/>
      <c r="AA411" s="433"/>
      <c r="AB411" s="433"/>
      <c r="AC411" s="433"/>
      <c r="AD411" s="433"/>
      <c r="AE411" s="433"/>
      <c r="AF411" s="433"/>
      <c r="AG411" s="433"/>
      <c r="AH411" s="433"/>
      <c r="AI411" s="433"/>
      <c r="AJ411" s="433"/>
      <c r="AK411" s="433"/>
      <c r="AL411" s="433"/>
      <c r="AM411" s="320">
        <f>SUM(Y411:AL411)</f>
        <v>1</v>
      </c>
    </row>
    <row r="412" spans="1:40" ht="15" hidden="1" outlineLevel="1">
      <c r="B412" s="318" t="s">
        <v>262</v>
      </c>
      <c r="C412" s="315" t="s">
        <v>164</v>
      </c>
      <c r="D412" s="319"/>
      <c r="E412" s="319"/>
      <c r="F412" s="319"/>
      <c r="G412" s="319"/>
      <c r="H412" s="319"/>
      <c r="I412" s="319"/>
      <c r="J412" s="319"/>
      <c r="K412" s="319"/>
      <c r="L412" s="319"/>
      <c r="M412" s="319"/>
      <c r="N412" s="484"/>
      <c r="O412" s="319"/>
      <c r="P412" s="319"/>
      <c r="Q412" s="319"/>
      <c r="R412" s="319"/>
      <c r="S412" s="319"/>
      <c r="T412" s="319"/>
      <c r="U412" s="319"/>
      <c r="V412" s="319"/>
      <c r="W412" s="319"/>
      <c r="X412" s="319"/>
      <c r="Y412" s="434">
        <f>Y411</f>
        <v>1</v>
      </c>
      <c r="Z412" s="434">
        <f>Z411</f>
        <v>0</v>
      </c>
      <c r="AA412" s="434">
        <f t="shared" ref="AA412:AL412" si="126">AA411</f>
        <v>0</v>
      </c>
      <c r="AB412" s="434">
        <f t="shared" si="126"/>
        <v>0</v>
      </c>
      <c r="AC412" s="434">
        <f t="shared" si="126"/>
        <v>0</v>
      </c>
      <c r="AD412" s="434">
        <f t="shared" si="126"/>
        <v>0</v>
      </c>
      <c r="AE412" s="434">
        <f t="shared" si="126"/>
        <v>0</v>
      </c>
      <c r="AF412" s="434">
        <f t="shared" si="126"/>
        <v>0</v>
      </c>
      <c r="AG412" s="434">
        <f t="shared" si="126"/>
        <v>0</v>
      </c>
      <c r="AH412" s="434">
        <f t="shared" si="126"/>
        <v>0</v>
      </c>
      <c r="AI412" s="434">
        <f t="shared" si="126"/>
        <v>0</v>
      </c>
      <c r="AJ412" s="434">
        <f t="shared" si="126"/>
        <v>0</v>
      </c>
      <c r="AK412" s="434">
        <f t="shared" si="126"/>
        <v>0</v>
      </c>
      <c r="AL412" s="434">
        <f t="shared" si="126"/>
        <v>0</v>
      </c>
      <c r="AM412" s="321"/>
    </row>
    <row r="413" spans="1:40" ht="15.6" hidden="1" outlineLevel="1">
      <c r="A413" s="535"/>
      <c r="B413" s="322"/>
      <c r="C413" s="323"/>
      <c r="D413" s="328"/>
      <c r="E413" s="328"/>
      <c r="F413" s="328"/>
      <c r="G413" s="328"/>
      <c r="H413" s="328"/>
      <c r="I413" s="328"/>
      <c r="J413" s="328"/>
      <c r="K413" s="328"/>
      <c r="L413" s="328"/>
      <c r="M413" s="328"/>
      <c r="N413" s="327"/>
      <c r="O413" s="328"/>
      <c r="P413" s="328"/>
      <c r="Q413" s="328"/>
      <c r="R413" s="328"/>
      <c r="S413" s="328"/>
      <c r="T413" s="328"/>
      <c r="U413" s="328"/>
      <c r="V413" s="328"/>
      <c r="W413" s="328"/>
      <c r="X413" s="328"/>
      <c r="Y413" s="435"/>
      <c r="Z413" s="436"/>
      <c r="AA413" s="436"/>
      <c r="AB413" s="436"/>
      <c r="AC413" s="436"/>
      <c r="AD413" s="436"/>
      <c r="AE413" s="436"/>
      <c r="AF413" s="436"/>
      <c r="AG413" s="436"/>
      <c r="AH413" s="436"/>
      <c r="AI413" s="436"/>
      <c r="AJ413" s="436"/>
      <c r="AK413" s="436"/>
      <c r="AL413" s="436"/>
      <c r="AM413" s="326"/>
    </row>
    <row r="414" spans="1:40" ht="15" hidden="1" outlineLevel="1">
      <c r="A414" s="533">
        <v>3</v>
      </c>
      <c r="B414" s="318" t="s">
        <v>3</v>
      </c>
      <c r="C414" s="315" t="s">
        <v>25</v>
      </c>
      <c r="D414" s="319">
        <v>2035819</v>
      </c>
      <c r="E414" s="319">
        <f>+'7-d.  2014'!BA51</f>
        <v>2035819.19</v>
      </c>
      <c r="F414" s="319">
        <f>+'7-d.  2014'!BB51</f>
        <v>2035819.19</v>
      </c>
      <c r="G414" s="319">
        <f>+'7-d.  2014'!BC51</f>
        <v>2035819.19</v>
      </c>
      <c r="H414" s="319">
        <f>+'7-d.  2014'!BD51</f>
        <v>2035819.19</v>
      </c>
      <c r="I414" s="319">
        <f>+'7-d.  2014'!BE51</f>
        <v>2035819.19</v>
      </c>
      <c r="J414" s="319">
        <f>+'7-d.  2014'!BF51</f>
        <v>2035819.19</v>
      </c>
      <c r="K414" s="319">
        <f>+'7-d.  2014'!BG51</f>
        <v>2035819.19</v>
      </c>
      <c r="L414" s="319">
        <f>+'7-d.  2014'!BH51</f>
        <v>2035819.19</v>
      </c>
      <c r="M414" s="319">
        <f>+'7-d.  2014'!BI51</f>
        <v>2035819.19</v>
      </c>
      <c r="N414" s="315"/>
      <c r="O414" s="319">
        <v>1109</v>
      </c>
      <c r="P414" s="319">
        <f>+'7-d.  2014'!V51</f>
        <v>1109.07</v>
      </c>
      <c r="Q414" s="319">
        <f>+'7-d.  2014'!W51</f>
        <v>1109.07</v>
      </c>
      <c r="R414" s="319">
        <f>+'7-d.  2014'!X51</f>
        <v>1109.07</v>
      </c>
      <c r="S414" s="319">
        <f>+'7-d.  2014'!Y51</f>
        <v>1109.07</v>
      </c>
      <c r="T414" s="319">
        <f>+'7-d.  2014'!Z51</f>
        <v>1109.07</v>
      </c>
      <c r="U414" s="319">
        <f>+'7-d.  2014'!AA51</f>
        <v>1109.07</v>
      </c>
      <c r="V414" s="319">
        <f>+'7-d.  2014'!AB51</f>
        <v>1109.07</v>
      </c>
      <c r="W414" s="319">
        <f>+'7-d.  2014'!AC51</f>
        <v>1109.07</v>
      </c>
      <c r="X414" s="319">
        <f>+'7-d.  2014'!AD51</f>
        <v>1109.07</v>
      </c>
      <c r="Y414" s="486">
        <v>1</v>
      </c>
      <c r="Z414" s="433"/>
      <c r="AA414" s="433"/>
      <c r="AB414" s="433"/>
      <c r="AC414" s="433"/>
      <c r="AD414" s="433"/>
      <c r="AE414" s="433"/>
      <c r="AF414" s="433"/>
      <c r="AG414" s="433"/>
      <c r="AH414" s="433"/>
      <c r="AI414" s="433"/>
      <c r="AJ414" s="433"/>
      <c r="AK414" s="433"/>
      <c r="AL414" s="433"/>
      <c r="AM414" s="320">
        <f>SUM(Y414:AL414)</f>
        <v>1</v>
      </c>
    </row>
    <row r="415" spans="1:40" ht="15" hidden="1" outlineLevel="1">
      <c r="B415" s="318" t="s">
        <v>262</v>
      </c>
      <c r="C415" s="315" t="s">
        <v>164</v>
      </c>
      <c r="D415" s="319"/>
      <c r="E415" s="319"/>
      <c r="F415" s="319"/>
      <c r="G415" s="319"/>
      <c r="H415" s="319"/>
      <c r="I415" s="319"/>
      <c r="J415" s="319"/>
      <c r="K415" s="319"/>
      <c r="L415" s="319"/>
      <c r="M415" s="319"/>
      <c r="N415" s="484"/>
      <c r="O415" s="319"/>
      <c r="P415" s="319"/>
      <c r="Q415" s="319"/>
      <c r="R415" s="319"/>
      <c r="S415" s="319"/>
      <c r="T415" s="319"/>
      <c r="U415" s="319"/>
      <c r="V415" s="319"/>
      <c r="W415" s="319"/>
      <c r="X415" s="319"/>
      <c r="Y415" s="434">
        <f>Y414</f>
        <v>1</v>
      </c>
      <c r="Z415" s="434">
        <f>Z414</f>
        <v>0</v>
      </c>
      <c r="AA415" s="434">
        <f t="shared" ref="AA415:AL415" si="127">AA414</f>
        <v>0</v>
      </c>
      <c r="AB415" s="434">
        <f t="shared" si="127"/>
        <v>0</v>
      </c>
      <c r="AC415" s="434">
        <f t="shared" si="127"/>
        <v>0</v>
      </c>
      <c r="AD415" s="434">
        <f t="shared" si="127"/>
        <v>0</v>
      </c>
      <c r="AE415" s="434">
        <f t="shared" si="127"/>
        <v>0</v>
      </c>
      <c r="AF415" s="434">
        <f t="shared" si="127"/>
        <v>0</v>
      </c>
      <c r="AG415" s="434">
        <f t="shared" si="127"/>
        <v>0</v>
      </c>
      <c r="AH415" s="434">
        <f t="shared" si="127"/>
        <v>0</v>
      </c>
      <c r="AI415" s="434">
        <f t="shared" si="127"/>
        <v>0</v>
      </c>
      <c r="AJ415" s="434">
        <f t="shared" si="127"/>
        <v>0</v>
      </c>
      <c r="AK415" s="434">
        <f t="shared" si="127"/>
        <v>0</v>
      </c>
      <c r="AL415" s="434">
        <f t="shared" si="127"/>
        <v>0</v>
      </c>
      <c r="AM415" s="321"/>
    </row>
    <row r="416" spans="1:40" ht="15" hidden="1" outlineLevel="1">
      <c r="B416" s="318"/>
      <c r="C416" s="329"/>
      <c r="D416" s="315"/>
      <c r="E416" s="315"/>
      <c r="F416" s="315"/>
      <c r="G416" s="315"/>
      <c r="H416" s="315"/>
      <c r="I416" s="315"/>
      <c r="J416" s="315"/>
      <c r="K416" s="315"/>
      <c r="L416" s="315"/>
      <c r="M416" s="315"/>
      <c r="N416" s="307"/>
      <c r="O416" s="315"/>
      <c r="P416" s="315"/>
      <c r="Q416" s="315"/>
      <c r="R416" s="315"/>
      <c r="S416" s="315"/>
      <c r="T416" s="315"/>
      <c r="U416" s="315"/>
      <c r="V416" s="315"/>
      <c r="W416" s="315"/>
      <c r="X416" s="315"/>
      <c r="Y416" s="435"/>
      <c r="Z416" s="435"/>
      <c r="AA416" s="435"/>
      <c r="AB416" s="435"/>
      <c r="AC416" s="435"/>
      <c r="AD416" s="435"/>
      <c r="AE416" s="435"/>
      <c r="AF416" s="435"/>
      <c r="AG416" s="435"/>
      <c r="AH416" s="435"/>
      <c r="AI416" s="435"/>
      <c r="AJ416" s="435"/>
      <c r="AK416" s="435"/>
      <c r="AL416" s="435"/>
      <c r="AM416" s="330"/>
    </row>
    <row r="417" spans="1:39" ht="15" hidden="1" outlineLevel="1">
      <c r="A417" s="533">
        <v>4</v>
      </c>
      <c r="B417" s="318" t="s">
        <v>4</v>
      </c>
      <c r="C417" s="315" t="s">
        <v>25</v>
      </c>
      <c r="D417" s="319">
        <v>1153159</v>
      </c>
      <c r="E417" s="319">
        <f>+'7-d.  2014'!BA45</f>
        <v>1074242.3899999999</v>
      </c>
      <c r="F417" s="319">
        <f>+'7-d.  2014'!BB45</f>
        <v>1035847.51</v>
      </c>
      <c r="G417" s="319">
        <f>+'7-d.  2014'!BC45</f>
        <v>1035847.51</v>
      </c>
      <c r="H417" s="319">
        <f>+'7-d.  2014'!BD45</f>
        <v>1035847.51</v>
      </c>
      <c r="I417" s="319">
        <f>+'7-d.  2014'!BE45</f>
        <v>1035847.51</v>
      </c>
      <c r="J417" s="319">
        <f>+'7-d.  2014'!BF45</f>
        <v>1035847.51</v>
      </c>
      <c r="K417" s="319">
        <f>+'7-d.  2014'!BG45</f>
        <v>1033860.44</v>
      </c>
      <c r="L417" s="319">
        <f>+'7-d.  2014'!BH45</f>
        <v>1033860.44</v>
      </c>
      <c r="M417" s="319">
        <f>+'7-d.  2014'!BI45</f>
        <v>886442.62</v>
      </c>
      <c r="N417" s="315"/>
      <c r="O417" s="319">
        <v>86</v>
      </c>
      <c r="P417" s="319">
        <f>+'7-d.  2014'!V45</f>
        <v>81.44</v>
      </c>
      <c r="Q417" s="319">
        <f>+'7-d.  2014'!W45</f>
        <v>79.02</v>
      </c>
      <c r="R417" s="319">
        <f>+'7-d.  2014'!X45</f>
        <v>79.02</v>
      </c>
      <c r="S417" s="319">
        <f>+'7-d.  2014'!Y45</f>
        <v>79.02</v>
      </c>
      <c r="T417" s="319">
        <f>+'7-d.  2014'!Z45</f>
        <v>79.02</v>
      </c>
      <c r="U417" s="319">
        <f>+'7-d.  2014'!AA45</f>
        <v>79.02</v>
      </c>
      <c r="V417" s="319">
        <f>+'7-d.  2014'!AB45</f>
        <v>78.8</v>
      </c>
      <c r="W417" s="319">
        <f>+'7-d.  2014'!AC45</f>
        <v>78.8</v>
      </c>
      <c r="X417" s="319">
        <f>+'7-d.  2014'!AD45</f>
        <v>69.540000000000006</v>
      </c>
      <c r="Y417" s="486">
        <v>1</v>
      </c>
      <c r="Z417" s="433"/>
      <c r="AA417" s="433"/>
      <c r="AB417" s="433"/>
      <c r="AC417" s="433"/>
      <c r="AD417" s="433"/>
      <c r="AE417" s="433"/>
      <c r="AF417" s="433"/>
      <c r="AG417" s="433"/>
      <c r="AH417" s="433"/>
      <c r="AI417" s="433"/>
      <c r="AJ417" s="433"/>
      <c r="AK417" s="433"/>
      <c r="AL417" s="433"/>
      <c r="AM417" s="320">
        <f>SUM(Y417:AL417)</f>
        <v>1</v>
      </c>
    </row>
    <row r="418" spans="1:39" ht="15" hidden="1" outlineLevel="1">
      <c r="B418" s="318" t="s">
        <v>262</v>
      </c>
      <c r="C418" s="315" t="s">
        <v>164</v>
      </c>
      <c r="D418" s="319"/>
      <c r="E418" s="319"/>
      <c r="F418" s="319"/>
      <c r="G418" s="319"/>
      <c r="H418" s="319"/>
      <c r="I418" s="319"/>
      <c r="J418" s="319"/>
      <c r="K418" s="319"/>
      <c r="L418" s="319"/>
      <c r="M418" s="319"/>
      <c r="N418" s="484"/>
      <c r="O418" s="319"/>
      <c r="P418" s="319"/>
      <c r="Q418" s="319"/>
      <c r="R418" s="319"/>
      <c r="S418" s="319"/>
      <c r="T418" s="319"/>
      <c r="U418" s="319"/>
      <c r="V418" s="319"/>
      <c r="W418" s="319"/>
      <c r="X418" s="319"/>
      <c r="Y418" s="434">
        <f>Y417</f>
        <v>1</v>
      </c>
      <c r="Z418" s="434">
        <f>Z417</f>
        <v>0</v>
      </c>
      <c r="AA418" s="434">
        <f t="shared" ref="AA418:AL418" si="128">AA417</f>
        <v>0</v>
      </c>
      <c r="AB418" s="434">
        <f t="shared" si="128"/>
        <v>0</v>
      </c>
      <c r="AC418" s="434">
        <f t="shared" si="128"/>
        <v>0</v>
      </c>
      <c r="AD418" s="434">
        <f t="shared" si="128"/>
        <v>0</v>
      </c>
      <c r="AE418" s="434">
        <f t="shared" si="128"/>
        <v>0</v>
      </c>
      <c r="AF418" s="434">
        <f t="shared" si="128"/>
        <v>0</v>
      </c>
      <c r="AG418" s="434">
        <f t="shared" si="128"/>
        <v>0</v>
      </c>
      <c r="AH418" s="434">
        <f t="shared" si="128"/>
        <v>0</v>
      </c>
      <c r="AI418" s="434">
        <f t="shared" si="128"/>
        <v>0</v>
      </c>
      <c r="AJ418" s="434">
        <f t="shared" si="128"/>
        <v>0</v>
      </c>
      <c r="AK418" s="434">
        <f t="shared" si="128"/>
        <v>0</v>
      </c>
      <c r="AL418" s="434">
        <f t="shared" si="128"/>
        <v>0</v>
      </c>
      <c r="AM418" s="321"/>
    </row>
    <row r="419" spans="1:39" ht="15" hidden="1" outlineLevel="1">
      <c r="B419" s="318"/>
      <c r="C419" s="329"/>
      <c r="D419" s="328"/>
      <c r="E419" s="328"/>
      <c r="F419" s="328"/>
      <c r="G419" s="328"/>
      <c r="H419" s="328"/>
      <c r="I419" s="328"/>
      <c r="J419" s="328"/>
      <c r="K419" s="328"/>
      <c r="L419" s="328"/>
      <c r="M419" s="328"/>
      <c r="N419" s="315"/>
      <c r="O419" s="328"/>
      <c r="P419" s="328"/>
      <c r="Q419" s="328"/>
      <c r="R419" s="328"/>
      <c r="S419" s="328"/>
      <c r="T419" s="328"/>
      <c r="U419" s="328"/>
      <c r="V419" s="328"/>
      <c r="W419" s="328"/>
      <c r="X419" s="328"/>
      <c r="Y419" s="435"/>
      <c r="Z419" s="435"/>
      <c r="AA419" s="435"/>
      <c r="AB419" s="435"/>
      <c r="AC419" s="435"/>
      <c r="AD419" s="435"/>
      <c r="AE419" s="435"/>
      <c r="AF419" s="435"/>
      <c r="AG419" s="435"/>
      <c r="AH419" s="435"/>
      <c r="AI419" s="435"/>
      <c r="AJ419" s="435"/>
      <c r="AK419" s="435"/>
      <c r="AL419" s="435"/>
      <c r="AM419" s="330"/>
    </row>
    <row r="420" spans="1:39" ht="15" hidden="1" outlineLevel="1">
      <c r="A420" s="533">
        <v>5</v>
      </c>
      <c r="B420" s="318" t="s">
        <v>5</v>
      </c>
      <c r="C420" s="315" t="s">
        <v>25</v>
      </c>
      <c r="D420" s="319">
        <v>4968775</v>
      </c>
      <c r="E420" s="319">
        <f>+'7-d.  2014'!BA43</f>
        <v>4310359.59</v>
      </c>
      <c r="F420" s="319">
        <f>+'7-d.  2014'!BB43</f>
        <v>3967230.08</v>
      </c>
      <c r="G420" s="319">
        <f>+'7-d.  2014'!BC43</f>
        <v>3967230.08</v>
      </c>
      <c r="H420" s="319">
        <f>+'7-d.  2014'!BD43</f>
        <v>3967230.08</v>
      </c>
      <c r="I420" s="319">
        <f>+'7-d.  2014'!BE43</f>
        <v>3967230.08</v>
      </c>
      <c r="J420" s="319">
        <f>+'7-d.  2014'!BF43</f>
        <v>3967230.08</v>
      </c>
      <c r="K420" s="319">
        <f>+'7-d.  2014'!BG43</f>
        <v>3965511.53</v>
      </c>
      <c r="L420" s="319">
        <f>+'7-d.  2014'!BH43</f>
        <v>3965511.53</v>
      </c>
      <c r="M420" s="319">
        <f>+'7-d.  2014'!BI43</f>
        <v>3688146.04</v>
      </c>
      <c r="N420" s="315"/>
      <c r="O420" s="319">
        <v>325</v>
      </c>
      <c r="P420" s="319">
        <f>+'7-d.  2014'!V43</f>
        <v>283.85000000000002</v>
      </c>
      <c r="Q420" s="319">
        <f>+'7-d.  2014'!W43</f>
        <v>262.31</v>
      </c>
      <c r="R420" s="319">
        <f>+'7-d.  2014'!X43</f>
        <v>262.31</v>
      </c>
      <c r="S420" s="319">
        <f>+'7-d.  2014'!Y43</f>
        <v>262.31</v>
      </c>
      <c r="T420" s="319">
        <f>+'7-d.  2014'!Z43</f>
        <v>262.31</v>
      </c>
      <c r="U420" s="319">
        <f>+'7-d.  2014'!AA43</f>
        <v>262.31</v>
      </c>
      <c r="V420" s="319">
        <f>+'7-d.  2014'!AB43</f>
        <v>262.11</v>
      </c>
      <c r="W420" s="319">
        <f>+'7-d.  2014'!AC43</f>
        <v>262.11</v>
      </c>
      <c r="X420" s="319">
        <f>+'7-d.  2014'!AD43</f>
        <v>244.7</v>
      </c>
      <c r="Y420" s="486">
        <v>1</v>
      </c>
      <c r="Z420" s="433"/>
      <c r="AA420" s="433"/>
      <c r="AB420" s="433"/>
      <c r="AC420" s="433"/>
      <c r="AD420" s="433"/>
      <c r="AE420" s="433"/>
      <c r="AF420" s="433"/>
      <c r="AG420" s="433"/>
      <c r="AH420" s="433"/>
      <c r="AI420" s="433"/>
      <c r="AJ420" s="433"/>
      <c r="AK420" s="433"/>
      <c r="AL420" s="433"/>
      <c r="AM420" s="320">
        <f>SUM(Y420:AL420)</f>
        <v>1</v>
      </c>
    </row>
    <row r="421" spans="1:39" ht="15" hidden="1" outlineLevel="1">
      <c r="B421" s="318" t="s">
        <v>262</v>
      </c>
      <c r="C421" s="315" t="s">
        <v>164</v>
      </c>
      <c r="D421" s="319"/>
      <c r="E421" s="319"/>
      <c r="F421" s="319"/>
      <c r="G421" s="319"/>
      <c r="H421" s="319"/>
      <c r="I421" s="319"/>
      <c r="J421" s="319"/>
      <c r="K421" s="319"/>
      <c r="L421" s="319"/>
      <c r="M421" s="319"/>
      <c r="N421" s="484"/>
      <c r="O421" s="319"/>
      <c r="P421" s="319"/>
      <c r="Q421" s="319"/>
      <c r="R421" s="319"/>
      <c r="S421" s="319"/>
      <c r="T421" s="319"/>
      <c r="U421" s="319"/>
      <c r="V421" s="319"/>
      <c r="W421" s="319"/>
      <c r="X421" s="319"/>
      <c r="Y421" s="434">
        <f>Y420</f>
        <v>1</v>
      </c>
      <c r="Z421" s="434">
        <f>Z420</f>
        <v>0</v>
      </c>
      <c r="AA421" s="434">
        <f t="shared" ref="AA421:AL421" si="129">AA420</f>
        <v>0</v>
      </c>
      <c r="AB421" s="434">
        <f t="shared" si="129"/>
        <v>0</v>
      </c>
      <c r="AC421" s="434">
        <f t="shared" si="129"/>
        <v>0</v>
      </c>
      <c r="AD421" s="434">
        <f t="shared" si="129"/>
        <v>0</v>
      </c>
      <c r="AE421" s="434">
        <f t="shared" si="129"/>
        <v>0</v>
      </c>
      <c r="AF421" s="434">
        <f t="shared" si="129"/>
        <v>0</v>
      </c>
      <c r="AG421" s="434">
        <f t="shared" si="129"/>
        <v>0</v>
      </c>
      <c r="AH421" s="434">
        <f t="shared" si="129"/>
        <v>0</v>
      </c>
      <c r="AI421" s="434">
        <f t="shared" si="129"/>
        <v>0</v>
      </c>
      <c r="AJ421" s="434">
        <f t="shared" si="129"/>
        <v>0</v>
      </c>
      <c r="AK421" s="434">
        <f t="shared" si="129"/>
        <v>0</v>
      </c>
      <c r="AL421" s="434">
        <f t="shared" si="129"/>
        <v>0</v>
      </c>
      <c r="AM421" s="321"/>
    </row>
    <row r="422" spans="1:39" ht="15" hidden="1" outlineLevel="1">
      <c r="B422" s="318"/>
      <c r="C422" s="329"/>
      <c r="D422" s="328"/>
      <c r="E422" s="328"/>
      <c r="F422" s="328"/>
      <c r="G422" s="328"/>
      <c r="H422" s="328"/>
      <c r="I422" s="328"/>
      <c r="J422" s="328"/>
      <c r="K422" s="328"/>
      <c r="L422" s="328"/>
      <c r="M422" s="328"/>
      <c r="N422" s="315"/>
      <c r="O422" s="328"/>
      <c r="P422" s="328"/>
      <c r="Q422" s="328"/>
      <c r="R422" s="328"/>
      <c r="S422" s="328"/>
      <c r="T422" s="328"/>
      <c r="U422" s="328"/>
      <c r="V422" s="328"/>
      <c r="W422" s="328"/>
      <c r="X422" s="328"/>
      <c r="Y422" s="435"/>
      <c r="Z422" s="435"/>
      <c r="AA422" s="435"/>
      <c r="AB422" s="435"/>
      <c r="AC422" s="435"/>
      <c r="AD422" s="435"/>
      <c r="AE422" s="435"/>
      <c r="AF422" s="435"/>
      <c r="AG422" s="435"/>
      <c r="AH422" s="435"/>
      <c r="AI422" s="435"/>
      <c r="AJ422" s="435"/>
      <c r="AK422" s="435"/>
      <c r="AL422" s="435"/>
      <c r="AM422" s="330"/>
    </row>
    <row r="423" spans="1:39" ht="15" hidden="1" outlineLevel="1">
      <c r="A423" s="533">
        <v>6</v>
      </c>
      <c r="B423" s="318" t="s">
        <v>6</v>
      </c>
      <c r="C423" s="315" t="s">
        <v>25</v>
      </c>
      <c r="D423" s="319"/>
      <c r="E423" s="319"/>
      <c r="F423" s="319"/>
      <c r="G423" s="319"/>
      <c r="H423" s="319"/>
      <c r="I423" s="319"/>
      <c r="J423" s="319"/>
      <c r="K423" s="319"/>
      <c r="L423" s="319"/>
      <c r="M423" s="319"/>
      <c r="N423" s="315"/>
      <c r="O423" s="319"/>
      <c r="P423" s="319"/>
      <c r="Q423" s="319"/>
      <c r="R423" s="319"/>
      <c r="S423" s="319"/>
      <c r="T423" s="319"/>
      <c r="U423" s="319"/>
      <c r="V423" s="319"/>
      <c r="W423" s="319"/>
      <c r="X423" s="319"/>
      <c r="Y423" s="433"/>
      <c r="Z423" s="433"/>
      <c r="AA423" s="433"/>
      <c r="AB423" s="433"/>
      <c r="AC423" s="433"/>
      <c r="AD423" s="433"/>
      <c r="AE423" s="433"/>
      <c r="AF423" s="433"/>
      <c r="AG423" s="433"/>
      <c r="AH423" s="433"/>
      <c r="AI423" s="433"/>
      <c r="AJ423" s="433"/>
      <c r="AK423" s="433"/>
      <c r="AL423" s="433"/>
      <c r="AM423" s="320">
        <f>SUM(Y423:AL423)</f>
        <v>0</v>
      </c>
    </row>
    <row r="424" spans="1:39" ht="15" hidden="1" outlineLevel="1">
      <c r="B424" s="318" t="s">
        <v>262</v>
      </c>
      <c r="C424" s="315" t="s">
        <v>164</v>
      </c>
      <c r="D424" s="319"/>
      <c r="E424" s="319"/>
      <c r="F424" s="319"/>
      <c r="G424" s="319"/>
      <c r="H424" s="319"/>
      <c r="I424" s="319"/>
      <c r="J424" s="319"/>
      <c r="K424" s="319"/>
      <c r="L424" s="319"/>
      <c r="M424" s="319"/>
      <c r="N424" s="484"/>
      <c r="O424" s="319"/>
      <c r="P424" s="319"/>
      <c r="Q424" s="319"/>
      <c r="R424" s="319"/>
      <c r="S424" s="319"/>
      <c r="T424" s="319"/>
      <c r="U424" s="319"/>
      <c r="V424" s="319"/>
      <c r="W424" s="319"/>
      <c r="X424" s="319"/>
      <c r="Y424" s="434">
        <f>Y423</f>
        <v>0</v>
      </c>
      <c r="Z424" s="434">
        <f>Z423</f>
        <v>0</v>
      </c>
      <c r="AA424" s="434">
        <f t="shared" ref="AA424:AL424" si="130">AA423</f>
        <v>0</v>
      </c>
      <c r="AB424" s="434">
        <f t="shared" si="130"/>
        <v>0</v>
      </c>
      <c r="AC424" s="434">
        <f t="shared" si="130"/>
        <v>0</v>
      </c>
      <c r="AD424" s="434">
        <f t="shared" si="130"/>
        <v>0</v>
      </c>
      <c r="AE424" s="434">
        <f t="shared" si="130"/>
        <v>0</v>
      </c>
      <c r="AF424" s="434">
        <f t="shared" si="130"/>
        <v>0</v>
      </c>
      <c r="AG424" s="434">
        <f t="shared" si="130"/>
        <v>0</v>
      </c>
      <c r="AH424" s="434">
        <f t="shared" si="130"/>
        <v>0</v>
      </c>
      <c r="AI424" s="434">
        <f t="shared" si="130"/>
        <v>0</v>
      </c>
      <c r="AJ424" s="434">
        <f t="shared" si="130"/>
        <v>0</v>
      </c>
      <c r="AK424" s="434">
        <f t="shared" si="130"/>
        <v>0</v>
      </c>
      <c r="AL424" s="434">
        <f t="shared" si="130"/>
        <v>0</v>
      </c>
      <c r="AM424" s="321"/>
    </row>
    <row r="425" spans="1:39" ht="15" hidden="1" outlineLevel="1">
      <c r="B425" s="318"/>
      <c r="C425" s="329"/>
      <c r="D425" s="328"/>
      <c r="E425" s="328"/>
      <c r="F425" s="328"/>
      <c r="G425" s="328"/>
      <c r="H425" s="328"/>
      <c r="I425" s="328"/>
      <c r="J425" s="328"/>
      <c r="K425" s="328"/>
      <c r="L425" s="328"/>
      <c r="M425" s="328"/>
      <c r="N425" s="315"/>
      <c r="O425" s="328"/>
      <c r="P425" s="328"/>
      <c r="Q425" s="328"/>
      <c r="R425" s="328"/>
      <c r="S425" s="328"/>
      <c r="T425" s="328"/>
      <c r="U425" s="328"/>
      <c r="V425" s="328"/>
      <c r="W425" s="328"/>
      <c r="X425" s="328"/>
      <c r="Y425" s="435"/>
      <c r="Z425" s="435"/>
      <c r="AA425" s="435"/>
      <c r="AB425" s="435"/>
      <c r="AC425" s="435"/>
      <c r="AD425" s="435"/>
      <c r="AE425" s="435"/>
      <c r="AF425" s="435"/>
      <c r="AG425" s="435"/>
      <c r="AH425" s="435"/>
      <c r="AI425" s="435"/>
      <c r="AJ425" s="435"/>
      <c r="AK425" s="435"/>
      <c r="AL425" s="435"/>
      <c r="AM425" s="330"/>
    </row>
    <row r="426" spans="1:39" ht="15" hidden="1" outlineLevel="1">
      <c r="A426" s="533">
        <v>7</v>
      </c>
      <c r="B426" s="318" t="s">
        <v>42</v>
      </c>
      <c r="C426" s="315" t="s">
        <v>25</v>
      </c>
      <c r="D426" s="319">
        <v>1510</v>
      </c>
      <c r="E426" s="319"/>
      <c r="F426" s="319"/>
      <c r="G426" s="319"/>
      <c r="H426" s="319"/>
      <c r="I426" s="319"/>
      <c r="J426" s="319"/>
      <c r="K426" s="319"/>
      <c r="L426" s="319"/>
      <c r="M426" s="319"/>
      <c r="N426" s="315"/>
      <c r="O426" s="319">
        <v>4457</v>
      </c>
      <c r="P426" s="319"/>
      <c r="Q426" s="319"/>
      <c r="R426" s="319"/>
      <c r="S426" s="319"/>
      <c r="T426" s="319"/>
      <c r="U426" s="319"/>
      <c r="V426" s="319"/>
      <c r="W426" s="319"/>
      <c r="X426" s="319"/>
      <c r="Y426" s="433">
        <v>1</v>
      </c>
      <c r="Z426" s="433"/>
      <c r="AA426" s="433"/>
      <c r="AB426" s="433"/>
      <c r="AC426" s="433"/>
      <c r="AD426" s="433"/>
      <c r="AE426" s="433"/>
      <c r="AF426" s="433"/>
      <c r="AG426" s="433"/>
      <c r="AH426" s="433"/>
      <c r="AI426" s="433"/>
      <c r="AJ426" s="433"/>
      <c r="AK426" s="433"/>
      <c r="AL426" s="433"/>
      <c r="AM426" s="320">
        <f>SUM(Y426:AL426)</f>
        <v>1</v>
      </c>
    </row>
    <row r="427" spans="1:39" ht="15" hidden="1" outlineLevel="1">
      <c r="B427" s="318" t="s">
        <v>262</v>
      </c>
      <c r="C427" s="315" t="s">
        <v>164</v>
      </c>
      <c r="D427" s="319"/>
      <c r="E427" s="319"/>
      <c r="F427" s="319"/>
      <c r="G427" s="319"/>
      <c r="H427" s="319"/>
      <c r="I427" s="319"/>
      <c r="J427" s="319"/>
      <c r="K427" s="319"/>
      <c r="L427" s="319"/>
      <c r="M427" s="319"/>
      <c r="N427" s="315"/>
      <c r="O427" s="319"/>
      <c r="P427" s="319"/>
      <c r="Q427" s="319"/>
      <c r="R427" s="319"/>
      <c r="S427" s="319"/>
      <c r="T427" s="319"/>
      <c r="U427" s="319"/>
      <c r="V427" s="319"/>
      <c r="W427" s="319"/>
      <c r="X427" s="319"/>
      <c r="Y427" s="434">
        <f>Y426</f>
        <v>1</v>
      </c>
      <c r="Z427" s="434">
        <f>Z426</f>
        <v>0</v>
      </c>
      <c r="AA427" s="434">
        <f t="shared" ref="AA427:AL427" si="131">AA426</f>
        <v>0</v>
      </c>
      <c r="AB427" s="434">
        <f t="shared" si="131"/>
        <v>0</v>
      </c>
      <c r="AC427" s="434">
        <f t="shared" si="131"/>
        <v>0</v>
      </c>
      <c r="AD427" s="434">
        <f t="shared" si="131"/>
        <v>0</v>
      </c>
      <c r="AE427" s="434">
        <f t="shared" si="131"/>
        <v>0</v>
      </c>
      <c r="AF427" s="434">
        <f t="shared" si="131"/>
        <v>0</v>
      </c>
      <c r="AG427" s="434">
        <f t="shared" si="131"/>
        <v>0</v>
      </c>
      <c r="AH427" s="434">
        <f t="shared" si="131"/>
        <v>0</v>
      </c>
      <c r="AI427" s="434">
        <f t="shared" si="131"/>
        <v>0</v>
      </c>
      <c r="AJ427" s="434">
        <f t="shared" si="131"/>
        <v>0</v>
      </c>
      <c r="AK427" s="434">
        <f t="shared" si="131"/>
        <v>0</v>
      </c>
      <c r="AL427" s="434">
        <f t="shared" si="131"/>
        <v>0</v>
      </c>
      <c r="AM427" s="321"/>
    </row>
    <row r="428" spans="1:39" ht="15" hidden="1" outlineLevel="1">
      <c r="B428" s="318"/>
      <c r="C428" s="329"/>
      <c r="D428" s="328"/>
      <c r="E428" s="328"/>
      <c r="F428" s="328"/>
      <c r="G428" s="328"/>
      <c r="H428" s="328"/>
      <c r="I428" s="328"/>
      <c r="J428" s="328"/>
      <c r="K428" s="328"/>
      <c r="L428" s="328"/>
      <c r="M428" s="328"/>
      <c r="N428" s="315"/>
      <c r="O428" s="328"/>
      <c r="P428" s="328"/>
      <c r="Q428" s="328"/>
      <c r="R428" s="328"/>
      <c r="S428" s="328"/>
      <c r="T428" s="328"/>
      <c r="U428" s="328"/>
      <c r="V428" s="328"/>
      <c r="W428" s="328"/>
      <c r="X428" s="328"/>
      <c r="Y428" s="435"/>
      <c r="Z428" s="435"/>
      <c r="AA428" s="435"/>
      <c r="AB428" s="435"/>
      <c r="AC428" s="435"/>
      <c r="AD428" s="435"/>
      <c r="AE428" s="435"/>
      <c r="AF428" s="435"/>
      <c r="AG428" s="435"/>
      <c r="AH428" s="435"/>
      <c r="AI428" s="435"/>
      <c r="AJ428" s="435"/>
      <c r="AK428" s="435"/>
      <c r="AL428" s="435"/>
      <c r="AM428" s="330"/>
    </row>
    <row r="429" spans="1:39" s="307" customFormat="1" ht="15" hidden="1" outlineLevel="1">
      <c r="A429" s="533">
        <v>8</v>
      </c>
      <c r="B429" s="318" t="s">
        <v>497</v>
      </c>
      <c r="C429" s="315" t="s">
        <v>25</v>
      </c>
      <c r="D429" s="319"/>
      <c r="E429" s="319"/>
      <c r="F429" s="319"/>
      <c r="G429" s="319"/>
      <c r="H429" s="319"/>
      <c r="I429" s="319"/>
      <c r="J429" s="319"/>
      <c r="K429" s="319"/>
      <c r="L429" s="319"/>
      <c r="M429" s="319"/>
      <c r="N429" s="315"/>
      <c r="O429" s="319"/>
      <c r="P429" s="319"/>
      <c r="Q429" s="319"/>
      <c r="R429" s="319"/>
      <c r="S429" s="319"/>
      <c r="T429" s="319"/>
      <c r="U429" s="319"/>
      <c r="V429" s="319"/>
      <c r="W429" s="319"/>
      <c r="X429" s="319"/>
      <c r="Y429" s="433"/>
      <c r="Z429" s="433"/>
      <c r="AA429" s="433"/>
      <c r="AB429" s="433"/>
      <c r="AC429" s="433"/>
      <c r="AD429" s="433"/>
      <c r="AE429" s="433"/>
      <c r="AF429" s="433"/>
      <c r="AG429" s="433"/>
      <c r="AH429" s="433"/>
      <c r="AI429" s="433"/>
      <c r="AJ429" s="433"/>
      <c r="AK429" s="433"/>
      <c r="AL429" s="433"/>
      <c r="AM429" s="320">
        <f>SUM(Y429:AL429)</f>
        <v>0</v>
      </c>
    </row>
    <row r="430" spans="1:39" s="307" customFormat="1" ht="15" hidden="1" outlineLevel="1">
      <c r="A430" s="533"/>
      <c r="B430" s="318" t="s">
        <v>262</v>
      </c>
      <c r="C430" s="315" t="s">
        <v>164</v>
      </c>
      <c r="D430" s="319"/>
      <c r="E430" s="319"/>
      <c r="F430" s="319"/>
      <c r="G430" s="319"/>
      <c r="H430" s="319"/>
      <c r="I430" s="319"/>
      <c r="J430" s="319"/>
      <c r="K430" s="319"/>
      <c r="L430" s="319"/>
      <c r="M430" s="319"/>
      <c r="N430" s="315"/>
      <c r="O430" s="319"/>
      <c r="P430" s="319"/>
      <c r="Q430" s="319"/>
      <c r="R430" s="319"/>
      <c r="S430" s="319"/>
      <c r="T430" s="319"/>
      <c r="U430" s="319"/>
      <c r="V430" s="319"/>
      <c r="W430" s="319"/>
      <c r="X430" s="319"/>
      <c r="Y430" s="434">
        <f>Y429</f>
        <v>0</v>
      </c>
      <c r="Z430" s="434">
        <f>Z429</f>
        <v>0</v>
      </c>
      <c r="AA430" s="434">
        <f t="shared" ref="AA430:AL430" si="132">AA429</f>
        <v>0</v>
      </c>
      <c r="AB430" s="434">
        <f t="shared" si="132"/>
        <v>0</v>
      </c>
      <c r="AC430" s="434">
        <f t="shared" si="132"/>
        <v>0</v>
      </c>
      <c r="AD430" s="434">
        <f t="shared" si="132"/>
        <v>0</v>
      </c>
      <c r="AE430" s="434">
        <f t="shared" si="132"/>
        <v>0</v>
      </c>
      <c r="AF430" s="434">
        <f t="shared" si="132"/>
        <v>0</v>
      </c>
      <c r="AG430" s="434">
        <f t="shared" si="132"/>
        <v>0</v>
      </c>
      <c r="AH430" s="434">
        <f t="shared" si="132"/>
        <v>0</v>
      </c>
      <c r="AI430" s="434">
        <f t="shared" si="132"/>
        <v>0</v>
      </c>
      <c r="AJ430" s="434">
        <f t="shared" si="132"/>
        <v>0</v>
      </c>
      <c r="AK430" s="434">
        <f t="shared" si="132"/>
        <v>0</v>
      </c>
      <c r="AL430" s="434">
        <f t="shared" si="132"/>
        <v>0</v>
      </c>
      <c r="AM430" s="321"/>
    </row>
    <row r="431" spans="1:39" s="307" customFormat="1" ht="15" hidden="1" outlineLevel="1">
      <c r="A431" s="533"/>
      <c r="B431" s="318"/>
      <c r="C431" s="329"/>
      <c r="D431" s="328"/>
      <c r="E431" s="328"/>
      <c r="F431" s="328"/>
      <c r="G431" s="328"/>
      <c r="H431" s="328"/>
      <c r="I431" s="328"/>
      <c r="J431" s="328"/>
      <c r="K431" s="328"/>
      <c r="L431" s="328"/>
      <c r="M431" s="328"/>
      <c r="N431" s="315"/>
      <c r="O431" s="328"/>
      <c r="P431" s="328"/>
      <c r="Q431" s="328"/>
      <c r="R431" s="328"/>
      <c r="S431" s="328"/>
      <c r="T431" s="328"/>
      <c r="U431" s="328"/>
      <c r="V431" s="328"/>
      <c r="W431" s="328"/>
      <c r="X431" s="328"/>
      <c r="Y431" s="435"/>
      <c r="Z431" s="435"/>
      <c r="AA431" s="435"/>
      <c r="AB431" s="435"/>
      <c r="AC431" s="435"/>
      <c r="AD431" s="435"/>
      <c r="AE431" s="435"/>
      <c r="AF431" s="435"/>
      <c r="AG431" s="435"/>
      <c r="AH431" s="435"/>
      <c r="AI431" s="435"/>
      <c r="AJ431" s="435"/>
      <c r="AK431" s="435"/>
      <c r="AL431" s="435"/>
      <c r="AM431" s="330"/>
    </row>
    <row r="432" spans="1:39" ht="15" hidden="1" outlineLevel="1">
      <c r="A432" s="533">
        <v>9</v>
      </c>
      <c r="B432" s="318" t="s">
        <v>7</v>
      </c>
      <c r="C432" s="315" t="s">
        <v>25</v>
      </c>
      <c r="D432" s="319"/>
      <c r="E432" s="319"/>
      <c r="F432" s="319"/>
      <c r="G432" s="319"/>
      <c r="H432" s="319"/>
      <c r="I432" s="319"/>
      <c r="J432" s="319"/>
      <c r="K432" s="319"/>
      <c r="L432" s="319"/>
      <c r="M432" s="319"/>
      <c r="N432" s="315"/>
      <c r="O432" s="319"/>
      <c r="P432" s="319"/>
      <c r="Q432" s="319"/>
      <c r="R432" s="319"/>
      <c r="S432" s="319"/>
      <c r="T432" s="319"/>
      <c r="U432" s="319"/>
      <c r="V432" s="319"/>
      <c r="W432" s="319"/>
      <c r="X432" s="319"/>
      <c r="Y432" s="433"/>
      <c r="Z432" s="433"/>
      <c r="AA432" s="433"/>
      <c r="AB432" s="433"/>
      <c r="AC432" s="433"/>
      <c r="AD432" s="433"/>
      <c r="AE432" s="433"/>
      <c r="AF432" s="433"/>
      <c r="AG432" s="433"/>
      <c r="AH432" s="433"/>
      <c r="AI432" s="433"/>
      <c r="AJ432" s="433"/>
      <c r="AK432" s="433"/>
      <c r="AL432" s="433"/>
      <c r="AM432" s="320">
        <f>SUM(Y432:AL432)</f>
        <v>0</v>
      </c>
    </row>
    <row r="433" spans="1:39" ht="15" hidden="1" outlineLevel="1">
      <c r="B433" s="318" t="s">
        <v>262</v>
      </c>
      <c r="C433" s="315" t="s">
        <v>164</v>
      </c>
      <c r="D433" s="319"/>
      <c r="E433" s="319"/>
      <c r="F433" s="319"/>
      <c r="G433" s="319"/>
      <c r="H433" s="319"/>
      <c r="I433" s="319"/>
      <c r="J433" s="319"/>
      <c r="K433" s="319"/>
      <c r="L433" s="319"/>
      <c r="M433" s="319"/>
      <c r="N433" s="315"/>
      <c r="O433" s="319"/>
      <c r="P433" s="319"/>
      <c r="Q433" s="319"/>
      <c r="R433" s="319"/>
      <c r="S433" s="319"/>
      <c r="T433" s="319"/>
      <c r="U433" s="319"/>
      <c r="V433" s="319"/>
      <c r="W433" s="319"/>
      <c r="X433" s="319"/>
      <c r="Y433" s="434">
        <f>Y432</f>
        <v>0</v>
      </c>
      <c r="Z433" s="434">
        <f>Z432</f>
        <v>0</v>
      </c>
      <c r="AA433" s="434">
        <f t="shared" ref="AA433:AL433" si="133">AA432</f>
        <v>0</v>
      </c>
      <c r="AB433" s="434">
        <f t="shared" si="133"/>
        <v>0</v>
      </c>
      <c r="AC433" s="434">
        <f t="shared" si="133"/>
        <v>0</v>
      </c>
      <c r="AD433" s="434">
        <f t="shared" si="133"/>
        <v>0</v>
      </c>
      <c r="AE433" s="434">
        <f t="shared" si="133"/>
        <v>0</v>
      </c>
      <c r="AF433" s="434">
        <f t="shared" si="133"/>
        <v>0</v>
      </c>
      <c r="AG433" s="434">
        <f t="shared" si="133"/>
        <v>0</v>
      </c>
      <c r="AH433" s="434">
        <f t="shared" si="133"/>
        <v>0</v>
      </c>
      <c r="AI433" s="434">
        <f t="shared" si="133"/>
        <v>0</v>
      </c>
      <c r="AJ433" s="434">
        <f t="shared" si="133"/>
        <v>0</v>
      </c>
      <c r="AK433" s="434">
        <f t="shared" si="133"/>
        <v>0</v>
      </c>
      <c r="AL433" s="434">
        <f t="shared" si="133"/>
        <v>0</v>
      </c>
      <c r="AM433" s="321"/>
    </row>
    <row r="434" spans="1:39" ht="15" hidden="1" outlineLevel="1">
      <c r="B434" s="331"/>
      <c r="C434" s="332"/>
      <c r="D434" s="315"/>
      <c r="E434" s="315"/>
      <c r="F434" s="315"/>
      <c r="G434" s="315"/>
      <c r="H434" s="315"/>
      <c r="I434" s="315"/>
      <c r="J434" s="315"/>
      <c r="K434" s="315"/>
      <c r="L434" s="315"/>
      <c r="M434" s="315"/>
      <c r="N434" s="315"/>
      <c r="O434" s="315"/>
      <c r="P434" s="315"/>
      <c r="Q434" s="315"/>
      <c r="R434" s="315"/>
      <c r="S434" s="315"/>
      <c r="T434" s="315"/>
      <c r="U434" s="315"/>
      <c r="V434" s="315"/>
      <c r="W434" s="315"/>
      <c r="X434" s="315"/>
      <c r="Y434" s="435"/>
      <c r="Z434" s="435"/>
      <c r="AA434" s="435"/>
      <c r="AB434" s="435"/>
      <c r="AC434" s="435"/>
      <c r="AD434" s="435"/>
      <c r="AE434" s="435"/>
      <c r="AF434" s="435"/>
      <c r="AG434" s="435"/>
      <c r="AH434" s="435"/>
      <c r="AI434" s="435"/>
      <c r="AJ434" s="435"/>
      <c r="AK434" s="435"/>
      <c r="AL434" s="435"/>
      <c r="AM434" s="330"/>
    </row>
    <row r="435" spans="1:39" ht="15.6" hidden="1" outlineLevel="1">
      <c r="A435" s="534"/>
      <c r="B435" s="312" t="s">
        <v>8</v>
      </c>
      <c r="C435" s="313"/>
      <c r="D435" s="313"/>
      <c r="E435" s="313"/>
      <c r="F435" s="313"/>
      <c r="G435" s="313"/>
      <c r="H435" s="313"/>
      <c r="I435" s="313"/>
      <c r="J435" s="313"/>
      <c r="K435" s="313"/>
      <c r="L435" s="313"/>
      <c r="M435" s="313"/>
      <c r="N435" s="315"/>
      <c r="O435" s="313"/>
      <c r="P435" s="313"/>
      <c r="Q435" s="313"/>
      <c r="R435" s="313"/>
      <c r="S435" s="313"/>
      <c r="T435" s="313"/>
      <c r="U435" s="313"/>
      <c r="V435" s="313"/>
      <c r="W435" s="313"/>
      <c r="X435" s="313"/>
      <c r="Y435" s="437"/>
      <c r="Z435" s="437"/>
      <c r="AA435" s="437"/>
      <c r="AB435" s="437"/>
      <c r="AC435" s="437"/>
      <c r="AD435" s="437"/>
      <c r="AE435" s="437"/>
      <c r="AF435" s="437"/>
      <c r="AG435" s="437"/>
      <c r="AH435" s="437"/>
      <c r="AI435" s="437"/>
      <c r="AJ435" s="437"/>
      <c r="AK435" s="437"/>
      <c r="AL435" s="437"/>
      <c r="AM435" s="316"/>
    </row>
    <row r="436" spans="1:39" ht="15" hidden="1" outlineLevel="1">
      <c r="A436" s="533">
        <v>10</v>
      </c>
      <c r="B436" s="334" t="s">
        <v>22</v>
      </c>
      <c r="C436" s="315" t="s">
        <v>25</v>
      </c>
      <c r="D436" s="319">
        <v>19282049</v>
      </c>
      <c r="E436" s="319">
        <f>+'7-d.  2014'!BA37</f>
        <v>19255189.07</v>
      </c>
      <c r="F436" s="319">
        <f>+'7-d.  2014'!BB37</f>
        <v>19255189.07</v>
      </c>
      <c r="G436" s="319">
        <f>+'7-d.  2014'!BC37</f>
        <v>18858307.379999999</v>
      </c>
      <c r="H436" s="319">
        <f>+'7-d.  2014'!BD37</f>
        <v>18858307.379999999</v>
      </c>
      <c r="I436" s="319">
        <f>+'7-d.  2014'!BE37</f>
        <v>18752564.420000002</v>
      </c>
      <c r="J436" s="319">
        <f>+'7-d.  2014'!BF37</f>
        <v>18193283.27</v>
      </c>
      <c r="K436" s="319">
        <f>+'7-d.  2014'!BG37</f>
        <v>18193283.27</v>
      </c>
      <c r="L436" s="319">
        <f>+'7-d.  2014'!BH37</f>
        <v>17398195.960000001</v>
      </c>
      <c r="M436" s="319">
        <f>+'7-d.  2014'!BI37</f>
        <v>14887214.939999999</v>
      </c>
      <c r="N436" s="319">
        <v>12</v>
      </c>
      <c r="O436" s="319">
        <v>2594</v>
      </c>
      <c r="P436" s="319">
        <f>+'7-d.  2014'!V37</f>
        <v>2586.13</v>
      </c>
      <c r="Q436" s="319">
        <f>+'7-d.  2014'!W37</f>
        <v>2586.13</v>
      </c>
      <c r="R436" s="319">
        <f>+'7-d.  2014'!X37</f>
        <v>2472.61</v>
      </c>
      <c r="S436" s="319">
        <f>+'7-d.  2014'!Y37</f>
        <v>2472.61</v>
      </c>
      <c r="T436" s="319">
        <f>+'7-d.  2014'!Z37</f>
        <v>2442.5100000000002</v>
      </c>
      <c r="U436" s="319">
        <f>+'7-d.  2014'!AA37</f>
        <v>2362.29</v>
      </c>
      <c r="V436" s="319">
        <f>+'7-d.  2014'!AB37</f>
        <v>2362.29</v>
      </c>
      <c r="W436" s="319">
        <f>+'7-d.  2014'!AC37</f>
        <v>2260.19</v>
      </c>
      <c r="X436" s="319">
        <f>+'7-d.  2014'!AD37</f>
        <v>1920.36</v>
      </c>
      <c r="Y436" s="438"/>
      <c r="Z436" s="485"/>
      <c r="AA436" s="485">
        <v>0.79</v>
      </c>
      <c r="AB436" s="485">
        <v>0.21</v>
      </c>
      <c r="AC436" s="438"/>
      <c r="AD436" s="438"/>
      <c r="AE436" s="438"/>
      <c r="AF436" s="438"/>
      <c r="AG436" s="438"/>
      <c r="AH436" s="438"/>
      <c r="AI436" s="438"/>
      <c r="AJ436" s="438"/>
      <c r="AK436" s="438"/>
      <c r="AL436" s="438"/>
      <c r="AM436" s="320">
        <f>SUM(Y436:AL436)</f>
        <v>1</v>
      </c>
    </row>
    <row r="437" spans="1:39" ht="15" hidden="1" outlineLevel="1">
      <c r="B437" s="318" t="s">
        <v>262</v>
      </c>
      <c r="C437" s="315" t="s">
        <v>164</v>
      </c>
      <c r="D437" s="319"/>
      <c r="E437" s="319"/>
      <c r="F437" s="319"/>
      <c r="G437" s="319"/>
      <c r="H437" s="319"/>
      <c r="I437" s="319"/>
      <c r="J437" s="319"/>
      <c r="K437" s="319"/>
      <c r="L437" s="319"/>
      <c r="M437" s="319"/>
      <c r="N437" s="319">
        <f>N436</f>
        <v>12</v>
      </c>
      <c r="O437" s="319"/>
      <c r="P437" s="319"/>
      <c r="Q437" s="319"/>
      <c r="R437" s="319"/>
      <c r="S437" s="319"/>
      <c r="T437" s="319"/>
      <c r="U437" s="319"/>
      <c r="V437" s="319"/>
      <c r="W437" s="319"/>
      <c r="X437" s="319"/>
      <c r="Y437" s="434">
        <f>Y436</f>
        <v>0</v>
      </c>
      <c r="Z437" s="434">
        <f>Z436</f>
        <v>0</v>
      </c>
      <c r="AA437" s="434">
        <f t="shared" ref="AA437:AL437" si="134">AA436</f>
        <v>0.79</v>
      </c>
      <c r="AB437" s="434">
        <f t="shared" si="134"/>
        <v>0.21</v>
      </c>
      <c r="AC437" s="434">
        <f t="shared" si="134"/>
        <v>0</v>
      </c>
      <c r="AD437" s="434">
        <f t="shared" si="134"/>
        <v>0</v>
      </c>
      <c r="AE437" s="434">
        <f t="shared" si="134"/>
        <v>0</v>
      </c>
      <c r="AF437" s="434">
        <f t="shared" si="134"/>
        <v>0</v>
      </c>
      <c r="AG437" s="434">
        <f t="shared" si="134"/>
        <v>0</v>
      </c>
      <c r="AH437" s="434">
        <f t="shared" si="134"/>
        <v>0</v>
      </c>
      <c r="AI437" s="434">
        <f t="shared" si="134"/>
        <v>0</v>
      </c>
      <c r="AJ437" s="434">
        <f t="shared" si="134"/>
        <v>0</v>
      </c>
      <c r="AK437" s="434">
        <f t="shared" si="134"/>
        <v>0</v>
      </c>
      <c r="AL437" s="434">
        <f t="shared" si="134"/>
        <v>0</v>
      </c>
      <c r="AM437" s="335"/>
    </row>
    <row r="438" spans="1:39" ht="15" hidden="1" outlineLevel="1">
      <c r="B438" s="334"/>
      <c r="C438" s="336"/>
      <c r="D438" s="315"/>
      <c r="E438" s="315"/>
      <c r="F438" s="315"/>
      <c r="G438" s="315"/>
      <c r="H438" s="315"/>
      <c r="I438" s="315"/>
      <c r="J438" s="315"/>
      <c r="K438" s="315"/>
      <c r="L438" s="315"/>
      <c r="M438" s="315"/>
      <c r="N438" s="315"/>
      <c r="O438" s="315"/>
      <c r="P438" s="315"/>
      <c r="Q438" s="315"/>
      <c r="R438" s="315"/>
      <c r="S438" s="315"/>
      <c r="T438" s="315"/>
      <c r="U438" s="315"/>
      <c r="V438" s="315"/>
      <c r="W438" s="315"/>
      <c r="X438" s="315"/>
      <c r="Y438" s="439"/>
      <c r="Z438" s="439"/>
      <c r="AA438" s="439"/>
      <c r="AB438" s="439"/>
      <c r="AC438" s="439"/>
      <c r="AD438" s="439"/>
      <c r="AE438" s="439"/>
      <c r="AF438" s="439"/>
      <c r="AG438" s="439"/>
      <c r="AH438" s="439"/>
      <c r="AI438" s="439"/>
      <c r="AJ438" s="439"/>
      <c r="AK438" s="439"/>
      <c r="AL438" s="439"/>
      <c r="AM438" s="337"/>
    </row>
    <row r="439" spans="1:39" ht="15" hidden="1" outlineLevel="1">
      <c r="A439" s="533">
        <v>11</v>
      </c>
      <c r="B439" s="338" t="s">
        <v>21</v>
      </c>
      <c r="C439" s="315" t="s">
        <v>25</v>
      </c>
      <c r="D439" s="319">
        <v>2940240</v>
      </c>
      <c r="E439" s="319">
        <f>+'7-d.  2014'!BA25</f>
        <v>2919374.23</v>
      </c>
      <c r="F439" s="319">
        <f>+'7-d.  2014'!BB25</f>
        <v>2709943.37</v>
      </c>
      <c r="G439" s="319">
        <f>+'7-d.  2014'!BC25</f>
        <v>1775114.74</v>
      </c>
      <c r="H439" s="319">
        <f>+'7-d.  2014'!BD25</f>
        <v>1775114.74</v>
      </c>
      <c r="I439" s="319">
        <f>+'7-d.  2014'!BE25</f>
        <v>1775114.74</v>
      </c>
      <c r="J439" s="319">
        <f>+'7-d.  2014'!BF25</f>
        <v>1775114.74</v>
      </c>
      <c r="K439" s="319">
        <f>+'7-d.  2014'!BG25</f>
        <v>1775114.74</v>
      </c>
      <c r="L439" s="319">
        <f>+'7-d.  2014'!BH25</f>
        <v>1775114.74</v>
      </c>
      <c r="M439" s="319">
        <f>+'7-d.  2014'!BI25</f>
        <v>1775114.74</v>
      </c>
      <c r="N439" s="319">
        <v>12</v>
      </c>
      <c r="O439" s="319">
        <v>852</v>
      </c>
      <c r="P439" s="319">
        <f>+'7-d.  2014'!V25</f>
        <v>846.64</v>
      </c>
      <c r="Q439" s="319">
        <f>+'7-d.  2014'!W25</f>
        <v>789.11</v>
      </c>
      <c r="R439" s="319">
        <f>+'7-d.  2014'!X25</f>
        <v>497</v>
      </c>
      <c r="S439" s="319">
        <f>+'7-d.  2014'!Y25</f>
        <v>497</v>
      </c>
      <c r="T439" s="319">
        <f>+'7-d.  2014'!Z25</f>
        <v>497</v>
      </c>
      <c r="U439" s="319">
        <f>+'7-d.  2014'!AA25</f>
        <v>497</v>
      </c>
      <c r="V439" s="319">
        <f>+'7-d.  2014'!AB25</f>
        <v>497</v>
      </c>
      <c r="W439" s="319">
        <f>+'7-d.  2014'!AC25</f>
        <v>497</v>
      </c>
      <c r="X439" s="319">
        <f>+'7-d.  2014'!AD25</f>
        <v>497</v>
      </c>
      <c r="Y439" s="438"/>
      <c r="Z439" s="485">
        <v>1</v>
      </c>
      <c r="AA439" s="438"/>
      <c r="AB439" s="438"/>
      <c r="AC439" s="438"/>
      <c r="AD439" s="438"/>
      <c r="AE439" s="438"/>
      <c r="AF439" s="438"/>
      <c r="AG439" s="438"/>
      <c r="AH439" s="438"/>
      <c r="AI439" s="438"/>
      <c r="AJ439" s="438"/>
      <c r="AK439" s="438"/>
      <c r="AL439" s="438"/>
      <c r="AM439" s="320">
        <f>SUM(Y439:AL439)</f>
        <v>1</v>
      </c>
    </row>
    <row r="440" spans="1:39" ht="15" hidden="1" outlineLevel="1">
      <c r="B440" s="318" t="s">
        <v>262</v>
      </c>
      <c r="C440" s="315" t="s">
        <v>164</v>
      </c>
      <c r="D440" s="319"/>
      <c r="E440" s="319"/>
      <c r="F440" s="319"/>
      <c r="G440" s="319"/>
      <c r="H440" s="319"/>
      <c r="I440" s="319"/>
      <c r="J440" s="319"/>
      <c r="K440" s="319"/>
      <c r="L440" s="319"/>
      <c r="M440" s="319"/>
      <c r="N440" s="319">
        <f>N439</f>
        <v>12</v>
      </c>
      <c r="O440" s="319"/>
      <c r="P440" s="319"/>
      <c r="Q440" s="319"/>
      <c r="R440" s="319"/>
      <c r="S440" s="319"/>
      <c r="T440" s="319"/>
      <c r="U440" s="319"/>
      <c r="V440" s="319"/>
      <c r="W440" s="319"/>
      <c r="X440" s="319"/>
      <c r="Y440" s="434">
        <f>Y439</f>
        <v>0</v>
      </c>
      <c r="Z440" s="434">
        <f>Z439</f>
        <v>1</v>
      </c>
      <c r="AA440" s="434">
        <f t="shared" ref="AA440:AL440" si="135">AA439</f>
        <v>0</v>
      </c>
      <c r="AB440" s="434">
        <f t="shared" si="135"/>
        <v>0</v>
      </c>
      <c r="AC440" s="434">
        <f t="shared" si="135"/>
        <v>0</v>
      </c>
      <c r="AD440" s="434">
        <f t="shared" si="135"/>
        <v>0</v>
      </c>
      <c r="AE440" s="434">
        <f t="shared" si="135"/>
        <v>0</v>
      </c>
      <c r="AF440" s="434">
        <f t="shared" si="135"/>
        <v>0</v>
      </c>
      <c r="AG440" s="434">
        <f t="shared" si="135"/>
        <v>0</v>
      </c>
      <c r="AH440" s="434">
        <f t="shared" si="135"/>
        <v>0</v>
      </c>
      <c r="AI440" s="434">
        <f t="shared" si="135"/>
        <v>0</v>
      </c>
      <c r="AJ440" s="434">
        <f t="shared" si="135"/>
        <v>0</v>
      </c>
      <c r="AK440" s="434">
        <f t="shared" si="135"/>
        <v>0</v>
      </c>
      <c r="AL440" s="434">
        <f t="shared" si="135"/>
        <v>0</v>
      </c>
      <c r="AM440" s="335"/>
    </row>
    <row r="441" spans="1:39" ht="15" hidden="1" outlineLevel="1">
      <c r="B441" s="338"/>
      <c r="C441" s="336"/>
      <c r="D441" s="315"/>
      <c r="E441" s="315"/>
      <c r="F441" s="315"/>
      <c r="G441" s="315"/>
      <c r="H441" s="315"/>
      <c r="I441" s="315"/>
      <c r="J441" s="315"/>
      <c r="K441" s="315"/>
      <c r="L441" s="315"/>
      <c r="M441" s="315"/>
      <c r="N441" s="315"/>
      <c r="O441" s="315"/>
      <c r="P441" s="315"/>
      <c r="Q441" s="315"/>
      <c r="R441" s="315"/>
      <c r="S441" s="315"/>
      <c r="T441" s="315"/>
      <c r="U441" s="315"/>
      <c r="V441" s="315"/>
      <c r="W441" s="315"/>
      <c r="X441" s="315"/>
      <c r="Y441" s="439"/>
      <c r="Z441" s="440"/>
      <c r="AA441" s="439"/>
      <c r="AB441" s="439"/>
      <c r="AC441" s="439"/>
      <c r="AD441" s="439"/>
      <c r="AE441" s="439"/>
      <c r="AF441" s="439"/>
      <c r="AG441" s="439"/>
      <c r="AH441" s="439"/>
      <c r="AI441" s="439"/>
      <c r="AJ441" s="439"/>
      <c r="AK441" s="439"/>
      <c r="AL441" s="439"/>
      <c r="AM441" s="337"/>
    </row>
    <row r="442" spans="1:39" ht="15" hidden="1" outlineLevel="1">
      <c r="A442" s="533">
        <v>12</v>
      </c>
      <c r="B442" s="338" t="s">
        <v>23</v>
      </c>
      <c r="C442" s="315" t="s">
        <v>25</v>
      </c>
      <c r="D442" s="319">
        <v>157250</v>
      </c>
      <c r="E442" s="319">
        <f>+'7-d.  2014'!BA24</f>
        <v>157250.21</v>
      </c>
      <c r="F442" s="319">
        <f>+'7-d.  2014'!BB24</f>
        <v>157250.21</v>
      </c>
      <c r="G442" s="319" t="str">
        <f>+'7-d.  2014'!BC24</f>
        <v xml:space="preserve">                           -  </v>
      </c>
      <c r="H442" s="319" t="str">
        <f>+'7-d.  2014'!BD24</f>
        <v xml:space="preserve">                           -  </v>
      </c>
      <c r="I442" s="319" t="str">
        <f>+'7-d.  2014'!BE24</f>
        <v xml:space="preserve">                           -  </v>
      </c>
      <c r="J442" s="319" t="str">
        <f>+'7-d.  2014'!BF24</f>
        <v xml:space="preserve">                           -  </v>
      </c>
      <c r="K442" s="319" t="str">
        <f>+'7-d.  2014'!BG24</f>
        <v xml:space="preserve">                           -  </v>
      </c>
      <c r="L442" s="319" t="str">
        <f>+'7-d.  2014'!BH24</f>
        <v xml:space="preserve">                           -  </v>
      </c>
      <c r="M442" s="319" t="str">
        <f>+'7-d.  2014'!BI24</f>
        <v xml:space="preserve">                           -  </v>
      </c>
      <c r="N442" s="319">
        <v>3</v>
      </c>
      <c r="O442" s="319">
        <v>133</v>
      </c>
      <c r="P442" s="319">
        <f>+'7-d.  2014'!V24</f>
        <v>132.5</v>
      </c>
      <c r="Q442" s="319">
        <f>+'7-d.  2014'!W24</f>
        <v>132.5</v>
      </c>
      <c r="R442" s="319" t="str">
        <f>+'7-d.  2014'!X24</f>
        <v xml:space="preserve">                     -  </v>
      </c>
      <c r="S442" s="319" t="str">
        <f>+'7-d.  2014'!Y24</f>
        <v xml:space="preserve">                     -  </v>
      </c>
      <c r="T442" s="319" t="str">
        <f>+'7-d.  2014'!Z24</f>
        <v xml:space="preserve">                     -  </v>
      </c>
      <c r="U442" s="319" t="str">
        <f>+'7-d.  2014'!AA24</f>
        <v xml:space="preserve">                     -  </v>
      </c>
      <c r="V442" s="319" t="str">
        <f>+'7-d.  2014'!AB24</f>
        <v xml:space="preserve">                     -  </v>
      </c>
      <c r="W442" s="319" t="str">
        <f>+'7-d.  2014'!AC24</f>
        <v xml:space="preserve">                     -  </v>
      </c>
      <c r="X442" s="319" t="str">
        <f>+'7-d.  2014'!AD24</f>
        <v xml:space="preserve">                     -  </v>
      </c>
      <c r="Y442" s="438"/>
      <c r="Z442" s="438">
        <v>1</v>
      </c>
      <c r="AA442" s="485"/>
      <c r="AB442" s="438"/>
      <c r="AC442" s="438"/>
      <c r="AD442" s="438"/>
      <c r="AE442" s="438"/>
      <c r="AF442" s="438"/>
      <c r="AG442" s="438"/>
      <c r="AH442" s="438"/>
      <c r="AI442" s="438"/>
      <c r="AJ442" s="438"/>
      <c r="AK442" s="438"/>
      <c r="AL442" s="438"/>
      <c r="AM442" s="320">
        <f>SUM(Y442:AL442)</f>
        <v>1</v>
      </c>
    </row>
    <row r="443" spans="1:39" ht="15" hidden="1" outlineLevel="1">
      <c r="B443" s="318" t="s">
        <v>262</v>
      </c>
      <c r="C443" s="315" t="s">
        <v>164</v>
      </c>
      <c r="D443" s="319"/>
      <c r="E443" s="319"/>
      <c r="F443" s="319"/>
      <c r="G443" s="319"/>
      <c r="H443" s="319"/>
      <c r="I443" s="319"/>
      <c r="J443" s="319"/>
      <c r="K443" s="319"/>
      <c r="L443" s="319"/>
      <c r="M443" s="319"/>
      <c r="N443" s="319">
        <f>N442</f>
        <v>3</v>
      </c>
      <c r="O443" s="319"/>
      <c r="P443" s="319"/>
      <c r="Q443" s="319"/>
      <c r="R443" s="319"/>
      <c r="S443" s="319"/>
      <c r="T443" s="319"/>
      <c r="U443" s="319"/>
      <c r="V443" s="319"/>
      <c r="W443" s="319"/>
      <c r="X443" s="319"/>
      <c r="Y443" s="434">
        <f>Y442</f>
        <v>0</v>
      </c>
      <c r="Z443" s="434">
        <f>Z442</f>
        <v>1</v>
      </c>
      <c r="AA443" s="434">
        <f>AA442</f>
        <v>0</v>
      </c>
      <c r="AB443" s="434">
        <f t="shared" ref="AB443:AL443" si="136">AB442</f>
        <v>0</v>
      </c>
      <c r="AC443" s="434">
        <f t="shared" si="136"/>
        <v>0</v>
      </c>
      <c r="AD443" s="434">
        <f t="shared" si="136"/>
        <v>0</v>
      </c>
      <c r="AE443" s="434">
        <f t="shared" si="136"/>
        <v>0</v>
      </c>
      <c r="AF443" s="434">
        <f t="shared" si="136"/>
        <v>0</v>
      </c>
      <c r="AG443" s="434">
        <f t="shared" si="136"/>
        <v>0</v>
      </c>
      <c r="AH443" s="434">
        <f t="shared" si="136"/>
        <v>0</v>
      </c>
      <c r="AI443" s="434">
        <f t="shared" si="136"/>
        <v>0</v>
      </c>
      <c r="AJ443" s="434">
        <f t="shared" si="136"/>
        <v>0</v>
      </c>
      <c r="AK443" s="434">
        <f t="shared" si="136"/>
        <v>0</v>
      </c>
      <c r="AL443" s="434">
        <f t="shared" si="136"/>
        <v>0</v>
      </c>
      <c r="AM443" s="335"/>
    </row>
    <row r="444" spans="1:39" ht="15" hidden="1" outlineLevel="1">
      <c r="B444" s="338"/>
      <c r="C444" s="336"/>
      <c r="D444" s="340"/>
      <c r="E444" s="340"/>
      <c r="F444" s="340"/>
      <c r="G444" s="340"/>
      <c r="H444" s="340"/>
      <c r="I444" s="340"/>
      <c r="J444" s="340"/>
      <c r="K444" s="340"/>
      <c r="L444" s="340"/>
      <c r="M444" s="340"/>
      <c r="N444" s="315"/>
      <c r="O444" s="340"/>
      <c r="P444" s="340"/>
      <c r="Q444" s="340"/>
      <c r="R444" s="340"/>
      <c r="S444" s="340"/>
      <c r="T444" s="340"/>
      <c r="U444" s="340"/>
      <c r="V444" s="340"/>
      <c r="W444" s="340"/>
      <c r="X444" s="340"/>
      <c r="Y444" s="439"/>
      <c r="Z444" s="440"/>
      <c r="AA444" s="439"/>
      <c r="AB444" s="439"/>
      <c r="AC444" s="439"/>
      <c r="AD444" s="439"/>
      <c r="AE444" s="439"/>
      <c r="AF444" s="439"/>
      <c r="AG444" s="439"/>
      <c r="AH444" s="439"/>
      <c r="AI444" s="439"/>
      <c r="AJ444" s="439"/>
      <c r="AK444" s="439"/>
      <c r="AL444" s="439"/>
      <c r="AM444" s="337"/>
    </row>
    <row r="445" spans="1:39" ht="15" hidden="1" outlineLevel="1">
      <c r="A445" s="533">
        <v>13</v>
      </c>
      <c r="B445" s="338" t="s">
        <v>24</v>
      </c>
      <c r="C445" s="315" t="s">
        <v>25</v>
      </c>
      <c r="D445" s="319">
        <v>521315</v>
      </c>
      <c r="E445" s="319">
        <f>+'7-d.  2014'!BA34</f>
        <v>521315.41</v>
      </c>
      <c r="F445" s="319">
        <f>+'7-d.  2014'!BB34</f>
        <v>521315.41</v>
      </c>
      <c r="G445" s="319">
        <f>+'7-d.  2014'!BC34</f>
        <v>521315.41</v>
      </c>
      <c r="H445" s="319">
        <f>+'7-d.  2014'!BD34</f>
        <v>521315.41</v>
      </c>
      <c r="I445" s="319">
        <f>+'7-d.  2014'!BE34</f>
        <v>521315.41</v>
      </c>
      <c r="J445" s="319">
        <f>+'7-d.  2014'!BF34</f>
        <v>521315.41</v>
      </c>
      <c r="K445" s="319">
        <f>+'7-d.  2014'!BG34</f>
        <v>521315.41</v>
      </c>
      <c r="L445" s="319">
        <f>+'7-d.  2014'!BH34</f>
        <v>521315.41</v>
      </c>
      <c r="M445" s="319">
        <f>+'7-d.  2014'!BI34</f>
        <v>521315.41</v>
      </c>
      <c r="N445" s="319">
        <v>12</v>
      </c>
      <c r="O445" s="319">
        <v>151</v>
      </c>
      <c r="P445" s="319">
        <f>+'7-d.  2014'!V34</f>
        <v>151.19999999999999</v>
      </c>
      <c r="Q445" s="319">
        <f>+'7-d.  2014'!W34</f>
        <v>151.19999999999999</v>
      </c>
      <c r="R445" s="319">
        <f>+'7-d.  2014'!X34</f>
        <v>151.19999999999999</v>
      </c>
      <c r="S445" s="319">
        <f>+'7-d.  2014'!Y34</f>
        <v>151.19999999999999</v>
      </c>
      <c r="T445" s="319">
        <f>+'7-d.  2014'!Z34</f>
        <v>151.19999999999999</v>
      </c>
      <c r="U445" s="319">
        <f>+'7-d.  2014'!AA34</f>
        <v>151.19999999999999</v>
      </c>
      <c r="V445" s="319">
        <f>+'7-d.  2014'!AB34</f>
        <v>151.19999999999999</v>
      </c>
      <c r="W445" s="319">
        <f>+'7-d.  2014'!AC34</f>
        <v>151.19999999999999</v>
      </c>
      <c r="X445" s="319">
        <f>+'7-d.  2014'!AD34</f>
        <v>151.19999999999999</v>
      </c>
      <c r="Y445" s="438"/>
      <c r="Z445" s="438">
        <v>1</v>
      </c>
      <c r="AA445" s="438"/>
      <c r="AB445" s="438"/>
      <c r="AC445" s="438"/>
      <c r="AD445" s="438"/>
      <c r="AE445" s="438"/>
      <c r="AF445" s="438"/>
      <c r="AG445" s="438"/>
      <c r="AH445" s="438"/>
      <c r="AI445" s="438"/>
      <c r="AJ445" s="438"/>
      <c r="AK445" s="438"/>
      <c r="AL445" s="438"/>
      <c r="AM445" s="320">
        <f>SUM(Y445:AL445)</f>
        <v>1</v>
      </c>
    </row>
    <row r="446" spans="1:39" ht="15" hidden="1" outlineLevel="1">
      <c r="B446" s="318" t="s">
        <v>262</v>
      </c>
      <c r="C446" s="315" t="s">
        <v>164</v>
      </c>
      <c r="D446" s="319"/>
      <c r="E446" s="319"/>
      <c r="F446" s="319"/>
      <c r="G446" s="319"/>
      <c r="H446" s="319"/>
      <c r="I446" s="319"/>
      <c r="J446" s="319"/>
      <c r="K446" s="319"/>
      <c r="L446" s="319"/>
      <c r="M446" s="319"/>
      <c r="N446" s="319">
        <f>N445</f>
        <v>12</v>
      </c>
      <c r="O446" s="319"/>
      <c r="P446" s="319"/>
      <c r="Q446" s="319"/>
      <c r="R446" s="319"/>
      <c r="S446" s="319"/>
      <c r="T446" s="319"/>
      <c r="U446" s="319"/>
      <c r="V446" s="319"/>
      <c r="W446" s="319"/>
      <c r="X446" s="319"/>
      <c r="Y446" s="434">
        <f>Y445</f>
        <v>0</v>
      </c>
      <c r="Z446" s="434">
        <f>Z445</f>
        <v>1</v>
      </c>
      <c r="AA446" s="434">
        <f>AA445</f>
        <v>0</v>
      </c>
      <c r="AB446" s="434">
        <f t="shared" ref="AB446:AL446" si="137">AB445</f>
        <v>0</v>
      </c>
      <c r="AC446" s="434">
        <f t="shared" si="137"/>
        <v>0</v>
      </c>
      <c r="AD446" s="434">
        <f t="shared" si="137"/>
        <v>0</v>
      </c>
      <c r="AE446" s="434">
        <f t="shared" si="137"/>
        <v>0</v>
      </c>
      <c r="AF446" s="434">
        <f t="shared" si="137"/>
        <v>0</v>
      </c>
      <c r="AG446" s="434">
        <f t="shared" si="137"/>
        <v>0</v>
      </c>
      <c r="AH446" s="434">
        <f t="shared" si="137"/>
        <v>0</v>
      </c>
      <c r="AI446" s="434">
        <f t="shared" si="137"/>
        <v>0</v>
      </c>
      <c r="AJ446" s="434">
        <f t="shared" si="137"/>
        <v>0</v>
      </c>
      <c r="AK446" s="434">
        <f t="shared" si="137"/>
        <v>0</v>
      </c>
      <c r="AL446" s="434">
        <f t="shared" si="137"/>
        <v>0</v>
      </c>
      <c r="AM446" s="335"/>
    </row>
    <row r="447" spans="1:39" ht="15" hidden="1" outlineLevel="1">
      <c r="B447" s="338"/>
      <c r="C447" s="336"/>
      <c r="D447" s="340"/>
      <c r="E447" s="340"/>
      <c r="F447" s="340"/>
      <c r="G447" s="340"/>
      <c r="H447" s="340"/>
      <c r="I447" s="340"/>
      <c r="J447" s="340"/>
      <c r="K447" s="340"/>
      <c r="L447" s="340"/>
      <c r="M447" s="340"/>
      <c r="N447" s="315"/>
      <c r="O447" s="340"/>
      <c r="P447" s="340"/>
      <c r="Q447" s="340"/>
      <c r="R447" s="340"/>
      <c r="S447" s="340"/>
      <c r="T447" s="340"/>
      <c r="U447" s="340"/>
      <c r="V447" s="340"/>
      <c r="W447" s="340"/>
      <c r="X447" s="340"/>
      <c r="Y447" s="439"/>
      <c r="Z447" s="439"/>
      <c r="AA447" s="439"/>
      <c r="AB447" s="439"/>
      <c r="AC447" s="439"/>
      <c r="AD447" s="439"/>
      <c r="AE447" s="439"/>
      <c r="AF447" s="439"/>
      <c r="AG447" s="439"/>
      <c r="AH447" s="439"/>
      <c r="AI447" s="439"/>
      <c r="AJ447" s="439"/>
      <c r="AK447" s="439"/>
      <c r="AL447" s="439"/>
      <c r="AM447" s="337"/>
    </row>
    <row r="448" spans="1:39" ht="15" hidden="1" outlineLevel="1">
      <c r="A448" s="533">
        <v>14</v>
      </c>
      <c r="B448" s="338" t="s">
        <v>20</v>
      </c>
      <c r="C448" s="315" t="s">
        <v>25</v>
      </c>
      <c r="D448" s="319">
        <v>1305471</v>
      </c>
      <c r="E448" s="319">
        <f>+'7-d.  2014'!BA31</f>
        <v>1305471.3999999999</v>
      </c>
      <c r="F448" s="319">
        <f>+'7-d.  2014'!BB31</f>
        <v>1305471.3999999999</v>
      </c>
      <c r="G448" s="319">
        <f>+'7-d.  2014'!BC31</f>
        <v>1305471.3999999999</v>
      </c>
      <c r="H448" s="319" t="str">
        <f>+'7-d.  2014'!BD31</f>
        <v xml:space="preserve">                           -  </v>
      </c>
      <c r="I448" s="319" t="str">
        <f>+'7-d.  2014'!BE31</f>
        <v xml:space="preserve">                           -  </v>
      </c>
      <c r="J448" s="319" t="str">
        <f>+'7-d.  2014'!BF31</f>
        <v xml:space="preserve">                           -  </v>
      </c>
      <c r="K448" s="319" t="str">
        <f>+'7-d.  2014'!BG31</f>
        <v xml:space="preserve">                           -  </v>
      </c>
      <c r="L448" s="319" t="str">
        <f>+'7-d.  2014'!BH31</f>
        <v xml:space="preserve">                           -  </v>
      </c>
      <c r="M448" s="319" t="str">
        <f>+'7-d.  2014'!BI31</f>
        <v xml:space="preserve">                           -  </v>
      </c>
      <c r="N448" s="319">
        <v>12</v>
      </c>
      <c r="O448" s="319">
        <v>267</v>
      </c>
      <c r="P448" s="319">
        <f>+'7-d.  2014'!V31</f>
        <v>267.33999999999997</v>
      </c>
      <c r="Q448" s="319">
        <f>+'7-d.  2014'!W31</f>
        <v>267.33999999999997</v>
      </c>
      <c r="R448" s="319">
        <f>+'7-d.  2014'!X31</f>
        <v>267.33999999999997</v>
      </c>
      <c r="S448" s="319" t="str">
        <f>+'7-d.  2014'!Y31</f>
        <v xml:space="preserve">                     -  </v>
      </c>
      <c r="T448" s="319" t="str">
        <f>+'7-d.  2014'!Z31</f>
        <v xml:space="preserve">                     -  </v>
      </c>
      <c r="U448" s="319" t="str">
        <f>+'7-d.  2014'!AA31</f>
        <v xml:space="preserve">                     -  </v>
      </c>
      <c r="V448" s="319" t="str">
        <f>+'7-d.  2014'!AB31</f>
        <v xml:space="preserve">                     -  </v>
      </c>
      <c r="W448" s="319" t="str">
        <f>+'7-d.  2014'!AC31</f>
        <v xml:space="preserve">                     -  </v>
      </c>
      <c r="X448" s="319" t="str">
        <f>+'7-d.  2014'!AD31</f>
        <v xml:space="preserve">                     -  </v>
      </c>
      <c r="Y448" s="438"/>
      <c r="Z448" s="438">
        <v>1</v>
      </c>
      <c r="AA448" s="485"/>
      <c r="AB448" s="438"/>
      <c r="AC448" s="438"/>
      <c r="AD448" s="438"/>
      <c r="AE448" s="438"/>
      <c r="AF448" s="438"/>
      <c r="AG448" s="438"/>
      <c r="AH448" s="438"/>
      <c r="AI448" s="438"/>
      <c r="AJ448" s="438"/>
      <c r="AK448" s="438"/>
      <c r="AL448" s="438"/>
      <c r="AM448" s="320">
        <f>SUM(Y448:AL448)</f>
        <v>1</v>
      </c>
    </row>
    <row r="449" spans="1:39" ht="15" hidden="1" outlineLevel="1">
      <c r="B449" s="318" t="s">
        <v>262</v>
      </c>
      <c r="C449" s="315" t="s">
        <v>164</v>
      </c>
      <c r="D449" s="319"/>
      <c r="E449" s="319"/>
      <c r="F449" s="319"/>
      <c r="G449" s="319"/>
      <c r="H449" s="319"/>
      <c r="I449" s="319"/>
      <c r="J449" s="319"/>
      <c r="K449" s="319"/>
      <c r="L449" s="319"/>
      <c r="M449" s="319"/>
      <c r="N449" s="319">
        <f>N448</f>
        <v>12</v>
      </c>
      <c r="O449" s="319"/>
      <c r="P449" s="319"/>
      <c r="Q449" s="319"/>
      <c r="R449" s="319"/>
      <c r="S449" s="319"/>
      <c r="T449" s="319"/>
      <c r="U449" s="319"/>
      <c r="V449" s="319"/>
      <c r="W449" s="319"/>
      <c r="X449" s="319"/>
      <c r="Y449" s="434">
        <f>Y448</f>
        <v>0</v>
      </c>
      <c r="Z449" s="434">
        <f>Z448</f>
        <v>1</v>
      </c>
      <c r="AA449" s="434">
        <f t="shared" ref="AA449:AL449" si="138">AA448</f>
        <v>0</v>
      </c>
      <c r="AB449" s="434">
        <f t="shared" si="138"/>
        <v>0</v>
      </c>
      <c r="AC449" s="434">
        <f t="shared" si="138"/>
        <v>0</v>
      </c>
      <c r="AD449" s="434">
        <f t="shared" si="138"/>
        <v>0</v>
      </c>
      <c r="AE449" s="434">
        <f t="shared" si="138"/>
        <v>0</v>
      </c>
      <c r="AF449" s="434">
        <f t="shared" si="138"/>
        <v>0</v>
      </c>
      <c r="AG449" s="434">
        <f t="shared" si="138"/>
        <v>0</v>
      </c>
      <c r="AH449" s="434">
        <f t="shared" si="138"/>
        <v>0</v>
      </c>
      <c r="AI449" s="434">
        <f t="shared" si="138"/>
        <v>0</v>
      </c>
      <c r="AJ449" s="434">
        <f t="shared" si="138"/>
        <v>0</v>
      </c>
      <c r="AK449" s="434">
        <f t="shared" si="138"/>
        <v>0</v>
      </c>
      <c r="AL449" s="434">
        <f t="shared" si="138"/>
        <v>0</v>
      </c>
      <c r="AM449" s="335"/>
    </row>
    <row r="450" spans="1:39" ht="15" hidden="1" outlineLevel="1">
      <c r="B450" s="338"/>
      <c r="C450" s="336"/>
      <c r="D450" s="340"/>
      <c r="E450" s="340"/>
      <c r="F450" s="340"/>
      <c r="G450" s="340"/>
      <c r="H450" s="340"/>
      <c r="I450" s="340"/>
      <c r="J450" s="340"/>
      <c r="K450" s="340"/>
      <c r="L450" s="340"/>
      <c r="M450" s="340"/>
      <c r="N450" s="315"/>
      <c r="O450" s="340"/>
      <c r="P450" s="340"/>
      <c r="Q450" s="340"/>
      <c r="R450" s="340"/>
      <c r="S450" s="340"/>
      <c r="T450" s="340"/>
      <c r="U450" s="340"/>
      <c r="V450" s="340"/>
      <c r="W450" s="340"/>
      <c r="X450" s="340"/>
      <c r="Y450" s="439"/>
      <c r="Z450" s="440"/>
      <c r="AA450" s="439"/>
      <c r="AB450" s="439"/>
      <c r="AC450" s="439"/>
      <c r="AD450" s="439"/>
      <c r="AE450" s="439"/>
      <c r="AF450" s="439"/>
      <c r="AG450" s="439"/>
      <c r="AH450" s="439"/>
      <c r="AI450" s="439"/>
      <c r="AJ450" s="439"/>
      <c r="AK450" s="439"/>
      <c r="AL450" s="439"/>
      <c r="AM450" s="337"/>
    </row>
    <row r="451" spans="1:39" s="307" customFormat="1" ht="15" hidden="1" outlineLevel="1">
      <c r="A451" s="533">
        <v>15</v>
      </c>
      <c r="B451" s="338" t="s">
        <v>498</v>
      </c>
      <c r="C451" s="315" t="s">
        <v>25</v>
      </c>
      <c r="D451" s="319"/>
      <c r="E451" s="319"/>
      <c r="F451" s="319"/>
      <c r="G451" s="319"/>
      <c r="H451" s="319"/>
      <c r="I451" s="319"/>
      <c r="J451" s="319"/>
      <c r="K451" s="319"/>
      <c r="L451" s="319"/>
      <c r="M451" s="319"/>
      <c r="N451" s="315"/>
      <c r="O451" s="319">
        <v>12</v>
      </c>
      <c r="P451" s="319"/>
      <c r="Q451" s="319"/>
      <c r="R451" s="319"/>
      <c r="S451" s="319"/>
      <c r="T451" s="319"/>
      <c r="U451" s="319"/>
      <c r="V451" s="319"/>
      <c r="W451" s="319"/>
      <c r="X451" s="319"/>
      <c r="Y451" s="438"/>
      <c r="Z451" s="438">
        <v>1</v>
      </c>
      <c r="AA451" s="438"/>
      <c r="AB451" s="438"/>
      <c r="AC451" s="438"/>
      <c r="AD451" s="438"/>
      <c r="AE451" s="438"/>
      <c r="AF451" s="438"/>
      <c r="AG451" s="438"/>
      <c r="AH451" s="438"/>
      <c r="AI451" s="438"/>
      <c r="AJ451" s="438"/>
      <c r="AK451" s="438"/>
      <c r="AL451" s="438"/>
      <c r="AM451" s="320">
        <f>SUM(Y451:AL451)</f>
        <v>1</v>
      </c>
    </row>
    <row r="452" spans="1:39" s="307" customFormat="1" ht="15" hidden="1" outlineLevel="1">
      <c r="A452" s="533"/>
      <c r="B452" s="338" t="s">
        <v>262</v>
      </c>
      <c r="C452" s="315" t="s">
        <v>164</v>
      </c>
      <c r="D452" s="319"/>
      <c r="E452" s="319"/>
      <c r="F452" s="319"/>
      <c r="G452" s="319"/>
      <c r="H452" s="319"/>
      <c r="I452" s="319"/>
      <c r="J452" s="319"/>
      <c r="K452" s="319"/>
      <c r="L452" s="319"/>
      <c r="M452" s="319"/>
      <c r="N452" s="315"/>
      <c r="O452" s="319"/>
      <c r="P452" s="319"/>
      <c r="Q452" s="319"/>
      <c r="R452" s="319"/>
      <c r="S452" s="319"/>
      <c r="T452" s="319"/>
      <c r="U452" s="319"/>
      <c r="V452" s="319"/>
      <c r="W452" s="319"/>
      <c r="X452" s="319"/>
      <c r="Y452" s="434">
        <f>Y451</f>
        <v>0</v>
      </c>
      <c r="Z452" s="434">
        <f>Z451</f>
        <v>1</v>
      </c>
      <c r="AA452" s="434">
        <f t="shared" ref="AA452:AL452" si="139">AA451</f>
        <v>0</v>
      </c>
      <c r="AB452" s="434">
        <f t="shared" si="139"/>
        <v>0</v>
      </c>
      <c r="AC452" s="434">
        <f t="shared" si="139"/>
        <v>0</v>
      </c>
      <c r="AD452" s="434">
        <f t="shared" si="139"/>
        <v>0</v>
      </c>
      <c r="AE452" s="434">
        <f t="shared" si="139"/>
        <v>0</v>
      </c>
      <c r="AF452" s="434">
        <f t="shared" si="139"/>
        <v>0</v>
      </c>
      <c r="AG452" s="434">
        <f t="shared" si="139"/>
        <v>0</v>
      </c>
      <c r="AH452" s="434">
        <f t="shared" si="139"/>
        <v>0</v>
      </c>
      <c r="AI452" s="434">
        <f t="shared" si="139"/>
        <v>0</v>
      </c>
      <c r="AJ452" s="434">
        <f t="shared" si="139"/>
        <v>0</v>
      </c>
      <c r="AK452" s="434">
        <f t="shared" si="139"/>
        <v>0</v>
      </c>
      <c r="AL452" s="434">
        <f t="shared" si="139"/>
        <v>0</v>
      </c>
      <c r="AM452" s="335"/>
    </row>
    <row r="453" spans="1:39" s="307" customFormat="1" ht="15" hidden="1" outlineLevel="1">
      <c r="A453" s="533"/>
      <c r="B453" s="338"/>
      <c r="C453" s="336"/>
      <c r="D453" s="340"/>
      <c r="E453" s="340"/>
      <c r="F453" s="340"/>
      <c r="G453" s="340"/>
      <c r="H453" s="340"/>
      <c r="I453" s="340"/>
      <c r="J453" s="340"/>
      <c r="K453" s="340"/>
      <c r="L453" s="340"/>
      <c r="M453" s="340"/>
      <c r="N453" s="315"/>
      <c r="O453" s="340"/>
      <c r="P453" s="340"/>
      <c r="Q453" s="340"/>
      <c r="R453" s="340"/>
      <c r="S453" s="340"/>
      <c r="T453" s="340"/>
      <c r="U453" s="340"/>
      <c r="V453" s="340"/>
      <c r="W453" s="340"/>
      <c r="X453" s="340"/>
      <c r="Y453" s="441"/>
      <c r="Z453" s="439"/>
      <c r="AA453" s="439"/>
      <c r="AB453" s="439"/>
      <c r="AC453" s="439"/>
      <c r="AD453" s="439"/>
      <c r="AE453" s="439"/>
      <c r="AF453" s="439"/>
      <c r="AG453" s="439"/>
      <c r="AH453" s="439"/>
      <c r="AI453" s="439"/>
      <c r="AJ453" s="439"/>
      <c r="AK453" s="439"/>
      <c r="AL453" s="439"/>
      <c r="AM453" s="337"/>
    </row>
    <row r="454" spans="1:39" s="307" customFormat="1" ht="30" hidden="1" outlineLevel="1">
      <c r="A454" s="533">
        <v>16</v>
      </c>
      <c r="B454" s="338" t="s">
        <v>499</v>
      </c>
      <c r="C454" s="315" t="s">
        <v>25</v>
      </c>
      <c r="D454" s="319"/>
      <c r="E454" s="319"/>
      <c r="F454" s="319"/>
      <c r="G454" s="319"/>
      <c r="H454" s="319"/>
      <c r="I454" s="319"/>
      <c r="J454" s="319"/>
      <c r="K454" s="319"/>
      <c r="L454" s="319"/>
      <c r="M454" s="319"/>
      <c r="N454" s="315"/>
      <c r="O454" s="319"/>
      <c r="P454" s="319"/>
      <c r="Q454" s="319"/>
      <c r="R454" s="319"/>
      <c r="S454" s="319"/>
      <c r="T454" s="319"/>
      <c r="U454" s="319"/>
      <c r="V454" s="319"/>
      <c r="W454" s="319"/>
      <c r="X454" s="319"/>
      <c r="Y454" s="438"/>
      <c r="Z454" s="438"/>
      <c r="AA454" s="438"/>
      <c r="AB454" s="438"/>
      <c r="AC454" s="438"/>
      <c r="AD454" s="438"/>
      <c r="AE454" s="438"/>
      <c r="AF454" s="438"/>
      <c r="AG454" s="438"/>
      <c r="AH454" s="438"/>
      <c r="AI454" s="438"/>
      <c r="AJ454" s="438"/>
      <c r="AK454" s="438"/>
      <c r="AL454" s="438"/>
      <c r="AM454" s="320">
        <f>SUM(Y454:AL454)</f>
        <v>0</v>
      </c>
    </row>
    <row r="455" spans="1:39" s="307" customFormat="1" ht="15" hidden="1" outlineLevel="1">
      <c r="A455" s="533"/>
      <c r="B455" s="338" t="s">
        <v>262</v>
      </c>
      <c r="C455" s="315" t="s">
        <v>164</v>
      </c>
      <c r="D455" s="319"/>
      <c r="E455" s="319"/>
      <c r="F455" s="319"/>
      <c r="G455" s="319"/>
      <c r="H455" s="319"/>
      <c r="I455" s="319"/>
      <c r="J455" s="319"/>
      <c r="K455" s="319"/>
      <c r="L455" s="319"/>
      <c r="M455" s="319"/>
      <c r="N455" s="315"/>
      <c r="O455" s="319"/>
      <c r="P455" s="319"/>
      <c r="Q455" s="319"/>
      <c r="R455" s="319"/>
      <c r="S455" s="319"/>
      <c r="T455" s="319"/>
      <c r="U455" s="319"/>
      <c r="V455" s="319"/>
      <c r="W455" s="319"/>
      <c r="X455" s="319"/>
      <c r="Y455" s="434">
        <f>Y454</f>
        <v>0</v>
      </c>
      <c r="Z455" s="434">
        <f>Z454</f>
        <v>0</v>
      </c>
      <c r="AA455" s="434">
        <f t="shared" ref="AA455:AL455" si="140">AA454</f>
        <v>0</v>
      </c>
      <c r="AB455" s="434">
        <f t="shared" si="140"/>
        <v>0</v>
      </c>
      <c r="AC455" s="434">
        <f t="shared" si="140"/>
        <v>0</v>
      </c>
      <c r="AD455" s="434">
        <f t="shared" si="140"/>
        <v>0</v>
      </c>
      <c r="AE455" s="434">
        <f t="shared" si="140"/>
        <v>0</v>
      </c>
      <c r="AF455" s="434">
        <f t="shared" si="140"/>
        <v>0</v>
      </c>
      <c r="AG455" s="434">
        <f t="shared" si="140"/>
        <v>0</v>
      </c>
      <c r="AH455" s="434">
        <f t="shared" si="140"/>
        <v>0</v>
      </c>
      <c r="AI455" s="434">
        <f t="shared" si="140"/>
        <v>0</v>
      </c>
      <c r="AJ455" s="434">
        <f t="shared" si="140"/>
        <v>0</v>
      </c>
      <c r="AK455" s="434">
        <f t="shared" si="140"/>
        <v>0</v>
      </c>
      <c r="AL455" s="434">
        <f t="shared" si="140"/>
        <v>0</v>
      </c>
      <c r="AM455" s="335"/>
    </row>
    <row r="456" spans="1:39" s="307" customFormat="1" ht="15" hidden="1" outlineLevel="1">
      <c r="A456" s="533"/>
      <c r="B456" s="338"/>
      <c r="C456" s="336"/>
      <c r="D456" s="340"/>
      <c r="E456" s="340"/>
      <c r="F456" s="340"/>
      <c r="G456" s="340"/>
      <c r="H456" s="340"/>
      <c r="I456" s="340"/>
      <c r="J456" s="340"/>
      <c r="K456" s="340"/>
      <c r="L456" s="340"/>
      <c r="M456" s="340"/>
      <c r="N456" s="315"/>
      <c r="O456" s="340"/>
      <c r="P456" s="340"/>
      <c r="Q456" s="340"/>
      <c r="R456" s="340"/>
      <c r="S456" s="340"/>
      <c r="T456" s="340"/>
      <c r="U456" s="340"/>
      <c r="V456" s="340"/>
      <c r="W456" s="340"/>
      <c r="X456" s="340"/>
      <c r="Y456" s="441"/>
      <c r="Z456" s="439"/>
      <c r="AA456" s="439"/>
      <c r="AB456" s="439"/>
      <c r="AC456" s="439"/>
      <c r="AD456" s="439"/>
      <c r="AE456" s="439"/>
      <c r="AF456" s="439"/>
      <c r="AG456" s="439"/>
      <c r="AH456" s="439"/>
      <c r="AI456" s="439"/>
      <c r="AJ456" s="439"/>
      <c r="AK456" s="439"/>
      <c r="AL456" s="439"/>
      <c r="AM456" s="337"/>
    </row>
    <row r="457" spans="1:39" ht="15" hidden="1" outlineLevel="1">
      <c r="A457" s="533">
        <v>17</v>
      </c>
      <c r="B457" s="338" t="s">
        <v>9</v>
      </c>
      <c r="C457" s="315" t="s">
        <v>25</v>
      </c>
      <c r="D457" s="319"/>
      <c r="E457" s="319"/>
      <c r="F457" s="319"/>
      <c r="G457" s="319"/>
      <c r="H457" s="319"/>
      <c r="I457" s="319"/>
      <c r="J457" s="319"/>
      <c r="K457" s="319"/>
      <c r="L457" s="319"/>
      <c r="M457" s="319"/>
      <c r="N457" s="315"/>
      <c r="O457" s="319">
        <v>595</v>
      </c>
      <c r="P457" s="319"/>
      <c r="Q457" s="319"/>
      <c r="R457" s="319"/>
      <c r="S457" s="319"/>
      <c r="T457" s="319"/>
      <c r="U457" s="319"/>
      <c r="V457" s="319"/>
      <c r="W457" s="319"/>
      <c r="X457" s="319"/>
      <c r="Y457" s="438"/>
      <c r="Z457" s="438"/>
      <c r="AA457" s="438"/>
      <c r="AB457" s="438"/>
      <c r="AC457" s="438"/>
      <c r="AD457" s="438"/>
      <c r="AE457" s="438"/>
      <c r="AF457" s="438"/>
      <c r="AG457" s="438"/>
      <c r="AH457" s="438"/>
      <c r="AI457" s="438"/>
      <c r="AJ457" s="438"/>
      <c r="AK457" s="438"/>
      <c r="AL457" s="438"/>
      <c r="AM457" s="320">
        <f>SUM(Y457:AL457)</f>
        <v>0</v>
      </c>
    </row>
    <row r="458" spans="1:39" ht="15" hidden="1" outlineLevel="1">
      <c r="B458" s="318" t="s">
        <v>262</v>
      </c>
      <c r="C458" s="315" t="s">
        <v>164</v>
      </c>
      <c r="D458" s="319"/>
      <c r="E458" s="319"/>
      <c r="F458" s="319"/>
      <c r="G458" s="319"/>
      <c r="H458" s="319"/>
      <c r="I458" s="319"/>
      <c r="J458" s="319"/>
      <c r="K458" s="319"/>
      <c r="L458" s="319"/>
      <c r="M458" s="319"/>
      <c r="N458" s="315"/>
      <c r="O458" s="319"/>
      <c r="P458" s="319"/>
      <c r="Q458" s="319"/>
      <c r="R458" s="319"/>
      <c r="S458" s="319"/>
      <c r="T458" s="319"/>
      <c r="U458" s="319"/>
      <c r="V458" s="319"/>
      <c r="W458" s="319"/>
      <c r="X458" s="319"/>
      <c r="Y458" s="434">
        <f>Y457</f>
        <v>0</v>
      </c>
      <c r="Z458" s="434">
        <f>Z457</f>
        <v>0</v>
      </c>
      <c r="AA458" s="434">
        <f t="shared" ref="AA458:AL458" si="141">AA457</f>
        <v>0</v>
      </c>
      <c r="AB458" s="434">
        <f t="shared" si="141"/>
        <v>0</v>
      </c>
      <c r="AC458" s="434">
        <f t="shared" si="141"/>
        <v>0</v>
      </c>
      <c r="AD458" s="434">
        <f t="shared" si="141"/>
        <v>0</v>
      </c>
      <c r="AE458" s="434">
        <f t="shared" si="141"/>
        <v>0</v>
      </c>
      <c r="AF458" s="434">
        <f t="shared" si="141"/>
        <v>0</v>
      </c>
      <c r="AG458" s="434">
        <f t="shared" si="141"/>
        <v>0</v>
      </c>
      <c r="AH458" s="434">
        <f t="shared" si="141"/>
        <v>0</v>
      </c>
      <c r="AI458" s="434">
        <f t="shared" si="141"/>
        <v>0</v>
      </c>
      <c r="AJ458" s="434">
        <f t="shared" si="141"/>
        <v>0</v>
      </c>
      <c r="AK458" s="434">
        <f t="shared" si="141"/>
        <v>0</v>
      </c>
      <c r="AL458" s="434">
        <f t="shared" si="141"/>
        <v>0</v>
      </c>
      <c r="AM458" s="335"/>
    </row>
    <row r="459" spans="1:39" ht="15" hidden="1" outlineLevel="1">
      <c r="B459" s="339"/>
      <c r="C459" s="329"/>
      <c r="D459" s="315"/>
      <c r="E459" s="315"/>
      <c r="F459" s="315"/>
      <c r="G459" s="315"/>
      <c r="H459" s="315"/>
      <c r="I459" s="315"/>
      <c r="J459" s="315"/>
      <c r="K459" s="315"/>
      <c r="L459" s="315"/>
      <c r="M459" s="315"/>
      <c r="N459" s="315"/>
      <c r="O459" s="315"/>
      <c r="P459" s="315"/>
      <c r="Q459" s="315"/>
      <c r="R459" s="315"/>
      <c r="S459" s="315"/>
      <c r="T459" s="315"/>
      <c r="U459" s="315"/>
      <c r="V459" s="315"/>
      <c r="W459" s="315"/>
      <c r="X459" s="315"/>
      <c r="Y459" s="442"/>
      <c r="Z459" s="443"/>
      <c r="AA459" s="443"/>
      <c r="AB459" s="443"/>
      <c r="AC459" s="443"/>
      <c r="AD459" s="443"/>
      <c r="AE459" s="443"/>
      <c r="AF459" s="443"/>
      <c r="AG459" s="443"/>
      <c r="AH459" s="443"/>
      <c r="AI459" s="443"/>
      <c r="AJ459" s="443"/>
      <c r="AK459" s="443"/>
      <c r="AL459" s="443"/>
      <c r="AM459" s="341"/>
    </row>
    <row r="460" spans="1:39" ht="15.6" hidden="1" outlineLevel="1">
      <c r="A460" s="534"/>
      <c r="B460" s="312" t="s">
        <v>10</v>
      </c>
      <c r="C460" s="313"/>
      <c r="D460" s="313"/>
      <c r="E460" s="313"/>
      <c r="F460" s="313"/>
      <c r="G460" s="313"/>
      <c r="H460" s="313"/>
      <c r="I460" s="313"/>
      <c r="J460" s="313"/>
      <c r="K460" s="313"/>
      <c r="L460" s="313"/>
      <c r="M460" s="313"/>
      <c r="N460" s="314"/>
      <c r="O460" s="313"/>
      <c r="P460" s="313"/>
      <c r="Q460" s="313"/>
      <c r="R460" s="313"/>
      <c r="S460" s="313"/>
      <c r="T460" s="313"/>
      <c r="U460" s="313"/>
      <c r="V460" s="313"/>
      <c r="W460" s="313"/>
      <c r="X460" s="313"/>
      <c r="Y460" s="437"/>
      <c r="Z460" s="437"/>
      <c r="AA460" s="437"/>
      <c r="AB460" s="437"/>
      <c r="AC460" s="437"/>
      <c r="AD460" s="437"/>
      <c r="AE460" s="437"/>
      <c r="AF460" s="437"/>
      <c r="AG460" s="437"/>
      <c r="AH460" s="437"/>
      <c r="AI460" s="437"/>
      <c r="AJ460" s="437"/>
      <c r="AK460" s="437"/>
      <c r="AL460" s="437"/>
      <c r="AM460" s="316"/>
    </row>
    <row r="461" spans="1:39" ht="15" hidden="1" outlineLevel="1">
      <c r="A461" s="533">
        <v>18</v>
      </c>
      <c r="B461" s="339" t="s">
        <v>11</v>
      </c>
      <c r="C461" s="315" t="s">
        <v>25</v>
      </c>
      <c r="D461" s="319"/>
      <c r="E461" s="319"/>
      <c r="F461" s="319"/>
      <c r="G461" s="319"/>
      <c r="H461" s="319"/>
      <c r="I461" s="319"/>
      <c r="J461" s="319"/>
      <c r="K461" s="319"/>
      <c r="L461" s="319"/>
      <c r="M461" s="319"/>
      <c r="N461" s="319">
        <v>12</v>
      </c>
      <c r="O461" s="319"/>
      <c r="P461" s="319"/>
      <c r="Q461" s="319"/>
      <c r="R461" s="319"/>
      <c r="S461" s="319"/>
      <c r="T461" s="319"/>
      <c r="U461" s="319"/>
      <c r="V461" s="319"/>
      <c r="W461" s="319"/>
      <c r="X461" s="319"/>
      <c r="Y461" s="449"/>
      <c r="Z461" s="438"/>
      <c r="AA461" s="438"/>
      <c r="AB461" s="438"/>
      <c r="AC461" s="438"/>
      <c r="AD461" s="438"/>
      <c r="AE461" s="438"/>
      <c r="AF461" s="438"/>
      <c r="AG461" s="438"/>
      <c r="AH461" s="438"/>
      <c r="AI461" s="438"/>
      <c r="AJ461" s="438"/>
      <c r="AK461" s="438"/>
      <c r="AL461" s="438"/>
      <c r="AM461" s="320">
        <f>SUM(Y461:AL461)</f>
        <v>0</v>
      </c>
    </row>
    <row r="462" spans="1:39" ht="15" hidden="1" outlineLevel="1">
      <c r="B462" s="318" t="s">
        <v>262</v>
      </c>
      <c r="C462" s="315" t="s">
        <v>164</v>
      </c>
      <c r="D462" s="319"/>
      <c r="E462" s="319"/>
      <c r="F462" s="319"/>
      <c r="G462" s="319"/>
      <c r="H462" s="319"/>
      <c r="I462" s="319"/>
      <c r="J462" s="319"/>
      <c r="K462" s="319"/>
      <c r="L462" s="319"/>
      <c r="M462" s="319"/>
      <c r="N462" s="319">
        <f>N461</f>
        <v>12</v>
      </c>
      <c r="O462" s="319"/>
      <c r="P462" s="319"/>
      <c r="Q462" s="319"/>
      <c r="R462" s="319"/>
      <c r="S462" s="319"/>
      <c r="T462" s="319"/>
      <c r="U462" s="319"/>
      <c r="V462" s="319"/>
      <c r="W462" s="319"/>
      <c r="X462" s="319"/>
      <c r="Y462" s="434">
        <f>Y461</f>
        <v>0</v>
      </c>
      <c r="Z462" s="434">
        <f>Z461</f>
        <v>0</v>
      </c>
      <c r="AA462" s="434">
        <f t="shared" ref="AA462:AL462" si="142">AA461</f>
        <v>0</v>
      </c>
      <c r="AB462" s="434">
        <f t="shared" si="142"/>
        <v>0</v>
      </c>
      <c r="AC462" s="434">
        <f t="shared" si="142"/>
        <v>0</v>
      </c>
      <c r="AD462" s="434">
        <f t="shared" si="142"/>
        <v>0</v>
      </c>
      <c r="AE462" s="434">
        <f t="shared" si="142"/>
        <v>0</v>
      </c>
      <c r="AF462" s="434">
        <f t="shared" si="142"/>
        <v>0</v>
      </c>
      <c r="AG462" s="434">
        <f t="shared" si="142"/>
        <v>0</v>
      </c>
      <c r="AH462" s="434">
        <f t="shared" si="142"/>
        <v>0</v>
      </c>
      <c r="AI462" s="434">
        <f t="shared" si="142"/>
        <v>0</v>
      </c>
      <c r="AJ462" s="434">
        <f t="shared" si="142"/>
        <v>0</v>
      </c>
      <c r="AK462" s="434">
        <f t="shared" si="142"/>
        <v>0</v>
      </c>
      <c r="AL462" s="434">
        <f t="shared" si="142"/>
        <v>0</v>
      </c>
      <c r="AM462" s="321"/>
    </row>
    <row r="463" spans="1:39" ht="15" hidden="1" outlineLevel="1">
      <c r="A463" s="536"/>
      <c r="B463" s="339"/>
      <c r="C463" s="329"/>
      <c r="D463" s="315"/>
      <c r="E463" s="315"/>
      <c r="F463" s="315"/>
      <c r="G463" s="315"/>
      <c r="H463" s="315"/>
      <c r="I463" s="315"/>
      <c r="J463" s="315"/>
      <c r="K463" s="315"/>
      <c r="L463" s="315"/>
      <c r="M463" s="315"/>
      <c r="N463" s="315"/>
      <c r="O463" s="315"/>
      <c r="P463" s="315"/>
      <c r="Q463" s="315"/>
      <c r="R463" s="315"/>
      <c r="S463" s="315"/>
      <c r="T463" s="315"/>
      <c r="U463" s="315"/>
      <c r="V463" s="315"/>
      <c r="W463" s="315"/>
      <c r="X463" s="315"/>
      <c r="Y463" s="435"/>
      <c r="Z463" s="444"/>
      <c r="AA463" s="444"/>
      <c r="AB463" s="444"/>
      <c r="AC463" s="444"/>
      <c r="AD463" s="444"/>
      <c r="AE463" s="444"/>
      <c r="AF463" s="444"/>
      <c r="AG463" s="444"/>
      <c r="AH463" s="444"/>
      <c r="AI463" s="444"/>
      <c r="AJ463" s="444"/>
      <c r="AK463" s="444"/>
      <c r="AL463" s="444"/>
      <c r="AM463" s="330"/>
    </row>
    <row r="464" spans="1:39" ht="15" hidden="1" outlineLevel="1">
      <c r="A464" s="533">
        <v>19</v>
      </c>
      <c r="B464" s="339" t="s">
        <v>12</v>
      </c>
      <c r="C464" s="315" t="s">
        <v>25</v>
      </c>
      <c r="D464" s="319"/>
      <c r="E464" s="319"/>
      <c r="F464" s="319"/>
      <c r="G464" s="319"/>
      <c r="H464" s="319"/>
      <c r="I464" s="319"/>
      <c r="J464" s="319"/>
      <c r="K464" s="319"/>
      <c r="L464" s="319"/>
      <c r="M464" s="319"/>
      <c r="N464" s="319">
        <v>12</v>
      </c>
      <c r="O464" s="319"/>
      <c r="P464" s="319"/>
      <c r="Q464" s="319"/>
      <c r="R464" s="319"/>
      <c r="S464" s="319"/>
      <c r="T464" s="319"/>
      <c r="U464" s="319"/>
      <c r="V464" s="319"/>
      <c r="W464" s="319"/>
      <c r="X464" s="319"/>
      <c r="Y464" s="433"/>
      <c r="Z464" s="438"/>
      <c r="AA464" s="438"/>
      <c r="AB464" s="438"/>
      <c r="AC464" s="438"/>
      <c r="AD464" s="438"/>
      <c r="AE464" s="438"/>
      <c r="AF464" s="438"/>
      <c r="AG464" s="438"/>
      <c r="AH464" s="438"/>
      <c r="AI464" s="438"/>
      <c r="AJ464" s="438"/>
      <c r="AK464" s="438"/>
      <c r="AL464" s="438"/>
      <c r="AM464" s="320">
        <f>SUM(Y464:AL464)</f>
        <v>0</v>
      </c>
    </row>
    <row r="465" spans="1:39" ht="15" hidden="1" outlineLevel="1">
      <c r="B465" s="318" t="s">
        <v>262</v>
      </c>
      <c r="C465" s="315" t="s">
        <v>164</v>
      </c>
      <c r="D465" s="319"/>
      <c r="E465" s="319"/>
      <c r="F465" s="319"/>
      <c r="G465" s="319"/>
      <c r="H465" s="319"/>
      <c r="I465" s="319"/>
      <c r="J465" s="319"/>
      <c r="K465" s="319"/>
      <c r="L465" s="319"/>
      <c r="M465" s="319"/>
      <c r="N465" s="319">
        <f>N464</f>
        <v>12</v>
      </c>
      <c r="O465" s="319"/>
      <c r="P465" s="319"/>
      <c r="Q465" s="319"/>
      <c r="R465" s="319"/>
      <c r="S465" s="319"/>
      <c r="T465" s="319"/>
      <c r="U465" s="319"/>
      <c r="V465" s="319"/>
      <c r="W465" s="319"/>
      <c r="X465" s="319"/>
      <c r="Y465" s="434">
        <f>Y464</f>
        <v>0</v>
      </c>
      <c r="Z465" s="434">
        <f>Z464</f>
        <v>0</v>
      </c>
      <c r="AA465" s="434">
        <f t="shared" ref="AA465:AL465" si="143">AA464</f>
        <v>0</v>
      </c>
      <c r="AB465" s="434">
        <f t="shared" si="143"/>
        <v>0</v>
      </c>
      <c r="AC465" s="434">
        <f t="shared" si="143"/>
        <v>0</v>
      </c>
      <c r="AD465" s="434">
        <f t="shared" si="143"/>
        <v>0</v>
      </c>
      <c r="AE465" s="434">
        <f t="shared" si="143"/>
        <v>0</v>
      </c>
      <c r="AF465" s="434">
        <f t="shared" si="143"/>
        <v>0</v>
      </c>
      <c r="AG465" s="434">
        <f t="shared" si="143"/>
        <v>0</v>
      </c>
      <c r="AH465" s="434">
        <f t="shared" si="143"/>
        <v>0</v>
      </c>
      <c r="AI465" s="434">
        <f t="shared" si="143"/>
        <v>0</v>
      </c>
      <c r="AJ465" s="434">
        <f t="shared" si="143"/>
        <v>0</v>
      </c>
      <c r="AK465" s="434">
        <f t="shared" si="143"/>
        <v>0</v>
      </c>
      <c r="AL465" s="434">
        <f t="shared" si="143"/>
        <v>0</v>
      </c>
      <c r="AM465" s="321"/>
    </row>
    <row r="466" spans="1:39" ht="15" hidden="1" outlineLevel="1">
      <c r="B466" s="339"/>
      <c r="C466" s="329"/>
      <c r="D466" s="315"/>
      <c r="E466" s="315"/>
      <c r="F466" s="315"/>
      <c r="G466" s="315"/>
      <c r="H466" s="315"/>
      <c r="I466" s="315"/>
      <c r="J466" s="315"/>
      <c r="K466" s="315"/>
      <c r="L466" s="315"/>
      <c r="M466" s="315"/>
      <c r="N466" s="315"/>
      <c r="O466" s="315"/>
      <c r="P466" s="315"/>
      <c r="Q466" s="315"/>
      <c r="R466" s="315"/>
      <c r="S466" s="315"/>
      <c r="T466" s="315"/>
      <c r="U466" s="315"/>
      <c r="V466" s="315"/>
      <c r="W466" s="315"/>
      <c r="X466" s="315"/>
      <c r="Y466" s="445"/>
      <c r="Z466" s="445"/>
      <c r="AA466" s="435"/>
      <c r="AB466" s="435"/>
      <c r="AC466" s="435"/>
      <c r="AD466" s="435"/>
      <c r="AE466" s="435"/>
      <c r="AF466" s="435"/>
      <c r="AG466" s="435"/>
      <c r="AH466" s="435"/>
      <c r="AI466" s="435"/>
      <c r="AJ466" s="435"/>
      <c r="AK466" s="435"/>
      <c r="AL466" s="435"/>
      <c r="AM466" s="330"/>
    </row>
    <row r="467" spans="1:39" ht="15" hidden="1" outlineLevel="1">
      <c r="A467" s="533">
        <v>20</v>
      </c>
      <c r="B467" s="339" t="s">
        <v>13</v>
      </c>
      <c r="C467" s="315" t="s">
        <v>25</v>
      </c>
      <c r="D467" s="319">
        <v>1056692</v>
      </c>
      <c r="E467" s="319">
        <f>+'7-d.  2014'!BA82</f>
        <v>1056691.7</v>
      </c>
      <c r="F467" s="319">
        <f>+'7-d.  2014'!BB82</f>
        <v>1055204.76</v>
      </c>
      <c r="G467" s="319">
        <f>+'7-d.  2014'!BC82</f>
        <v>1055204.76</v>
      </c>
      <c r="H467" s="319">
        <f>+'7-d.  2014'!BD82</f>
        <v>1055204.76</v>
      </c>
      <c r="I467" s="319">
        <f>+'7-d.  2014'!BE82</f>
        <v>1055204.76</v>
      </c>
      <c r="J467" s="319">
        <f>+'7-d.  2014'!BF82</f>
        <v>1055204.76</v>
      </c>
      <c r="K467" s="319">
        <f>+'7-d.  2014'!BG82</f>
        <v>1055204.76</v>
      </c>
      <c r="L467" s="319">
        <f>+'7-d.  2014'!BH82</f>
        <v>1055204.76</v>
      </c>
      <c r="M467" s="319">
        <f>+'7-d.  2014'!BI82</f>
        <v>1055204.76</v>
      </c>
      <c r="N467" s="319">
        <v>12</v>
      </c>
      <c r="O467" s="319">
        <v>41</v>
      </c>
      <c r="P467" s="319">
        <f>+'7-d.  2014'!V82</f>
        <v>41.09</v>
      </c>
      <c r="Q467" s="319">
        <f>+'7-d.  2014'!W82</f>
        <v>40.76</v>
      </c>
      <c r="R467" s="319">
        <f>+'7-d.  2014'!X82</f>
        <v>40.76</v>
      </c>
      <c r="S467" s="319">
        <f>+'7-d.  2014'!Y82</f>
        <v>40.76</v>
      </c>
      <c r="T467" s="319">
        <f>+'7-d.  2014'!Z82</f>
        <v>40.76</v>
      </c>
      <c r="U467" s="319">
        <f>+'7-d.  2014'!AA82</f>
        <v>40.76</v>
      </c>
      <c r="V467" s="319">
        <f>+'7-d.  2014'!AB82</f>
        <v>40.76</v>
      </c>
      <c r="W467" s="319">
        <f>+'7-d.  2014'!AC82</f>
        <v>40.76</v>
      </c>
      <c r="X467" s="319">
        <f>+'7-d.  2014'!AD82</f>
        <v>40.76</v>
      </c>
      <c r="Y467" s="433">
        <v>1</v>
      </c>
      <c r="Z467" s="438"/>
      <c r="AA467" s="438"/>
      <c r="AB467" s="438"/>
      <c r="AC467" s="438"/>
      <c r="AD467" s="438"/>
      <c r="AE467" s="438"/>
      <c r="AF467" s="438"/>
      <c r="AG467" s="438"/>
      <c r="AH467" s="438"/>
      <c r="AI467" s="438"/>
      <c r="AJ467" s="438"/>
      <c r="AK467" s="438"/>
      <c r="AL467" s="438"/>
      <c r="AM467" s="320">
        <f>SUM(Y467:AL467)</f>
        <v>1</v>
      </c>
    </row>
    <row r="468" spans="1:39" ht="15" hidden="1" outlineLevel="1">
      <c r="B468" s="318" t="s">
        <v>262</v>
      </c>
      <c r="C468" s="315" t="s">
        <v>164</v>
      </c>
      <c r="D468" s="319"/>
      <c r="E468" s="319"/>
      <c r="F468" s="319"/>
      <c r="G468" s="319"/>
      <c r="H468" s="319"/>
      <c r="I468" s="319"/>
      <c r="J468" s="319"/>
      <c r="K468" s="319"/>
      <c r="L468" s="319"/>
      <c r="M468" s="319"/>
      <c r="N468" s="319">
        <f>N467</f>
        <v>12</v>
      </c>
      <c r="O468" s="319"/>
      <c r="P468" s="319"/>
      <c r="Q468" s="319"/>
      <c r="R468" s="319"/>
      <c r="S468" s="319"/>
      <c r="T468" s="319"/>
      <c r="U468" s="319"/>
      <c r="V468" s="319"/>
      <c r="W468" s="319"/>
      <c r="X468" s="319"/>
      <c r="Y468" s="434">
        <f>Y467</f>
        <v>1</v>
      </c>
      <c r="Z468" s="434">
        <f>Z467</f>
        <v>0</v>
      </c>
      <c r="AA468" s="434">
        <f t="shared" ref="AA468:AL468" si="144">AA467</f>
        <v>0</v>
      </c>
      <c r="AB468" s="434">
        <f t="shared" si="144"/>
        <v>0</v>
      </c>
      <c r="AC468" s="434">
        <f t="shared" si="144"/>
        <v>0</v>
      </c>
      <c r="AD468" s="434">
        <f t="shared" si="144"/>
        <v>0</v>
      </c>
      <c r="AE468" s="434">
        <f t="shared" si="144"/>
        <v>0</v>
      </c>
      <c r="AF468" s="434">
        <f t="shared" si="144"/>
        <v>0</v>
      </c>
      <c r="AG468" s="434">
        <f t="shared" si="144"/>
        <v>0</v>
      </c>
      <c r="AH468" s="434">
        <f t="shared" si="144"/>
        <v>0</v>
      </c>
      <c r="AI468" s="434">
        <f t="shared" si="144"/>
        <v>0</v>
      </c>
      <c r="AJ468" s="434">
        <f t="shared" si="144"/>
        <v>0</v>
      </c>
      <c r="AK468" s="434">
        <f t="shared" si="144"/>
        <v>0</v>
      </c>
      <c r="AL468" s="434">
        <f t="shared" si="144"/>
        <v>0</v>
      </c>
      <c r="AM468" s="330"/>
    </row>
    <row r="469" spans="1:39" ht="15" hidden="1" outlineLevel="1">
      <c r="B469" s="339"/>
      <c r="C469" s="329"/>
      <c r="D469" s="315"/>
      <c r="E469" s="315"/>
      <c r="F469" s="315"/>
      <c r="G469" s="315"/>
      <c r="H469" s="315"/>
      <c r="I469" s="315"/>
      <c r="J469" s="315"/>
      <c r="K469" s="315"/>
      <c r="L469" s="315"/>
      <c r="M469" s="315"/>
      <c r="N469" s="342"/>
      <c r="O469" s="315"/>
      <c r="P469" s="315"/>
      <c r="Q469" s="315"/>
      <c r="R469" s="315"/>
      <c r="S469" s="315"/>
      <c r="T469" s="315"/>
      <c r="U469" s="315"/>
      <c r="V469" s="315"/>
      <c r="W469" s="315"/>
      <c r="X469" s="315"/>
      <c r="Y469" s="435"/>
      <c r="Z469" s="435"/>
      <c r="AA469" s="435"/>
      <c r="AB469" s="435"/>
      <c r="AC469" s="435"/>
      <c r="AD469" s="435"/>
      <c r="AE469" s="435"/>
      <c r="AF469" s="435"/>
      <c r="AG469" s="435"/>
      <c r="AH469" s="435"/>
      <c r="AI469" s="435"/>
      <c r="AJ469" s="435"/>
      <c r="AK469" s="435"/>
      <c r="AL469" s="435"/>
      <c r="AM469" s="330"/>
    </row>
    <row r="470" spans="1:39" ht="15" hidden="1" outlineLevel="1">
      <c r="A470" s="533">
        <v>21</v>
      </c>
      <c r="B470" s="339" t="s">
        <v>22</v>
      </c>
      <c r="C470" s="315" t="s">
        <v>25</v>
      </c>
      <c r="D470" s="319"/>
      <c r="E470" s="319"/>
      <c r="F470" s="319"/>
      <c r="G470" s="319"/>
      <c r="H470" s="319"/>
      <c r="I470" s="319"/>
      <c r="J470" s="319"/>
      <c r="K470" s="319"/>
      <c r="L470" s="319"/>
      <c r="M470" s="319"/>
      <c r="N470" s="319">
        <v>12</v>
      </c>
      <c r="O470" s="319"/>
      <c r="P470" s="319"/>
      <c r="Q470" s="319"/>
      <c r="R470" s="319"/>
      <c r="S470" s="319"/>
      <c r="T470" s="319"/>
      <c r="U470" s="319"/>
      <c r="V470" s="319"/>
      <c r="W470" s="319"/>
      <c r="X470" s="319"/>
      <c r="Y470" s="433"/>
      <c r="Z470" s="438"/>
      <c r="AA470" s="438"/>
      <c r="AB470" s="438"/>
      <c r="AC470" s="438"/>
      <c r="AD470" s="438"/>
      <c r="AE470" s="438"/>
      <c r="AF470" s="438"/>
      <c r="AG470" s="438"/>
      <c r="AH470" s="438"/>
      <c r="AI470" s="438"/>
      <c r="AJ470" s="438"/>
      <c r="AK470" s="438"/>
      <c r="AL470" s="438"/>
      <c r="AM470" s="320">
        <f>SUM(Y470:AL470)</f>
        <v>0</v>
      </c>
    </row>
    <row r="471" spans="1:39" ht="15" hidden="1" outlineLevel="1">
      <c r="B471" s="318" t="s">
        <v>262</v>
      </c>
      <c r="C471" s="315" t="s">
        <v>164</v>
      </c>
      <c r="D471" s="319"/>
      <c r="E471" s="319"/>
      <c r="F471" s="319"/>
      <c r="G471" s="319"/>
      <c r="H471" s="319"/>
      <c r="I471" s="319"/>
      <c r="J471" s="319"/>
      <c r="K471" s="319"/>
      <c r="L471" s="319"/>
      <c r="M471" s="319"/>
      <c r="N471" s="319">
        <f>N470</f>
        <v>12</v>
      </c>
      <c r="O471" s="319"/>
      <c r="P471" s="319"/>
      <c r="Q471" s="319"/>
      <c r="R471" s="319"/>
      <c r="S471" s="319"/>
      <c r="T471" s="319"/>
      <c r="U471" s="319"/>
      <c r="V471" s="319"/>
      <c r="W471" s="319"/>
      <c r="X471" s="319"/>
      <c r="Y471" s="434">
        <f>Y470</f>
        <v>0</v>
      </c>
      <c r="Z471" s="434">
        <f>Z470</f>
        <v>0</v>
      </c>
      <c r="AA471" s="434">
        <f t="shared" ref="AA471:AL471" si="145">AA470</f>
        <v>0</v>
      </c>
      <c r="AB471" s="434">
        <f t="shared" si="145"/>
        <v>0</v>
      </c>
      <c r="AC471" s="434">
        <f t="shared" si="145"/>
        <v>0</v>
      </c>
      <c r="AD471" s="434">
        <f t="shared" si="145"/>
        <v>0</v>
      </c>
      <c r="AE471" s="434">
        <f t="shared" si="145"/>
        <v>0</v>
      </c>
      <c r="AF471" s="434">
        <f t="shared" si="145"/>
        <v>0</v>
      </c>
      <c r="AG471" s="434">
        <f t="shared" si="145"/>
        <v>0</v>
      </c>
      <c r="AH471" s="434">
        <f t="shared" si="145"/>
        <v>0</v>
      </c>
      <c r="AI471" s="434">
        <f t="shared" si="145"/>
        <v>0</v>
      </c>
      <c r="AJ471" s="434">
        <f t="shared" si="145"/>
        <v>0</v>
      </c>
      <c r="AK471" s="434">
        <f t="shared" si="145"/>
        <v>0</v>
      </c>
      <c r="AL471" s="434">
        <f t="shared" si="145"/>
        <v>0</v>
      </c>
      <c r="AM471" s="321"/>
    </row>
    <row r="472" spans="1:39" ht="15" hidden="1" outlineLevel="1">
      <c r="B472" s="339"/>
      <c r="C472" s="329"/>
      <c r="D472" s="315"/>
      <c r="E472" s="315"/>
      <c r="F472" s="315"/>
      <c r="G472" s="315"/>
      <c r="H472" s="315"/>
      <c r="I472" s="315"/>
      <c r="J472" s="315"/>
      <c r="K472" s="315"/>
      <c r="L472" s="315"/>
      <c r="M472" s="315"/>
      <c r="N472" s="315"/>
      <c r="O472" s="315"/>
      <c r="P472" s="315"/>
      <c r="Q472" s="315"/>
      <c r="R472" s="315"/>
      <c r="S472" s="315"/>
      <c r="T472" s="315"/>
      <c r="U472" s="315"/>
      <c r="V472" s="315"/>
      <c r="W472" s="315"/>
      <c r="X472" s="315"/>
      <c r="Y472" s="445"/>
      <c r="Z472" s="435"/>
      <c r="AA472" s="435"/>
      <c r="AB472" s="435"/>
      <c r="AC472" s="435"/>
      <c r="AD472" s="435"/>
      <c r="AE472" s="435"/>
      <c r="AF472" s="435"/>
      <c r="AG472" s="435"/>
      <c r="AH472" s="435"/>
      <c r="AI472" s="435"/>
      <c r="AJ472" s="435"/>
      <c r="AK472" s="435"/>
      <c r="AL472" s="435"/>
      <c r="AM472" s="330"/>
    </row>
    <row r="473" spans="1:39" ht="15" hidden="1" outlineLevel="1">
      <c r="A473" s="533">
        <v>22</v>
      </c>
      <c r="B473" s="339" t="s">
        <v>9</v>
      </c>
      <c r="C473" s="315" t="s">
        <v>25</v>
      </c>
      <c r="D473" s="319"/>
      <c r="E473" s="319"/>
      <c r="F473" s="319"/>
      <c r="G473" s="319"/>
      <c r="H473" s="319"/>
      <c r="I473" s="319"/>
      <c r="J473" s="319"/>
      <c r="K473" s="319"/>
      <c r="L473" s="319"/>
      <c r="M473" s="319"/>
      <c r="N473" s="315"/>
      <c r="O473" s="319">
        <v>17093</v>
      </c>
      <c r="P473" s="319"/>
      <c r="Q473" s="319"/>
      <c r="R473" s="319"/>
      <c r="S473" s="319"/>
      <c r="T473" s="319"/>
      <c r="U473" s="319"/>
      <c r="V473" s="319"/>
      <c r="W473" s="319"/>
      <c r="X473" s="319"/>
      <c r="Y473" s="433"/>
      <c r="Z473" s="438"/>
      <c r="AA473" s="438"/>
      <c r="AB473" s="438"/>
      <c r="AC473" s="438"/>
      <c r="AD473" s="438"/>
      <c r="AE473" s="438"/>
      <c r="AF473" s="438"/>
      <c r="AG473" s="438"/>
      <c r="AH473" s="438"/>
      <c r="AI473" s="438"/>
      <c r="AJ473" s="438"/>
      <c r="AK473" s="438"/>
      <c r="AL473" s="438"/>
      <c r="AM473" s="320">
        <f>SUM(Y473:AL473)</f>
        <v>0</v>
      </c>
    </row>
    <row r="474" spans="1:39" ht="15" hidden="1" outlineLevel="1">
      <c r="B474" s="318" t="s">
        <v>262</v>
      </c>
      <c r="C474" s="315" t="s">
        <v>164</v>
      </c>
      <c r="D474" s="319"/>
      <c r="E474" s="319"/>
      <c r="F474" s="319"/>
      <c r="G474" s="319"/>
      <c r="H474" s="319"/>
      <c r="I474" s="319"/>
      <c r="J474" s="319"/>
      <c r="K474" s="319"/>
      <c r="L474" s="319"/>
      <c r="M474" s="319"/>
      <c r="N474" s="315"/>
      <c r="O474" s="319"/>
      <c r="P474" s="319"/>
      <c r="Q474" s="319"/>
      <c r="R474" s="319"/>
      <c r="S474" s="319"/>
      <c r="T474" s="319"/>
      <c r="U474" s="319"/>
      <c r="V474" s="319"/>
      <c r="W474" s="319"/>
      <c r="X474" s="319"/>
      <c r="Y474" s="434">
        <f>Y473</f>
        <v>0</v>
      </c>
      <c r="Z474" s="434">
        <f>Z473</f>
        <v>0</v>
      </c>
      <c r="AA474" s="434">
        <f t="shared" ref="AA474:AL474" si="146">AA473</f>
        <v>0</v>
      </c>
      <c r="AB474" s="434">
        <f t="shared" si="146"/>
        <v>0</v>
      </c>
      <c r="AC474" s="434">
        <f t="shared" si="146"/>
        <v>0</v>
      </c>
      <c r="AD474" s="434">
        <f t="shared" si="146"/>
        <v>0</v>
      </c>
      <c r="AE474" s="434">
        <f t="shared" si="146"/>
        <v>0</v>
      </c>
      <c r="AF474" s="434">
        <f t="shared" si="146"/>
        <v>0</v>
      </c>
      <c r="AG474" s="434">
        <f t="shared" si="146"/>
        <v>0</v>
      </c>
      <c r="AH474" s="434">
        <f t="shared" si="146"/>
        <v>0</v>
      </c>
      <c r="AI474" s="434">
        <f t="shared" si="146"/>
        <v>0</v>
      </c>
      <c r="AJ474" s="434">
        <f t="shared" si="146"/>
        <v>0</v>
      </c>
      <c r="AK474" s="434">
        <f t="shared" si="146"/>
        <v>0</v>
      </c>
      <c r="AL474" s="434">
        <f t="shared" si="146"/>
        <v>0</v>
      </c>
      <c r="AM474" s="330"/>
    </row>
    <row r="475" spans="1:39" ht="15" hidden="1" outlineLevel="1">
      <c r="B475" s="339"/>
      <c r="C475" s="329"/>
      <c r="D475" s="315"/>
      <c r="E475" s="315"/>
      <c r="F475" s="315"/>
      <c r="G475" s="315"/>
      <c r="H475" s="315"/>
      <c r="I475" s="315"/>
      <c r="J475" s="315"/>
      <c r="K475" s="315"/>
      <c r="L475" s="315"/>
      <c r="M475" s="315"/>
      <c r="N475" s="315"/>
      <c r="O475" s="315"/>
      <c r="P475" s="315"/>
      <c r="Q475" s="315"/>
      <c r="R475" s="315"/>
      <c r="S475" s="315"/>
      <c r="T475" s="315"/>
      <c r="U475" s="315"/>
      <c r="V475" s="315"/>
      <c r="W475" s="315"/>
      <c r="X475" s="315"/>
      <c r="Y475" s="435"/>
      <c r="Z475" s="435"/>
      <c r="AA475" s="435"/>
      <c r="AB475" s="435"/>
      <c r="AC475" s="435"/>
      <c r="AD475" s="435"/>
      <c r="AE475" s="435"/>
      <c r="AF475" s="435"/>
      <c r="AG475" s="435"/>
      <c r="AH475" s="435"/>
      <c r="AI475" s="435"/>
      <c r="AJ475" s="435"/>
      <c r="AK475" s="435"/>
      <c r="AL475" s="435"/>
      <c r="AM475" s="330"/>
    </row>
    <row r="476" spans="1:39" ht="15.6" hidden="1" outlineLevel="1">
      <c r="A476" s="534"/>
      <c r="B476" s="312" t="s">
        <v>14</v>
      </c>
      <c r="C476" s="313"/>
      <c r="D476" s="314"/>
      <c r="E476" s="314"/>
      <c r="F476" s="314"/>
      <c r="G476" s="314"/>
      <c r="H476" s="314"/>
      <c r="I476" s="314"/>
      <c r="J476" s="314"/>
      <c r="K476" s="314"/>
      <c r="L476" s="314"/>
      <c r="M476" s="314"/>
      <c r="N476" s="314"/>
      <c r="O476" s="314"/>
      <c r="P476" s="313"/>
      <c r="Q476" s="313"/>
      <c r="R476" s="313"/>
      <c r="S476" s="313"/>
      <c r="T476" s="313"/>
      <c r="U476" s="313"/>
      <c r="V476" s="313"/>
      <c r="W476" s="313"/>
      <c r="X476" s="313"/>
      <c r="Y476" s="437"/>
      <c r="Z476" s="437"/>
      <c r="AA476" s="437"/>
      <c r="AB476" s="437"/>
      <c r="AC476" s="437"/>
      <c r="AD476" s="437"/>
      <c r="AE476" s="437"/>
      <c r="AF476" s="437"/>
      <c r="AG476" s="437"/>
      <c r="AH476" s="437"/>
      <c r="AI476" s="437"/>
      <c r="AJ476" s="437"/>
      <c r="AK476" s="437"/>
      <c r="AL476" s="437"/>
      <c r="AM476" s="316"/>
    </row>
    <row r="477" spans="1:39" ht="15" hidden="1" outlineLevel="1">
      <c r="A477" s="533">
        <v>23</v>
      </c>
      <c r="B477" s="339" t="s">
        <v>14</v>
      </c>
      <c r="C477" s="315" t="s">
        <v>25</v>
      </c>
      <c r="D477" s="319">
        <v>4387048</v>
      </c>
      <c r="E477" s="319">
        <f>+'7-d.  2014'!BA48</f>
        <v>4302015.1900000004</v>
      </c>
      <c r="F477" s="319">
        <f>+'7-d.  2014'!BB48</f>
        <v>3979381.76</v>
      </c>
      <c r="G477" s="319">
        <f>+'7-d.  2014'!BC48</f>
        <v>3842943.05</v>
      </c>
      <c r="H477" s="319">
        <f>+'7-d.  2014'!BD48</f>
        <v>3737111.45</v>
      </c>
      <c r="I477" s="319">
        <f>+'7-d.  2014'!BE48</f>
        <v>3737111.45</v>
      </c>
      <c r="J477" s="319">
        <f>+'7-d.  2014'!BF48</f>
        <v>3673666.62</v>
      </c>
      <c r="K477" s="319">
        <f>+'7-d.  2014'!BG48</f>
        <v>3668713.74</v>
      </c>
      <c r="L477" s="319">
        <f>+'7-d.  2014'!BH48</f>
        <v>2357678.5099999998</v>
      </c>
      <c r="M477" s="319">
        <f>+'7-d.  2014'!BI48</f>
        <v>2341310.5099999998</v>
      </c>
      <c r="N477" s="315"/>
      <c r="O477" s="319">
        <v>717</v>
      </c>
      <c r="P477" s="319">
        <f>+'7-d.  2014'!V48</f>
        <v>712.79</v>
      </c>
      <c r="Q477" s="319">
        <f>+'7-d.  2014'!W48</f>
        <v>696.04</v>
      </c>
      <c r="R477" s="319">
        <f>+'7-d.  2014'!X48</f>
        <v>688.93</v>
      </c>
      <c r="S477" s="319">
        <f>+'7-d.  2014'!Y48</f>
        <v>683.41</v>
      </c>
      <c r="T477" s="319">
        <f>+'7-d.  2014'!Z48</f>
        <v>683.41</v>
      </c>
      <c r="U477" s="319">
        <f>+'7-d.  2014'!AA48</f>
        <v>680.1</v>
      </c>
      <c r="V477" s="319">
        <f>+'7-d.  2014'!AB48</f>
        <v>680.1</v>
      </c>
      <c r="W477" s="319">
        <f>+'7-d.  2014'!AC48</f>
        <v>612.07000000000005</v>
      </c>
      <c r="X477" s="319">
        <f>+'7-d.  2014'!AD48</f>
        <v>594.54</v>
      </c>
      <c r="Y477" s="486">
        <v>1</v>
      </c>
      <c r="Z477" s="433"/>
      <c r="AA477" s="433"/>
      <c r="AB477" s="433"/>
      <c r="AC477" s="433"/>
      <c r="AD477" s="433"/>
      <c r="AE477" s="433"/>
      <c r="AF477" s="433"/>
      <c r="AG477" s="433"/>
      <c r="AH477" s="433"/>
      <c r="AI477" s="433"/>
      <c r="AJ477" s="433"/>
      <c r="AK477" s="433"/>
      <c r="AL477" s="433"/>
      <c r="AM477" s="320">
        <f>SUM(Y477:AL477)</f>
        <v>1</v>
      </c>
    </row>
    <row r="478" spans="1:39" ht="15" hidden="1" outlineLevel="1">
      <c r="B478" s="318" t="s">
        <v>262</v>
      </c>
      <c r="C478" s="315" t="s">
        <v>164</v>
      </c>
      <c r="D478" s="319"/>
      <c r="E478" s="319"/>
      <c r="F478" s="319"/>
      <c r="G478" s="319"/>
      <c r="H478" s="319"/>
      <c r="I478" s="319"/>
      <c r="J478" s="319"/>
      <c r="K478" s="319"/>
      <c r="L478" s="319"/>
      <c r="M478" s="319"/>
      <c r="N478" s="484"/>
      <c r="O478" s="319"/>
      <c r="P478" s="319"/>
      <c r="Q478" s="319"/>
      <c r="R478" s="319"/>
      <c r="S478" s="319"/>
      <c r="T478" s="319"/>
      <c r="U478" s="319"/>
      <c r="V478" s="319"/>
      <c r="W478" s="319"/>
      <c r="X478" s="319"/>
      <c r="Y478" s="434">
        <f>Y477</f>
        <v>1</v>
      </c>
      <c r="Z478" s="434">
        <f>Z477</f>
        <v>0</v>
      </c>
      <c r="AA478" s="434">
        <f t="shared" ref="AA478:AL478" si="147">AA477</f>
        <v>0</v>
      </c>
      <c r="AB478" s="434">
        <f t="shared" si="147"/>
        <v>0</v>
      </c>
      <c r="AC478" s="434">
        <f t="shared" si="147"/>
        <v>0</v>
      </c>
      <c r="AD478" s="434">
        <f t="shared" si="147"/>
        <v>0</v>
      </c>
      <c r="AE478" s="434">
        <f t="shared" si="147"/>
        <v>0</v>
      </c>
      <c r="AF478" s="434">
        <f t="shared" si="147"/>
        <v>0</v>
      </c>
      <c r="AG478" s="434">
        <f t="shared" si="147"/>
        <v>0</v>
      </c>
      <c r="AH478" s="434">
        <f t="shared" si="147"/>
        <v>0</v>
      </c>
      <c r="AI478" s="434">
        <f t="shared" si="147"/>
        <v>0</v>
      </c>
      <c r="AJ478" s="434">
        <f t="shared" si="147"/>
        <v>0</v>
      </c>
      <c r="AK478" s="434">
        <f t="shared" si="147"/>
        <v>0</v>
      </c>
      <c r="AL478" s="434">
        <f t="shared" si="147"/>
        <v>0</v>
      </c>
      <c r="AM478" s="321"/>
    </row>
    <row r="479" spans="1:39" ht="15" hidden="1" outlineLevel="1">
      <c r="B479" s="339"/>
      <c r="C479" s="329"/>
      <c r="D479" s="315"/>
      <c r="E479" s="315"/>
      <c r="F479" s="315"/>
      <c r="G479" s="315"/>
      <c r="H479" s="315"/>
      <c r="I479" s="315"/>
      <c r="J479" s="315"/>
      <c r="K479" s="315"/>
      <c r="L479" s="315"/>
      <c r="M479" s="315"/>
      <c r="N479" s="315"/>
      <c r="O479" s="315"/>
      <c r="P479" s="315"/>
      <c r="Q479" s="315"/>
      <c r="R479" s="315"/>
      <c r="S479" s="315"/>
      <c r="T479" s="315"/>
      <c r="U479" s="315"/>
      <c r="V479" s="315"/>
      <c r="W479" s="315"/>
      <c r="X479" s="315"/>
      <c r="Y479" s="435"/>
      <c r="Z479" s="435"/>
      <c r="AA479" s="435"/>
      <c r="AB479" s="435"/>
      <c r="AC479" s="435"/>
      <c r="AD479" s="435"/>
      <c r="AE479" s="435"/>
      <c r="AF479" s="435"/>
      <c r="AG479" s="435"/>
      <c r="AH479" s="435"/>
      <c r="AI479" s="435"/>
      <c r="AJ479" s="435"/>
      <c r="AK479" s="435"/>
      <c r="AL479" s="435"/>
      <c r="AM479" s="330"/>
    </row>
    <row r="480" spans="1:39" s="317" customFormat="1" ht="15.6" hidden="1" outlineLevel="1">
      <c r="A480" s="534"/>
      <c r="B480" s="312" t="s">
        <v>500</v>
      </c>
      <c r="C480" s="313"/>
      <c r="D480" s="314"/>
      <c r="E480" s="314"/>
      <c r="F480" s="314"/>
      <c r="G480" s="314"/>
      <c r="H480" s="314"/>
      <c r="I480" s="314"/>
      <c r="J480" s="314"/>
      <c r="K480" s="314"/>
      <c r="L480" s="314"/>
      <c r="M480" s="314"/>
      <c r="N480" s="314"/>
      <c r="O480" s="314"/>
      <c r="P480" s="313"/>
      <c r="Q480" s="313"/>
      <c r="R480" s="313"/>
      <c r="S480" s="313"/>
      <c r="T480" s="313"/>
      <c r="U480" s="313"/>
      <c r="V480" s="313"/>
      <c r="W480" s="313"/>
      <c r="X480" s="313"/>
      <c r="Y480" s="437"/>
      <c r="Z480" s="437"/>
      <c r="AA480" s="437"/>
      <c r="AB480" s="437"/>
      <c r="AC480" s="437"/>
      <c r="AD480" s="437"/>
      <c r="AE480" s="437"/>
      <c r="AF480" s="437"/>
      <c r="AG480" s="437"/>
      <c r="AH480" s="437"/>
      <c r="AI480" s="437"/>
      <c r="AJ480" s="437"/>
      <c r="AK480" s="437"/>
      <c r="AL480" s="437"/>
      <c r="AM480" s="316"/>
    </row>
    <row r="481" spans="1:39" s="307" customFormat="1" ht="15" hidden="1" outlineLevel="1">
      <c r="A481" s="533">
        <v>24</v>
      </c>
      <c r="B481" s="339" t="s">
        <v>14</v>
      </c>
      <c r="C481" s="315" t="s">
        <v>25</v>
      </c>
      <c r="D481" s="319"/>
      <c r="E481" s="319"/>
      <c r="F481" s="319"/>
      <c r="G481" s="319"/>
      <c r="H481" s="319"/>
      <c r="I481" s="319"/>
      <c r="J481" s="319"/>
      <c r="K481" s="319"/>
      <c r="L481" s="319"/>
      <c r="M481" s="319"/>
      <c r="N481" s="315"/>
      <c r="O481" s="319"/>
      <c r="P481" s="319"/>
      <c r="Q481" s="319"/>
      <c r="R481" s="319"/>
      <c r="S481" s="319"/>
      <c r="T481" s="319"/>
      <c r="U481" s="319"/>
      <c r="V481" s="319"/>
      <c r="W481" s="319"/>
      <c r="X481" s="319"/>
      <c r="Y481" s="433"/>
      <c r="Z481" s="433"/>
      <c r="AA481" s="433"/>
      <c r="AB481" s="433"/>
      <c r="AC481" s="433"/>
      <c r="AD481" s="433"/>
      <c r="AE481" s="433"/>
      <c r="AF481" s="433"/>
      <c r="AG481" s="433"/>
      <c r="AH481" s="433"/>
      <c r="AI481" s="433"/>
      <c r="AJ481" s="433"/>
      <c r="AK481" s="433"/>
      <c r="AL481" s="433"/>
      <c r="AM481" s="320">
        <f>SUM(Y481:AL481)</f>
        <v>0</v>
      </c>
    </row>
    <row r="482" spans="1:39" s="307" customFormat="1" ht="15" hidden="1" outlineLevel="1">
      <c r="A482" s="533"/>
      <c r="B482" s="339" t="s">
        <v>262</v>
      </c>
      <c r="C482" s="315" t="s">
        <v>164</v>
      </c>
      <c r="D482" s="319"/>
      <c r="E482" s="319"/>
      <c r="F482" s="319"/>
      <c r="G482" s="319"/>
      <c r="H482" s="319"/>
      <c r="I482" s="319"/>
      <c r="J482" s="319"/>
      <c r="K482" s="319"/>
      <c r="L482" s="319"/>
      <c r="M482" s="319"/>
      <c r="N482" s="484"/>
      <c r="O482" s="319"/>
      <c r="P482" s="319"/>
      <c r="Q482" s="319"/>
      <c r="R482" s="319"/>
      <c r="S482" s="319"/>
      <c r="T482" s="319"/>
      <c r="U482" s="319"/>
      <c r="V482" s="319"/>
      <c r="W482" s="319"/>
      <c r="X482" s="319"/>
      <c r="Y482" s="434">
        <f>Y481</f>
        <v>0</v>
      </c>
      <c r="Z482" s="434">
        <f>Z481</f>
        <v>0</v>
      </c>
      <c r="AA482" s="434">
        <f t="shared" ref="AA482:AL482" si="148">AA481</f>
        <v>0</v>
      </c>
      <c r="AB482" s="434">
        <f t="shared" si="148"/>
        <v>0</v>
      </c>
      <c r="AC482" s="434">
        <f t="shared" si="148"/>
        <v>0</v>
      </c>
      <c r="AD482" s="434">
        <f t="shared" si="148"/>
        <v>0</v>
      </c>
      <c r="AE482" s="434">
        <f t="shared" si="148"/>
        <v>0</v>
      </c>
      <c r="AF482" s="434">
        <f t="shared" si="148"/>
        <v>0</v>
      </c>
      <c r="AG482" s="434">
        <f t="shared" si="148"/>
        <v>0</v>
      </c>
      <c r="AH482" s="434">
        <f t="shared" si="148"/>
        <v>0</v>
      </c>
      <c r="AI482" s="434">
        <f t="shared" si="148"/>
        <v>0</v>
      </c>
      <c r="AJ482" s="434">
        <f t="shared" si="148"/>
        <v>0</v>
      </c>
      <c r="AK482" s="434">
        <f t="shared" si="148"/>
        <v>0</v>
      </c>
      <c r="AL482" s="434">
        <f t="shared" si="148"/>
        <v>0</v>
      </c>
      <c r="AM482" s="321"/>
    </row>
    <row r="483" spans="1:39" s="307" customFormat="1" ht="15" hidden="1" outlineLevel="1">
      <c r="A483" s="533"/>
      <c r="B483" s="339"/>
      <c r="C483" s="329"/>
      <c r="D483" s="315"/>
      <c r="E483" s="315"/>
      <c r="F483" s="315"/>
      <c r="G483" s="315"/>
      <c r="H483" s="315"/>
      <c r="I483" s="315"/>
      <c r="J483" s="315"/>
      <c r="K483" s="315"/>
      <c r="L483" s="315"/>
      <c r="M483" s="315"/>
      <c r="N483" s="315"/>
      <c r="O483" s="315"/>
      <c r="P483" s="315"/>
      <c r="Q483" s="315"/>
      <c r="R483" s="315"/>
      <c r="S483" s="315"/>
      <c r="T483" s="315"/>
      <c r="U483" s="315"/>
      <c r="V483" s="315"/>
      <c r="W483" s="315"/>
      <c r="X483" s="315"/>
      <c r="Y483" s="435"/>
      <c r="Z483" s="435"/>
      <c r="AA483" s="435"/>
      <c r="AB483" s="435"/>
      <c r="AC483" s="435"/>
      <c r="AD483" s="435"/>
      <c r="AE483" s="435"/>
      <c r="AF483" s="435"/>
      <c r="AG483" s="435"/>
      <c r="AH483" s="435"/>
      <c r="AI483" s="435"/>
      <c r="AJ483" s="435"/>
      <c r="AK483" s="435"/>
      <c r="AL483" s="435"/>
      <c r="AM483" s="330"/>
    </row>
    <row r="484" spans="1:39" s="307" customFormat="1" ht="15" hidden="1" outlineLevel="1">
      <c r="A484" s="533">
        <v>25</v>
      </c>
      <c r="B484" s="338" t="s">
        <v>21</v>
      </c>
      <c r="C484" s="315" t="s">
        <v>25</v>
      </c>
      <c r="D484" s="319"/>
      <c r="E484" s="319"/>
      <c r="F484" s="319"/>
      <c r="G484" s="319"/>
      <c r="H484" s="319"/>
      <c r="I484" s="319"/>
      <c r="J484" s="319"/>
      <c r="K484" s="319"/>
      <c r="L484" s="319"/>
      <c r="M484" s="319"/>
      <c r="N484" s="319">
        <v>0</v>
      </c>
      <c r="O484" s="319"/>
      <c r="P484" s="319"/>
      <c r="Q484" s="319"/>
      <c r="R484" s="319"/>
      <c r="S484" s="319"/>
      <c r="T484" s="319"/>
      <c r="U484" s="319"/>
      <c r="V484" s="319"/>
      <c r="W484" s="319"/>
      <c r="X484" s="319"/>
      <c r="Y484" s="438"/>
      <c r="Z484" s="438"/>
      <c r="AA484" s="438"/>
      <c r="AB484" s="438"/>
      <c r="AC484" s="438"/>
      <c r="AD484" s="438"/>
      <c r="AE484" s="438"/>
      <c r="AF484" s="438"/>
      <c r="AG484" s="438"/>
      <c r="AH484" s="438"/>
      <c r="AI484" s="438"/>
      <c r="AJ484" s="438"/>
      <c r="AK484" s="438"/>
      <c r="AL484" s="438"/>
      <c r="AM484" s="320">
        <f>SUM(Y484:AL484)</f>
        <v>0</v>
      </c>
    </row>
    <row r="485" spans="1:39" s="307" customFormat="1" ht="15" hidden="1" outlineLevel="1">
      <c r="A485" s="533"/>
      <c r="B485" s="339" t="s">
        <v>262</v>
      </c>
      <c r="C485" s="315" t="s">
        <v>164</v>
      </c>
      <c r="D485" s="319"/>
      <c r="E485" s="319"/>
      <c r="F485" s="319"/>
      <c r="G485" s="319"/>
      <c r="H485" s="319"/>
      <c r="I485" s="319"/>
      <c r="J485" s="319"/>
      <c r="K485" s="319"/>
      <c r="L485" s="319"/>
      <c r="M485" s="319"/>
      <c r="N485" s="319">
        <f>N484</f>
        <v>0</v>
      </c>
      <c r="O485" s="319"/>
      <c r="P485" s="319"/>
      <c r="Q485" s="319"/>
      <c r="R485" s="319"/>
      <c r="S485" s="319"/>
      <c r="T485" s="319"/>
      <c r="U485" s="319"/>
      <c r="V485" s="319"/>
      <c r="W485" s="319"/>
      <c r="X485" s="319"/>
      <c r="Y485" s="434">
        <f>Y484</f>
        <v>0</v>
      </c>
      <c r="Z485" s="434">
        <f>Z484</f>
        <v>0</v>
      </c>
      <c r="AA485" s="434">
        <f t="shared" ref="AA485:AL485" si="149">AA484</f>
        <v>0</v>
      </c>
      <c r="AB485" s="434">
        <f t="shared" si="149"/>
        <v>0</v>
      </c>
      <c r="AC485" s="434">
        <f t="shared" si="149"/>
        <v>0</v>
      </c>
      <c r="AD485" s="434">
        <f t="shared" si="149"/>
        <v>0</v>
      </c>
      <c r="AE485" s="434">
        <f t="shared" si="149"/>
        <v>0</v>
      </c>
      <c r="AF485" s="434">
        <f t="shared" si="149"/>
        <v>0</v>
      </c>
      <c r="AG485" s="434">
        <f t="shared" si="149"/>
        <v>0</v>
      </c>
      <c r="AH485" s="434">
        <f t="shared" si="149"/>
        <v>0</v>
      </c>
      <c r="AI485" s="434">
        <f t="shared" si="149"/>
        <v>0</v>
      </c>
      <c r="AJ485" s="434">
        <f t="shared" si="149"/>
        <v>0</v>
      </c>
      <c r="AK485" s="434">
        <f t="shared" si="149"/>
        <v>0</v>
      </c>
      <c r="AL485" s="434">
        <f t="shared" si="149"/>
        <v>0</v>
      </c>
      <c r="AM485" s="335"/>
    </row>
    <row r="486" spans="1:39" s="307" customFormat="1" ht="15" hidden="1" outlineLevel="1">
      <c r="A486" s="533"/>
      <c r="B486" s="338"/>
      <c r="C486" s="336"/>
      <c r="D486" s="315"/>
      <c r="E486" s="315"/>
      <c r="F486" s="315"/>
      <c r="G486" s="315"/>
      <c r="H486" s="315"/>
      <c r="I486" s="315"/>
      <c r="J486" s="315"/>
      <c r="K486" s="315"/>
      <c r="L486" s="315"/>
      <c r="M486" s="315"/>
      <c r="N486" s="315"/>
      <c r="O486" s="315"/>
      <c r="P486" s="315"/>
      <c r="Q486" s="315"/>
      <c r="R486" s="315"/>
      <c r="S486" s="315"/>
      <c r="T486" s="315"/>
      <c r="U486" s="315"/>
      <c r="V486" s="315"/>
      <c r="W486" s="315"/>
      <c r="X486" s="315"/>
      <c r="Y486" s="439"/>
      <c r="Z486" s="440"/>
      <c r="AA486" s="439"/>
      <c r="AB486" s="439"/>
      <c r="AC486" s="439"/>
      <c r="AD486" s="439"/>
      <c r="AE486" s="439"/>
      <c r="AF486" s="439"/>
      <c r="AG486" s="439"/>
      <c r="AH486" s="439"/>
      <c r="AI486" s="439"/>
      <c r="AJ486" s="439"/>
      <c r="AK486" s="439"/>
      <c r="AL486" s="439"/>
      <c r="AM486" s="337"/>
    </row>
    <row r="487" spans="1:39" ht="15.6" hidden="1" outlineLevel="1">
      <c r="A487" s="534"/>
      <c r="B487" s="312" t="s">
        <v>15</v>
      </c>
      <c r="C487" s="343"/>
      <c r="D487" s="314"/>
      <c r="E487" s="313"/>
      <c r="F487" s="313"/>
      <c r="G487" s="313"/>
      <c r="H487" s="313"/>
      <c r="I487" s="313"/>
      <c r="J487" s="313"/>
      <c r="K487" s="313"/>
      <c r="L487" s="313"/>
      <c r="M487" s="313"/>
      <c r="N487" s="315"/>
      <c r="O487" s="313"/>
      <c r="P487" s="313"/>
      <c r="Q487" s="313"/>
      <c r="R487" s="313"/>
      <c r="S487" s="313"/>
      <c r="T487" s="313"/>
      <c r="U487" s="313"/>
      <c r="V487" s="313"/>
      <c r="W487" s="313"/>
      <c r="X487" s="313"/>
      <c r="Y487" s="437"/>
      <c r="Z487" s="437"/>
      <c r="AA487" s="437"/>
      <c r="AB487" s="437"/>
      <c r="AC487" s="437"/>
      <c r="AD487" s="437"/>
      <c r="AE487" s="437"/>
      <c r="AF487" s="437"/>
      <c r="AG487" s="437"/>
      <c r="AH487" s="437"/>
      <c r="AI487" s="437"/>
      <c r="AJ487" s="437"/>
      <c r="AK487" s="437"/>
      <c r="AL487" s="437"/>
      <c r="AM487" s="316"/>
    </row>
    <row r="488" spans="1:39" ht="15" hidden="1" outlineLevel="1">
      <c r="A488" s="533">
        <v>26</v>
      </c>
      <c r="B488" s="344" t="s">
        <v>16</v>
      </c>
      <c r="C488" s="315" t="s">
        <v>25</v>
      </c>
      <c r="D488" s="319"/>
      <c r="E488" s="319"/>
      <c r="F488" s="319"/>
      <c r="G488" s="319"/>
      <c r="H488" s="319"/>
      <c r="I488" s="319"/>
      <c r="J488" s="319"/>
      <c r="K488" s="319"/>
      <c r="L488" s="319"/>
      <c r="M488" s="319"/>
      <c r="N488" s="319">
        <v>12</v>
      </c>
      <c r="O488" s="319"/>
      <c r="P488" s="319"/>
      <c r="Q488" s="319"/>
      <c r="R488" s="319"/>
      <c r="S488" s="319"/>
      <c r="T488" s="319"/>
      <c r="U488" s="319"/>
      <c r="V488" s="319"/>
      <c r="W488" s="319"/>
      <c r="X488" s="319"/>
      <c r="Y488" s="449"/>
      <c r="Z488" s="438"/>
      <c r="AA488" s="438">
        <v>0.79</v>
      </c>
      <c r="AB488" s="438">
        <v>0.21</v>
      </c>
      <c r="AC488" s="438"/>
      <c r="AD488" s="438"/>
      <c r="AE488" s="438"/>
      <c r="AF488" s="438"/>
      <c r="AG488" s="438"/>
      <c r="AH488" s="438"/>
      <c r="AI488" s="438"/>
      <c r="AJ488" s="438"/>
      <c r="AK488" s="438"/>
      <c r="AL488" s="438"/>
      <c r="AM488" s="320">
        <f>SUM(Y488:AL488)</f>
        <v>1</v>
      </c>
    </row>
    <row r="489" spans="1:39" ht="15" hidden="1" outlineLevel="1">
      <c r="B489" s="318" t="s">
        <v>262</v>
      </c>
      <c r="C489" s="315" t="s">
        <v>164</v>
      </c>
      <c r="D489" s="319"/>
      <c r="E489" s="319"/>
      <c r="F489" s="319"/>
      <c r="G489" s="319"/>
      <c r="H489" s="319"/>
      <c r="I489" s="319"/>
      <c r="J489" s="319"/>
      <c r="K489" s="319"/>
      <c r="L489" s="319"/>
      <c r="M489" s="319"/>
      <c r="N489" s="319">
        <f>N488</f>
        <v>12</v>
      </c>
      <c r="O489" s="319"/>
      <c r="P489" s="319"/>
      <c r="Q489" s="319"/>
      <c r="R489" s="319"/>
      <c r="S489" s="319"/>
      <c r="T489" s="319"/>
      <c r="U489" s="319"/>
      <c r="V489" s="319"/>
      <c r="W489" s="319"/>
      <c r="X489" s="319"/>
      <c r="Y489" s="434">
        <f>Y488</f>
        <v>0</v>
      </c>
      <c r="Z489" s="434">
        <f>Z488</f>
        <v>0</v>
      </c>
      <c r="AA489" s="434">
        <f t="shared" ref="AA489:AL489" si="150">AA488</f>
        <v>0.79</v>
      </c>
      <c r="AB489" s="434">
        <f t="shared" si="150"/>
        <v>0.21</v>
      </c>
      <c r="AC489" s="434">
        <f t="shared" si="150"/>
        <v>0</v>
      </c>
      <c r="AD489" s="434">
        <f t="shared" si="150"/>
        <v>0</v>
      </c>
      <c r="AE489" s="434">
        <f t="shared" si="150"/>
        <v>0</v>
      </c>
      <c r="AF489" s="434">
        <f t="shared" si="150"/>
        <v>0</v>
      </c>
      <c r="AG489" s="434">
        <f t="shared" si="150"/>
        <v>0</v>
      </c>
      <c r="AH489" s="434">
        <f t="shared" si="150"/>
        <v>0</v>
      </c>
      <c r="AI489" s="434">
        <f t="shared" si="150"/>
        <v>0</v>
      </c>
      <c r="AJ489" s="434">
        <f t="shared" si="150"/>
        <v>0</v>
      </c>
      <c r="AK489" s="434">
        <f t="shared" si="150"/>
        <v>0</v>
      </c>
      <c r="AL489" s="434">
        <f t="shared" si="150"/>
        <v>0</v>
      </c>
      <c r="AM489" s="330"/>
    </row>
    <row r="490" spans="1:39" ht="15" hidden="1" outlineLevel="1">
      <c r="A490" s="536"/>
      <c r="B490" s="345"/>
      <c r="C490" s="315"/>
      <c r="D490" s="315"/>
      <c r="E490" s="315"/>
      <c r="F490" s="315"/>
      <c r="G490" s="315"/>
      <c r="H490" s="315"/>
      <c r="I490" s="315"/>
      <c r="J490" s="315"/>
      <c r="K490" s="315"/>
      <c r="L490" s="315"/>
      <c r="M490" s="315"/>
      <c r="N490" s="315"/>
      <c r="O490" s="315"/>
      <c r="P490" s="315"/>
      <c r="Q490" s="315"/>
      <c r="R490" s="315"/>
      <c r="S490" s="315"/>
      <c r="T490" s="315"/>
      <c r="U490" s="315"/>
      <c r="V490" s="315"/>
      <c r="W490" s="315"/>
      <c r="X490" s="315"/>
      <c r="Y490" s="446"/>
      <c r="Z490" s="447"/>
      <c r="AA490" s="447"/>
      <c r="AB490" s="447"/>
      <c r="AC490" s="447"/>
      <c r="AD490" s="447"/>
      <c r="AE490" s="447"/>
      <c r="AF490" s="447"/>
      <c r="AG490" s="447"/>
      <c r="AH490" s="447"/>
      <c r="AI490" s="447"/>
      <c r="AJ490" s="447"/>
      <c r="AK490" s="447"/>
      <c r="AL490" s="447"/>
      <c r="AM490" s="321"/>
    </row>
    <row r="491" spans="1:39" ht="15" hidden="1" outlineLevel="1">
      <c r="A491" s="533">
        <v>27</v>
      </c>
      <c r="B491" s="344" t="s">
        <v>17</v>
      </c>
      <c r="C491" s="315" t="s">
        <v>25</v>
      </c>
      <c r="D491" s="319"/>
      <c r="E491" s="319"/>
      <c r="F491" s="319"/>
      <c r="G491" s="319"/>
      <c r="H491" s="319"/>
      <c r="I491" s="319"/>
      <c r="J491" s="319"/>
      <c r="K491" s="319"/>
      <c r="L491" s="319"/>
      <c r="M491" s="319"/>
      <c r="N491" s="319">
        <v>12</v>
      </c>
      <c r="O491" s="319"/>
      <c r="P491" s="319"/>
      <c r="Q491" s="319"/>
      <c r="R491" s="319"/>
      <c r="S491" s="319"/>
      <c r="T491" s="319"/>
      <c r="U491" s="319"/>
      <c r="V491" s="319"/>
      <c r="W491" s="319"/>
      <c r="X491" s="319"/>
      <c r="Y491" s="449"/>
      <c r="Z491" s="438"/>
      <c r="AA491" s="438">
        <v>1</v>
      </c>
      <c r="AB491" s="438"/>
      <c r="AC491" s="438"/>
      <c r="AD491" s="438"/>
      <c r="AE491" s="438"/>
      <c r="AF491" s="438"/>
      <c r="AG491" s="438"/>
      <c r="AH491" s="438"/>
      <c r="AI491" s="438"/>
      <c r="AJ491" s="438"/>
      <c r="AK491" s="438"/>
      <c r="AL491" s="438"/>
      <c r="AM491" s="320">
        <f>SUM(Y491:AL491)</f>
        <v>1</v>
      </c>
    </row>
    <row r="492" spans="1:39" ht="15" hidden="1" outlineLevel="1">
      <c r="B492" s="318" t="s">
        <v>262</v>
      </c>
      <c r="C492" s="315" t="s">
        <v>164</v>
      </c>
      <c r="D492" s="319"/>
      <c r="E492" s="319"/>
      <c r="F492" s="319"/>
      <c r="G492" s="319"/>
      <c r="H492" s="319"/>
      <c r="I492" s="319"/>
      <c r="J492" s="319"/>
      <c r="K492" s="319"/>
      <c r="L492" s="319"/>
      <c r="M492" s="319"/>
      <c r="N492" s="319">
        <f>N491</f>
        <v>12</v>
      </c>
      <c r="O492" s="319"/>
      <c r="P492" s="319"/>
      <c r="Q492" s="319"/>
      <c r="R492" s="319"/>
      <c r="S492" s="319"/>
      <c r="T492" s="319"/>
      <c r="U492" s="319"/>
      <c r="V492" s="319"/>
      <c r="W492" s="319"/>
      <c r="X492" s="319"/>
      <c r="Y492" s="434">
        <f>Y491</f>
        <v>0</v>
      </c>
      <c r="Z492" s="434">
        <f>Z491</f>
        <v>0</v>
      </c>
      <c r="AA492" s="434">
        <f t="shared" ref="AA492:AL492" si="151">AA491</f>
        <v>1</v>
      </c>
      <c r="AB492" s="434">
        <f t="shared" si="151"/>
        <v>0</v>
      </c>
      <c r="AC492" s="434">
        <f t="shared" si="151"/>
        <v>0</v>
      </c>
      <c r="AD492" s="434">
        <f t="shared" si="151"/>
        <v>0</v>
      </c>
      <c r="AE492" s="434">
        <f t="shared" si="151"/>
        <v>0</v>
      </c>
      <c r="AF492" s="434">
        <f t="shared" si="151"/>
        <v>0</v>
      </c>
      <c r="AG492" s="434">
        <f t="shared" si="151"/>
        <v>0</v>
      </c>
      <c r="AH492" s="434">
        <f t="shared" si="151"/>
        <v>0</v>
      </c>
      <c r="AI492" s="434">
        <f t="shared" si="151"/>
        <v>0</v>
      </c>
      <c r="AJ492" s="434">
        <f t="shared" si="151"/>
        <v>0</v>
      </c>
      <c r="AK492" s="434">
        <f t="shared" si="151"/>
        <v>0</v>
      </c>
      <c r="AL492" s="434">
        <f t="shared" si="151"/>
        <v>0</v>
      </c>
      <c r="AM492" s="330"/>
    </row>
    <row r="493" spans="1:39" ht="15.6" hidden="1" outlineLevel="1">
      <c r="A493" s="536"/>
      <c r="B493" s="346"/>
      <c r="C493" s="324"/>
      <c r="D493" s="315"/>
      <c r="E493" s="315"/>
      <c r="F493" s="315"/>
      <c r="G493" s="315"/>
      <c r="H493" s="315"/>
      <c r="I493" s="315"/>
      <c r="J493" s="315"/>
      <c r="K493" s="315"/>
      <c r="L493" s="315"/>
      <c r="M493" s="315"/>
      <c r="N493" s="324"/>
      <c r="O493" s="315"/>
      <c r="P493" s="315"/>
      <c r="Q493" s="315"/>
      <c r="R493" s="315"/>
      <c r="S493" s="315"/>
      <c r="T493" s="315"/>
      <c r="U493" s="315"/>
      <c r="V493" s="315"/>
      <c r="W493" s="315"/>
      <c r="X493" s="315"/>
      <c r="Y493" s="435"/>
      <c r="Z493" s="435"/>
      <c r="AA493" s="435"/>
      <c r="AB493" s="435"/>
      <c r="AC493" s="435"/>
      <c r="AD493" s="435"/>
      <c r="AE493" s="435"/>
      <c r="AF493" s="435"/>
      <c r="AG493" s="435"/>
      <c r="AH493" s="435"/>
      <c r="AI493" s="435"/>
      <c r="AJ493" s="435"/>
      <c r="AK493" s="435"/>
      <c r="AL493" s="435"/>
      <c r="AM493" s="330"/>
    </row>
    <row r="494" spans="1:39" ht="15" hidden="1" outlineLevel="1">
      <c r="A494" s="533">
        <v>28</v>
      </c>
      <c r="B494" s="344" t="s">
        <v>18</v>
      </c>
      <c r="C494" s="315" t="s">
        <v>25</v>
      </c>
      <c r="D494" s="319"/>
      <c r="E494" s="319"/>
      <c r="F494" s="319"/>
      <c r="G494" s="319"/>
      <c r="H494" s="319"/>
      <c r="I494" s="319"/>
      <c r="J494" s="319"/>
      <c r="K494" s="319"/>
      <c r="L494" s="319"/>
      <c r="M494" s="319"/>
      <c r="N494" s="319">
        <v>0</v>
      </c>
      <c r="O494" s="319"/>
      <c r="P494" s="319"/>
      <c r="Q494" s="319"/>
      <c r="R494" s="319"/>
      <c r="S494" s="319"/>
      <c r="T494" s="319"/>
      <c r="U494" s="319"/>
      <c r="V494" s="319"/>
      <c r="W494" s="319"/>
      <c r="X494" s="319"/>
      <c r="Y494" s="449"/>
      <c r="Z494" s="438"/>
      <c r="AA494" s="438"/>
      <c r="AB494" s="438"/>
      <c r="AC494" s="438"/>
      <c r="AD494" s="438"/>
      <c r="AE494" s="438"/>
      <c r="AF494" s="438"/>
      <c r="AG494" s="438"/>
      <c r="AH494" s="438"/>
      <c r="AI494" s="438"/>
      <c r="AJ494" s="438"/>
      <c r="AK494" s="438"/>
      <c r="AL494" s="438"/>
      <c r="AM494" s="320">
        <f>SUM(Y494:AL494)</f>
        <v>0</v>
      </c>
    </row>
    <row r="495" spans="1:39" ht="15" hidden="1" outlineLevel="1">
      <c r="B495" s="318" t="s">
        <v>262</v>
      </c>
      <c r="C495" s="315" t="s">
        <v>164</v>
      </c>
      <c r="D495" s="319"/>
      <c r="E495" s="319"/>
      <c r="F495" s="319"/>
      <c r="G495" s="319"/>
      <c r="H495" s="319"/>
      <c r="I495" s="319"/>
      <c r="J495" s="319"/>
      <c r="K495" s="319"/>
      <c r="L495" s="319"/>
      <c r="M495" s="319"/>
      <c r="N495" s="319">
        <f>N494</f>
        <v>0</v>
      </c>
      <c r="O495" s="319"/>
      <c r="P495" s="319"/>
      <c r="Q495" s="319"/>
      <c r="R495" s="319"/>
      <c r="S495" s="319"/>
      <c r="T495" s="319"/>
      <c r="U495" s="319"/>
      <c r="V495" s="319"/>
      <c r="W495" s="319"/>
      <c r="X495" s="319"/>
      <c r="Y495" s="434">
        <f>Y494</f>
        <v>0</v>
      </c>
      <c r="Z495" s="434">
        <f>Z494</f>
        <v>0</v>
      </c>
      <c r="AA495" s="434">
        <f t="shared" ref="AA495:AL495" si="152">AA494</f>
        <v>0</v>
      </c>
      <c r="AB495" s="434">
        <f t="shared" si="152"/>
        <v>0</v>
      </c>
      <c r="AC495" s="434">
        <f t="shared" si="152"/>
        <v>0</v>
      </c>
      <c r="AD495" s="434">
        <f t="shared" si="152"/>
        <v>0</v>
      </c>
      <c r="AE495" s="434">
        <f t="shared" si="152"/>
        <v>0</v>
      </c>
      <c r="AF495" s="434">
        <f t="shared" si="152"/>
        <v>0</v>
      </c>
      <c r="AG495" s="434">
        <f t="shared" si="152"/>
        <v>0</v>
      </c>
      <c r="AH495" s="434">
        <f t="shared" si="152"/>
        <v>0</v>
      </c>
      <c r="AI495" s="434">
        <f t="shared" si="152"/>
        <v>0</v>
      </c>
      <c r="AJ495" s="434">
        <f t="shared" si="152"/>
        <v>0</v>
      </c>
      <c r="AK495" s="434">
        <f t="shared" si="152"/>
        <v>0</v>
      </c>
      <c r="AL495" s="434">
        <f t="shared" si="152"/>
        <v>0</v>
      </c>
      <c r="AM495" s="321"/>
    </row>
    <row r="496" spans="1:39" ht="15" hidden="1" outlineLevel="1">
      <c r="A496" s="536"/>
      <c r="B496" s="345"/>
      <c r="C496" s="315"/>
      <c r="D496" s="315"/>
      <c r="E496" s="315"/>
      <c r="F496" s="315"/>
      <c r="G496" s="315"/>
      <c r="H496" s="315"/>
      <c r="I496" s="315"/>
      <c r="J496" s="315"/>
      <c r="K496" s="315"/>
      <c r="L496" s="315"/>
      <c r="M496" s="315"/>
      <c r="N496" s="315"/>
      <c r="O496" s="315"/>
      <c r="P496" s="315"/>
      <c r="Q496" s="315"/>
      <c r="R496" s="315"/>
      <c r="S496" s="315"/>
      <c r="T496" s="315"/>
      <c r="U496" s="315"/>
      <c r="V496" s="315"/>
      <c r="W496" s="315"/>
      <c r="X496" s="315"/>
      <c r="Y496" s="435"/>
      <c r="Z496" s="435"/>
      <c r="AA496" s="435"/>
      <c r="AB496" s="435"/>
      <c r="AC496" s="435"/>
      <c r="AD496" s="435"/>
      <c r="AE496" s="435"/>
      <c r="AF496" s="435"/>
      <c r="AG496" s="435"/>
      <c r="AH496" s="435"/>
      <c r="AI496" s="435"/>
      <c r="AJ496" s="435"/>
      <c r="AK496" s="435"/>
      <c r="AL496" s="435"/>
      <c r="AM496" s="330"/>
    </row>
    <row r="497" spans="1:39" ht="15" hidden="1" outlineLevel="1">
      <c r="A497" s="533">
        <v>29</v>
      </c>
      <c r="B497" s="347" t="s">
        <v>19</v>
      </c>
      <c r="C497" s="315" t="s">
        <v>25</v>
      </c>
      <c r="D497" s="319"/>
      <c r="E497" s="319"/>
      <c r="F497" s="319"/>
      <c r="G497" s="319"/>
      <c r="H497" s="319"/>
      <c r="I497" s="319"/>
      <c r="J497" s="319"/>
      <c r="K497" s="319"/>
      <c r="L497" s="319"/>
      <c r="M497" s="319"/>
      <c r="N497" s="319">
        <v>0</v>
      </c>
      <c r="O497" s="319"/>
      <c r="P497" s="319"/>
      <c r="Q497" s="319"/>
      <c r="R497" s="319"/>
      <c r="S497" s="319"/>
      <c r="T497" s="319"/>
      <c r="U497" s="319"/>
      <c r="V497" s="319"/>
      <c r="W497" s="319"/>
      <c r="X497" s="319"/>
      <c r="Y497" s="449"/>
      <c r="Z497" s="438"/>
      <c r="AA497" s="438"/>
      <c r="AB497" s="438"/>
      <c r="AC497" s="438"/>
      <c r="AD497" s="438"/>
      <c r="AE497" s="438"/>
      <c r="AF497" s="438"/>
      <c r="AG497" s="438"/>
      <c r="AH497" s="438"/>
      <c r="AI497" s="438"/>
      <c r="AJ497" s="438"/>
      <c r="AK497" s="438"/>
      <c r="AL497" s="438"/>
      <c r="AM497" s="320">
        <f>SUM(Y497:AL497)</f>
        <v>0</v>
      </c>
    </row>
    <row r="498" spans="1:39" ht="15" hidden="1" outlineLevel="1">
      <c r="B498" s="347" t="s">
        <v>262</v>
      </c>
      <c r="C498" s="315" t="s">
        <v>164</v>
      </c>
      <c r="D498" s="319"/>
      <c r="E498" s="319"/>
      <c r="F498" s="319"/>
      <c r="G498" s="319"/>
      <c r="H498" s="319"/>
      <c r="I498" s="319"/>
      <c r="J498" s="319"/>
      <c r="K498" s="319"/>
      <c r="L498" s="319"/>
      <c r="M498" s="319"/>
      <c r="N498" s="319">
        <f>N497</f>
        <v>0</v>
      </c>
      <c r="O498" s="319"/>
      <c r="P498" s="319"/>
      <c r="Q498" s="319"/>
      <c r="R498" s="319"/>
      <c r="S498" s="319"/>
      <c r="T498" s="319"/>
      <c r="U498" s="319"/>
      <c r="V498" s="319"/>
      <c r="W498" s="319"/>
      <c r="X498" s="319"/>
      <c r="Y498" s="434">
        <f>Y497</f>
        <v>0</v>
      </c>
      <c r="Z498" s="434">
        <f t="shared" ref="Z498:AL498" si="153">Z497</f>
        <v>0</v>
      </c>
      <c r="AA498" s="434">
        <f t="shared" si="153"/>
        <v>0</v>
      </c>
      <c r="AB498" s="434">
        <f t="shared" si="153"/>
        <v>0</v>
      </c>
      <c r="AC498" s="434">
        <f t="shared" si="153"/>
        <v>0</v>
      </c>
      <c r="AD498" s="434">
        <f t="shared" si="153"/>
        <v>0</v>
      </c>
      <c r="AE498" s="434">
        <f t="shared" si="153"/>
        <v>0</v>
      </c>
      <c r="AF498" s="434">
        <f t="shared" si="153"/>
        <v>0</v>
      </c>
      <c r="AG498" s="434">
        <f t="shared" si="153"/>
        <v>0</v>
      </c>
      <c r="AH498" s="434">
        <f t="shared" si="153"/>
        <v>0</v>
      </c>
      <c r="AI498" s="434">
        <f t="shared" si="153"/>
        <v>0</v>
      </c>
      <c r="AJ498" s="434">
        <f t="shared" si="153"/>
        <v>0</v>
      </c>
      <c r="AK498" s="434">
        <f t="shared" si="153"/>
        <v>0</v>
      </c>
      <c r="AL498" s="434">
        <f t="shared" si="153"/>
        <v>0</v>
      </c>
      <c r="AM498" s="321"/>
    </row>
    <row r="499" spans="1:39" ht="15" hidden="1" outlineLevel="1">
      <c r="B499" s="347"/>
      <c r="C499" s="315"/>
      <c r="D499" s="315"/>
      <c r="E499" s="315"/>
      <c r="F499" s="315"/>
      <c r="G499" s="315"/>
      <c r="H499" s="315"/>
      <c r="I499" s="315"/>
      <c r="J499" s="315"/>
      <c r="K499" s="315"/>
      <c r="L499" s="315"/>
      <c r="M499" s="315"/>
      <c r="N499" s="315"/>
      <c r="O499" s="315"/>
      <c r="P499" s="315"/>
      <c r="Q499" s="315"/>
      <c r="R499" s="315"/>
      <c r="S499" s="315"/>
      <c r="T499" s="315"/>
      <c r="U499" s="315"/>
      <c r="V499" s="315"/>
      <c r="W499" s="315"/>
      <c r="X499" s="315"/>
      <c r="Y499" s="446"/>
      <c r="Z499" s="446"/>
      <c r="AA499" s="446"/>
      <c r="AB499" s="446"/>
      <c r="AC499" s="446"/>
      <c r="AD499" s="446"/>
      <c r="AE499" s="446"/>
      <c r="AF499" s="446"/>
      <c r="AG499" s="446"/>
      <c r="AH499" s="446"/>
      <c r="AI499" s="446"/>
      <c r="AJ499" s="446"/>
      <c r="AK499" s="446"/>
      <c r="AL499" s="446"/>
      <c r="AM499" s="337"/>
    </row>
    <row r="500" spans="1:39" s="307" customFormat="1" ht="15" hidden="1" outlineLevel="1">
      <c r="A500" s="533">
        <v>30</v>
      </c>
      <c r="B500" s="338" t="s">
        <v>501</v>
      </c>
      <c r="C500" s="315" t="s">
        <v>25</v>
      </c>
      <c r="D500" s="319"/>
      <c r="E500" s="319"/>
      <c r="F500" s="319"/>
      <c r="G500" s="319"/>
      <c r="H500" s="319"/>
      <c r="I500" s="319"/>
      <c r="J500" s="319"/>
      <c r="K500" s="319"/>
      <c r="L500" s="319"/>
      <c r="M500" s="319"/>
      <c r="N500" s="319">
        <v>0</v>
      </c>
      <c r="O500" s="319"/>
      <c r="P500" s="319"/>
      <c r="Q500" s="319"/>
      <c r="R500" s="319"/>
      <c r="S500" s="319"/>
      <c r="T500" s="319"/>
      <c r="U500" s="319"/>
      <c r="V500" s="319"/>
      <c r="W500" s="319"/>
      <c r="X500" s="319"/>
      <c r="Y500" s="433"/>
      <c r="Z500" s="433"/>
      <c r="AA500" s="433"/>
      <c r="AB500" s="433"/>
      <c r="AC500" s="433"/>
      <c r="AD500" s="433"/>
      <c r="AE500" s="433"/>
      <c r="AF500" s="433"/>
      <c r="AG500" s="433"/>
      <c r="AH500" s="433"/>
      <c r="AI500" s="433"/>
      <c r="AJ500" s="433"/>
      <c r="AK500" s="433"/>
      <c r="AL500" s="433"/>
      <c r="AM500" s="320">
        <f>SUM(Y500:AL500)</f>
        <v>0</v>
      </c>
    </row>
    <row r="501" spans="1:39" s="307" customFormat="1" ht="15" hidden="1" outlineLevel="1">
      <c r="A501" s="533"/>
      <c r="B501" s="347" t="s">
        <v>262</v>
      </c>
      <c r="C501" s="315" t="s">
        <v>164</v>
      </c>
      <c r="D501" s="319"/>
      <c r="E501" s="319"/>
      <c r="F501" s="319"/>
      <c r="G501" s="319"/>
      <c r="H501" s="319"/>
      <c r="I501" s="319"/>
      <c r="J501" s="319"/>
      <c r="K501" s="319"/>
      <c r="L501" s="319"/>
      <c r="M501" s="319"/>
      <c r="N501" s="319">
        <f>N500</f>
        <v>0</v>
      </c>
      <c r="O501" s="319"/>
      <c r="P501" s="319"/>
      <c r="Q501" s="319"/>
      <c r="R501" s="319"/>
      <c r="S501" s="319"/>
      <c r="T501" s="319"/>
      <c r="U501" s="319"/>
      <c r="V501" s="319"/>
      <c r="W501" s="319"/>
      <c r="X501" s="319"/>
      <c r="Y501" s="434">
        <f>Y500</f>
        <v>0</v>
      </c>
      <c r="Z501" s="434">
        <f t="shared" ref="Z501:AL501" si="154">Z500</f>
        <v>0</v>
      </c>
      <c r="AA501" s="434">
        <f t="shared" si="154"/>
        <v>0</v>
      </c>
      <c r="AB501" s="434">
        <f t="shared" si="154"/>
        <v>0</v>
      </c>
      <c r="AC501" s="434">
        <f t="shared" si="154"/>
        <v>0</v>
      </c>
      <c r="AD501" s="434">
        <f t="shared" si="154"/>
        <v>0</v>
      </c>
      <c r="AE501" s="434">
        <f t="shared" si="154"/>
        <v>0</v>
      </c>
      <c r="AF501" s="434">
        <f t="shared" si="154"/>
        <v>0</v>
      </c>
      <c r="AG501" s="434">
        <f t="shared" si="154"/>
        <v>0</v>
      </c>
      <c r="AH501" s="434">
        <f t="shared" si="154"/>
        <v>0</v>
      </c>
      <c r="AI501" s="434">
        <f t="shared" si="154"/>
        <v>0</v>
      </c>
      <c r="AJ501" s="434">
        <f t="shared" si="154"/>
        <v>0</v>
      </c>
      <c r="AK501" s="434">
        <f t="shared" si="154"/>
        <v>0</v>
      </c>
      <c r="AL501" s="434">
        <f t="shared" si="154"/>
        <v>0</v>
      </c>
      <c r="AM501" s="321"/>
    </row>
    <row r="502" spans="1:39" s="307" customFormat="1" ht="15" hidden="1" outlineLevel="1">
      <c r="A502" s="533"/>
      <c r="B502" s="347"/>
      <c r="C502" s="315"/>
      <c r="D502" s="315"/>
      <c r="E502" s="315"/>
      <c r="F502" s="315"/>
      <c r="G502" s="315"/>
      <c r="H502" s="315"/>
      <c r="I502" s="315"/>
      <c r="J502" s="315"/>
      <c r="K502" s="315"/>
      <c r="L502" s="315"/>
      <c r="M502" s="315"/>
      <c r="N502" s="315"/>
      <c r="O502" s="315"/>
      <c r="P502" s="315"/>
      <c r="Q502" s="315"/>
      <c r="R502" s="315"/>
      <c r="S502" s="315"/>
      <c r="T502" s="315"/>
      <c r="U502" s="315"/>
      <c r="V502" s="315"/>
      <c r="W502" s="315"/>
      <c r="X502" s="315"/>
      <c r="Y502" s="435"/>
      <c r="Z502" s="435"/>
      <c r="AA502" s="435"/>
      <c r="AB502" s="435"/>
      <c r="AC502" s="435"/>
      <c r="AD502" s="435"/>
      <c r="AE502" s="435"/>
      <c r="AF502" s="435"/>
      <c r="AG502" s="435"/>
      <c r="AH502" s="435"/>
      <c r="AI502" s="435"/>
      <c r="AJ502" s="435"/>
      <c r="AK502" s="435"/>
      <c r="AL502" s="435"/>
      <c r="AM502" s="337"/>
    </row>
    <row r="503" spans="1:39" s="307" customFormat="1" ht="15.6" hidden="1" outlineLevel="1">
      <c r="A503" s="533"/>
      <c r="B503" s="312" t="s">
        <v>502</v>
      </c>
      <c r="C503" s="315"/>
      <c r="D503" s="315"/>
      <c r="E503" s="315"/>
      <c r="F503" s="315"/>
      <c r="G503" s="315"/>
      <c r="H503" s="315"/>
      <c r="I503" s="315"/>
      <c r="J503" s="315"/>
      <c r="K503" s="315"/>
      <c r="L503" s="315"/>
      <c r="M503" s="315"/>
      <c r="N503" s="315"/>
      <c r="O503" s="315"/>
      <c r="P503" s="315"/>
      <c r="Q503" s="315"/>
      <c r="R503" s="315"/>
      <c r="S503" s="315"/>
      <c r="T503" s="315"/>
      <c r="U503" s="315"/>
      <c r="V503" s="315"/>
      <c r="W503" s="315"/>
      <c r="X503" s="315"/>
      <c r="Y503" s="435"/>
      <c r="Z503" s="435"/>
      <c r="AA503" s="435"/>
      <c r="AB503" s="435"/>
      <c r="AC503" s="435"/>
      <c r="AD503" s="435"/>
      <c r="AE503" s="435"/>
      <c r="AF503" s="435"/>
      <c r="AG503" s="435"/>
      <c r="AH503" s="435"/>
      <c r="AI503" s="435"/>
      <c r="AJ503" s="435"/>
      <c r="AK503" s="435"/>
      <c r="AL503" s="435"/>
      <c r="AM503" s="337"/>
    </row>
    <row r="504" spans="1:39" s="307" customFormat="1" ht="15" hidden="1" outlineLevel="1">
      <c r="A504" s="533">
        <v>31</v>
      </c>
      <c r="B504" s="347" t="s">
        <v>503</v>
      </c>
      <c r="C504" s="315" t="s">
        <v>25</v>
      </c>
      <c r="D504" s="319"/>
      <c r="E504" s="319"/>
      <c r="F504" s="319"/>
      <c r="G504" s="319"/>
      <c r="H504" s="319"/>
      <c r="I504" s="319"/>
      <c r="J504" s="319"/>
      <c r="K504" s="319"/>
      <c r="L504" s="319"/>
      <c r="M504" s="319"/>
      <c r="N504" s="319">
        <v>0</v>
      </c>
      <c r="O504" s="319"/>
      <c r="P504" s="319"/>
      <c r="Q504" s="319"/>
      <c r="R504" s="319"/>
      <c r="S504" s="319"/>
      <c r="T504" s="319"/>
      <c r="U504" s="319"/>
      <c r="V504" s="319"/>
      <c r="W504" s="319"/>
      <c r="X504" s="319"/>
      <c r="Y504" s="433"/>
      <c r="Z504" s="433"/>
      <c r="AA504" s="433"/>
      <c r="AB504" s="433"/>
      <c r="AC504" s="433"/>
      <c r="AD504" s="433"/>
      <c r="AE504" s="433"/>
      <c r="AF504" s="433"/>
      <c r="AG504" s="433"/>
      <c r="AH504" s="433"/>
      <c r="AI504" s="433"/>
      <c r="AJ504" s="433"/>
      <c r="AK504" s="433"/>
      <c r="AL504" s="433"/>
      <c r="AM504" s="320">
        <f>SUM(Y504:AL504)</f>
        <v>0</v>
      </c>
    </row>
    <row r="505" spans="1:39" s="307" customFormat="1" ht="15" hidden="1" outlineLevel="1">
      <c r="A505" s="533"/>
      <c r="B505" s="347" t="s">
        <v>262</v>
      </c>
      <c r="C505" s="315" t="s">
        <v>164</v>
      </c>
      <c r="D505" s="319"/>
      <c r="E505" s="319"/>
      <c r="F505" s="319"/>
      <c r="G505" s="319"/>
      <c r="H505" s="319"/>
      <c r="I505" s="319"/>
      <c r="J505" s="319"/>
      <c r="K505" s="319"/>
      <c r="L505" s="319"/>
      <c r="M505" s="319"/>
      <c r="N505" s="319">
        <f>N504</f>
        <v>0</v>
      </c>
      <c r="O505" s="319"/>
      <c r="P505" s="319"/>
      <c r="Q505" s="319"/>
      <c r="R505" s="319"/>
      <c r="S505" s="319"/>
      <c r="T505" s="319"/>
      <c r="U505" s="319"/>
      <c r="V505" s="319"/>
      <c r="W505" s="319"/>
      <c r="X505" s="319"/>
      <c r="Y505" s="434">
        <f>Y504</f>
        <v>0</v>
      </c>
      <c r="Z505" s="434">
        <f t="shared" ref="Z505:AL505" si="155">Z504</f>
        <v>0</v>
      </c>
      <c r="AA505" s="434">
        <f t="shared" si="155"/>
        <v>0</v>
      </c>
      <c r="AB505" s="434">
        <f t="shared" si="155"/>
        <v>0</v>
      </c>
      <c r="AC505" s="434">
        <f t="shared" si="155"/>
        <v>0</v>
      </c>
      <c r="AD505" s="434">
        <f t="shared" si="155"/>
        <v>0</v>
      </c>
      <c r="AE505" s="434">
        <f t="shared" si="155"/>
        <v>0</v>
      </c>
      <c r="AF505" s="434">
        <f t="shared" si="155"/>
        <v>0</v>
      </c>
      <c r="AG505" s="434">
        <f t="shared" si="155"/>
        <v>0</v>
      </c>
      <c r="AH505" s="434">
        <f t="shared" si="155"/>
        <v>0</v>
      </c>
      <c r="AI505" s="434">
        <f t="shared" si="155"/>
        <v>0</v>
      </c>
      <c r="AJ505" s="434">
        <f t="shared" si="155"/>
        <v>0</v>
      </c>
      <c r="AK505" s="434">
        <f t="shared" si="155"/>
        <v>0</v>
      </c>
      <c r="AL505" s="434">
        <f t="shared" si="155"/>
        <v>0</v>
      </c>
      <c r="AM505" s="321"/>
    </row>
    <row r="506" spans="1:39" s="307" customFormat="1" ht="15" hidden="1" outlineLevel="1">
      <c r="A506" s="533"/>
      <c r="B506" s="347"/>
      <c r="C506" s="315"/>
      <c r="D506" s="315"/>
      <c r="E506" s="315"/>
      <c r="F506" s="315"/>
      <c r="G506" s="315"/>
      <c r="H506" s="315"/>
      <c r="I506" s="315"/>
      <c r="J506" s="315"/>
      <c r="K506" s="315"/>
      <c r="L506" s="315"/>
      <c r="M506" s="315"/>
      <c r="N506" s="315"/>
      <c r="O506" s="315"/>
      <c r="P506" s="315"/>
      <c r="Q506" s="315"/>
      <c r="R506" s="315"/>
      <c r="S506" s="315"/>
      <c r="T506" s="315"/>
      <c r="U506" s="315"/>
      <c r="V506" s="315"/>
      <c r="W506" s="315"/>
      <c r="X506" s="315"/>
      <c r="Y506" s="435"/>
      <c r="Z506" s="435"/>
      <c r="AA506" s="435"/>
      <c r="AB506" s="435"/>
      <c r="AC506" s="435"/>
      <c r="AD506" s="435"/>
      <c r="AE506" s="435"/>
      <c r="AF506" s="435"/>
      <c r="AG506" s="435"/>
      <c r="AH506" s="435"/>
      <c r="AI506" s="435"/>
      <c r="AJ506" s="435"/>
      <c r="AK506" s="435"/>
      <c r="AL506" s="435"/>
      <c r="AM506" s="337"/>
    </row>
    <row r="507" spans="1:39" s="307" customFormat="1" ht="15" hidden="1" outlineLevel="1">
      <c r="A507" s="533">
        <v>32</v>
      </c>
      <c r="B507" s="347" t="s">
        <v>504</v>
      </c>
      <c r="C507" s="315" t="s">
        <v>25</v>
      </c>
      <c r="D507" s="319"/>
      <c r="E507" s="319"/>
      <c r="F507" s="319"/>
      <c r="G507" s="319"/>
      <c r="H507" s="319"/>
      <c r="I507" s="319"/>
      <c r="J507" s="319"/>
      <c r="K507" s="319"/>
      <c r="L507" s="319"/>
      <c r="M507" s="319"/>
      <c r="N507" s="319">
        <v>0</v>
      </c>
      <c r="O507" s="319">
        <v>2487</v>
      </c>
      <c r="P507" s="319" t="str">
        <f>+'7-d.  2014'!V52</f>
        <v xml:space="preserve">                       -  </v>
      </c>
      <c r="Q507" s="319" t="str">
        <f>+'7-d.  2014'!W52</f>
        <v xml:space="preserve">                     -  </v>
      </c>
      <c r="R507" s="319" t="str">
        <f>+'7-d.  2014'!X52</f>
        <v xml:space="preserve">                     -  </v>
      </c>
      <c r="S507" s="319" t="str">
        <f>+'7-d.  2014'!Y52</f>
        <v xml:space="preserve">                     -  </v>
      </c>
      <c r="T507" s="319" t="str">
        <f>+'7-d.  2014'!Z52</f>
        <v xml:space="preserve">                     -  </v>
      </c>
      <c r="U507" s="319" t="str">
        <f>+'7-d.  2014'!AA52</f>
        <v xml:space="preserve">                     -  </v>
      </c>
      <c r="V507" s="319" t="str">
        <f>+'7-d.  2014'!AB52</f>
        <v xml:space="preserve">                     -  </v>
      </c>
      <c r="W507" s="319" t="str">
        <f>+'7-d.  2014'!AC52</f>
        <v xml:space="preserve">                     -  </v>
      </c>
      <c r="X507" s="319" t="str">
        <f>+'7-d.  2014'!AD52</f>
        <v xml:space="preserve">                     -  </v>
      </c>
      <c r="Y507" s="433">
        <v>1</v>
      </c>
      <c r="Z507" s="433"/>
      <c r="AA507" s="433"/>
      <c r="AB507" s="433"/>
      <c r="AC507" s="433"/>
      <c r="AD507" s="433"/>
      <c r="AE507" s="433"/>
      <c r="AF507" s="433"/>
      <c r="AG507" s="433"/>
      <c r="AH507" s="433"/>
      <c r="AI507" s="433"/>
      <c r="AJ507" s="433"/>
      <c r="AK507" s="433"/>
      <c r="AL507" s="433"/>
      <c r="AM507" s="320">
        <f>SUM(Y507:AL507)</f>
        <v>1</v>
      </c>
    </row>
    <row r="508" spans="1:39" s="307" customFormat="1" ht="15" hidden="1" outlineLevel="1">
      <c r="A508" s="533"/>
      <c r="B508" s="347" t="s">
        <v>262</v>
      </c>
      <c r="C508" s="315" t="s">
        <v>164</v>
      </c>
      <c r="D508" s="319"/>
      <c r="E508" s="319"/>
      <c r="F508" s="319"/>
      <c r="G508" s="319"/>
      <c r="H508" s="319"/>
      <c r="I508" s="319"/>
      <c r="J508" s="319"/>
      <c r="K508" s="319"/>
      <c r="L508" s="319"/>
      <c r="M508" s="319"/>
      <c r="N508" s="319">
        <f>N507</f>
        <v>0</v>
      </c>
      <c r="O508" s="319"/>
      <c r="P508" s="319"/>
      <c r="Q508" s="319"/>
      <c r="R508" s="319"/>
      <c r="S508" s="319"/>
      <c r="T508" s="319"/>
      <c r="U508" s="319"/>
      <c r="V508" s="319"/>
      <c r="W508" s="319"/>
      <c r="X508" s="319"/>
      <c r="Y508" s="434">
        <f>Y507</f>
        <v>1</v>
      </c>
      <c r="Z508" s="434">
        <f t="shared" ref="Z508:AL508" si="156">Z507</f>
        <v>0</v>
      </c>
      <c r="AA508" s="434">
        <f t="shared" si="156"/>
        <v>0</v>
      </c>
      <c r="AB508" s="434">
        <f t="shared" si="156"/>
        <v>0</v>
      </c>
      <c r="AC508" s="434">
        <f t="shared" si="156"/>
        <v>0</v>
      </c>
      <c r="AD508" s="434">
        <f t="shared" si="156"/>
        <v>0</v>
      </c>
      <c r="AE508" s="434">
        <f t="shared" si="156"/>
        <v>0</v>
      </c>
      <c r="AF508" s="434">
        <f t="shared" si="156"/>
        <v>0</v>
      </c>
      <c r="AG508" s="434">
        <f t="shared" si="156"/>
        <v>0</v>
      </c>
      <c r="AH508" s="434">
        <f t="shared" si="156"/>
        <v>0</v>
      </c>
      <c r="AI508" s="434">
        <f t="shared" si="156"/>
        <v>0</v>
      </c>
      <c r="AJ508" s="434">
        <f t="shared" si="156"/>
        <v>0</v>
      </c>
      <c r="AK508" s="434">
        <f t="shared" si="156"/>
        <v>0</v>
      </c>
      <c r="AL508" s="434">
        <f t="shared" si="156"/>
        <v>0</v>
      </c>
      <c r="AM508" s="321"/>
    </row>
    <row r="509" spans="1:39" s="307" customFormat="1" ht="15" hidden="1" outlineLevel="1">
      <c r="A509" s="533"/>
      <c r="B509" s="347"/>
      <c r="C509" s="315"/>
      <c r="D509" s="315"/>
      <c r="E509" s="315"/>
      <c r="F509" s="315"/>
      <c r="G509" s="315"/>
      <c r="H509" s="315"/>
      <c r="I509" s="315"/>
      <c r="J509" s="315"/>
      <c r="K509" s="315"/>
      <c r="L509" s="315"/>
      <c r="M509" s="315"/>
      <c r="N509" s="315"/>
      <c r="O509" s="315"/>
      <c r="P509" s="315"/>
      <c r="Q509" s="315"/>
      <c r="R509" s="315"/>
      <c r="S509" s="315"/>
      <c r="T509" s="315"/>
      <c r="U509" s="315"/>
      <c r="V509" s="315"/>
      <c r="W509" s="315"/>
      <c r="X509" s="315"/>
      <c r="Y509" s="435"/>
      <c r="Z509" s="435"/>
      <c r="AA509" s="435"/>
      <c r="AB509" s="435"/>
      <c r="AC509" s="435"/>
      <c r="AD509" s="435"/>
      <c r="AE509" s="435"/>
      <c r="AF509" s="435"/>
      <c r="AG509" s="435"/>
      <c r="AH509" s="435"/>
      <c r="AI509" s="435"/>
      <c r="AJ509" s="435"/>
      <c r="AK509" s="435"/>
      <c r="AL509" s="435"/>
      <c r="AM509" s="337"/>
    </row>
    <row r="510" spans="1:39" s="307" customFormat="1" ht="15" hidden="1" outlineLevel="1">
      <c r="A510" s="533">
        <v>33</v>
      </c>
      <c r="B510" s="347" t="s">
        <v>505</v>
      </c>
      <c r="C510" s="315" t="s">
        <v>25</v>
      </c>
      <c r="D510" s="319"/>
      <c r="E510" s="319"/>
      <c r="F510" s="319"/>
      <c r="G510" s="319"/>
      <c r="H510" s="319"/>
      <c r="I510" s="319"/>
      <c r="J510" s="319"/>
      <c r="K510" s="319"/>
      <c r="L510" s="319"/>
      <c r="M510" s="319"/>
      <c r="N510" s="319">
        <v>0</v>
      </c>
      <c r="O510" s="319"/>
      <c r="P510" s="319"/>
      <c r="Q510" s="319"/>
      <c r="R510" s="319"/>
      <c r="S510" s="319"/>
      <c r="T510" s="319"/>
      <c r="U510" s="319"/>
      <c r="V510" s="319"/>
      <c r="W510" s="319"/>
      <c r="X510" s="319"/>
      <c r="Y510" s="433"/>
      <c r="Z510" s="433"/>
      <c r="AA510" s="433"/>
      <c r="AB510" s="433"/>
      <c r="AC510" s="433"/>
      <c r="AD510" s="433"/>
      <c r="AE510" s="433"/>
      <c r="AF510" s="433"/>
      <c r="AG510" s="433"/>
      <c r="AH510" s="433"/>
      <c r="AI510" s="433"/>
      <c r="AJ510" s="433"/>
      <c r="AK510" s="433"/>
      <c r="AL510" s="433"/>
      <c r="AM510" s="320">
        <f>SUM(Y510:AL510)</f>
        <v>0</v>
      </c>
    </row>
    <row r="511" spans="1:39" s="307" customFormat="1" ht="15" hidden="1" outlineLevel="1">
      <c r="A511" s="533"/>
      <c r="B511" s="347" t="s">
        <v>262</v>
      </c>
      <c r="C511" s="315" t="s">
        <v>164</v>
      </c>
      <c r="D511" s="319"/>
      <c r="E511" s="319"/>
      <c r="F511" s="319"/>
      <c r="G511" s="319"/>
      <c r="H511" s="319"/>
      <c r="I511" s="319"/>
      <c r="J511" s="319"/>
      <c r="K511" s="319"/>
      <c r="L511" s="319"/>
      <c r="M511" s="319"/>
      <c r="N511" s="319">
        <f>N510</f>
        <v>0</v>
      </c>
      <c r="O511" s="319"/>
      <c r="P511" s="319"/>
      <c r="Q511" s="319"/>
      <c r="R511" s="319"/>
      <c r="S511" s="319"/>
      <c r="T511" s="319"/>
      <c r="U511" s="319"/>
      <c r="V511" s="319"/>
      <c r="W511" s="319"/>
      <c r="X511" s="319"/>
      <c r="Y511" s="434">
        <f>Y510</f>
        <v>0</v>
      </c>
      <c r="Z511" s="434">
        <f t="shared" ref="Z511:AK511" si="157">Z510</f>
        <v>0</v>
      </c>
      <c r="AA511" s="434">
        <f t="shared" si="157"/>
        <v>0</v>
      </c>
      <c r="AB511" s="434">
        <f t="shared" si="157"/>
        <v>0</v>
      </c>
      <c r="AC511" s="434">
        <f t="shared" si="157"/>
        <v>0</v>
      </c>
      <c r="AD511" s="434">
        <f t="shared" si="157"/>
        <v>0</v>
      </c>
      <c r="AE511" s="434">
        <f t="shared" si="157"/>
        <v>0</v>
      </c>
      <c r="AF511" s="434">
        <f t="shared" si="157"/>
        <v>0</v>
      </c>
      <c r="AG511" s="434">
        <f t="shared" si="157"/>
        <v>0</v>
      </c>
      <c r="AH511" s="434">
        <f t="shared" si="157"/>
        <v>0</v>
      </c>
      <c r="AI511" s="434">
        <f t="shared" si="157"/>
        <v>0</v>
      </c>
      <c r="AJ511" s="434">
        <f t="shared" si="157"/>
        <v>0</v>
      </c>
      <c r="AK511" s="434">
        <f t="shared" si="157"/>
        <v>0</v>
      </c>
      <c r="AL511" s="434">
        <f>AL510</f>
        <v>0</v>
      </c>
      <c r="AM511" s="321"/>
    </row>
    <row r="512" spans="1:39" ht="15" hidden="1" outlineLevel="1">
      <c r="B512" s="339"/>
      <c r="C512" s="348"/>
      <c r="D512" s="315"/>
      <c r="E512" s="315"/>
      <c r="F512" s="315"/>
      <c r="G512" s="315"/>
      <c r="H512" s="315"/>
      <c r="I512" s="315"/>
      <c r="J512" s="315"/>
      <c r="K512" s="315"/>
      <c r="L512" s="315"/>
      <c r="M512" s="315"/>
      <c r="N512" s="324"/>
      <c r="O512" s="315"/>
      <c r="P512" s="349"/>
      <c r="Q512" s="349"/>
      <c r="R512" s="349"/>
      <c r="S512" s="349"/>
      <c r="T512" s="349"/>
      <c r="U512" s="349"/>
      <c r="V512" s="349"/>
      <c r="W512" s="349"/>
      <c r="X512" s="349"/>
      <c r="Y512" s="325"/>
      <c r="Z512" s="325"/>
      <c r="AA512" s="325"/>
      <c r="AB512" s="325"/>
      <c r="AC512" s="325"/>
      <c r="AD512" s="325"/>
      <c r="AE512" s="325"/>
      <c r="AF512" s="325"/>
      <c r="AG512" s="325"/>
      <c r="AH512" s="325"/>
      <c r="AI512" s="325"/>
      <c r="AJ512" s="325"/>
      <c r="AK512" s="325"/>
      <c r="AL512" s="325"/>
      <c r="AM512" s="330"/>
    </row>
    <row r="513" spans="2:41" ht="15.6" collapsed="1">
      <c r="B513" s="350" t="s">
        <v>263</v>
      </c>
      <c r="C513" s="352"/>
      <c r="D513" s="352">
        <f>SUM(D408:D511)</f>
        <v>38147644</v>
      </c>
      <c r="E513" s="352">
        <f t="shared" ref="E513:M513" si="158">SUM(E408:E511)</f>
        <v>37276045.079999998</v>
      </c>
      <c r="F513" s="352">
        <f t="shared" si="158"/>
        <v>36360969.460000001</v>
      </c>
      <c r="G513" s="352">
        <f t="shared" si="158"/>
        <v>34472249.82</v>
      </c>
      <c r="H513" s="352">
        <f t="shared" si="158"/>
        <v>32985950.52</v>
      </c>
      <c r="I513" s="352">
        <f t="shared" si="158"/>
        <v>32880207.560000002</v>
      </c>
      <c r="J513" s="352">
        <f t="shared" si="158"/>
        <v>32257481.580000002</v>
      </c>
      <c r="K513" s="352">
        <f t="shared" si="158"/>
        <v>32248823.079999998</v>
      </c>
      <c r="L513" s="352">
        <f t="shared" si="158"/>
        <v>30142700.539999999</v>
      </c>
      <c r="M513" s="352">
        <f t="shared" si="158"/>
        <v>27190568.210000001</v>
      </c>
      <c r="N513" s="352"/>
      <c r="O513" s="352">
        <f>SUM(O408:O511)</f>
        <v>31000</v>
      </c>
      <c r="P513" s="352">
        <f t="shared" ref="P513:X513" si="159">SUM(P408:P511)</f>
        <v>6293.56</v>
      </c>
      <c r="Q513" s="352">
        <f t="shared" si="159"/>
        <v>6194.99</v>
      </c>
      <c r="R513" s="352">
        <f t="shared" si="159"/>
        <v>5610.3</v>
      </c>
      <c r="S513" s="352">
        <f t="shared" si="159"/>
        <v>5295.38</v>
      </c>
      <c r="T513" s="352">
        <f t="shared" si="159"/>
        <v>5265.28</v>
      </c>
      <c r="U513" s="352">
        <f t="shared" si="159"/>
        <v>5181.75</v>
      </c>
      <c r="V513" s="352">
        <f t="shared" si="159"/>
        <v>5181.3300000000008</v>
      </c>
      <c r="W513" s="352">
        <f t="shared" si="159"/>
        <v>5011.2</v>
      </c>
      <c r="X513" s="352">
        <f t="shared" si="159"/>
        <v>4627.17</v>
      </c>
      <c r="Y513" s="352">
        <f>IF(Y407="kWh",SUMPRODUCT(D408:D511,Y408:Y511))</f>
        <v>13941319</v>
      </c>
      <c r="Z513" s="352">
        <f>IF(Z407="kWh",SUMPRODUCT(D408:D511,Z408:Z511))</f>
        <v>4924276</v>
      </c>
      <c r="AA513" s="352">
        <f>IF(AA407="kW",SUMPRODUCT(N408:N511,O408:O511,AA408:AA511),SUMPRODUCT(D408:D511,AA408:AA511))</f>
        <v>24591.120000000003</v>
      </c>
      <c r="AB513" s="352">
        <f>IF(AB407="kW",SUMPRODUCT(N408:N511,O408:O511,AB408:AB511),SUMPRODUCT(D408:D511,AB408:AB511))</f>
        <v>6536.88</v>
      </c>
      <c r="AC513" s="352">
        <f>IF(AC407="kW",SUMPRODUCT(N408:N511,O408:O511,AC408:AC511),SUMPRODUCT(D408:D511,AC408:AC511))</f>
        <v>0</v>
      </c>
      <c r="AD513" s="352">
        <f>IF(AD407="kW",SUMPRODUCT(N408:N511,O408:O511,AD408:AD511),SUMPRODUCT(D408:D511,AD408:AD511))</f>
        <v>0</v>
      </c>
      <c r="AE513" s="352">
        <f>IF(AE407="kW",SUMPRODUCT(N408:N511,O408:O511,AE408:AE511),SUMPRODUCT(D408:D511,AE408:AE511))</f>
        <v>0</v>
      </c>
      <c r="AF513" s="352">
        <f>IF(AF407="kW",SUMPRODUCT(N408:N511,O408:O511,AF408:AF511),SUMPRODUCT(D408:D511,AF408:AF511))</f>
        <v>0</v>
      </c>
      <c r="AG513" s="352">
        <f>IF(AG407="kW",SUMPRODUCT(N408:N511,O408:O511,AG408:AG511),SUMPRODUCT(D408:D511,AG408:AG511))</f>
        <v>0</v>
      </c>
      <c r="AH513" s="352">
        <f>IF(AH407="kW",SUMPRODUCT(N408:N511,O408:O511,AH408:AH511),SUMPRODUCT(D408:D511,AH408:AH511))</f>
        <v>0</v>
      </c>
      <c r="AI513" s="352">
        <f>IF(AI407="kW",SUMPRODUCT(N408:N511,O408:O511,AI408:AI511),SUMPRODUCT(D408:D511,AI408:AI511))</f>
        <v>0</v>
      </c>
      <c r="AJ513" s="352">
        <f>IF(AJ407="kW",SUMPRODUCT(N408:N511,O408:O511,AJ408:AJ511),SUMPRODUCT(D408:D511,AJ408:AJ511))</f>
        <v>0</v>
      </c>
      <c r="AK513" s="352">
        <f>IF(AK407="kW",SUMPRODUCT(N408:N511,O408:O511,AK408:AK511),SUMPRODUCT(D408:D511,AK408:AK511))</f>
        <v>0</v>
      </c>
      <c r="AL513" s="352">
        <f>IF(AL407="kW",SUMPRODUCT(N408:N511,O408:O511,AL408:AL511),SUMPRODUCT(D408:D511,AL408:AL511))</f>
        <v>0</v>
      </c>
      <c r="AM513" s="353"/>
    </row>
    <row r="514" spans="2:41" ht="15.6">
      <c r="B514" s="414" t="s">
        <v>264</v>
      </c>
      <c r="C514" s="415"/>
      <c r="D514" s="415"/>
      <c r="E514" s="415"/>
      <c r="F514" s="415"/>
      <c r="G514" s="415"/>
      <c r="H514" s="415"/>
      <c r="I514" s="415"/>
      <c r="J514" s="415"/>
      <c r="K514" s="415"/>
      <c r="L514" s="415"/>
      <c r="M514" s="415"/>
      <c r="N514" s="415"/>
      <c r="O514" s="415"/>
      <c r="P514" s="415"/>
      <c r="Q514" s="415"/>
      <c r="R514" s="415"/>
      <c r="S514" s="415"/>
      <c r="T514" s="415"/>
      <c r="U514" s="415"/>
      <c r="V514" s="415"/>
      <c r="W514" s="415"/>
      <c r="X514" s="415"/>
      <c r="Y514" s="351">
        <f>HLOOKUP(Y406,'2. LRAMVA Threshold'!$B$27:$Q$38,6,FALSE)</f>
        <v>0</v>
      </c>
      <c r="Z514" s="351">
        <f>HLOOKUP(Z406,'2. LRAMVA Threshold'!$B$27:$Q$38,6,FALSE)</f>
        <v>0</v>
      </c>
      <c r="AA514" s="351">
        <f>HLOOKUP(AA406,'2. LRAMVA Threshold'!$B$27:$Q$38,6,FALSE)</f>
        <v>0</v>
      </c>
      <c r="AB514" s="351">
        <f>HLOOKUP(AB406,'2. LRAMVA Threshold'!$B$27:$Q$38,6,FALSE)</f>
        <v>0</v>
      </c>
      <c r="AC514" s="351">
        <f>HLOOKUP(AC406,'2. LRAMVA Threshold'!$B$27:$Q$38,6,FALSE)</f>
        <v>0</v>
      </c>
      <c r="AD514" s="351">
        <f>HLOOKUP(AD406,'2. LRAMVA Threshold'!$B$27:$Q$38,6,FALSE)</f>
        <v>0</v>
      </c>
      <c r="AE514" s="351">
        <f>HLOOKUP(AE406,'2. LRAMVA Threshold'!$B$27:$Q$38,6,FALSE)</f>
        <v>0</v>
      </c>
      <c r="AF514" s="351">
        <f>HLOOKUP(AF406,'2. LRAMVA Threshold'!$B$27:$Q$38,6,FALSE)</f>
        <v>0</v>
      </c>
      <c r="AG514" s="351">
        <f>HLOOKUP(AG406,'2. LRAMVA Threshold'!$B$27:$Q$38,6,FALSE)</f>
        <v>0</v>
      </c>
      <c r="AH514" s="351">
        <f>HLOOKUP(AH406,'2. LRAMVA Threshold'!$B$27:$Q$38,6,FALSE)</f>
        <v>0</v>
      </c>
      <c r="AI514" s="351">
        <f>HLOOKUP(AI406,'2. LRAMVA Threshold'!$B$27:$Q$38,6,FALSE)</f>
        <v>0</v>
      </c>
      <c r="AJ514" s="351">
        <f>HLOOKUP(AJ406,'2. LRAMVA Threshold'!$B$27:$Q$38,6,FALSE)</f>
        <v>0</v>
      </c>
      <c r="AK514" s="351">
        <f>HLOOKUP(AK406,'2. LRAMVA Threshold'!$B$27:$Q$38,6,FALSE)</f>
        <v>0</v>
      </c>
      <c r="AL514" s="351">
        <f>HLOOKUP(AL406,'2. LRAMVA Threshold'!$B$27:$Q$38,6,FALSE)</f>
        <v>0</v>
      </c>
      <c r="AM514" s="416"/>
    </row>
    <row r="515" spans="2:41" ht="15">
      <c r="B515" s="417"/>
      <c r="C515" s="418"/>
      <c r="D515" s="419"/>
      <c r="E515" s="419"/>
      <c r="F515" s="419"/>
      <c r="G515" s="419"/>
      <c r="H515" s="419"/>
      <c r="I515" s="419"/>
      <c r="J515" s="419"/>
      <c r="K515" s="419"/>
      <c r="L515" s="419"/>
      <c r="M515" s="419"/>
      <c r="N515" s="419"/>
      <c r="O515" s="420"/>
      <c r="P515" s="419"/>
      <c r="Q515" s="419"/>
      <c r="R515" s="419"/>
      <c r="S515" s="421"/>
      <c r="T515" s="421"/>
      <c r="U515" s="421"/>
      <c r="V515" s="421"/>
      <c r="W515" s="419"/>
      <c r="X515" s="419"/>
      <c r="Y515" s="422"/>
      <c r="Z515" s="422"/>
      <c r="AA515" s="422"/>
      <c r="AB515" s="422"/>
      <c r="AC515" s="422"/>
      <c r="AD515" s="422"/>
      <c r="AE515" s="422"/>
      <c r="AF515" s="422"/>
      <c r="AG515" s="422"/>
      <c r="AH515" s="422"/>
      <c r="AI515" s="422"/>
      <c r="AJ515" s="422"/>
      <c r="AK515" s="422"/>
      <c r="AL515" s="422"/>
      <c r="AM515" s="423"/>
    </row>
    <row r="516" spans="2:41" ht="15">
      <c r="B516" s="347" t="s">
        <v>168</v>
      </c>
      <c r="C516" s="361"/>
      <c r="D516" s="361"/>
      <c r="E516" s="399"/>
      <c r="F516" s="399"/>
      <c r="G516" s="399"/>
      <c r="H516" s="399"/>
      <c r="I516" s="399"/>
      <c r="J516" s="399"/>
      <c r="K516" s="399"/>
      <c r="L516" s="399"/>
      <c r="M516" s="399"/>
      <c r="N516" s="399"/>
      <c r="O516" s="315"/>
      <c r="P516" s="363"/>
      <c r="Q516" s="363"/>
      <c r="R516" s="363"/>
      <c r="S516" s="362"/>
      <c r="T516" s="362"/>
      <c r="U516" s="362"/>
      <c r="V516" s="362"/>
      <c r="W516" s="363"/>
      <c r="X516" s="363"/>
      <c r="Y516" s="364">
        <f>HLOOKUP(Y$20,'3.  Distribution Rates'!$C$122:$P$133,6,FALSE)</f>
        <v>0</v>
      </c>
      <c r="Z516" s="364">
        <f>HLOOKUP(Z$20,'3.  Distribution Rates'!$C$122:$P$133,6,FALSE)</f>
        <v>0</v>
      </c>
      <c r="AA516" s="364">
        <f>HLOOKUP(AA$20,'3.  Distribution Rates'!$C$122:$P$133,6,FALSE)</f>
        <v>0</v>
      </c>
      <c r="AB516" s="364">
        <f>HLOOKUP(AB$20,'3.  Distribution Rates'!$C$122:$P$133,6,FALSE)</f>
        <v>0</v>
      </c>
      <c r="AC516" s="364">
        <f>HLOOKUP(AC$20,'3.  Distribution Rates'!$C$122:$P$133,6,FALSE)</f>
        <v>0</v>
      </c>
      <c r="AD516" s="364">
        <f>HLOOKUP(AD$20,'3.  Distribution Rates'!$C$122:$P$133,6,FALSE)</f>
        <v>0</v>
      </c>
      <c r="AE516" s="364">
        <f>HLOOKUP(AE$20,'3.  Distribution Rates'!$C$122:$P$133,6,FALSE)</f>
        <v>0</v>
      </c>
      <c r="AF516" s="364">
        <f>HLOOKUP(AF$20,'3.  Distribution Rates'!$C$122:$P$133,6,FALSE)</f>
        <v>0</v>
      </c>
      <c r="AG516" s="364">
        <f>HLOOKUP(AG$20,'3.  Distribution Rates'!$C$122:$P$133,6,FALSE)</f>
        <v>0</v>
      </c>
      <c r="AH516" s="364">
        <f>HLOOKUP(AH$20,'3.  Distribution Rates'!$C$122:$P$133,6,FALSE)</f>
        <v>0</v>
      </c>
      <c r="AI516" s="364">
        <f>HLOOKUP(AI$20,'3.  Distribution Rates'!$C$122:$P$133,6,FALSE)</f>
        <v>0</v>
      </c>
      <c r="AJ516" s="364">
        <f>HLOOKUP(AJ$20,'3.  Distribution Rates'!$C$122:$P$133,6,FALSE)</f>
        <v>0</v>
      </c>
      <c r="AK516" s="364">
        <f>HLOOKUP(AK$20,'3.  Distribution Rates'!$C$122:$P$133,6,FALSE)</f>
        <v>0</v>
      </c>
      <c r="AL516" s="364">
        <f>HLOOKUP(AL$20,'3.  Distribution Rates'!$C$122:$P$133,6,FALSE)</f>
        <v>0</v>
      </c>
      <c r="AM516" s="424"/>
    </row>
    <row r="517" spans="2:41" ht="15">
      <c r="B517" s="347" t="s">
        <v>160</v>
      </c>
      <c r="C517" s="368"/>
      <c r="D517" s="333"/>
      <c r="E517" s="303"/>
      <c r="F517" s="303"/>
      <c r="G517" s="303"/>
      <c r="H517" s="303"/>
      <c r="I517" s="303"/>
      <c r="J517" s="303"/>
      <c r="K517" s="303"/>
      <c r="L517" s="303"/>
      <c r="M517" s="303"/>
      <c r="N517" s="303"/>
      <c r="O517" s="315"/>
      <c r="P517" s="303"/>
      <c r="Q517" s="303"/>
      <c r="R517" s="303"/>
      <c r="S517" s="333"/>
      <c r="T517" s="333"/>
      <c r="U517" s="333"/>
      <c r="V517" s="333"/>
      <c r="W517" s="303"/>
      <c r="X517" s="303"/>
      <c r="Y517" s="401">
        <f t="shared" ref="Y517:AL517" si="160">Y137*Y516</f>
        <v>0</v>
      </c>
      <c r="Z517" s="401">
        <f t="shared" si="160"/>
        <v>0</v>
      </c>
      <c r="AA517" s="401">
        <f t="shared" si="160"/>
        <v>0</v>
      </c>
      <c r="AB517" s="401">
        <f t="shared" si="160"/>
        <v>0</v>
      </c>
      <c r="AC517" s="401">
        <f t="shared" si="160"/>
        <v>0</v>
      </c>
      <c r="AD517" s="401">
        <f t="shared" si="160"/>
        <v>0</v>
      </c>
      <c r="AE517" s="401">
        <f t="shared" si="160"/>
        <v>0</v>
      </c>
      <c r="AF517" s="401">
        <f t="shared" si="160"/>
        <v>0</v>
      </c>
      <c r="AG517" s="401">
        <f t="shared" si="160"/>
        <v>0</v>
      </c>
      <c r="AH517" s="401">
        <f t="shared" si="160"/>
        <v>0</v>
      </c>
      <c r="AI517" s="401">
        <f t="shared" si="160"/>
        <v>0</v>
      </c>
      <c r="AJ517" s="401">
        <f t="shared" si="160"/>
        <v>0</v>
      </c>
      <c r="AK517" s="401">
        <f t="shared" si="160"/>
        <v>0</v>
      </c>
      <c r="AL517" s="401">
        <f t="shared" si="160"/>
        <v>0</v>
      </c>
      <c r="AM517" s="400">
        <f t="shared" ref="AM517:AM519" si="161">SUM(Y517:AL517)</f>
        <v>0</v>
      </c>
      <c r="AO517" s="307"/>
    </row>
    <row r="518" spans="2:41" ht="15">
      <c r="B518" s="347" t="s">
        <v>161</v>
      </c>
      <c r="C518" s="368"/>
      <c r="D518" s="333"/>
      <c r="E518" s="303"/>
      <c r="F518" s="303"/>
      <c r="G518" s="303"/>
      <c r="H518" s="303"/>
      <c r="I518" s="303"/>
      <c r="J518" s="303"/>
      <c r="K518" s="303"/>
      <c r="L518" s="303"/>
      <c r="M518" s="303"/>
      <c r="N518" s="303"/>
      <c r="O518" s="315"/>
      <c r="P518" s="303"/>
      <c r="Q518" s="303"/>
      <c r="R518" s="303"/>
      <c r="S518" s="333"/>
      <c r="T518" s="333"/>
      <c r="U518" s="333"/>
      <c r="V518" s="333"/>
      <c r="W518" s="303"/>
      <c r="X518" s="303"/>
      <c r="Y518" s="401">
        <f t="shared" ref="Y518:AL518" si="162">Y266*Y516</f>
        <v>0</v>
      </c>
      <c r="Z518" s="401">
        <f t="shared" si="162"/>
        <v>0</v>
      </c>
      <c r="AA518" s="401">
        <f t="shared" si="162"/>
        <v>0</v>
      </c>
      <c r="AB518" s="401">
        <f t="shared" si="162"/>
        <v>0</v>
      </c>
      <c r="AC518" s="401">
        <f t="shared" si="162"/>
        <v>0</v>
      </c>
      <c r="AD518" s="401">
        <f t="shared" si="162"/>
        <v>0</v>
      </c>
      <c r="AE518" s="401">
        <f t="shared" si="162"/>
        <v>0</v>
      </c>
      <c r="AF518" s="401">
        <f t="shared" si="162"/>
        <v>0</v>
      </c>
      <c r="AG518" s="401">
        <f t="shared" si="162"/>
        <v>0</v>
      </c>
      <c r="AH518" s="401">
        <f t="shared" si="162"/>
        <v>0</v>
      </c>
      <c r="AI518" s="401">
        <f t="shared" si="162"/>
        <v>0</v>
      </c>
      <c r="AJ518" s="401">
        <f t="shared" si="162"/>
        <v>0</v>
      </c>
      <c r="AK518" s="401">
        <f t="shared" si="162"/>
        <v>0</v>
      </c>
      <c r="AL518" s="401">
        <f t="shared" si="162"/>
        <v>0</v>
      </c>
      <c r="AM518" s="400">
        <f t="shared" si="161"/>
        <v>0</v>
      </c>
    </row>
    <row r="519" spans="2:41" ht="15">
      <c r="B519" s="347" t="s">
        <v>162</v>
      </c>
      <c r="C519" s="368"/>
      <c r="D519" s="333"/>
      <c r="E519" s="303"/>
      <c r="F519" s="303"/>
      <c r="G519" s="303"/>
      <c r="H519" s="303"/>
      <c r="I519" s="303"/>
      <c r="J519" s="303"/>
      <c r="K519" s="303"/>
      <c r="L519" s="303"/>
      <c r="M519" s="303"/>
      <c r="N519" s="303"/>
      <c r="O519" s="315"/>
      <c r="P519" s="303"/>
      <c r="Q519" s="303"/>
      <c r="R519" s="303"/>
      <c r="S519" s="333"/>
      <c r="T519" s="333"/>
      <c r="U519" s="333"/>
      <c r="V519" s="333"/>
      <c r="W519" s="303"/>
      <c r="X519" s="303"/>
      <c r="Y519" s="401">
        <f t="shared" ref="Y519:AL519" si="163">Y395*Y516</f>
        <v>0</v>
      </c>
      <c r="Z519" s="401">
        <f t="shared" si="163"/>
        <v>0</v>
      </c>
      <c r="AA519" s="401">
        <f t="shared" si="163"/>
        <v>0</v>
      </c>
      <c r="AB519" s="401">
        <f t="shared" si="163"/>
        <v>0</v>
      </c>
      <c r="AC519" s="401">
        <f t="shared" si="163"/>
        <v>0</v>
      </c>
      <c r="AD519" s="401">
        <f t="shared" si="163"/>
        <v>0</v>
      </c>
      <c r="AE519" s="401">
        <f t="shared" si="163"/>
        <v>0</v>
      </c>
      <c r="AF519" s="401">
        <f t="shared" si="163"/>
        <v>0</v>
      </c>
      <c r="AG519" s="401">
        <f t="shared" si="163"/>
        <v>0</v>
      </c>
      <c r="AH519" s="401">
        <f t="shared" si="163"/>
        <v>0</v>
      </c>
      <c r="AI519" s="401">
        <f t="shared" si="163"/>
        <v>0</v>
      </c>
      <c r="AJ519" s="401">
        <f t="shared" si="163"/>
        <v>0</v>
      </c>
      <c r="AK519" s="401">
        <f t="shared" si="163"/>
        <v>0</v>
      </c>
      <c r="AL519" s="401">
        <f t="shared" si="163"/>
        <v>0</v>
      </c>
      <c r="AM519" s="400">
        <f t="shared" si="161"/>
        <v>0</v>
      </c>
    </row>
    <row r="520" spans="2:41" ht="15">
      <c r="B520" s="347" t="s">
        <v>163</v>
      </c>
      <c r="C520" s="368"/>
      <c r="D520" s="333"/>
      <c r="E520" s="303"/>
      <c r="F520" s="303"/>
      <c r="G520" s="303"/>
      <c r="H520" s="303"/>
      <c r="I520" s="303"/>
      <c r="J520" s="303"/>
      <c r="K520" s="303"/>
      <c r="L520" s="303"/>
      <c r="M520" s="303"/>
      <c r="N520" s="303"/>
      <c r="O520" s="315"/>
      <c r="P520" s="303"/>
      <c r="Q520" s="303"/>
      <c r="R520" s="303"/>
      <c r="S520" s="333"/>
      <c r="T520" s="333"/>
      <c r="U520" s="333"/>
      <c r="V520" s="333"/>
      <c r="W520" s="303"/>
      <c r="X520" s="303"/>
      <c r="Y520" s="401">
        <f>+Y516*Y513</f>
        <v>0</v>
      </c>
      <c r="Z520" s="401">
        <f t="shared" ref="Z520:AL520" si="164">+Z516*Z513</f>
        <v>0</v>
      </c>
      <c r="AA520" s="401">
        <f t="shared" si="164"/>
        <v>0</v>
      </c>
      <c r="AB520" s="401">
        <f t="shared" si="164"/>
        <v>0</v>
      </c>
      <c r="AC520" s="401">
        <f t="shared" si="164"/>
        <v>0</v>
      </c>
      <c r="AD520" s="401">
        <f t="shared" si="164"/>
        <v>0</v>
      </c>
      <c r="AE520" s="401">
        <f t="shared" si="164"/>
        <v>0</v>
      </c>
      <c r="AF520" s="401">
        <f t="shared" si="164"/>
        <v>0</v>
      </c>
      <c r="AG520" s="401">
        <f t="shared" si="164"/>
        <v>0</v>
      </c>
      <c r="AH520" s="401">
        <f t="shared" si="164"/>
        <v>0</v>
      </c>
      <c r="AI520" s="401">
        <f t="shared" si="164"/>
        <v>0</v>
      </c>
      <c r="AJ520" s="401">
        <f t="shared" si="164"/>
        <v>0</v>
      </c>
      <c r="AK520" s="401">
        <f t="shared" si="164"/>
        <v>0</v>
      </c>
      <c r="AL520" s="401">
        <f t="shared" si="164"/>
        <v>0</v>
      </c>
      <c r="AM520" s="400">
        <f>SUM(Y520:AL520)</f>
        <v>0</v>
      </c>
    </row>
    <row r="521" spans="2:41" ht="15.6">
      <c r="B521" s="372" t="s">
        <v>265</v>
      </c>
      <c r="C521" s="368"/>
      <c r="D521" s="359"/>
      <c r="E521" s="357"/>
      <c r="F521" s="357"/>
      <c r="G521" s="357"/>
      <c r="H521" s="357"/>
      <c r="I521" s="357"/>
      <c r="J521" s="357"/>
      <c r="K521" s="357"/>
      <c r="L521" s="357"/>
      <c r="M521" s="357"/>
      <c r="N521" s="357"/>
      <c r="O521" s="324"/>
      <c r="P521" s="357"/>
      <c r="Q521" s="357"/>
      <c r="R521" s="357"/>
      <c r="S521" s="359"/>
      <c r="T521" s="359"/>
      <c r="U521" s="359"/>
      <c r="V521" s="359"/>
      <c r="W521" s="357"/>
      <c r="X521" s="357"/>
      <c r="Y521" s="369">
        <f>SUM(Y517:Y520)</f>
        <v>0</v>
      </c>
      <c r="Z521" s="369">
        <f t="shared" ref="Z521:AK521" si="165">SUM(Z517:Z520)</f>
        <v>0</v>
      </c>
      <c r="AA521" s="369">
        <f t="shared" si="165"/>
        <v>0</v>
      </c>
      <c r="AB521" s="369">
        <f t="shared" si="165"/>
        <v>0</v>
      </c>
      <c r="AC521" s="369">
        <f t="shared" si="165"/>
        <v>0</v>
      </c>
      <c r="AD521" s="369">
        <f t="shared" si="165"/>
        <v>0</v>
      </c>
      <c r="AE521" s="369">
        <f t="shared" si="165"/>
        <v>0</v>
      </c>
      <c r="AF521" s="369">
        <f t="shared" si="165"/>
        <v>0</v>
      </c>
      <c r="AG521" s="369">
        <f t="shared" si="165"/>
        <v>0</v>
      </c>
      <c r="AH521" s="369">
        <f t="shared" si="165"/>
        <v>0</v>
      </c>
      <c r="AI521" s="369">
        <f t="shared" si="165"/>
        <v>0</v>
      </c>
      <c r="AJ521" s="369">
        <f t="shared" si="165"/>
        <v>0</v>
      </c>
      <c r="AK521" s="369">
        <f t="shared" si="165"/>
        <v>0</v>
      </c>
      <c r="AL521" s="369">
        <f>SUM(AL517:AL520)</f>
        <v>0</v>
      </c>
      <c r="AM521" s="371">
        <f>SUM(AM517:AM520)</f>
        <v>0</v>
      </c>
    </row>
    <row r="522" spans="2:41" ht="15.6">
      <c r="B522" s="372" t="s">
        <v>266</v>
      </c>
      <c r="C522" s="368"/>
      <c r="D522" s="373"/>
      <c r="E522" s="357"/>
      <c r="F522" s="357"/>
      <c r="G522" s="357"/>
      <c r="H522" s="357"/>
      <c r="I522" s="357"/>
      <c r="J522" s="357"/>
      <c r="K522" s="357"/>
      <c r="L522" s="357"/>
      <c r="M522" s="357"/>
      <c r="N522" s="357"/>
      <c r="O522" s="324"/>
      <c r="P522" s="357"/>
      <c r="Q522" s="357"/>
      <c r="R522" s="357"/>
      <c r="S522" s="359"/>
      <c r="T522" s="359"/>
      <c r="U522" s="359"/>
      <c r="V522" s="359"/>
      <c r="W522" s="357"/>
      <c r="X522" s="357"/>
      <c r="Y522" s="370">
        <f>Y514*Y516</f>
        <v>0</v>
      </c>
      <c r="Z522" s="370">
        <f t="shared" ref="Z522:AJ522" si="166">Z514*Z516</f>
        <v>0</v>
      </c>
      <c r="AA522" s="370">
        <f>AA514*AA516</f>
        <v>0</v>
      </c>
      <c r="AB522" s="370">
        <f t="shared" si="166"/>
        <v>0</v>
      </c>
      <c r="AC522" s="370">
        <f t="shared" si="166"/>
        <v>0</v>
      </c>
      <c r="AD522" s="370">
        <f t="shared" si="166"/>
        <v>0</v>
      </c>
      <c r="AE522" s="370">
        <f t="shared" si="166"/>
        <v>0</v>
      </c>
      <c r="AF522" s="370">
        <f t="shared" si="166"/>
        <v>0</v>
      </c>
      <c r="AG522" s="370">
        <f t="shared" si="166"/>
        <v>0</v>
      </c>
      <c r="AH522" s="370">
        <f t="shared" si="166"/>
        <v>0</v>
      </c>
      <c r="AI522" s="370">
        <f t="shared" si="166"/>
        <v>0</v>
      </c>
      <c r="AJ522" s="370">
        <f t="shared" si="166"/>
        <v>0</v>
      </c>
      <c r="AK522" s="370">
        <f>AK514*AK516</f>
        <v>0</v>
      </c>
      <c r="AL522" s="370">
        <f>AL514*AL516</f>
        <v>0</v>
      </c>
      <c r="AM522" s="371">
        <f>SUM(Y522:AL522)</f>
        <v>0</v>
      </c>
    </row>
    <row r="523" spans="2:41" ht="15.6">
      <c r="B523" s="372" t="s">
        <v>268</v>
      </c>
      <c r="C523" s="368"/>
      <c r="D523" s="373"/>
      <c r="E523" s="357"/>
      <c r="F523" s="357"/>
      <c r="G523" s="357"/>
      <c r="H523" s="357"/>
      <c r="I523" s="357"/>
      <c r="J523" s="357"/>
      <c r="K523" s="357"/>
      <c r="L523" s="357"/>
      <c r="M523" s="357"/>
      <c r="N523" s="357"/>
      <c r="O523" s="324"/>
      <c r="P523" s="357"/>
      <c r="Q523" s="357"/>
      <c r="R523" s="357"/>
      <c r="S523" s="373"/>
      <c r="T523" s="373"/>
      <c r="U523" s="373"/>
      <c r="V523" s="373"/>
      <c r="W523" s="357"/>
      <c r="X523" s="357"/>
      <c r="Y523" s="374"/>
      <c r="Z523" s="374"/>
      <c r="AA523" s="374"/>
      <c r="AB523" s="374"/>
      <c r="AC523" s="374"/>
      <c r="AD523" s="374"/>
      <c r="AE523" s="374"/>
      <c r="AF523" s="374"/>
      <c r="AG523" s="374"/>
      <c r="AH523" s="374"/>
      <c r="AI523" s="374"/>
      <c r="AJ523" s="374"/>
      <c r="AK523" s="374"/>
      <c r="AL523" s="374"/>
      <c r="AM523" s="371">
        <f>AM521-AM522</f>
        <v>0</v>
      </c>
    </row>
    <row r="524" spans="2:41" ht="15.6">
      <c r="B524" s="372"/>
      <c r="C524" s="368"/>
      <c r="D524" s="373"/>
      <c r="E524" s="357"/>
      <c r="F524" s="357"/>
      <c r="G524" s="357"/>
      <c r="H524" s="357"/>
      <c r="I524" s="357"/>
      <c r="J524" s="357"/>
      <c r="K524" s="357"/>
      <c r="L524" s="357"/>
      <c r="M524" s="357"/>
      <c r="N524" s="357"/>
      <c r="O524" s="324"/>
      <c r="P524" s="357"/>
      <c r="Q524" s="357"/>
      <c r="R524" s="357"/>
      <c r="S524" s="373"/>
      <c r="T524" s="373"/>
      <c r="U524" s="373"/>
      <c r="V524" s="373"/>
      <c r="W524" s="357"/>
      <c r="X524" s="357"/>
      <c r="Y524" s="374"/>
      <c r="Z524" s="374"/>
      <c r="AA524" s="374"/>
      <c r="AB524" s="374"/>
      <c r="AC524" s="374"/>
      <c r="AD524" s="374"/>
      <c r="AE524" s="374"/>
      <c r="AF524" s="374"/>
      <c r="AG524" s="374"/>
      <c r="AH524" s="374"/>
      <c r="AI524" s="374"/>
      <c r="AJ524" s="374"/>
      <c r="AK524" s="374"/>
      <c r="AL524" s="374"/>
      <c r="AM524" s="430"/>
    </row>
    <row r="525" spans="2:41" ht="15.6">
      <c r="B525" s="372"/>
      <c r="C525" s="368"/>
      <c r="D525" s="373"/>
      <c r="E525" s="357"/>
      <c r="F525" s="357"/>
      <c r="G525" s="357"/>
      <c r="H525" s="357"/>
      <c r="I525" s="357"/>
      <c r="J525" s="357"/>
      <c r="K525" s="357"/>
      <c r="L525" s="357"/>
      <c r="M525" s="357"/>
      <c r="N525" s="357"/>
      <c r="O525" s="324"/>
      <c r="P525" s="357"/>
      <c r="Q525" s="357"/>
      <c r="R525" s="357"/>
      <c r="S525" s="373"/>
      <c r="T525" s="373"/>
      <c r="U525" s="373"/>
      <c r="V525" s="373"/>
      <c r="W525" s="357"/>
      <c r="X525" s="357"/>
      <c r="Y525" s="374"/>
      <c r="Z525" s="374"/>
      <c r="AA525" s="374"/>
      <c r="AB525" s="374"/>
      <c r="AC525" s="374"/>
      <c r="AD525" s="374"/>
      <c r="AE525" s="374"/>
      <c r="AF525" s="374"/>
      <c r="AG525" s="374"/>
      <c r="AH525" s="374"/>
      <c r="AI525" s="374"/>
      <c r="AJ525" s="374"/>
      <c r="AK525" s="374"/>
      <c r="AL525" s="374"/>
      <c r="AM525" s="431"/>
    </row>
    <row r="526" spans="2:41" ht="15">
      <c r="B526" s="347" t="s">
        <v>202</v>
      </c>
      <c r="C526" s="373"/>
      <c r="D526" s="373"/>
      <c r="E526" s="357"/>
      <c r="F526" s="357"/>
      <c r="G526" s="357"/>
      <c r="H526" s="357"/>
      <c r="I526" s="357"/>
      <c r="J526" s="357"/>
      <c r="K526" s="357"/>
      <c r="L526" s="357"/>
      <c r="M526" s="357"/>
      <c r="N526" s="357"/>
      <c r="O526" s="324"/>
      <c r="P526" s="357"/>
      <c r="Q526" s="357"/>
      <c r="R526" s="357"/>
      <c r="S526" s="373"/>
      <c r="T526" s="368"/>
      <c r="U526" s="373"/>
      <c r="V526" s="373"/>
      <c r="W526" s="357"/>
      <c r="X526" s="357"/>
      <c r="Y526" s="315">
        <f>SUMPRODUCT(E408:E511,Y408:Y511)</f>
        <v>13117444.759999998</v>
      </c>
      <c r="Z526" s="315">
        <f>SUMPRODUCT(E408:E511,Z408:Z511)</f>
        <v>4903411.25</v>
      </c>
      <c r="AA526" s="315">
        <f>IF(AA407="kW",SUMPRODUCT(N408:N511,P408:P511,AA408:AA511),SUMPRODUCT(E408:E511,AA408:AA511))</f>
        <v>24516.512400000003</v>
      </c>
      <c r="AB526" s="315">
        <f>IF(AB407="kW",SUMPRODUCT(N408:N511,P408:P511,AB408:AB511),SUMPRODUCT(E408:E511,AB408:AB511))</f>
        <v>6517.0475999999999</v>
      </c>
      <c r="AC526" s="315">
        <f>IF(AC407="kW",SUMPRODUCT(N408:N511,P408:P511,AC408:AC511),SUMPRODUCT(E408:E511,AC408:AC511))</f>
        <v>0</v>
      </c>
      <c r="AD526" s="315">
        <f>IF(AD407="kW",SUMPRODUCT(N408:N511,P408:P511,AD408:AD511),SUMPRODUCT(E408:E511, AD408:AD511))</f>
        <v>0</v>
      </c>
      <c r="AE526" s="315">
        <f>IF(AE407="kW",SUMPRODUCT(N408:N511,P408:P511,AE408:AE511),SUMPRODUCT(E408:E511,AE408:AE511))</f>
        <v>0</v>
      </c>
      <c r="AF526" s="315">
        <f>IF(AF407="kW",SUMPRODUCT(N408:N511,P408:P511,AF408:AF511),SUMPRODUCT(E408:E511,AF408:AF511))</f>
        <v>0</v>
      </c>
      <c r="AG526" s="315">
        <f>IF(AG407="kW",SUMPRODUCT(N408:N511,P408:P511,AG408:AG511),SUMPRODUCT(E408:E511,AG408:AG511))</f>
        <v>0</v>
      </c>
      <c r="AH526" s="315">
        <f>IF(AH407="kW",SUMPRODUCT(N408:N511,P408:P511,AH408:AH511),SUMPRODUCT(E408:E511,AH408:AH511))</f>
        <v>0</v>
      </c>
      <c r="AI526" s="315">
        <f>IF(AI407="kW",SUMPRODUCT(N408:N511,P408:P511,AI408:AI511),SUMPRODUCT(E408:E511,AI408:AI511))</f>
        <v>0</v>
      </c>
      <c r="AJ526" s="315">
        <f>IF(AJ407="kW",SUMPRODUCT(N408:N511,P408:P511,AJ408:AJ511),SUMPRODUCT(E408:E511,AJ408:AJ511))</f>
        <v>0</v>
      </c>
      <c r="AK526" s="315">
        <f>IF(AK407="kW",SUMPRODUCT(N408:N511,P408:P511,AK408:AK511),SUMPRODUCT(E408:E511,AK408:AK511))</f>
        <v>0</v>
      </c>
      <c r="AL526" s="315">
        <f>IF(AL407="kW",SUMPRODUCT(N408:N511,P408:P511,AL408:AL511),SUMPRODUCT(E408:E511,AL408:AL511))</f>
        <v>0</v>
      </c>
      <c r="AM526" s="376"/>
    </row>
    <row r="527" spans="2:41" ht="15">
      <c r="B527" s="347" t="s">
        <v>203</v>
      </c>
      <c r="C527" s="379"/>
      <c r="D527" s="303"/>
      <c r="E527" s="303"/>
      <c r="F527" s="303"/>
      <c r="G527" s="303"/>
      <c r="H527" s="303"/>
      <c r="I527" s="303"/>
      <c r="J527" s="303"/>
      <c r="K527" s="303"/>
      <c r="L527" s="303"/>
      <c r="M527" s="303"/>
      <c r="N527" s="303"/>
      <c r="O527" s="380"/>
      <c r="P527" s="303"/>
      <c r="Q527" s="303"/>
      <c r="R527" s="303"/>
      <c r="S527" s="328"/>
      <c r="T527" s="333"/>
      <c r="U527" s="333"/>
      <c r="V527" s="303"/>
      <c r="W527" s="303"/>
      <c r="X527" s="333"/>
      <c r="Y527" s="315">
        <f>SUMPRODUCT(F408:F511,Y408:Y511)</f>
        <v>12411800</v>
      </c>
      <c r="Z527" s="315">
        <f>SUMPRODUCT(F408:F511,Z408:Z511)</f>
        <v>4693980.3900000006</v>
      </c>
      <c r="AA527" s="315">
        <f>IF(AA407="kW",SUMPRODUCT(N408:N511,Q408:Q511,AA408:AA511),SUMPRODUCT(F408:F511,AA408:AA511))</f>
        <v>24516.512400000003</v>
      </c>
      <c r="AB527" s="315">
        <f>IF(AB407="kW",SUMPRODUCT(N408:N511,Q408:Q511,AB408:AB511),SUMPRODUCT(F408:F511,AB408:AB511))</f>
        <v>6517.0475999999999</v>
      </c>
      <c r="AC527" s="315">
        <f>IF(AC407="kW",SUMPRODUCT(N408:N511,Q408:Q511,AC408:AC511),SUMPRODUCT(F408:F511, AC408:AC511))</f>
        <v>0</v>
      </c>
      <c r="AD527" s="315">
        <f>IF(AD407="kW",SUMPRODUCT(N408:N511,Q408:Q511,AD408:AD511),SUMPRODUCT(F408:F511, AD408:AD511))</f>
        <v>0</v>
      </c>
      <c r="AE527" s="315">
        <f>IF(AE407="kW",SUMPRODUCT(N408:N511,Q408:Q511,AE408:AE511),SUMPRODUCT(F408:F511,AE408:AE511))</f>
        <v>0</v>
      </c>
      <c r="AF527" s="315">
        <f>IF(AF407="kW",SUMPRODUCT(N408:N511,Q408:Q511,AF408:AF511),SUMPRODUCT(F408:F511,AF408:AF511))</f>
        <v>0</v>
      </c>
      <c r="AG527" s="315">
        <f>IF(AG407="kW",SUMPRODUCT(N408:N511,Q408:Q511,AG408:AG511),SUMPRODUCT(F408:F511,AG408:AG511))</f>
        <v>0</v>
      </c>
      <c r="AH527" s="315">
        <f>IF(AH407="kW",SUMPRODUCT(N408:N511,Q408:Q511,AH408:AH511),SUMPRODUCT(F408:F511,AH408:AH511))</f>
        <v>0</v>
      </c>
      <c r="AI527" s="315">
        <f>IF(AI407="kW",SUMPRODUCT(N408:N511,Q408:Q511,AI408:AI511),SUMPRODUCT(F408:F511,AI408:AI511))</f>
        <v>0</v>
      </c>
      <c r="AJ527" s="315">
        <f>IF(AJ407="kW",SUMPRODUCT(N408:N511,Q408:Q511,AJ408:AJ511),SUMPRODUCT(F408:F511,AJ408:AJ511))</f>
        <v>0</v>
      </c>
      <c r="AK527" s="315">
        <f>IF(AK407="kW",SUMPRODUCT(N408:N511,Q408:Q511,AK408:AK511),SUMPRODUCT(F408:F511,AK408:AK511))</f>
        <v>0</v>
      </c>
      <c r="AL527" s="315">
        <f>IF(AL407="kW",SUMPRODUCT(N408:N511,Q408:Q511,AL408:AL511),SUMPRODUCT(F408:F511,AL408:AL511))</f>
        <v>0</v>
      </c>
      <c r="AM527" s="360"/>
    </row>
    <row r="528" spans="2:41" ht="15">
      <c r="B528" s="347" t="s">
        <v>204</v>
      </c>
      <c r="C528" s="379"/>
      <c r="D528" s="303"/>
      <c r="E528" s="303"/>
      <c r="F528" s="303"/>
      <c r="G528" s="303"/>
      <c r="H528" s="303"/>
      <c r="I528" s="303"/>
      <c r="J528" s="303"/>
      <c r="K528" s="303"/>
      <c r="L528" s="303"/>
      <c r="M528" s="303"/>
      <c r="N528" s="303"/>
      <c r="O528" s="380"/>
      <c r="P528" s="303"/>
      <c r="Q528" s="303"/>
      <c r="R528" s="303"/>
      <c r="S528" s="328"/>
      <c r="T528" s="333"/>
      <c r="U528" s="333"/>
      <c r="V528" s="303"/>
      <c r="W528" s="303"/>
      <c r="X528" s="333"/>
      <c r="Y528" s="315">
        <f>SUMPRODUCT(G408:G511,Y408:Y511)</f>
        <v>12012040.890000001</v>
      </c>
      <c r="Z528" s="315">
        <f>SUMPRODUCT(G408:G511,Z408:Z511)</f>
        <v>3601901.55</v>
      </c>
      <c r="AA528" s="315">
        <f>IF(AA407="kW",SUMPRODUCT(N408:N511,R408:R511,AA408:AA511),SUMPRODUCT(G408:G511,AA408:AA511))</f>
        <v>23440.342800000002</v>
      </c>
      <c r="AB528" s="315">
        <f>IF(AB407="kW",SUMPRODUCT(N408:N511,R408:R511,AB408:AB511),SUMPRODUCT(G408:G511,AB408:AB511))</f>
        <v>6230.9771999999994</v>
      </c>
      <c r="AC528" s="315">
        <f>IF(AC407="kW",SUMPRODUCT(N408:N511,R408:R511,AC408:AC511),SUMPRODUCT(G408:G511, AC408:AC511))</f>
        <v>0</v>
      </c>
      <c r="AD528" s="315">
        <f>IF(AD407="kW",SUMPRODUCT(N408:N511,R408:R511,AD408:AD511),SUMPRODUCT(G408:G511, AD408:AD511))</f>
        <v>0</v>
      </c>
      <c r="AE528" s="315">
        <f>IF(AE407="kW",SUMPRODUCT(N408:N511,R408:R511,AE408:AE511),SUMPRODUCT(G408:G511,AE408:AE511))</f>
        <v>0</v>
      </c>
      <c r="AF528" s="315">
        <f>IF(AF407="kW",SUMPRODUCT(N408:N511,R408:R511,AF408:AF511),SUMPRODUCT(G408:G511,AF408:AF511))</f>
        <v>0</v>
      </c>
      <c r="AG528" s="315">
        <f>IF(AG407="kW",SUMPRODUCT(N408:N511,R408:R511,AG408:AG511),SUMPRODUCT(G408:G511,AG408:AG511))</f>
        <v>0</v>
      </c>
      <c r="AH528" s="315">
        <f>IF(AH407="kW",SUMPRODUCT(N408:N511,R408:R511,AH408:AH511),SUMPRODUCT(G408:G511,AH408:AH511))</f>
        <v>0</v>
      </c>
      <c r="AI528" s="315">
        <f>IF(AI407="kW",SUMPRODUCT(N408:N511,R408:R511,AI408:AI511),SUMPRODUCT(G408:G511,AI408:AI511))</f>
        <v>0</v>
      </c>
      <c r="AJ528" s="315">
        <f>IF(AJ407="kW",SUMPRODUCT(N408:N511,R408:R511,AJ408:AJ511),SUMPRODUCT(G408:G511,AJ408:AJ511))</f>
        <v>0</v>
      </c>
      <c r="AK528" s="315">
        <f>IF(AK407="kW",SUMPRODUCT(N408:N511,R408:R511,AK408:AK511),SUMPRODUCT(G408:G511,AK408:AK511))</f>
        <v>0</v>
      </c>
      <c r="AL528" s="315">
        <f>IF(AL407="kW",SUMPRODUCT(N408:N511,R408:R511,AL408:AL511),SUMPRODUCT(G408:G511,AL408:AL511))</f>
        <v>0</v>
      </c>
      <c r="AM528" s="360"/>
    </row>
    <row r="529" spans="2:39" ht="15">
      <c r="B529" s="347" t="s">
        <v>205</v>
      </c>
      <c r="C529" s="379"/>
      <c r="D529" s="303"/>
      <c r="E529" s="303"/>
      <c r="F529" s="303"/>
      <c r="G529" s="303"/>
      <c r="H529" s="303"/>
      <c r="I529" s="303"/>
      <c r="J529" s="303"/>
      <c r="K529" s="303"/>
      <c r="L529" s="303"/>
      <c r="M529" s="303"/>
      <c r="N529" s="303"/>
      <c r="O529" s="380"/>
      <c r="P529" s="303"/>
      <c r="Q529" s="303"/>
      <c r="R529" s="303"/>
      <c r="S529" s="328"/>
      <c r="T529" s="333"/>
      <c r="U529" s="333"/>
      <c r="V529" s="303"/>
      <c r="W529" s="303"/>
      <c r="X529" s="333"/>
      <c r="Y529" s="315">
        <f>SUMPRODUCT(H408:H511,Y408:Y511)</f>
        <v>11831212.99</v>
      </c>
      <c r="Z529" s="315">
        <f>SUMPRODUCT(H408:H511,Z408:Z511)</f>
        <v>2296430.15</v>
      </c>
      <c r="AA529" s="315">
        <f>IF(AA407="kW",SUMPRODUCT(N408:N511,S408:S511,AA408:AA511),SUMPRODUCT(H408:H511,AA408:AA511))</f>
        <v>23440.342800000002</v>
      </c>
      <c r="AB529" s="315">
        <f>IF(AB407="kW",SUMPRODUCT(N408:N511,S408:S511,AB408:AB511),SUMPRODUCT(H408:H511,AB408:AB511))</f>
        <v>6230.9771999999994</v>
      </c>
      <c r="AC529" s="315">
        <f>IF(AC407="kW",SUMPRODUCT(N408:N511,S408:S511,AC408:AC511),SUMPRODUCT(H408:H511, AC408:AC511))</f>
        <v>0</v>
      </c>
      <c r="AD529" s="315">
        <f>IF(AD407="kW",SUMPRODUCT(N408:N511,S408:S511,AD408:AD511),SUMPRODUCT(H408:H511, AD408:AD511))</f>
        <v>0</v>
      </c>
      <c r="AE529" s="315">
        <f>IF(AE407="kW",SUMPRODUCT(N408:N511,S408:S511,AE408:AE511),SUMPRODUCT(H408:H511,AE408:AE511))</f>
        <v>0</v>
      </c>
      <c r="AF529" s="315">
        <f>IF(AF407="kW",SUMPRODUCT(N408:N511,S408:S511,AF408:AF511),SUMPRODUCT(H408:H511,AF408:AF511))</f>
        <v>0</v>
      </c>
      <c r="AG529" s="315">
        <f>IF(AG407="kW",SUMPRODUCT(N408:N511,S408:S511,AG408:AG511),SUMPRODUCT(H408:H511,AG408:AG511))</f>
        <v>0</v>
      </c>
      <c r="AH529" s="315">
        <f>IF(AH407="kW",SUMPRODUCT(N408:N511,S408:S511,AH408:AH511),SUMPRODUCT(H408:H511,AH408:AH511))</f>
        <v>0</v>
      </c>
      <c r="AI529" s="315">
        <f>IF(AI407="kW",SUMPRODUCT(N408:N511,S408:S511,AI408:AI511),SUMPRODUCT(H408:H511,AI408:AI511))</f>
        <v>0</v>
      </c>
      <c r="AJ529" s="315">
        <f>IF(AJ407="kW",SUMPRODUCT(N408:N511,S408:S511,AJ408:AJ511),SUMPRODUCT(H408:H511,AJ408:AJ511))</f>
        <v>0</v>
      </c>
      <c r="AK529" s="315">
        <f>IF(AK407="kW",SUMPRODUCT(N408:N511,S408:S511,AK408:AK511),SUMPRODUCT(H408:H511,AK408:AK511))</f>
        <v>0</v>
      </c>
      <c r="AL529" s="315">
        <f>IF(AL407="kW",SUMPRODUCT(N408:N511,S408:S511,AL408:AL511),SUMPRODUCT(H408:H511,AL408:AL511))</f>
        <v>0</v>
      </c>
      <c r="AM529" s="360"/>
    </row>
    <row r="530" spans="2:39" ht="15">
      <c r="B530" s="347" t="s">
        <v>206</v>
      </c>
      <c r="C530" s="379"/>
      <c r="D530" s="303"/>
      <c r="E530" s="303"/>
      <c r="F530" s="303"/>
      <c r="G530" s="303"/>
      <c r="H530" s="303"/>
      <c r="I530" s="303"/>
      <c r="J530" s="303"/>
      <c r="K530" s="303"/>
      <c r="L530" s="303"/>
      <c r="M530" s="303"/>
      <c r="N530" s="303"/>
      <c r="O530" s="380"/>
      <c r="P530" s="303"/>
      <c r="Q530" s="303"/>
      <c r="R530" s="303"/>
      <c r="S530" s="328"/>
      <c r="T530" s="333"/>
      <c r="U530" s="333"/>
      <c r="V530" s="303"/>
      <c r="W530" s="303"/>
      <c r="X530" s="333"/>
      <c r="Y530" s="315">
        <f>SUMPRODUCT(I408:I511,Y408:Y511)</f>
        <v>11831212.99</v>
      </c>
      <c r="Z530" s="315">
        <f>SUMPRODUCT(I408:I511,Z408:Z511)</f>
        <v>2296430.15</v>
      </c>
      <c r="AA530" s="315">
        <f>IF(AA407="kW",SUMPRODUCT(N408:N511,T408:T511,AA408:AA511),SUMPRODUCT(I408:I511,AA408:AA511))</f>
        <v>23154.994800000004</v>
      </c>
      <c r="AB530" s="315">
        <f>IF(AB407="kW",SUMPRODUCT(N408:N511,T408:T511,AB408:AB511),SUMPRODUCT(I408:I511,AB408:AB511))</f>
        <v>6155.1252000000004</v>
      </c>
      <c r="AC530" s="315">
        <f>IF(AC407="kW",SUMPRODUCT(N408:N511,T408:T511,AC408:AC511),SUMPRODUCT(I408:I511, AC408:AC511))</f>
        <v>0</v>
      </c>
      <c r="AD530" s="315">
        <f>IF(AD407="kW",SUMPRODUCT(N408:N511,T408:T511,AD408:AD511),SUMPRODUCT(I408:I511, AD408:AD511))</f>
        <v>0</v>
      </c>
      <c r="AE530" s="315">
        <f>IF(AE407="kW",SUMPRODUCT(N408:N511,T408:T511,AE408:AE511),SUMPRODUCT(I408:I511,AE408:AE511))</f>
        <v>0</v>
      </c>
      <c r="AF530" s="315">
        <f>IF(AF407="kW",SUMPRODUCT(N408:N511,T408:T511,AF408:AF511),SUMPRODUCT(I408:I511,AF408:AF511))</f>
        <v>0</v>
      </c>
      <c r="AG530" s="315">
        <f>IF(AG407="kW",SUMPRODUCT(N408:N511,T408:T511,AG408:AG511),SUMPRODUCT(I408:I511,AG408:AG511))</f>
        <v>0</v>
      </c>
      <c r="AH530" s="315">
        <f>IF(AH407="kW",SUMPRODUCT(N408:N511,T408:T511,AH408:AH511),SUMPRODUCT(I408:I511,AH408:AH511))</f>
        <v>0</v>
      </c>
      <c r="AI530" s="315">
        <f>IF(AI407="kW",SUMPRODUCT(N408:N511,T408:T511,AI408:AI511),SUMPRODUCT(I408:I511,AI408:AI511))</f>
        <v>0</v>
      </c>
      <c r="AJ530" s="315">
        <f>IF(AJ407="kW",SUMPRODUCT(N408:N511,T408:T511,AJ408:AJ511),SUMPRODUCT(I408:I511,AJ408:AJ511))</f>
        <v>0</v>
      </c>
      <c r="AK530" s="315">
        <f>IF(AK407="kW",SUMPRODUCT(N408:N511,T408:T511,AK408:AK511),SUMPRODUCT(I408:I511,AK408:AK511))</f>
        <v>0</v>
      </c>
      <c r="AL530" s="315">
        <f>IF(AL407="kW",SUMPRODUCT(N408:N511,T408:T511,AL408:AL511),SUMPRODUCT(I408:I511,AL408:AL511))</f>
        <v>0</v>
      </c>
      <c r="AM530" s="360"/>
    </row>
    <row r="531" spans="2:39" ht="15">
      <c r="B531" s="404" t="s">
        <v>207</v>
      </c>
      <c r="C531" s="382"/>
      <c r="D531" s="407"/>
      <c r="E531" s="407"/>
      <c r="F531" s="407"/>
      <c r="G531" s="407"/>
      <c r="H531" s="407"/>
      <c r="I531" s="407"/>
      <c r="J531" s="407"/>
      <c r="K531" s="407"/>
      <c r="L531" s="407"/>
      <c r="M531" s="407"/>
      <c r="N531" s="407"/>
      <c r="O531" s="406"/>
      <c r="P531" s="407"/>
      <c r="Q531" s="407"/>
      <c r="R531" s="407"/>
      <c r="S531" s="387"/>
      <c r="T531" s="408"/>
      <c r="U531" s="408"/>
      <c r="V531" s="407"/>
      <c r="W531" s="407"/>
      <c r="X531" s="408"/>
      <c r="Y531" s="349">
        <f>SUMPRODUCT(J408:J511,Y408:Y511)</f>
        <v>11767768.16</v>
      </c>
      <c r="Z531" s="349">
        <f>SUMPRODUCT(J408:J511,Z408:Z511)</f>
        <v>2296430.15</v>
      </c>
      <c r="AA531" s="349">
        <f>IF(AA407="kW",SUMPRODUCT(N408:N511,U408:U511,AA408:AA511),SUMPRODUCT(J408:J511,AA408:AA511))</f>
        <v>22394.5092</v>
      </c>
      <c r="AB531" s="349">
        <f>IF(AB407="kW",SUMPRODUCT(N408:N511,U408:U511,AB408:AB511),SUMPRODUCT(J408:J511,AB408:AB511))</f>
        <v>5952.9708000000001</v>
      </c>
      <c r="AC531" s="349">
        <f>IF(AC407="kW",SUMPRODUCT(N408:N511,U408:U511,AC408:AC511),SUMPRODUCT(J408:J511, AC408:AC511))</f>
        <v>0</v>
      </c>
      <c r="AD531" s="349">
        <f>IF(AD407="kW",SUMPRODUCT(N408:N511,U408:U511,AD408:AD511),SUMPRODUCT(J408:J511, AD408:AD511))</f>
        <v>0</v>
      </c>
      <c r="AE531" s="349">
        <f>IF(AE407="kW",SUMPRODUCT(N408:N511,U408:U511,AE408:AE511),SUMPRODUCT(J408:J511,AE408:AE511))</f>
        <v>0</v>
      </c>
      <c r="AF531" s="349">
        <f>IF(AF407="kW",SUMPRODUCT(N408:N511,U408:U511,AF408:AF511),SUMPRODUCT(J408:J511,AF408:AF511))</f>
        <v>0</v>
      </c>
      <c r="AG531" s="349">
        <f>IF(AG407="kW",SUMPRODUCT(N408:N511,U408:U511,AG408:AG511),SUMPRODUCT(J408:J511,AG408:AG511))</f>
        <v>0</v>
      </c>
      <c r="AH531" s="349">
        <f>IF(AH407="kW",SUMPRODUCT(N408:N511,U408:U511,AH408:AH511),SUMPRODUCT(J408:J511,AH408:AH511))</f>
        <v>0</v>
      </c>
      <c r="AI531" s="349">
        <f>IF(AI407="kW",SUMPRODUCT(N408:N511,U408:U511,AI408:AI511),SUMPRODUCT(J408:J511,AI408:AI511))</f>
        <v>0</v>
      </c>
      <c r="AJ531" s="349">
        <f>IF(AJ407="kW",SUMPRODUCT(N408:N511,U408:U511,AJ408:AJ511),SUMPRODUCT(J408:J511,AJ408:AJ511))</f>
        <v>0</v>
      </c>
      <c r="AK531" s="349">
        <f>IF(AK407="kW",SUMPRODUCT(N408:N511,U408:U511,AK408:AK511),SUMPRODUCT(J408:J511,AK408:AK511))</f>
        <v>0</v>
      </c>
      <c r="AL531" s="349">
        <f>IF(AL407="kW",SUMPRODUCT(N408:N511,U408:U511,AL408:AL511),SUMPRODUCT(J408:J511,AL408:AL511))</f>
        <v>0</v>
      </c>
      <c r="AM531" s="409"/>
    </row>
    <row r="532" spans="2:39" ht="22.5" customHeight="1">
      <c r="B532" s="391" t="s">
        <v>226</v>
      </c>
      <c r="C532" s="410"/>
      <c r="D532" s="411"/>
      <c r="E532" s="411"/>
      <c r="F532" s="411"/>
      <c r="G532" s="411"/>
      <c r="H532" s="411"/>
      <c r="I532" s="411"/>
      <c r="J532" s="411"/>
      <c r="K532" s="411"/>
      <c r="L532" s="411"/>
      <c r="M532" s="411"/>
      <c r="N532" s="411"/>
      <c r="O532" s="411"/>
      <c r="P532" s="411"/>
      <c r="Q532" s="411"/>
      <c r="R532" s="411"/>
      <c r="S532" s="394"/>
      <c r="T532" s="395"/>
      <c r="U532" s="411"/>
      <c r="V532" s="411"/>
      <c r="W532" s="411"/>
      <c r="X532" s="411"/>
      <c r="Y532" s="432"/>
      <c r="Z532" s="432"/>
      <c r="AA532" s="432"/>
      <c r="AB532" s="432"/>
      <c r="AC532" s="432"/>
      <c r="AD532" s="432"/>
      <c r="AE532" s="432"/>
      <c r="AF532" s="432"/>
      <c r="AG532" s="432"/>
      <c r="AH532" s="432"/>
      <c r="AI532" s="432"/>
      <c r="AJ532" s="432"/>
      <c r="AK532" s="432"/>
      <c r="AL532" s="432"/>
      <c r="AM532" s="412"/>
    </row>
    <row r="534" spans="2:39" ht="14.4">
      <c r="B534" s="606" t="s">
        <v>576</v>
      </c>
    </row>
  </sheetData>
  <sheetProtection formatCells="0" formatColumns="0" formatRows="0" insertColumns="0" insertRows="0" insertHyperlinks="0" deleteColumns="0" deleteRows="0" sort="0" autoFilter="0" pivotTables="0"/>
  <mergeCells count="33">
    <mergeCell ref="B3:B4"/>
    <mergeCell ref="B7:B8"/>
    <mergeCell ref="B13:B14"/>
    <mergeCell ref="C8:X8"/>
    <mergeCell ref="C9:X9"/>
    <mergeCell ref="C10:X10"/>
    <mergeCell ref="C11:X11"/>
    <mergeCell ref="B19:B20"/>
    <mergeCell ref="C19:C20"/>
    <mergeCell ref="B147:B148"/>
    <mergeCell ref="C147:C148"/>
    <mergeCell ref="E147:M147"/>
    <mergeCell ref="P147:X147"/>
    <mergeCell ref="C5:D5"/>
    <mergeCell ref="C7:X7"/>
    <mergeCell ref="Y19:AM19"/>
    <mergeCell ref="Y147:AM147"/>
    <mergeCell ref="P19:X19"/>
    <mergeCell ref="E19:M19"/>
    <mergeCell ref="N19:N20"/>
    <mergeCell ref="N147:N148"/>
    <mergeCell ref="Y276:AM276"/>
    <mergeCell ref="Y405:AM405"/>
    <mergeCell ref="B276:B277"/>
    <mergeCell ref="C276:C277"/>
    <mergeCell ref="E276:M276"/>
    <mergeCell ref="N276:N277"/>
    <mergeCell ref="P276:X276"/>
    <mergeCell ref="B405:B406"/>
    <mergeCell ref="C405:C406"/>
    <mergeCell ref="E405:M405"/>
    <mergeCell ref="N405:N406"/>
    <mergeCell ref="P405:X405"/>
  </mergeCells>
  <hyperlinks>
    <hyperlink ref="D404" location="'4.  2011-2014 LRAM'!A1" display="Return to Top"/>
    <hyperlink ref="C13" location="Table_4_a.__2011_Lost_Revenues_Work_Form" display="Table 4-a.  2011 Lost Revenues"/>
    <hyperlink ref="C14" location="Table_4_b.__2012_Lost_Revenues_Work_Form" display="Table 4-b.  2012 Lost Revenues"/>
    <hyperlink ref="C15" location="Table_4_c.__2013_Lost_Revenues_Work_Form" display="Table 4-c.  2013 Lost Revenues"/>
    <hyperlink ref="C16" location="Table_4_d.__2014_Lost_Revenues_Work_Form" display="Table 4-d.  2014 Lost Revenues "/>
    <hyperlink ref="D146" location="'4.  2011-2014 LRAM'!A1" display="Return to top"/>
    <hyperlink ref="D275" location="'4.  2011-2014 LRAM'!A1" display="Return to top"/>
    <hyperlink ref="B534" location="'4.  2011-2014 LRAM'!A1" display="Return to top"/>
    <hyperlink ref="E275" location="'7-c.  2013'!A1" display="Go to Persistence Report"/>
    <hyperlink ref="E18" location="'7-a.  2011'!A1" display="Go to Persistence Report"/>
    <hyperlink ref="F146" location="'7-b.  2012'!A1" display="Go to Persistence Report"/>
    <hyperlink ref="F404" location="'7-d.  2014'!A1" display="Go to Persistence Report "/>
  </hyperlinks>
  <pageMargins left="0.23622047244094491" right="0.23622047244094491" top="0.47244094488188981" bottom="0.47244094488188981" header="0.15748031496062992" footer="0.15748031496062992"/>
  <pageSetup scale="41" fitToWidth="2" fitToHeight="4" orientation="landscape" cellComments="asDisplayed" r:id="rId1"/>
  <headerFooter>
    <oddHeader>&amp;L&amp;G</oddHeader>
    <oddFooter>&amp;R&amp;P of &amp;N</oddFooter>
  </headerFooter>
  <rowBreaks count="1" manualBreakCount="1">
    <brk id="145" max="38"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E44545ECA6CE45B61632A28E1FD8BD" ma:contentTypeVersion="2" ma:contentTypeDescription="Create a new document." ma:contentTypeScope="" ma:versionID="d62d802f2ff0fa6c086605e3e0d5e124">
  <xsd:schema xmlns:xsd="http://www.w3.org/2001/XMLSchema" xmlns:xs="http://www.w3.org/2001/XMLSchema" xmlns:p="http://schemas.microsoft.com/office/2006/metadata/properties" xmlns:ns2="612e369a-65a7-49d3-aac8-0ff92841d23e" targetNamespace="http://schemas.microsoft.com/office/2006/metadata/properties" ma:root="true" ma:fieldsID="0ed5acc6c97573620902ba2a34de9c87" ns2:_="">
    <xsd:import namespace="612e369a-65a7-49d3-aac8-0ff92841d23e"/>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2e369a-65a7-49d3-aac8-0ff92841d2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CCDD53E-0BD3-4050-90BA-FFD684C93B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2e369a-65a7-49d3-aac8-0ff92841d2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69A407C-2B7F-48AD-B7A7-DBFA7039BEE8}">
  <ds:schemaRefs>
    <ds:schemaRef ds:uri="http://schemas.microsoft.com/sharepoint/v3/contenttype/forms"/>
  </ds:schemaRefs>
</ds:datastoreItem>
</file>

<file path=customXml/itemProps3.xml><?xml version="1.0" encoding="utf-8"?>
<ds:datastoreItem xmlns:ds="http://schemas.openxmlformats.org/officeDocument/2006/customXml" ds:itemID="{F733FA96-0167-4FC4-8139-DF04C3421F59}">
  <ds:schemaRefs>
    <ds:schemaRef ds:uri="http://schemas.microsoft.com/office/2006/documentManagement/types"/>
    <ds:schemaRef ds:uri="http://purl.org/dc/elements/1.1/"/>
    <ds:schemaRef ds:uri="http://www.w3.org/XML/1998/namespace"/>
    <ds:schemaRef ds:uri="http://schemas.openxmlformats.org/package/2006/metadata/core-properties"/>
    <ds:schemaRef ds:uri="http://purl.org/dc/terms/"/>
    <ds:schemaRef ds:uri="http://purl.org/dc/dcmitype/"/>
    <ds:schemaRef ds:uri="http://schemas.microsoft.com/office/infopath/2007/PartnerControls"/>
    <ds:schemaRef ds:uri="612e369a-65a7-49d3-aac8-0ff92841d23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28</vt:i4>
      </vt:variant>
    </vt:vector>
  </HeadingPairs>
  <TitlesOfParts>
    <vt:vector size="47" baseType="lpstr">
      <vt:lpstr>Contents Navigator</vt:lpstr>
      <vt:lpstr>LRAMVA Schematic</vt:lpstr>
      <vt:lpstr>DropDownList</vt:lpstr>
      <vt:lpstr>1.  LRAMVA Summary</vt:lpstr>
      <vt:lpstr>1-a.  Summary of Changes</vt:lpstr>
      <vt:lpstr>2. LRAMVA Threshold</vt:lpstr>
      <vt:lpstr>3.  Distribution Rates</vt:lpstr>
      <vt:lpstr>3-a.  Rate Class Allocations</vt:lpstr>
      <vt:lpstr>4.  2011-2014 LRAM</vt:lpstr>
      <vt:lpstr>6.  Carrying Charges</vt:lpstr>
      <vt:lpstr>5.  2015-2020 LRAM</vt:lpstr>
      <vt:lpstr>7. Persistence Data</vt:lpstr>
      <vt:lpstr>7-a.  2011</vt:lpstr>
      <vt:lpstr>7-b.  2012</vt:lpstr>
      <vt:lpstr>7-c.  2013</vt:lpstr>
      <vt:lpstr>7-d.  2014</vt:lpstr>
      <vt:lpstr>7-e.  2015</vt:lpstr>
      <vt:lpstr>7-f.  2016</vt:lpstr>
      <vt:lpstr>8.  Streetlighting</vt:lpstr>
      <vt:lpstr>'1.  LRAMVA Summary'!Print_Area</vt:lpstr>
      <vt:lpstr>'2. LRAMVA Threshold'!Print_Area</vt:lpstr>
      <vt:lpstr>'3.  Distribution Rates'!Print_Area</vt:lpstr>
      <vt:lpstr>'4.  2011-2014 LRAM'!Print_Area</vt:lpstr>
      <vt:lpstr>'5.  2015-2020 LRAM'!Print_Area</vt:lpstr>
      <vt:lpstr>'6.  Carrying Charges'!Print_Area</vt:lpstr>
      <vt:lpstr>'7-a.  2011'!Print_Area</vt:lpstr>
      <vt:lpstr>'7-e.  2015'!Print_Area</vt:lpstr>
      <vt:lpstr>'Contents Navigator'!Print_Area</vt:lpstr>
      <vt:lpstr>'LRAMVA Schematic'!Print_Area</vt:lpstr>
      <vt:lpstr>'4.  2011-2014 LRAM'!Print_Titles</vt:lpstr>
      <vt:lpstr>'6.  Carrying Charges'!Print_Titles</vt:lpstr>
      <vt:lpstr>'7-a.  2011'!Print_Titles</vt:lpstr>
      <vt:lpstr>'7-e.  2015'!Print_Titles</vt:lpstr>
      <vt:lpstr>'7-f.  2016'!Print_Titles</vt:lpstr>
      <vt:lpstr>Table_1_b.__Annual_LRAMVA_Breakdown_by_Year_and_Rate_Class</vt:lpstr>
      <vt:lpstr>Table_3.__Inputs_for_Distribution_Rates_and_Adjustments_by_Rate_Class</vt:lpstr>
      <vt:lpstr>Table_3_a.__Distribution_Rates_by_Rate_Class</vt:lpstr>
      <vt:lpstr>Table_4_a.__2011_Lost_Revenues_Work_Form</vt:lpstr>
      <vt:lpstr>Table_4_b.__2012_Lost_Revenues_Work_Form</vt:lpstr>
      <vt:lpstr>Table_4_c.__2013_Lost_Revenues_Work_Form</vt:lpstr>
      <vt:lpstr>Table_4_d.__2014_Lost_Revenues_Work_Form</vt:lpstr>
      <vt:lpstr>Table_5_a.__2015_Lost_Revenues_Work_Form</vt:lpstr>
      <vt:lpstr>Table_5_b.__2016_Lost_Revenues_Work_Form</vt:lpstr>
      <vt:lpstr>Table_5_c.__2017_Lost_Revenues_Work_Form</vt:lpstr>
      <vt:lpstr>Table_5_d.__2018_Lost_Revenues_Work_Form</vt:lpstr>
      <vt:lpstr>Table_5_e.__2019_Lost_Revenues_Work_Form</vt:lpstr>
      <vt:lpstr>Table_5_f.__2020_Lost_Revenues_Work_Form</vt:lpstr>
    </vt:vector>
  </TitlesOfParts>
  <Company>OPA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OEB Staff</dc:creator>
  <cp:lastModifiedBy>Judy But</cp:lastModifiedBy>
  <cp:lastPrinted>2019-09-23T16:29:02Z</cp:lastPrinted>
  <dcterms:created xsi:type="dcterms:W3CDTF">2012-03-05T18:56:04Z</dcterms:created>
  <dcterms:modified xsi:type="dcterms:W3CDTF">2019-12-10T19:26:31Z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0x0101004FE44545ECA6CE45B61632A28E1FD8BD</vt:lpwstr>
  </property>
</Properties>
</file>